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Андрей\Desktop\"/>
    </mc:Choice>
  </mc:AlternateContent>
  <xr:revisionPtr revIDLastSave="0" documentId="13_ncr:1_{C57A4C2A-9016-42DC-8ABC-ABE5D608C824}" xr6:coauthVersionLast="47" xr6:coauthVersionMax="47" xr10:uidLastSave="{00000000-0000-0000-0000-000000000000}"/>
  <bookViews>
    <workbookView xWindow="-120" yWindow="-120" windowWidth="20730" windowHeight="11160" firstSheet="1" activeTab="2" xr2:uid="{00000000-000D-0000-FFFF-FFFF00000000}"/>
  </bookViews>
  <sheets>
    <sheet name="TDSheet" sheetId="1" state="hidden" r:id="rId1"/>
    <sheet name="Отчёт" sheetId="3" r:id="rId2"/>
    <sheet name="Графики" sheetId="6" r:id="rId3"/>
    <sheet name="количество" sheetId="2" r:id="rId4"/>
    <sheet name="сумма покупок" sheetId="4" r:id="rId5"/>
    <sheet name="средний чек" sheetId="5" r:id="rId6"/>
    <sheet name="Рекомендации" sheetId="7" r:id="rId7"/>
  </sheets>
  <definedNames>
    <definedName name="_xlnm._FilterDatabase" localSheetId="1" hidden="1">Отчёт!$A$3:$M$28</definedName>
    <definedName name="Срез_№">#N/A</definedName>
    <definedName name="Срез_Значение">#N/A</definedName>
    <definedName name="Срез_категория__кол_во">#N/A</definedName>
    <definedName name="Срез_категория_средний__чек">#N/A</definedName>
    <definedName name="Срез_категория_сумма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8"/>
        <x14:slicerCache r:id="rId9"/>
        <x14:slicerCache r:id="rId10"/>
        <x14:slicerCache r:id="rId11"/>
        <x14:slicerCache r:id="rId12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4" i="3"/>
  <c r="N5" i="3"/>
  <c r="O5" i="3" s="1"/>
  <c r="N6" i="3"/>
  <c r="O6" i="3" s="1"/>
  <c r="N7" i="3"/>
  <c r="O7" i="3" s="1"/>
  <c r="N8" i="3"/>
  <c r="O8" i="3" s="1"/>
  <c r="N9" i="3"/>
  <c r="O9" i="3" s="1"/>
  <c r="N10" i="3"/>
  <c r="O10" i="3" s="1"/>
  <c r="N11" i="3"/>
  <c r="O11" i="3" s="1"/>
  <c r="N12" i="3"/>
  <c r="O12" i="3" s="1"/>
  <c r="N13" i="3"/>
  <c r="O13" i="3" s="1"/>
  <c r="N14" i="3"/>
  <c r="O14" i="3" s="1"/>
  <c r="N15" i="3"/>
  <c r="O15" i="3" s="1"/>
  <c r="N16" i="3"/>
  <c r="O16" i="3" s="1"/>
  <c r="N17" i="3"/>
  <c r="O17" i="3" s="1"/>
  <c r="N18" i="3"/>
  <c r="O18" i="3" s="1"/>
  <c r="N19" i="3"/>
  <c r="O19" i="3" s="1"/>
  <c r="N20" i="3"/>
  <c r="O20" i="3" s="1"/>
  <c r="N21" i="3"/>
  <c r="O21" i="3" s="1"/>
  <c r="N22" i="3"/>
  <c r="O22" i="3" s="1"/>
  <c r="N23" i="3"/>
  <c r="O23" i="3" s="1"/>
  <c r="N24" i="3"/>
  <c r="O24" i="3" s="1"/>
  <c r="N25" i="3"/>
  <c r="O25" i="3" s="1"/>
  <c r="N26" i="3"/>
  <c r="O26" i="3" s="1"/>
  <c r="N27" i="3"/>
  <c r="O27" i="3" s="1"/>
  <c r="N28" i="3"/>
  <c r="O28" i="3" s="1"/>
  <c r="N4" i="3"/>
  <c r="O4" i="3" s="1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4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" i="2"/>
  <c r="D4" i="5"/>
  <c r="D5" i="5"/>
  <c r="D6" i="5"/>
  <c r="D7" i="5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3" i="5"/>
  <c r="D2" i="5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" i="2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D3" i="3"/>
  <c r="E26" i="3" s="1"/>
  <c r="B3" i="3"/>
  <c r="C6" i="3" s="1"/>
  <c r="M24" i="3"/>
  <c r="M5" i="3"/>
  <c r="M22" i="3"/>
  <c r="M6" i="3"/>
  <c r="M26" i="3"/>
  <c r="M7" i="3"/>
  <c r="M8" i="3"/>
  <c r="M9" i="3"/>
  <c r="M10" i="3"/>
  <c r="M11" i="3"/>
  <c r="M23" i="3"/>
  <c r="M12" i="3"/>
  <c r="M27" i="3"/>
  <c r="M13" i="3"/>
  <c r="M14" i="3"/>
  <c r="M15" i="3"/>
  <c r="M16" i="3"/>
  <c r="M17" i="3"/>
  <c r="M18" i="3"/>
  <c r="M28" i="3"/>
  <c r="M19" i="3"/>
  <c r="M25" i="3"/>
  <c r="M20" i="3"/>
  <c r="M21" i="3"/>
  <c r="M4" i="3"/>
  <c r="F5" i="3"/>
  <c r="F22" i="3"/>
  <c r="F6" i="3"/>
  <c r="F26" i="3"/>
  <c r="F7" i="3"/>
  <c r="F8" i="3"/>
  <c r="F9" i="3"/>
  <c r="F10" i="3"/>
  <c r="F11" i="3"/>
  <c r="F23" i="3"/>
  <c r="F12" i="3"/>
  <c r="F27" i="3"/>
  <c r="F13" i="3"/>
  <c r="F14" i="3"/>
  <c r="F15" i="3"/>
  <c r="F16" i="3"/>
  <c r="F17" i="3"/>
  <c r="F24" i="3"/>
  <c r="F18" i="3"/>
  <c r="F28" i="3"/>
  <c r="F19" i="3"/>
  <c r="F25" i="3"/>
  <c r="F20" i="3"/>
  <c r="F21" i="3"/>
  <c r="F4" i="3"/>
  <c r="F3" i="3" l="1"/>
  <c r="C8" i="3"/>
  <c r="E15" i="3"/>
  <c r="E9" i="3"/>
  <c r="E12" i="3"/>
  <c r="E20" i="3"/>
  <c r="E18" i="3"/>
  <c r="E6" i="3"/>
  <c r="E8" i="3"/>
  <c r="E25" i="3"/>
  <c r="E24" i="3"/>
  <c r="E14" i="3"/>
  <c r="E23" i="3"/>
  <c r="E22" i="3"/>
  <c r="E4" i="3"/>
  <c r="E19" i="3"/>
  <c r="E17" i="3"/>
  <c r="E13" i="3"/>
  <c r="E11" i="3"/>
  <c r="E7" i="3"/>
  <c r="E5" i="3"/>
  <c r="E21" i="3"/>
  <c r="E28" i="3"/>
  <c r="E16" i="3"/>
  <c r="E27" i="3"/>
  <c r="E10" i="3"/>
  <c r="C25" i="3"/>
  <c r="C24" i="3"/>
  <c r="C14" i="3"/>
  <c r="C23" i="3"/>
  <c r="C22" i="3"/>
  <c r="C19" i="3"/>
  <c r="C17" i="3"/>
  <c r="C13" i="3"/>
  <c r="C11" i="3"/>
  <c r="C7" i="3"/>
  <c r="C5" i="3"/>
  <c r="C21" i="3"/>
  <c r="C28" i="3"/>
  <c r="C16" i="3"/>
  <c r="C27" i="3"/>
  <c r="C10" i="3"/>
  <c r="C26" i="3"/>
  <c r="C4" i="3"/>
  <c r="C20" i="3"/>
  <c r="C18" i="3"/>
  <c r="C15" i="3"/>
  <c r="C12" i="3"/>
  <c r="C9" i="3"/>
  <c r="G7" i="3" l="1"/>
  <c r="G11" i="3"/>
  <c r="G19" i="3"/>
  <c r="G23" i="3"/>
  <c r="G5" i="3"/>
  <c r="G13" i="3"/>
  <c r="G17" i="3"/>
  <c r="G4" i="3"/>
  <c r="G14" i="3"/>
  <c r="G22" i="3"/>
  <c r="G6" i="3"/>
  <c r="G18" i="3"/>
  <c r="G27" i="3"/>
  <c r="G8" i="3"/>
  <c r="G9" i="3"/>
  <c r="G20" i="3"/>
  <c r="G16" i="3"/>
  <c r="G24" i="3"/>
  <c r="G12" i="3"/>
  <c r="G26" i="3"/>
  <c r="G28" i="3"/>
  <c r="G25" i="3"/>
  <c r="G15" i="3"/>
  <c r="G10" i="3"/>
  <c r="G21" i="3"/>
  <c r="E3" i="3"/>
  <c r="C3" i="3"/>
</calcChain>
</file>

<file path=xl/sharedStrings.xml><?xml version="1.0" encoding="utf-8"?>
<sst xmlns="http://schemas.openxmlformats.org/spreadsheetml/2006/main" count="77" uniqueCount="41">
  <si>
    <t>Параметры:</t>
  </si>
  <si>
    <t>Начало текущего периода: 01.11.2022 0:00:00</t>
  </si>
  <si>
    <t>Окончание текущего периода:30.11.2022 0:00:00</t>
  </si>
  <si>
    <t>Начало предыдущего периода: 01.10.2022 0:00:00</t>
  </si>
  <si>
    <t>Окончание предыдущего периода: 30.11.2022 0:00:00</t>
  </si>
  <si>
    <t>покупатель</t>
  </si>
  <si>
    <t>Текущий период</t>
  </si>
  <si>
    <t>Предыдущий период</t>
  </si>
  <si>
    <t>Количество</t>
  </si>
  <si>
    <t>Сумма, руб.</t>
  </si>
  <si>
    <t>3-1</t>
  </si>
  <si>
    <t>5-1</t>
  </si>
  <si>
    <t>3-2</t>
  </si>
  <si>
    <t>5-2</t>
  </si>
  <si>
    <t>3-3</t>
  </si>
  <si>
    <t>5-3</t>
  </si>
  <si>
    <t>3-4</t>
  </si>
  <si>
    <t>клиент</t>
  </si>
  <si>
    <t>процент от общего количества</t>
  </si>
  <si>
    <t>с накоплением</t>
  </si>
  <si>
    <t>Покупатель</t>
  </si>
  <si>
    <t>Процент от общей суммы</t>
  </si>
  <si>
    <t>Процент с накоплением</t>
  </si>
  <si>
    <t>процент от суммы средних чеков</t>
  </si>
  <si>
    <t>С накоплением</t>
  </si>
  <si>
    <t>категория</t>
  </si>
  <si>
    <t>Значение</t>
  </si>
  <si>
    <t xml:space="preserve">Сумма
</t>
  </si>
  <si>
    <t>Разница 
сумм за 
 периоды</t>
  </si>
  <si>
    <t>% от
общей 
суммы</t>
  </si>
  <si>
    <t>Кол-во</t>
  </si>
  <si>
    <t xml:space="preserve">Разница 
</t>
  </si>
  <si>
    <t>% от суммы 
средних 
чеков</t>
  </si>
  <si>
    <t>% от 
кол-ва</t>
  </si>
  <si>
    <t xml:space="preserve">Сумма
</t>
  </si>
  <si>
    <t xml:space="preserve">Кол-во
</t>
  </si>
  <si>
    <t xml:space="preserve">категория 
сумма </t>
  </si>
  <si>
    <t>категория 
 кол-во</t>
  </si>
  <si>
    <t>категория 
средний 
 чек</t>
  </si>
  <si>
    <t xml:space="preserve">Средний 
чек
</t>
  </si>
  <si>
    <t>Средний 
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</si>
</sst>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8"/>
      <name val="Arial"/>
      <family val="2"/>
      <charset val="204"/>
    </font>
    <font>
      <sz val="10"/>
      <name val="Arial"/>
      <family val="2"/>
    </font>
    <font>
      <sz val="8"/>
      <name val="Arial"/>
      <family val="2"/>
      <charset val="204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/>
      <bottom style="thin">
        <color rgb="FFCCC085"/>
      </bottom>
      <diagonal/>
    </border>
    <border>
      <left/>
      <right/>
      <top/>
      <bottom style="thin">
        <color rgb="FFCCC085"/>
      </bottom>
      <diagonal/>
    </border>
    <border>
      <left/>
      <right style="thin">
        <color rgb="FFCCC085"/>
      </right>
      <top/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/>
      <diagonal/>
    </border>
    <border>
      <left/>
      <right style="thin">
        <color rgb="FFCCC085"/>
      </right>
      <top style="thin">
        <color rgb="FFCCC085"/>
      </top>
      <bottom/>
      <diagonal/>
    </border>
    <border>
      <left/>
      <right/>
      <top style="thin">
        <color rgb="FFCCC085"/>
      </top>
      <bottom/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/>
      <right/>
      <top style="thin">
        <color rgb="FFCCC085"/>
      </top>
      <bottom style="thin">
        <color rgb="FFCCC085"/>
      </bottom>
      <diagonal/>
    </border>
    <border>
      <left/>
      <right style="thin">
        <color rgb="FFCCC085"/>
      </right>
      <top style="thin">
        <color rgb="FFCCC085"/>
      </top>
      <bottom style="thin">
        <color rgb="FFCCC085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2" xfId="0" applyFont="1" applyFill="1" applyBorder="1" applyAlignment="1">
      <alignment horizontal="left" vertical="top" wrapText="1"/>
    </xf>
    <xf numFmtId="1" fontId="0" fillId="0" borderId="6" xfId="0" applyNumberFormat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2" fontId="0" fillId="0" borderId="0" xfId="0" applyNumberFormat="1" applyAlignment="1">
      <alignment horizontal="left"/>
    </xf>
    <xf numFmtId="2" fontId="0" fillId="0" borderId="6" xfId="0" applyNumberFormat="1" applyBorder="1" applyAlignment="1">
      <alignment horizontal="center"/>
    </xf>
    <xf numFmtId="0" fontId="1" fillId="2" borderId="6" xfId="0" applyFont="1" applyFill="1" applyBorder="1" applyAlignment="1">
      <alignment horizontal="left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10" fontId="0" fillId="0" borderId="6" xfId="0" applyNumberFormat="1" applyBorder="1" applyAlignment="1">
      <alignment horizontal="left"/>
    </xf>
    <xf numFmtId="0" fontId="1" fillId="2" borderId="10" xfId="0" applyFont="1" applyFill="1" applyBorder="1" applyAlignment="1">
      <alignment horizontal="center" vertical="top" wrapText="1"/>
    </xf>
    <xf numFmtId="49" fontId="1" fillId="3" borderId="2" xfId="0" applyNumberFormat="1" applyFont="1" applyFill="1" applyBorder="1" applyAlignment="1">
      <alignment horizontal="left" vertical="top" wrapText="1"/>
    </xf>
    <xf numFmtId="10" fontId="0" fillId="0" borderId="0" xfId="0" applyNumberFormat="1"/>
    <xf numFmtId="49" fontId="1" fillId="0" borderId="11" xfId="0" applyNumberFormat="1" applyFont="1" applyBorder="1" applyAlignment="1">
      <alignment horizontal="left" vertical="top" wrapText="1"/>
    </xf>
    <xf numFmtId="49" fontId="1" fillId="3" borderId="11" xfId="0" applyNumberFormat="1" applyFont="1" applyFill="1" applyBorder="1" applyAlignment="1">
      <alignment horizontal="left" vertical="top" wrapText="1"/>
    </xf>
    <xf numFmtId="0" fontId="0" fillId="0" borderId="0" xfId="0" applyBorder="1"/>
    <xf numFmtId="49" fontId="1" fillId="0" borderId="0" xfId="0" applyNumberFormat="1" applyFont="1" applyBorder="1" applyAlignment="1">
      <alignment horizontal="left" vertical="top" wrapText="1"/>
    </xf>
    <xf numFmtId="10" fontId="0" fillId="0" borderId="0" xfId="0" applyNumberFormat="1" applyBorder="1"/>
    <xf numFmtId="49" fontId="1" fillId="3" borderId="0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 applyAlignment="1">
      <alignment horizontal="center"/>
    </xf>
    <xf numFmtId="10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1" fontId="0" fillId="4" borderId="6" xfId="0" applyNumberFormat="1" applyFill="1" applyBorder="1" applyAlignment="1">
      <alignment horizontal="left"/>
    </xf>
    <xf numFmtId="10" fontId="0" fillId="4" borderId="6" xfId="0" applyNumberFormat="1" applyFill="1" applyBorder="1" applyAlignment="1">
      <alignment horizontal="left"/>
    </xf>
    <xf numFmtId="10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10" fontId="0" fillId="4" borderId="2" xfId="1" applyNumberFormat="1" applyFont="1" applyFill="1" applyBorder="1" applyAlignment="1">
      <alignment horizontal="center"/>
    </xf>
    <xf numFmtId="2" fontId="0" fillId="4" borderId="6" xfId="0" applyNumberFormat="1" applyFill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0" fontId="0" fillId="4" borderId="1" xfId="1" applyNumberFormat="1" applyFont="1" applyFill="1" applyBorder="1" applyAlignment="1">
      <alignment horizontal="center"/>
    </xf>
    <xf numFmtId="0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left"/>
    </xf>
    <xf numFmtId="164" fontId="0" fillId="4" borderId="6" xfId="0" applyNumberFormat="1" applyFill="1" applyBorder="1" applyAlignment="1">
      <alignment horizontal="left"/>
    </xf>
    <xf numFmtId="2" fontId="0" fillId="2" borderId="0" xfId="0" applyNumberFormat="1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vertical="top" wrapText="1"/>
    </xf>
    <xf numFmtId="49" fontId="0" fillId="0" borderId="0" xfId="0" applyNumberFormat="1" applyAlignment="1">
      <alignment horizontal="left"/>
    </xf>
    <xf numFmtId="0" fontId="0" fillId="2" borderId="4" xfId="0" applyFont="1" applyFill="1" applyBorder="1" applyAlignment="1">
      <alignment horizontal="left" vertical="top" wrapText="1"/>
    </xf>
    <xf numFmtId="0" fontId="0" fillId="2" borderId="2" xfId="0" applyFont="1" applyFill="1" applyBorder="1" applyAlignment="1">
      <alignment horizontal="center" vertical="top" wrapText="1"/>
    </xf>
    <xf numFmtId="2" fontId="0" fillId="2" borderId="2" xfId="0" applyNumberFormat="1" applyFont="1" applyFill="1" applyBorder="1" applyAlignment="1">
      <alignment horizontal="center" vertical="top" wrapText="1"/>
    </xf>
    <xf numFmtId="2" fontId="0" fillId="2" borderId="8" xfId="0" applyNumberFormat="1" applyFont="1" applyFill="1" applyBorder="1" applyAlignment="1">
      <alignment horizontal="center" vertical="top" wrapText="1"/>
    </xf>
    <xf numFmtId="1" fontId="3" fillId="2" borderId="6" xfId="0" applyNumberFormat="1" applyFont="1" applyFill="1" applyBorder="1" applyAlignment="1">
      <alignment horizontal="left" vertical="top" wrapText="1"/>
    </xf>
    <xf numFmtId="10" fontId="3" fillId="2" borderId="6" xfId="0" applyNumberFormat="1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2" fontId="3" fillId="2" borderId="6" xfId="0" applyNumberFormat="1" applyFont="1" applyFill="1" applyBorder="1" applyAlignment="1">
      <alignment horizontal="center" vertical="top" wrapText="1"/>
    </xf>
    <xf numFmtId="9" fontId="3" fillId="2" borderId="6" xfId="1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49" fontId="1" fillId="0" borderId="2" xfId="0" applyNumberFormat="1" applyFont="1" applyBorder="1" applyAlignment="1">
      <alignment horizontal="left" vertical="top" wrapText="1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" fillId="2" borderId="9" xfId="0" applyFont="1" applyFill="1" applyBorder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2" fontId="1" fillId="2" borderId="6" xfId="0" applyNumberFormat="1" applyFont="1" applyFill="1" applyBorder="1" applyAlignment="1">
      <alignment horizontal="center" vertical="top" wrapText="1"/>
    </xf>
    <xf numFmtId="2" fontId="1" fillId="2" borderId="8" xfId="0" applyNumberFormat="1" applyFont="1" applyFill="1" applyBorder="1" applyAlignment="1">
      <alignment horizontal="center" vertical="top" wrapText="1"/>
    </xf>
  </cellXfs>
  <cellStyles count="2">
    <cellStyle name="Обычный" xfId="0" builtinId="0"/>
    <cellStyle name="Процентный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/>
        <top style="thin">
          <color rgb="FFCCC085"/>
        </top>
        <bottom/>
        <vertical/>
        <horizontal/>
      </border>
    </dxf>
    <dxf>
      <numFmt numFmtId="164" formatCode="#,##0.00\ &quot;₽&quot;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CC085"/>
        </left>
        <right/>
        <top style="thin">
          <color rgb="FFCCC085"/>
        </top>
        <bottom/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CC085"/>
        </left>
        <right/>
        <top style="thin">
          <color rgb="FFCCC0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  <numFmt numFmtId="14" formatCode="0.00%"/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numFmt numFmtId="2" formatCode="0.0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numFmt numFmtId="14" formatCode="0.00%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numFmt numFmtId="164" formatCode="#,##0.00\ &quot;₽&quot;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CCC085"/>
        </left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numFmt numFmtId="14" formatCode="0.00%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CC085"/>
        </left>
        <right/>
        <top style="thin">
          <color rgb="FFCCC085"/>
        </top>
        <bottom/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rgb="FFCCC085"/>
        </left>
        <right/>
        <top style="thin">
          <color rgb="FFCCC08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  <border diagonalUp="0" diagonalDown="0">
        <left/>
        <right style="thin">
          <color rgb="FFCCC085"/>
        </right>
        <top style="thin">
          <color rgb="FFCCC085"/>
        </top>
        <bottom style="thin">
          <color rgb="FFCCC085"/>
        </bottom>
        <vertical/>
        <horizontal/>
      </border>
    </dxf>
    <dxf>
      <border outline="0">
        <left style="thin">
          <color rgb="FFCCC085"/>
        </left>
      </border>
    </dxf>
    <dxf>
      <font>
        <b val="0"/>
        <strike val="0"/>
        <outline val="0"/>
        <shadow val="0"/>
        <u val="none"/>
        <vertAlign val="baseline"/>
        <sz val="8"/>
        <color auto="1"/>
        <name val="Arial"/>
        <family val="2"/>
        <charset val="204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Количество товаров за предыдущий и текущий периоды по покупателям</a:t>
            </a:r>
          </a:p>
        </c:rich>
      </c:tx>
      <c:layout>
        <c:manualLayout>
          <c:xMode val="edge"/>
          <c:yMode val="edge"/>
          <c:x val="0.15234455100124358"/>
          <c:y val="3.70370370370370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107029235523486E-2"/>
          <c:y val="0.12246639624592377"/>
          <c:w val="0.87753018372703417"/>
          <c:h val="0.69262394284047824"/>
        </c:manualLayout>
      </c:layout>
      <c:barChart>
        <c:barDir val="col"/>
        <c:grouping val="clustered"/>
        <c:varyColors val="0"/>
        <c:ser>
          <c:idx val="1"/>
          <c:order val="0"/>
          <c:tx>
            <c:v>Предыдущий период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Отчёт!$A$4:$A$28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3-1</c:v>
                </c:pt>
                <c:pt idx="19">
                  <c:v>3-2</c:v>
                </c:pt>
                <c:pt idx="20">
                  <c:v>3-3</c:v>
                </c:pt>
                <c:pt idx="21">
                  <c:v>3-4</c:v>
                </c:pt>
                <c:pt idx="22">
                  <c:v>5-1</c:v>
                </c:pt>
                <c:pt idx="23">
                  <c:v>5-2</c:v>
                </c:pt>
                <c:pt idx="24">
                  <c:v>5-3</c:v>
                </c:pt>
              </c:strCache>
            </c:strRef>
          </c:cat>
          <c:val>
            <c:numRef>
              <c:f>Отчёт!$K$4:$K$28</c:f>
              <c:numCache>
                <c:formatCode>0</c:formatCode>
                <c:ptCount val="25"/>
                <c:pt idx="0">
                  <c:v>3050</c:v>
                </c:pt>
                <c:pt idx="1">
                  <c:v>1269.1300000000001</c:v>
                </c:pt>
                <c:pt idx="2">
                  <c:v>420.81</c:v>
                </c:pt>
                <c:pt idx="3">
                  <c:v>62.45</c:v>
                </c:pt>
                <c:pt idx="4">
                  <c:v>239.8</c:v>
                </c:pt>
                <c:pt idx="5">
                  <c:v>255.76</c:v>
                </c:pt>
                <c:pt idx="6">
                  <c:v>103.58</c:v>
                </c:pt>
                <c:pt idx="7">
                  <c:v>141.63</c:v>
                </c:pt>
                <c:pt idx="8">
                  <c:v>118.12</c:v>
                </c:pt>
                <c:pt idx="9">
                  <c:v>91.51</c:v>
                </c:pt>
                <c:pt idx="10">
                  <c:v>39.22</c:v>
                </c:pt>
                <c:pt idx="11">
                  <c:v>142.02000000000001</c:v>
                </c:pt>
                <c:pt idx="12">
                  <c:v>4.93</c:v>
                </c:pt>
                <c:pt idx="13">
                  <c:v>58.03</c:v>
                </c:pt>
                <c:pt idx="14">
                  <c:v>60.15</c:v>
                </c:pt>
                <c:pt idx="15">
                  <c:v>6.71</c:v>
                </c:pt>
                <c:pt idx="16">
                  <c:v>38.33</c:v>
                </c:pt>
                <c:pt idx="17">
                  <c:v>9.86</c:v>
                </c:pt>
                <c:pt idx="18">
                  <c:v>968.72</c:v>
                </c:pt>
                <c:pt idx="19">
                  <c:v>180.98</c:v>
                </c:pt>
                <c:pt idx="20">
                  <c:v>0</c:v>
                </c:pt>
                <c:pt idx="21">
                  <c:v>2</c:v>
                </c:pt>
                <c:pt idx="22">
                  <c:v>329.28</c:v>
                </c:pt>
                <c:pt idx="23">
                  <c:v>45.55</c:v>
                </c:pt>
                <c:pt idx="24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C-47AD-BA3C-1C306D322F81}"/>
            </c:ext>
          </c:extLst>
        </c:ser>
        <c:ser>
          <c:idx val="0"/>
          <c:order val="1"/>
          <c:tx>
            <c:v>Текущий период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Отчёт!$A$4:$A$28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3-1</c:v>
                </c:pt>
                <c:pt idx="19">
                  <c:v>3-2</c:v>
                </c:pt>
                <c:pt idx="20">
                  <c:v>3-3</c:v>
                </c:pt>
                <c:pt idx="21">
                  <c:v>3-4</c:v>
                </c:pt>
                <c:pt idx="22">
                  <c:v>5-1</c:v>
                </c:pt>
                <c:pt idx="23">
                  <c:v>5-2</c:v>
                </c:pt>
                <c:pt idx="24">
                  <c:v>5-3</c:v>
                </c:pt>
              </c:strCache>
            </c:strRef>
          </c:cat>
          <c:val>
            <c:numRef>
              <c:f>Отчёт!$B$4:$B$28</c:f>
              <c:numCache>
                <c:formatCode>0</c:formatCode>
                <c:ptCount val="25"/>
                <c:pt idx="0">
                  <c:v>3417.05</c:v>
                </c:pt>
                <c:pt idx="1">
                  <c:v>1790.83</c:v>
                </c:pt>
                <c:pt idx="2">
                  <c:v>474.27</c:v>
                </c:pt>
                <c:pt idx="3">
                  <c:v>76.13</c:v>
                </c:pt>
                <c:pt idx="4">
                  <c:v>259.72000000000003</c:v>
                </c:pt>
                <c:pt idx="5">
                  <c:v>242.32</c:v>
                </c:pt>
                <c:pt idx="6">
                  <c:v>97.457499999999996</c:v>
                </c:pt>
                <c:pt idx="7">
                  <c:v>179.22</c:v>
                </c:pt>
                <c:pt idx="8">
                  <c:v>167.98</c:v>
                </c:pt>
                <c:pt idx="9">
                  <c:v>75.709999999999994</c:v>
                </c:pt>
                <c:pt idx="10">
                  <c:v>41.74</c:v>
                </c:pt>
                <c:pt idx="11">
                  <c:v>147.97999999999999</c:v>
                </c:pt>
                <c:pt idx="12">
                  <c:v>14.96</c:v>
                </c:pt>
                <c:pt idx="13">
                  <c:v>78.459999999999994</c:v>
                </c:pt>
                <c:pt idx="14">
                  <c:v>71.099999999999994</c:v>
                </c:pt>
                <c:pt idx="15">
                  <c:v>29.44</c:v>
                </c:pt>
                <c:pt idx="16">
                  <c:v>35.24</c:v>
                </c:pt>
                <c:pt idx="17">
                  <c:v>9.43</c:v>
                </c:pt>
                <c:pt idx="18">
                  <c:v>970.49</c:v>
                </c:pt>
                <c:pt idx="19">
                  <c:v>170.68</c:v>
                </c:pt>
                <c:pt idx="20">
                  <c:v>14.1</c:v>
                </c:pt>
                <c:pt idx="21">
                  <c:v>15.84</c:v>
                </c:pt>
                <c:pt idx="22">
                  <c:v>498</c:v>
                </c:pt>
                <c:pt idx="23">
                  <c:v>71.06</c:v>
                </c:pt>
                <c:pt idx="24">
                  <c:v>19.190000000000001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5C-47AD-BA3C-1C306D322F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21056303"/>
        <c:axId val="1221072527"/>
      </c:barChart>
      <c:catAx>
        <c:axId val="12210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Покупатель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072527"/>
        <c:crosses val="autoZero"/>
        <c:auto val="1"/>
        <c:lblAlgn val="ctr"/>
        <c:lblOffset val="100"/>
        <c:tickMarkSkip val="4"/>
        <c:noMultiLvlLbl val="0"/>
      </c:catAx>
      <c:valAx>
        <c:axId val="1221072527"/>
        <c:scaling>
          <c:orientation val="minMax"/>
          <c:max val="35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0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Сумма товаров за предыдущий и текущий периоды по покупателям</a:t>
            </a:r>
          </a:p>
        </c:rich>
      </c:tx>
      <c:layout>
        <c:manualLayout>
          <c:xMode val="edge"/>
          <c:yMode val="edge"/>
          <c:x val="0.16691649880514944"/>
          <c:y val="3.7037037037037035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107029235523486E-2"/>
          <c:y val="0.12246639624592377"/>
          <c:w val="0.87753018372703417"/>
          <c:h val="0.69262394284047824"/>
        </c:manualLayout>
      </c:layout>
      <c:barChart>
        <c:barDir val="col"/>
        <c:grouping val="clustered"/>
        <c:varyColors val="0"/>
        <c:ser>
          <c:idx val="1"/>
          <c:order val="0"/>
          <c:tx>
            <c:v>Предыдущий период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Отчёт!$A$4:$A$28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3-1</c:v>
                </c:pt>
                <c:pt idx="19">
                  <c:v>3-2</c:v>
                </c:pt>
                <c:pt idx="20">
                  <c:v>3-3</c:v>
                </c:pt>
                <c:pt idx="21">
                  <c:v>3-4</c:v>
                </c:pt>
                <c:pt idx="22">
                  <c:v>5-1</c:v>
                </c:pt>
                <c:pt idx="23">
                  <c:v>5-2</c:v>
                </c:pt>
                <c:pt idx="24">
                  <c:v>5-3</c:v>
                </c:pt>
              </c:strCache>
            </c:strRef>
          </c:cat>
          <c:val>
            <c:numRef>
              <c:f>Отчёт!$L$4:$L$28</c:f>
              <c:numCache>
                <c:formatCode>#\ ##0.00\ "₽"</c:formatCode>
                <c:ptCount val="25"/>
                <c:pt idx="0">
                  <c:v>24219.586006153844</c:v>
                </c:pt>
                <c:pt idx="1">
                  <c:v>14298.177932307693</c:v>
                </c:pt>
                <c:pt idx="2">
                  <c:v>11213.582132307693</c:v>
                </c:pt>
                <c:pt idx="3">
                  <c:v>3432.8868461538464</c:v>
                </c:pt>
                <c:pt idx="4">
                  <c:v>2878.2320707692311</c:v>
                </c:pt>
                <c:pt idx="5">
                  <c:v>2234.2350892307691</c:v>
                </c:pt>
                <c:pt idx="6">
                  <c:v>2287.6380430769232</c:v>
                </c:pt>
                <c:pt idx="7">
                  <c:v>1588.3551723076921</c:v>
                </c:pt>
                <c:pt idx="8">
                  <c:v>1197.5121907692308</c:v>
                </c:pt>
                <c:pt idx="9">
                  <c:v>2251.7070430769231</c:v>
                </c:pt>
                <c:pt idx="10">
                  <c:v>1023.0921938461538</c:v>
                </c:pt>
                <c:pt idx="11">
                  <c:v>969.81299999999999</c:v>
                </c:pt>
                <c:pt idx="12">
                  <c:v>325.02907384615384</c:v>
                </c:pt>
                <c:pt idx="13">
                  <c:v>596.97339999999997</c:v>
                </c:pt>
                <c:pt idx="14">
                  <c:v>711.80266153846151</c:v>
                </c:pt>
                <c:pt idx="15">
                  <c:v>135.00307076923076</c:v>
                </c:pt>
                <c:pt idx="16">
                  <c:v>537.4852615384616</c:v>
                </c:pt>
                <c:pt idx="17">
                  <c:v>456.69916615384619</c:v>
                </c:pt>
                <c:pt idx="18">
                  <c:v>15657.027744615385</c:v>
                </c:pt>
                <c:pt idx="19">
                  <c:v>2024.0440984615386</c:v>
                </c:pt>
                <c:pt idx="20">
                  <c:v>0</c:v>
                </c:pt>
                <c:pt idx="21">
                  <c:v>64.358969230769233</c:v>
                </c:pt>
                <c:pt idx="22">
                  <c:v>4316.6678892307691</c:v>
                </c:pt>
                <c:pt idx="23">
                  <c:v>1069.29512</c:v>
                </c:pt>
                <c:pt idx="24">
                  <c:v>653.89581846153851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7-4F66-BCC9-647139AC08E0}"/>
            </c:ext>
          </c:extLst>
        </c:ser>
        <c:ser>
          <c:idx val="0"/>
          <c:order val="1"/>
          <c:tx>
            <c:v>Текущий период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Отчёт!$A$4:$A$28</c:f>
              <c:strCach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20</c:v>
                </c:pt>
                <c:pt idx="15">
                  <c:v>22</c:v>
                </c:pt>
                <c:pt idx="16">
                  <c:v>24</c:v>
                </c:pt>
                <c:pt idx="17">
                  <c:v>25</c:v>
                </c:pt>
                <c:pt idx="18">
                  <c:v>3-1</c:v>
                </c:pt>
                <c:pt idx="19">
                  <c:v>3-2</c:v>
                </c:pt>
                <c:pt idx="20">
                  <c:v>3-3</c:v>
                </c:pt>
                <c:pt idx="21">
                  <c:v>3-4</c:v>
                </c:pt>
                <c:pt idx="22">
                  <c:v>5-1</c:v>
                </c:pt>
                <c:pt idx="23">
                  <c:v>5-2</c:v>
                </c:pt>
                <c:pt idx="24">
                  <c:v>5-3</c:v>
                </c:pt>
              </c:strCache>
            </c:strRef>
          </c:cat>
          <c:val>
            <c:numRef>
              <c:f>Отчёт!$D$4:$D$28</c:f>
              <c:numCache>
                <c:formatCode>#\ ##0.00\ "₽"</c:formatCode>
                <c:ptCount val="25"/>
                <c:pt idx="0">
                  <c:v>27773.375212307692</c:v>
                </c:pt>
                <c:pt idx="1">
                  <c:v>19393.898652307693</c:v>
                </c:pt>
                <c:pt idx="2">
                  <c:v>14876.846732307693</c:v>
                </c:pt>
                <c:pt idx="3">
                  <c:v>4296.9253076923078</c:v>
                </c:pt>
                <c:pt idx="4">
                  <c:v>3065.1244123076922</c:v>
                </c:pt>
                <c:pt idx="5">
                  <c:v>2134.5265969230772</c:v>
                </c:pt>
                <c:pt idx="6">
                  <c:v>2076.520916923077</c:v>
                </c:pt>
                <c:pt idx="7">
                  <c:v>1945.3619138461538</c:v>
                </c:pt>
                <c:pt idx="8">
                  <c:v>1824.9441446153846</c:v>
                </c:pt>
                <c:pt idx="9">
                  <c:v>1626.4172246153848</c:v>
                </c:pt>
                <c:pt idx="10">
                  <c:v>1082.7467692307691</c:v>
                </c:pt>
                <c:pt idx="11">
                  <c:v>983.17151384615386</c:v>
                </c:pt>
                <c:pt idx="12">
                  <c:v>958.0516553846154</c:v>
                </c:pt>
                <c:pt idx="13">
                  <c:v>835.4991292307692</c:v>
                </c:pt>
                <c:pt idx="14">
                  <c:v>810.22667692307698</c:v>
                </c:pt>
                <c:pt idx="15">
                  <c:v>602.5033138461539</c:v>
                </c:pt>
                <c:pt idx="16">
                  <c:v>483.29601538461537</c:v>
                </c:pt>
                <c:pt idx="17">
                  <c:v>475.16203692307698</c:v>
                </c:pt>
                <c:pt idx="18">
                  <c:v>15494.945929230771</c:v>
                </c:pt>
                <c:pt idx="19">
                  <c:v>1874.7931876923078</c:v>
                </c:pt>
                <c:pt idx="20">
                  <c:v>823.28353846153846</c:v>
                </c:pt>
                <c:pt idx="21">
                  <c:v>500.88471692307695</c:v>
                </c:pt>
                <c:pt idx="22">
                  <c:v>6369.9152707692301</c:v>
                </c:pt>
                <c:pt idx="23">
                  <c:v>1817.6931538461538</c:v>
                </c:pt>
                <c:pt idx="24">
                  <c:v>734.66238769230768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7-4F66-BCC9-647139AC08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5"/>
        <c:overlap val="-56"/>
        <c:axId val="1221056303"/>
        <c:axId val="1221072527"/>
      </c:barChart>
      <c:catAx>
        <c:axId val="1221056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Покупатель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072527"/>
        <c:crosses val="autoZero"/>
        <c:auto val="1"/>
        <c:lblAlgn val="ctr"/>
        <c:lblOffset val="200"/>
        <c:tickLblSkip val="1"/>
        <c:tickMarkSkip val="8"/>
        <c:noMultiLvlLbl val="0"/>
      </c:catAx>
      <c:valAx>
        <c:axId val="1221072527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t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</a:t>
                </a:r>
              </a:p>
            </c:rich>
          </c:tx>
          <c:layout>
            <c:manualLayout>
              <c:xMode val="edge"/>
              <c:yMode val="edge"/>
              <c:x val="1.054018357846038E-2"/>
              <c:y val="4.30626474720963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t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\ ##0.00\ &quot;₽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21056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76200</xdr:colOff>
      <xdr:row>28</xdr:row>
      <xdr:rowOff>95249</xdr:rowOff>
    </xdr:from>
    <xdr:to>
      <xdr:col>2</xdr:col>
      <xdr:colOff>438149</xdr:colOff>
      <xdr:row>35</xdr:row>
      <xdr:rowOff>95249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№">
              <a:extLst>
                <a:ext uri="{FF2B5EF4-FFF2-40B4-BE49-F238E27FC236}">
                  <a16:creationId xmlns:a16="http://schemas.microsoft.com/office/drawing/2014/main" id="{112CA90A-6B9F-4343-AAAF-A7E7BF2C41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№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5200649"/>
              <a:ext cx="1476374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57150</xdr:colOff>
      <xdr:row>28</xdr:row>
      <xdr:rowOff>95250</xdr:rowOff>
    </xdr:from>
    <xdr:to>
      <xdr:col>12</xdr:col>
      <xdr:colOff>142875</xdr:colOff>
      <xdr:row>35</xdr:row>
      <xdr:rowOff>104774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категория&#10; кол-во">
              <a:extLst>
                <a:ext uri="{FF2B5EF4-FFF2-40B4-BE49-F238E27FC236}">
                  <a16:creationId xmlns:a16="http://schemas.microsoft.com/office/drawing/2014/main" id="{40F6D7D2-9C82-4E8F-AFB5-495F49A06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&#10; кол-во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48300" y="5200650"/>
              <a:ext cx="1828800" cy="10096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485775</xdr:colOff>
      <xdr:row>28</xdr:row>
      <xdr:rowOff>95250</xdr:rowOff>
    </xdr:from>
    <xdr:to>
      <xdr:col>5</xdr:col>
      <xdr:colOff>495300</xdr:colOff>
      <xdr:row>35</xdr:row>
      <xdr:rowOff>85725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категория&#10;сумма ">
              <a:extLst>
                <a:ext uri="{FF2B5EF4-FFF2-40B4-BE49-F238E27FC236}">
                  <a16:creationId xmlns:a16="http://schemas.microsoft.com/office/drawing/2014/main" id="{003855E0-34EC-432A-BB68-46D8509513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&#10;сумма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00200" y="5200650"/>
              <a:ext cx="1743075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5</xdr:col>
      <xdr:colOff>561975</xdr:colOff>
      <xdr:row>28</xdr:row>
      <xdr:rowOff>95250</xdr:rowOff>
    </xdr:from>
    <xdr:to>
      <xdr:col>8</xdr:col>
      <xdr:colOff>561975</xdr:colOff>
      <xdr:row>35</xdr:row>
      <xdr:rowOff>85725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категория&#10;средний&#10; чек">
              <a:extLst>
                <a:ext uri="{FF2B5EF4-FFF2-40B4-BE49-F238E27FC236}">
                  <a16:creationId xmlns:a16="http://schemas.microsoft.com/office/drawing/2014/main" id="{2691CE43-D7F9-469A-B20F-08C19FE94BD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атегория&#10;средний&#10; чек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9950" y="5200650"/>
              <a:ext cx="1943100" cy="99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  <xdr:twoCellAnchor editAs="absolute">
    <xdr:from>
      <xdr:col>12</xdr:col>
      <xdr:colOff>228600</xdr:colOff>
      <xdr:row>28</xdr:row>
      <xdr:rowOff>95250</xdr:rowOff>
    </xdr:from>
    <xdr:to>
      <xdr:col>14</xdr:col>
      <xdr:colOff>295275</xdr:colOff>
      <xdr:row>36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4" name="Значение">
              <a:extLst>
                <a:ext uri="{FF2B5EF4-FFF2-40B4-BE49-F238E27FC236}">
                  <a16:creationId xmlns:a16="http://schemas.microsoft.com/office/drawing/2014/main" id="{45344354-7AF5-49B1-9EFA-7445C54FE7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начение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2825" y="5200650"/>
              <a:ext cx="1247775" cy="1047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3</xdr:row>
      <xdr:rowOff>28575</xdr:rowOff>
    </xdr:from>
    <xdr:to>
      <xdr:col>23</xdr:col>
      <xdr:colOff>338138</xdr:colOff>
      <xdr:row>29</xdr:row>
      <xdr:rowOff>85725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A834D13-5982-47E4-8AFA-C58541113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3</xdr:row>
      <xdr:rowOff>19050</xdr:rowOff>
    </xdr:from>
    <xdr:to>
      <xdr:col>11</xdr:col>
      <xdr:colOff>204788</xdr:colOff>
      <xdr:row>29</xdr:row>
      <xdr:rowOff>76200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BAC263A-272F-42CD-AD9D-547A814E8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38099</xdr:rowOff>
    </xdr:from>
    <xdr:to>
      <xdr:col>14</xdr:col>
      <xdr:colOff>299086</xdr:colOff>
      <xdr:row>34</xdr:row>
      <xdr:rowOff>114299</xdr:rowOff>
    </xdr:to>
    <xdr:sp macro="" textlink="">
      <xdr:nvSpPr>
        <xdr:cNvPr id="2" name="Загнутый угол 1">
          <a:extLst>
            <a:ext uri="{FF2B5EF4-FFF2-40B4-BE49-F238E27FC236}">
              <a16:creationId xmlns:a16="http://schemas.microsoft.com/office/drawing/2014/main" id="{8B520C45-CFE9-4EE5-A749-ED920CFCE97A}"/>
            </a:ext>
          </a:extLst>
        </xdr:cNvPr>
        <xdr:cNvSpPr/>
      </xdr:nvSpPr>
      <xdr:spPr>
        <a:xfrm>
          <a:off x="142875" y="180974"/>
          <a:ext cx="7623811" cy="4791075"/>
        </a:xfrm>
        <a:prstGeom prst="foldedCorner">
          <a:avLst>
            <a:gd name="adj" fmla="val 7756"/>
          </a:avLst>
        </a:prstGeom>
        <a:solidFill>
          <a:srgbClr val="FFFF99"/>
        </a:solidFill>
        <a:ln w="19050" cap="flat" cmpd="sng" algn="ctr">
          <a:solidFill>
            <a:srgbClr val="4F81BD">
              <a:shade val="50000"/>
            </a:srgbClr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ПОЯСНЕНИЯ И РЕКОМЕНДАЦИИ: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 отчёте отразил категории клиентов за текущий период: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а - 60%  от всего (количества купленных товаров, суммы продаж, суммы средних чеков)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b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- 30%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 - 10%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Нужно стараться работать с клиентами, у которых нет по всем категориям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C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. Необходимо поработать с дополнительными параметрами на товары - это выручка и маржинальность. Далее оптимизировать ценообразование и стимулировать продажи по результам исследования.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Подобные отчёты можно автоматизировать с помощью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Python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библиотек или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Power query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на это нужно больше времени, но далее оно будет экономится.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Визуализацию с фильтрацией можно автоматизировать с помощью бесплатных инструментов (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yandex datalens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, </a:t>
          </a:r>
          <a:r>
            <a:rPr kumimoji="0" lang="en-US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google data studio </a:t>
          </a:r>
          <a:r>
            <a:rPr kumimoji="0" lang="ru-RU" sz="1000" b="0" i="0" u="none" strike="noStrike" kern="0" cap="none" spc="0" normalizeH="0" baseline="0" noProof="0">
              <a:ln>
                <a:noFill/>
              </a:ln>
              <a:solidFill>
                <a:srgbClr val="000066"/>
              </a:solidFill>
              <a:effectLst/>
              <a:uLnTx/>
              <a:uFillTx/>
              <a:latin typeface="Arial" pitchFamily="34" charset="0"/>
              <a:ea typeface="+mn-ea"/>
              <a:cs typeface="Arial" pitchFamily="34" charset="0"/>
            </a:rPr>
            <a:t>и других).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0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ea typeface="+mn-ea"/>
            <a:cs typeface="Arial" pitchFamily="34" charset="0"/>
          </a:endParaRPr>
        </a:p>
      </xdr:txBody>
    </xdr:sp>
    <xdr:clientData/>
  </xdr:twoCellAnchor>
  <xdr:twoCellAnchor editAs="oneCell">
    <xdr:from>
      <xdr:col>0</xdr:col>
      <xdr:colOff>276224</xdr:colOff>
      <xdr:row>19</xdr:row>
      <xdr:rowOff>85725</xdr:rowOff>
    </xdr:from>
    <xdr:to>
      <xdr:col>10</xdr:col>
      <xdr:colOff>149593</xdr:colOff>
      <xdr:row>34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50FF488-7083-4094-B7E0-511AF474F4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4" y="2800350"/>
          <a:ext cx="5207369" cy="2066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№" xr10:uid="{E7F7DB1C-8777-4D0F-9C6F-D5F1524E52BF}" sourceName="Покупатель">
  <extLst>
    <x:ext xmlns:x15="http://schemas.microsoft.com/office/spreadsheetml/2010/11/main" uri="{2F2917AC-EB37-4324-AD4E-5DD8C200BD13}">
      <x15:tableSlicerCache tableId="5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_кол_во" xr10:uid="{632D3D5A-4FAD-4F09-81BE-1D5F531A10C8}" sourceName="категория _x000a_ кол-во">
  <extLst>
    <x:ext xmlns:x15="http://schemas.microsoft.com/office/spreadsheetml/2010/11/main" uri="{2F2917AC-EB37-4324-AD4E-5DD8C200BD13}">
      <x15:tableSlicerCache tableId="5" column="8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сумма" xr10:uid="{2A63A736-86F5-4270-B62D-CEE69BED2344}" sourceName="категория _x000a_сумма ">
  <extLst>
    <x:ext xmlns:x15="http://schemas.microsoft.com/office/spreadsheetml/2010/11/main" uri="{2F2917AC-EB37-4324-AD4E-5DD8C200BD13}">
      <x15:tableSlicerCache tableId="5" column="9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атегория_средний__чек" xr10:uid="{A0343E5D-F76A-4666-94EA-60792A8F3B04}" sourceName="категория _x000a_средний _x000a_ чек">
  <extLst>
    <x:ext xmlns:x15="http://schemas.microsoft.com/office/spreadsheetml/2010/11/main" uri="{2F2917AC-EB37-4324-AD4E-5DD8C200BD13}">
      <x15:tableSlicerCache tableId="5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начение" xr10:uid="{75F59309-730B-4EA8-AEB4-41B6CDED5EAE}" sourceName="Значение">
  <extLst>
    <x:ext xmlns:x15="http://schemas.microsoft.com/office/spreadsheetml/2010/11/main" uri="{2F2917AC-EB37-4324-AD4E-5DD8C200BD13}">
      <x15:tableSlicerCache tableId="5" column="15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№" xr10:uid="{69B10668-EE96-43C1-A90E-39A3A5128C09}" cache="Срез_№" caption="Покупатель" style="SlicerStyleDark1" rowHeight="193675"/>
  <slicer name="категория_x000a_ кол-во" xr10:uid="{FF2DCF0C-E0A3-463A-B723-9EBDC6ED41DA}" cache="Срез_категория__кол_во" caption="категория _x000a_ кол-во" style="SlicerStyleLight4" rowHeight="193675"/>
  <slicer name="категория_x000a_сумма " xr10:uid="{E02DEFE9-754A-45C6-9940-98968173A123}" cache="Срез_категория_сумма" caption="категория _x000a_сумма " rowHeight="193675"/>
  <slicer name="категория_x000a_средний_x000a_ чек" xr10:uid="{B7D598F7-33C2-4920-8F09-B7BE5044E92E}" cache="Срез_категория_средний__чек" caption="категория _x000a_средний _x000a_ чек" style="SlicerStyleLight2" rowHeight="193675"/>
  <slicer name="Значение" xr10:uid="{48126E39-E944-4419-896B-6D9A7A3806B0}" cache="Срез_Значение" caption="Значение" style="SlicerStyleLight6" rowHeight="1936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F4E3409-2B07-4AFE-B263-166F7A213178}" name="Таблица5" displayName="Таблица5" ref="A2:O28" totalsRowShown="0" headerRowDxfId="24" tableBorderDxfId="23">
  <autoFilter ref="A2:O28" xr:uid="{BF4E3409-2B07-4AFE-B263-166F7A213178}"/>
  <tableColumns count="15">
    <tableColumn id="1" xr3:uid="{2897CEE8-4776-4EFC-B7FF-B46788FEBEC5}" name="Покупатель" dataDxfId="22"/>
    <tableColumn id="2" xr3:uid="{B5F07AF0-53C3-4548-B138-C8E811DD1D32}" name="Кол-во_x000a_" dataDxfId="21"/>
    <tableColumn id="3" xr3:uid="{A80F2A13-00FF-4E27-BB49-E4FED94EDB19}" name="% от _x000a_кол-ва" dataDxfId="20">
      <calculatedColumnFormula>B3*100%/$B$3</calculatedColumnFormula>
    </tableColumn>
    <tableColumn id="4" xr3:uid="{C5C81E51-64B4-4C64-A32C-D65CE9A3CE8D}" name="Сумма_x000a__x000a_" dataDxfId="19"/>
    <tableColumn id="5" xr3:uid="{FE9AFDBD-2A18-4735-B6F0-26BA00F98033}" name="% от_x000a_общей _x000a_суммы" dataDxfId="18">
      <calculatedColumnFormula>D3*100%/$D$3</calculatedColumnFormula>
    </tableColumn>
    <tableColumn id="6" xr3:uid="{7DD4BC57-046B-4015-9B93-006B7096D6ED}" name="Средний _x000a_чек_x000a__x000a_" dataDxfId="17">
      <calculatedColumnFormula>D3/B3</calculatedColumnFormula>
    </tableColumn>
    <tableColumn id="7" xr3:uid="{8EFF6DE0-0B81-4D43-B547-AFA83CE149E1}" name="% от суммы _x000a_средних _x000a_чеков" dataDxfId="16" dataCellStyle="Процентный">
      <calculatedColumnFormula>F3*100%/$F$3</calculatedColumnFormula>
    </tableColumn>
    <tableColumn id="8" xr3:uid="{EE00A692-CAF4-46B8-8FC4-240BB7F34F21}" name="категория _x000a_ кол-во" dataDxfId="15" dataCellStyle="Процентный">
      <calculatedColumnFormula>VLOOKUP(A3,количество!$C$1:$F$26,4,FALSE)</calculatedColumnFormula>
    </tableColumn>
    <tableColumn id="9" xr3:uid="{2FAF45B5-CBA2-4FD6-A50A-9B468C5C0C48}" name="категория _x000a_сумма " dataDxfId="14" dataCellStyle="Процентный">
      <calculatedColumnFormula>VLOOKUP(A3,'сумма покупок'!$C$1:$F$26,4,FALSE)</calculatedColumnFormula>
    </tableColumn>
    <tableColumn id="10" xr3:uid="{AA7DF99D-80AF-41B4-BFBF-4F58FF3D660D}" name="категория _x000a_средний _x000a_ чек" dataDxfId="13" dataCellStyle="Процентный">
      <calculatedColumnFormula>VLOOKUP(A3,'средний чек'!$B$1:$E$26,4,FALSE)</calculatedColumnFormula>
    </tableColumn>
    <tableColumn id="11" xr3:uid="{9DC21972-7027-43DB-8AAA-C88E9C3337E5}" name="Кол-во" dataDxfId="12"/>
    <tableColumn id="12" xr3:uid="{F2488C90-2EBB-4098-B6E6-F9FBB4EED979}" name="Сумма_x000a_" dataDxfId="11"/>
    <tableColumn id="13" xr3:uid="{FDA5933B-B759-4B5A-8138-FF14014B3850}" name="Средний _x000a_чек" dataDxfId="10">
      <calculatedColumnFormula>L3/K3</calculatedColumnFormula>
    </tableColumn>
    <tableColumn id="14" xr3:uid="{972BBDAB-EFF1-4A04-9E70-A72FFEBF457F}" name="Разница _x000a_сумм за _x000a_ периоды" dataDxfId="9">
      <calculatedColumnFormula>D3-L3</calculatedColumnFormula>
    </tableColumn>
    <tableColumn id="15" xr3:uid="{4109E04D-E4E0-435A-86B9-364E623DCE63}" name="Значение">
      <calculatedColumnFormula>IF(N3&gt;0,"Рост","Снижение")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J33"/>
  <sheetViews>
    <sheetView showGridLines="0" topLeftCell="A16" workbookViewId="0">
      <selection activeCell="D10" sqref="D10"/>
    </sheetView>
  </sheetViews>
  <sheetFormatPr defaultColWidth="10.5" defaultRowHeight="11.45" customHeight="1" outlineLevelRow="1" x14ac:dyDescent="0.2"/>
  <cols>
    <col min="1" max="1" width="10.5" style="1" customWidth="1"/>
    <col min="2" max="3" width="3.83203125" style="1" customWidth="1"/>
    <col min="4" max="4" width="16.83203125" style="1" customWidth="1"/>
    <col min="5" max="5" width="18.5" style="1" customWidth="1"/>
    <col min="6" max="6" width="4.33203125" style="1" customWidth="1"/>
    <col min="7" max="7" width="14.33203125" style="1" customWidth="1"/>
    <col min="8" max="8" width="21.83203125" style="1" customWidth="1"/>
  </cols>
  <sheetData>
    <row r="1" spans="1:10" s="1" customFormat="1" ht="9.9499999999999993" customHeight="1" x14ac:dyDescent="0.2"/>
    <row r="2" spans="1:10" ht="12.95" customHeight="1" outlineLevel="1" x14ac:dyDescent="0.2">
      <c r="A2" s="2" t="s">
        <v>0</v>
      </c>
      <c r="B2" s="2"/>
      <c r="C2" s="2" t="s">
        <v>1</v>
      </c>
      <c r="D2" s="2"/>
      <c r="E2" s="2"/>
    </row>
    <row r="3" spans="1:10" ht="12.95" customHeight="1" outlineLevel="1" x14ac:dyDescent="0.2">
      <c r="C3" s="2" t="s">
        <v>2</v>
      </c>
      <c r="D3" s="2"/>
      <c r="E3" s="2"/>
    </row>
    <row r="4" spans="1:10" ht="12.95" customHeight="1" outlineLevel="1" x14ac:dyDescent="0.2">
      <c r="C4" s="2" t="s">
        <v>3</v>
      </c>
      <c r="D4" s="2"/>
      <c r="E4" s="2"/>
    </row>
    <row r="5" spans="1:10" ht="12.95" customHeight="1" outlineLevel="1" x14ac:dyDescent="0.2">
      <c r="C5" s="2" t="s">
        <v>4</v>
      </c>
      <c r="D5" s="2"/>
      <c r="E5" s="2"/>
    </row>
    <row r="6" spans="1:10" s="1" customFormat="1" ht="9.9499999999999993" customHeight="1" x14ac:dyDescent="0.2"/>
    <row r="7" spans="1:10" ht="18.95" customHeight="1" x14ac:dyDescent="0.2">
      <c r="A7" s="56" t="s">
        <v>5</v>
      </c>
      <c r="B7" s="56"/>
      <c r="C7" s="56"/>
      <c r="D7" s="60" t="s">
        <v>6</v>
      </c>
      <c r="E7" s="60"/>
      <c r="F7" s="60"/>
      <c r="G7" s="60" t="s">
        <v>7</v>
      </c>
      <c r="H7" s="60"/>
    </row>
    <row r="8" spans="1:10" ht="18.95" customHeight="1" x14ac:dyDescent="0.2">
      <c r="A8" s="57"/>
      <c r="B8" s="58"/>
      <c r="C8" s="59"/>
      <c r="D8" s="3" t="s">
        <v>8</v>
      </c>
      <c r="E8" s="60" t="s">
        <v>9</v>
      </c>
      <c r="F8" s="60"/>
      <c r="G8" s="3" t="s">
        <v>8</v>
      </c>
      <c r="H8" s="3" t="s">
        <v>9</v>
      </c>
    </row>
    <row r="9" spans="1:10" ht="12.95" customHeight="1" x14ac:dyDescent="0.2">
      <c r="A9" s="61">
        <v>1</v>
      </c>
      <c r="B9" s="61"/>
      <c r="C9" s="61"/>
      <c r="D9" s="4">
        <v>3417.05</v>
      </c>
      <c r="E9" s="62">
        <v>27773.375212307692</v>
      </c>
      <c r="F9" s="63"/>
      <c r="G9" s="4">
        <v>3050</v>
      </c>
      <c r="H9" s="4">
        <v>24219.586006153844</v>
      </c>
    </row>
    <row r="10" spans="1:10" ht="12.95" customHeight="1" x14ac:dyDescent="0.2">
      <c r="A10" s="61">
        <v>2</v>
      </c>
      <c r="B10" s="61"/>
      <c r="C10" s="61"/>
      <c r="D10" s="4">
        <v>1790.83</v>
      </c>
      <c r="E10" s="62">
        <v>19393.898652307693</v>
      </c>
      <c r="F10" s="63">
        <v>0</v>
      </c>
      <c r="G10" s="4">
        <v>1269.1300000000001</v>
      </c>
      <c r="H10" s="4">
        <v>14298.177932307693</v>
      </c>
      <c r="J10" s="5"/>
    </row>
    <row r="11" spans="1:10" ht="12.95" customHeight="1" x14ac:dyDescent="0.2">
      <c r="A11" s="61" t="s">
        <v>10</v>
      </c>
      <c r="B11" s="61"/>
      <c r="C11" s="61"/>
      <c r="D11" s="4">
        <v>970.49</v>
      </c>
      <c r="E11" s="62">
        <v>15494.945929230771</v>
      </c>
      <c r="F11" s="63">
        <v>0</v>
      </c>
      <c r="G11" s="4">
        <v>968.72</v>
      </c>
      <c r="H11" s="4">
        <v>15657.027744615385</v>
      </c>
      <c r="J11" s="5"/>
    </row>
    <row r="12" spans="1:10" ht="12.95" customHeight="1" x14ac:dyDescent="0.2">
      <c r="A12" s="61">
        <v>4</v>
      </c>
      <c r="B12" s="61"/>
      <c r="C12" s="61"/>
      <c r="D12" s="4">
        <v>474.27</v>
      </c>
      <c r="E12" s="62">
        <v>14876.846732307693</v>
      </c>
      <c r="F12" s="63">
        <v>0</v>
      </c>
      <c r="G12" s="4">
        <v>420.81</v>
      </c>
      <c r="H12" s="4">
        <v>11213.582132307693</v>
      </c>
      <c r="J12" s="5"/>
    </row>
    <row r="13" spans="1:10" ht="12.95" customHeight="1" x14ac:dyDescent="0.2">
      <c r="A13" s="61" t="s">
        <v>11</v>
      </c>
      <c r="B13" s="61"/>
      <c r="C13" s="61"/>
      <c r="D13" s="4">
        <v>498</v>
      </c>
      <c r="E13" s="62">
        <v>6369.9152707692301</v>
      </c>
      <c r="F13" s="63">
        <v>0</v>
      </c>
      <c r="G13" s="4">
        <v>329.28</v>
      </c>
      <c r="H13" s="4">
        <v>4316.6678892307691</v>
      </c>
      <c r="J13" s="5"/>
    </row>
    <row r="14" spans="1:10" ht="12.95" customHeight="1" x14ac:dyDescent="0.2">
      <c r="A14" s="61">
        <v>6</v>
      </c>
      <c r="B14" s="61"/>
      <c r="C14" s="61"/>
      <c r="D14" s="4">
        <v>76.13</v>
      </c>
      <c r="E14" s="62">
        <v>4296.9253076923078</v>
      </c>
      <c r="F14" s="63">
        <v>0</v>
      </c>
      <c r="G14" s="4">
        <v>62.45</v>
      </c>
      <c r="H14" s="4">
        <v>3432.8868461538464</v>
      </c>
    </row>
    <row r="15" spans="1:10" ht="12.95" customHeight="1" x14ac:dyDescent="0.2">
      <c r="A15" s="61">
        <v>7</v>
      </c>
      <c r="B15" s="61"/>
      <c r="C15" s="61"/>
      <c r="D15" s="4">
        <v>259.72000000000003</v>
      </c>
      <c r="E15" s="62">
        <v>3065.1244123076922</v>
      </c>
      <c r="F15" s="63">
        <v>0</v>
      </c>
      <c r="G15" s="4">
        <v>239.8</v>
      </c>
      <c r="H15" s="4">
        <v>2878.2320707692311</v>
      </c>
    </row>
    <row r="16" spans="1:10" ht="12.95" customHeight="1" x14ac:dyDescent="0.2">
      <c r="A16" s="61">
        <v>8</v>
      </c>
      <c r="B16" s="61"/>
      <c r="C16" s="61"/>
      <c r="D16" s="4">
        <v>242.32</v>
      </c>
      <c r="E16" s="62">
        <v>2134.5265969230772</v>
      </c>
      <c r="F16" s="63">
        <v>0</v>
      </c>
      <c r="G16" s="4">
        <v>255.76</v>
      </c>
      <c r="H16" s="4">
        <v>2234.2350892307691</v>
      </c>
    </row>
    <row r="17" spans="1:8" ht="12.95" customHeight="1" x14ac:dyDescent="0.2">
      <c r="A17" s="61">
        <v>9</v>
      </c>
      <c r="B17" s="61"/>
      <c r="C17" s="61"/>
      <c r="D17" s="4">
        <v>97.457499999999996</v>
      </c>
      <c r="E17" s="62">
        <v>2076.520916923077</v>
      </c>
      <c r="F17" s="63">
        <v>0</v>
      </c>
      <c r="G17" s="4">
        <v>103.58</v>
      </c>
      <c r="H17" s="4">
        <v>2287.6380430769232</v>
      </c>
    </row>
    <row r="18" spans="1:8" ht="12.95" customHeight="1" x14ac:dyDescent="0.2">
      <c r="A18" s="61">
        <v>10</v>
      </c>
      <c r="B18" s="61"/>
      <c r="C18" s="61"/>
      <c r="D18" s="4">
        <v>179.22</v>
      </c>
      <c r="E18" s="62">
        <v>1945.3619138461538</v>
      </c>
      <c r="F18" s="63">
        <v>0</v>
      </c>
      <c r="G18" s="4">
        <v>141.63</v>
      </c>
      <c r="H18" s="4">
        <v>1588.3551723076921</v>
      </c>
    </row>
    <row r="19" spans="1:8" ht="12.95" customHeight="1" x14ac:dyDescent="0.2">
      <c r="A19" s="61" t="s">
        <v>12</v>
      </c>
      <c r="B19" s="61"/>
      <c r="C19" s="61"/>
      <c r="D19" s="4">
        <v>170.68</v>
      </c>
      <c r="E19" s="62">
        <v>1874.7931876923078</v>
      </c>
      <c r="F19" s="63">
        <v>0</v>
      </c>
      <c r="G19" s="4">
        <v>180.98</v>
      </c>
      <c r="H19" s="4">
        <v>2024.0440984615386</v>
      </c>
    </row>
    <row r="20" spans="1:8" ht="12.95" customHeight="1" x14ac:dyDescent="0.2">
      <c r="A20" s="61">
        <v>12</v>
      </c>
      <c r="B20" s="61"/>
      <c r="C20" s="61"/>
      <c r="D20" s="4">
        <v>167.98</v>
      </c>
      <c r="E20" s="62">
        <v>1824.9441446153846</v>
      </c>
      <c r="F20" s="63">
        <v>0</v>
      </c>
      <c r="G20" s="4">
        <v>118.12</v>
      </c>
      <c r="H20" s="4">
        <v>1197.5121907692308</v>
      </c>
    </row>
    <row r="21" spans="1:8" ht="12.95" customHeight="1" x14ac:dyDescent="0.2">
      <c r="A21" s="61" t="s">
        <v>13</v>
      </c>
      <c r="B21" s="61"/>
      <c r="C21" s="61"/>
      <c r="D21" s="4">
        <v>71.06</v>
      </c>
      <c r="E21" s="62">
        <v>1817.6931538461538</v>
      </c>
      <c r="F21" s="63">
        <v>0</v>
      </c>
      <c r="G21" s="4">
        <v>45.55</v>
      </c>
      <c r="H21" s="4">
        <v>1069.29512</v>
      </c>
    </row>
    <row r="22" spans="1:8" ht="12.95" customHeight="1" x14ac:dyDescent="0.2">
      <c r="A22" s="61">
        <v>14</v>
      </c>
      <c r="B22" s="61"/>
      <c r="C22" s="61"/>
      <c r="D22" s="4">
        <v>75.709999999999994</v>
      </c>
      <c r="E22" s="62">
        <v>1626.4172246153848</v>
      </c>
      <c r="F22" s="63">
        <v>0</v>
      </c>
      <c r="G22" s="4">
        <v>91.51</v>
      </c>
      <c r="H22" s="4">
        <v>2251.7070430769231</v>
      </c>
    </row>
    <row r="23" spans="1:8" ht="12.95" customHeight="1" x14ac:dyDescent="0.2">
      <c r="A23" s="61">
        <v>15</v>
      </c>
      <c r="B23" s="61"/>
      <c r="C23" s="61"/>
      <c r="D23" s="4">
        <v>41.74</v>
      </c>
      <c r="E23" s="62">
        <v>1082.7467692307691</v>
      </c>
      <c r="F23" s="63">
        <v>0</v>
      </c>
      <c r="G23" s="4">
        <v>39.22</v>
      </c>
      <c r="H23" s="4">
        <v>1023.0921938461538</v>
      </c>
    </row>
    <row r="24" spans="1:8" ht="12.95" customHeight="1" x14ac:dyDescent="0.2">
      <c r="A24" s="61">
        <v>16</v>
      </c>
      <c r="B24" s="61"/>
      <c r="C24" s="61"/>
      <c r="D24" s="4">
        <v>147.97999999999999</v>
      </c>
      <c r="E24" s="62">
        <v>983.17151384615386</v>
      </c>
      <c r="F24" s="63">
        <v>0</v>
      </c>
      <c r="G24" s="4">
        <v>142.02000000000001</v>
      </c>
      <c r="H24" s="4">
        <v>969.81299999999999</v>
      </c>
    </row>
    <row r="25" spans="1:8" ht="12.95" customHeight="1" x14ac:dyDescent="0.2">
      <c r="A25" s="61">
        <v>17</v>
      </c>
      <c r="B25" s="61"/>
      <c r="C25" s="61"/>
      <c r="D25" s="4">
        <v>14.96</v>
      </c>
      <c r="E25" s="62">
        <v>958.0516553846154</v>
      </c>
      <c r="F25" s="63">
        <v>0</v>
      </c>
      <c r="G25" s="4">
        <v>4.93</v>
      </c>
      <c r="H25" s="4">
        <v>325.02907384615384</v>
      </c>
    </row>
    <row r="26" spans="1:8" ht="12.95" customHeight="1" x14ac:dyDescent="0.2">
      <c r="A26" s="61">
        <v>18</v>
      </c>
      <c r="B26" s="61"/>
      <c r="C26" s="61"/>
      <c r="D26" s="4">
        <v>78.459999999999994</v>
      </c>
      <c r="E26" s="62">
        <v>835.4991292307692</v>
      </c>
      <c r="F26" s="63">
        <v>0</v>
      </c>
      <c r="G26" s="4">
        <v>58.03</v>
      </c>
      <c r="H26" s="4">
        <v>596.97339999999997</v>
      </c>
    </row>
    <row r="27" spans="1:8" ht="12.95" customHeight="1" x14ac:dyDescent="0.2">
      <c r="A27" s="61" t="s">
        <v>14</v>
      </c>
      <c r="B27" s="61"/>
      <c r="C27" s="61"/>
      <c r="D27" s="4">
        <v>14.1</v>
      </c>
      <c r="E27" s="62">
        <v>823.28353846153846</v>
      </c>
      <c r="F27" s="63">
        <v>0</v>
      </c>
      <c r="G27" s="4">
        <v>0</v>
      </c>
      <c r="H27" s="4">
        <v>0</v>
      </c>
    </row>
    <row r="28" spans="1:8" ht="12.95" customHeight="1" x14ac:dyDescent="0.2">
      <c r="A28" s="61">
        <v>20</v>
      </c>
      <c r="B28" s="61"/>
      <c r="C28" s="61"/>
      <c r="D28" s="4">
        <v>71.099999999999994</v>
      </c>
      <c r="E28" s="62">
        <v>810.22667692307698</v>
      </c>
      <c r="F28" s="63">
        <v>0</v>
      </c>
      <c r="G28" s="4">
        <v>60.15</v>
      </c>
      <c r="H28" s="4">
        <v>711.80266153846151</v>
      </c>
    </row>
    <row r="29" spans="1:8" ht="12.95" customHeight="1" x14ac:dyDescent="0.2">
      <c r="A29" s="61" t="s">
        <v>15</v>
      </c>
      <c r="B29" s="61"/>
      <c r="C29" s="61"/>
      <c r="D29" s="4">
        <v>19.190000000000001</v>
      </c>
      <c r="E29" s="62">
        <v>734.66238769230768</v>
      </c>
      <c r="F29" s="63">
        <v>0</v>
      </c>
      <c r="G29" s="4">
        <v>18.600000000000001</v>
      </c>
      <c r="H29" s="4">
        <v>653.89581846153851</v>
      </c>
    </row>
    <row r="30" spans="1:8" ht="12.95" customHeight="1" x14ac:dyDescent="0.2">
      <c r="A30" s="61">
        <v>22</v>
      </c>
      <c r="B30" s="61"/>
      <c r="C30" s="61"/>
      <c r="D30" s="4">
        <v>29.44</v>
      </c>
      <c r="E30" s="62">
        <v>602.5033138461539</v>
      </c>
      <c r="F30" s="63">
        <v>0</v>
      </c>
      <c r="G30" s="4">
        <v>6.71</v>
      </c>
      <c r="H30" s="4">
        <v>135.00307076923076</v>
      </c>
    </row>
    <row r="31" spans="1:8" ht="12.95" customHeight="1" x14ac:dyDescent="0.2">
      <c r="A31" s="61" t="s">
        <v>16</v>
      </c>
      <c r="B31" s="61"/>
      <c r="C31" s="61"/>
      <c r="D31" s="4">
        <v>15.84</v>
      </c>
      <c r="E31" s="62">
        <v>500.88471692307695</v>
      </c>
      <c r="F31" s="63">
        <v>0</v>
      </c>
      <c r="G31" s="4">
        <v>2</v>
      </c>
      <c r="H31" s="4">
        <v>64.358969230769233</v>
      </c>
    </row>
    <row r="32" spans="1:8" ht="12.95" customHeight="1" x14ac:dyDescent="0.2">
      <c r="A32" s="61">
        <v>24</v>
      </c>
      <c r="B32" s="61"/>
      <c r="C32" s="61"/>
      <c r="D32" s="4">
        <v>35.24</v>
      </c>
      <c r="E32" s="62">
        <v>483.29601538461537</v>
      </c>
      <c r="F32" s="63">
        <v>0</v>
      </c>
      <c r="G32" s="4">
        <v>38.33</v>
      </c>
      <c r="H32" s="4">
        <v>537.4852615384616</v>
      </c>
    </row>
    <row r="33" spans="1:8" ht="12.95" customHeight="1" x14ac:dyDescent="0.2">
      <c r="A33" s="61">
        <v>25</v>
      </c>
      <c r="B33" s="61"/>
      <c r="C33" s="61"/>
      <c r="D33" s="4">
        <v>9.43</v>
      </c>
      <c r="E33" s="62">
        <v>475.16203692307698</v>
      </c>
      <c r="F33" s="63">
        <v>0</v>
      </c>
      <c r="G33" s="4">
        <v>9.86</v>
      </c>
      <c r="H33" s="4">
        <v>456.69916615384619</v>
      </c>
    </row>
  </sheetData>
  <mergeCells count="54">
    <mergeCell ref="A31:C31"/>
    <mergeCell ref="E31:F31"/>
    <mergeCell ref="A32:C32"/>
    <mergeCell ref="E32:F32"/>
    <mergeCell ref="A33:C33"/>
    <mergeCell ref="E33:F33"/>
    <mergeCell ref="A28:C28"/>
    <mergeCell ref="E28:F28"/>
    <mergeCell ref="A29:C29"/>
    <mergeCell ref="E29:F29"/>
    <mergeCell ref="A30:C30"/>
    <mergeCell ref="E30:F30"/>
    <mergeCell ref="A25:C25"/>
    <mergeCell ref="E25:F25"/>
    <mergeCell ref="A26:C26"/>
    <mergeCell ref="E26:F26"/>
    <mergeCell ref="A27:C27"/>
    <mergeCell ref="E27:F27"/>
    <mergeCell ref="A22:C22"/>
    <mergeCell ref="E22:F22"/>
    <mergeCell ref="A23:C23"/>
    <mergeCell ref="E23:F23"/>
    <mergeCell ref="A24:C24"/>
    <mergeCell ref="E24:F24"/>
    <mergeCell ref="A19:C19"/>
    <mergeCell ref="E19:F19"/>
    <mergeCell ref="A20:C20"/>
    <mergeCell ref="E20:F20"/>
    <mergeCell ref="A21:C21"/>
    <mergeCell ref="E21:F21"/>
    <mergeCell ref="A16:C16"/>
    <mergeCell ref="E16:F16"/>
    <mergeCell ref="A17:C17"/>
    <mergeCell ref="E17:F17"/>
    <mergeCell ref="A18:C18"/>
    <mergeCell ref="E18:F18"/>
    <mergeCell ref="A13:C13"/>
    <mergeCell ref="E13:F13"/>
    <mergeCell ref="A14:C14"/>
    <mergeCell ref="E14:F14"/>
    <mergeCell ref="A15:C15"/>
    <mergeCell ref="E15:F15"/>
    <mergeCell ref="A10:C10"/>
    <mergeCell ref="E10:F10"/>
    <mergeCell ref="A11:C11"/>
    <mergeCell ref="E11:F11"/>
    <mergeCell ref="A12:C12"/>
    <mergeCell ref="E12:F12"/>
    <mergeCell ref="A7:C8"/>
    <mergeCell ref="D7:F7"/>
    <mergeCell ref="G7:H7"/>
    <mergeCell ref="E8:F8"/>
    <mergeCell ref="A9:C9"/>
    <mergeCell ref="E9:F9"/>
  </mergeCells>
  <pageMargins left="0.75" right="1" top="0.75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2B0C0-3F45-406E-9E5E-175D74A50B85}">
  <sheetPr>
    <outlinePr summaryBelow="0" summaryRight="0"/>
    <pageSetUpPr autoPageBreaks="0"/>
  </sheetPr>
  <dimension ref="A1:O28"/>
  <sheetViews>
    <sheetView showGridLines="0" workbookViewId="0">
      <selection activeCell="D37" sqref="D37"/>
    </sheetView>
  </sheetViews>
  <sheetFormatPr defaultColWidth="10.5" defaultRowHeight="11.45" customHeight="1" x14ac:dyDescent="0.2"/>
  <cols>
    <col min="1" max="1" width="12" style="1" customWidth="1"/>
    <col min="2" max="2" width="7.5" style="1" customWidth="1"/>
    <col min="3" max="3" width="8.83203125" style="1" customWidth="1"/>
    <col min="4" max="4" width="10.83203125" style="1" customWidth="1"/>
    <col min="5" max="5" width="10.6640625" style="1" customWidth="1"/>
    <col min="6" max="6" width="10.83203125" style="8" customWidth="1"/>
    <col min="7" max="7" width="12" style="8" bestFit="1" customWidth="1"/>
    <col min="8" max="8" width="11.1640625" style="8" customWidth="1"/>
    <col min="9" max="9" width="10.5" style="8" customWidth="1"/>
    <col min="10" max="10" width="12.33203125" style="8" customWidth="1"/>
    <col min="11" max="11" width="7.5" style="1" customWidth="1"/>
    <col min="12" max="12" width="10.6640625" style="1" bestFit="1" customWidth="1"/>
    <col min="13" max="13" width="10" customWidth="1"/>
    <col min="14" max="14" width="10.6640625" customWidth="1"/>
    <col min="15" max="15" width="10.5" customWidth="1"/>
  </cols>
  <sheetData>
    <row r="1" spans="1:15" ht="25.5" customHeight="1" x14ac:dyDescent="0.2">
      <c r="A1" s="6"/>
      <c r="B1" s="45"/>
      <c r="C1" s="64" t="s">
        <v>6</v>
      </c>
      <c r="D1" s="65"/>
      <c r="E1" s="65"/>
      <c r="F1" s="65"/>
      <c r="G1" s="65"/>
      <c r="H1" s="65"/>
      <c r="I1" s="65"/>
      <c r="J1" s="66"/>
      <c r="K1" s="64" t="s">
        <v>7</v>
      </c>
      <c r="L1" s="65"/>
      <c r="M1" s="66"/>
      <c r="N1" s="67" t="s">
        <v>31</v>
      </c>
      <c r="O1" s="68"/>
    </row>
    <row r="2" spans="1:15" ht="45" x14ac:dyDescent="0.2">
      <c r="A2" s="47" t="s">
        <v>20</v>
      </c>
      <c r="B2" s="48" t="s">
        <v>35</v>
      </c>
      <c r="C2" s="48" t="s">
        <v>33</v>
      </c>
      <c r="D2" s="48" t="s">
        <v>34</v>
      </c>
      <c r="E2" s="48" t="s">
        <v>29</v>
      </c>
      <c r="F2" s="49" t="s">
        <v>39</v>
      </c>
      <c r="G2" s="49" t="s">
        <v>32</v>
      </c>
      <c r="H2" s="50" t="s">
        <v>37</v>
      </c>
      <c r="I2" s="50" t="s">
        <v>36</v>
      </c>
      <c r="J2" s="50" t="s">
        <v>38</v>
      </c>
      <c r="K2" s="48" t="s">
        <v>30</v>
      </c>
      <c r="L2" s="48" t="s">
        <v>27</v>
      </c>
      <c r="M2" s="49" t="s">
        <v>40</v>
      </c>
      <c r="N2" s="44" t="s">
        <v>28</v>
      </c>
      <c r="O2" s="44" t="s">
        <v>26</v>
      </c>
    </row>
    <row r="3" spans="1:15" ht="12.75" x14ac:dyDescent="0.2">
      <c r="A3" s="13"/>
      <c r="B3" s="51">
        <f>SUM(B4:B28)</f>
        <v>8968.3974999999991</v>
      </c>
      <c r="C3" s="52">
        <f>SUM(C4:C28)</f>
        <v>1.0000000000000002</v>
      </c>
      <c r="D3" s="53">
        <f>SUM(D4:D28)</f>
        <v>112860.77640923078</v>
      </c>
      <c r="E3" s="55">
        <f>SUM(E4:E28)</f>
        <v>1</v>
      </c>
      <c r="F3" s="54">
        <f>SUM(F4:F28)</f>
        <v>588.73814029500898</v>
      </c>
      <c r="G3" s="11"/>
      <c r="H3" s="11"/>
      <c r="I3" s="10"/>
      <c r="J3" s="10"/>
      <c r="K3" s="10"/>
      <c r="L3" s="10"/>
      <c r="M3" s="11"/>
      <c r="N3" s="11"/>
      <c r="O3" s="11"/>
    </row>
    <row r="4" spans="1:15" ht="12.95" customHeight="1" x14ac:dyDescent="0.2">
      <c r="A4" s="16">
        <v>1</v>
      </c>
      <c r="B4" s="4">
        <v>3417.05</v>
      </c>
      <c r="C4" s="12">
        <f t="shared" ref="C4:C28" si="0">B4*100%/$B$3</f>
        <v>0.38101009684283066</v>
      </c>
      <c r="D4" s="39">
        <v>27773.375212307692</v>
      </c>
      <c r="E4" s="24">
        <f t="shared" ref="E4:E28" si="1">D4*100%/$D$3</f>
        <v>0.24608527511455375</v>
      </c>
      <c r="F4" s="25">
        <f t="shared" ref="F4:F28" si="2">D4/B4</f>
        <v>8.1278808364840121</v>
      </c>
      <c r="G4" s="26">
        <f>F4*100%/$F$3</f>
        <v>1.3805595867139231E-2</v>
      </c>
      <c r="H4" s="26" t="str">
        <f>VLOOKUP(A4,количество!$C$1:$F$26,4,FALSE)</f>
        <v>a</v>
      </c>
      <c r="I4" s="26" t="str">
        <f>VLOOKUP(A4,'сумма покупок'!$C$1:$F$26,4,FALSE)</f>
        <v>a</v>
      </c>
      <c r="J4" s="26" t="str">
        <f>VLOOKUP(A4,'средний чек'!$B$1:$E$26,4,FALSE)</f>
        <v>c</v>
      </c>
      <c r="K4" s="4">
        <v>3050</v>
      </c>
      <c r="L4" s="42">
        <v>24219.586006153844</v>
      </c>
      <c r="M4" s="9">
        <f t="shared" ref="M4:M23" si="3">L4/K4</f>
        <v>7.9408478708701127</v>
      </c>
      <c r="N4" s="38">
        <f>D4-L4</f>
        <v>3553.7892061538478</v>
      </c>
      <c r="O4" t="str">
        <f>IF(N4&gt;0,"Рост","Снижение")</f>
        <v>Рост</v>
      </c>
    </row>
    <row r="5" spans="1:15" ht="12.95" customHeight="1" x14ac:dyDescent="0.2">
      <c r="A5" s="16">
        <v>2</v>
      </c>
      <c r="B5" s="4">
        <v>1790.83</v>
      </c>
      <c r="C5" s="12">
        <f t="shared" si="0"/>
        <v>0.19968227322662718</v>
      </c>
      <c r="D5" s="39">
        <v>19393.898652307693</v>
      </c>
      <c r="E5" s="24">
        <f t="shared" si="1"/>
        <v>0.17183913906445078</v>
      </c>
      <c r="F5" s="25">
        <f t="shared" si="2"/>
        <v>10.829558725455623</v>
      </c>
      <c r="G5" s="26">
        <f t="shared" ref="G5:G28" si="4">F5*100%/$F$3</f>
        <v>1.8394525484673158E-2</v>
      </c>
      <c r="H5" s="26" t="str">
        <f>VLOOKUP(A5,количество!$C$1:$F$26,4,FALSE)</f>
        <v>a</v>
      </c>
      <c r="I5" s="26" t="str">
        <f>VLOOKUP(A5,'сумма покупок'!$C$1:$F$26,4,FALSE)</f>
        <v>a</v>
      </c>
      <c r="J5" s="26" t="str">
        <f>VLOOKUP(A5,'средний чек'!$B$1:$E$26,4,FALSE)</f>
        <v>c</v>
      </c>
      <c r="K5" s="4">
        <v>1269.1300000000001</v>
      </c>
      <c r="L5" s="42">
        <v>14298.177932307693</v>
      </c>
      <c r="M5" s="9">
        <f t="shared" si="3"/>
        <v>11.266125560271755</v>
      </c>
      <c r="N5" s="38">
        <f t="shared" ref="N5:N28" si="5">D5-L5</f>
        <v>5095.7207199999993</v>
      </c>
      <c r="O5" t="str">
        <f t="shared" ref="O5:O28" si="6">IF(N5&gt;0,"Рост","Снижение")</f>
        <v>Рост</v>
      </c>
    </row>
    <row r="6" spans="1:15" ht="12.95" customHeight="1" x14ac:dyDescent="0.2">
      <c r="A6" s="16">
        <v>4</v>
      </c>
      <c r="B6" s="4">
        <v>474.27</v>
      </c>
      <c r="C6" s="12">
        <f t="shared" si="0"/>
        <v>5.2882357188115271E-2</v>
      </c>
      <c r="D6" s="39">
        <v>14876.846732307693</v>
      </c>
      <c r="E6" s="24">
        <f t="shared" si="1"/>
        <v>0.1318159169698121</v>
      </c>
      <c r="F6" s="25">
        <f t="shared" si="2"/>
        <v>31.367884817314387</v>
      </c>
      <c r="G6" s="26">
        <f t="shared" si="4"/>
        <v>5.3279858515020533E-2</v>
      </c>
      <c r="H6" s="26" t="str">
        <f>VLOOKUP(A6,количество!$C$1:$F$26,4,FALSE)</f>
        <v>b</v>
      </c>
      <c r="I6" s="26" t="str">
        <f>VLOOKUP(A6,'сумма покупок'!$C$1:$F$26,4,FALSE)</f>
        <v>b</v>
      </c>
      <c r="J6" s="26" t="str">
        <f>VLOOKUP(A6,'средний чек'!$B$1:$E$26,4,FALSE)</f>
        <v>a</v>
      </c>
      <c r="K6" s="4">
        <v>420.81</v>
      </c>
      <c r="L6" s="42">
        <v>11213.582132307693</v>
      </c>
      <c r="M6" s="9">
        <f t="shared" si="3"/>
        <v>26.64761325136687</v>
      </c>
      <c r="N6" s="38">
        <f t="shared" si="5"/>
        <v>3663.2646000000004</v>
      </c>
      <c r="O6" t="str">
        <f t="shared" si="6"/>
        <v>Рост</v>
      </c>
    </row>
    <row r="7" spans="1:15" ht="12.95" customHeight="1" x14ac:dyDescent="0.2">
      <c r="A7" s="16">
        <v>6</v>
      </c>
      <c r="B7" s="4">
        <v>76.13</v>
      </c>
      <c r="C7" s="12">
        <f t="shared" si="0"/>
        <v>8.4886960017104517E-3</v>
      </c>
      <c r="D7" s="39">
        <v>4296.9253076923078</v>
      </c>
      <c r="E7" s="24">
        <f t="shared" si="1"/>
        <v>3.8072795920805542E-2</v>
      </c>
      <c r="F7" s="25">
        <f t="shared" si="2"/>
        <v>56.441945457668567</v>
      </c>
      <c r="G7" s="26">
        <f t="shared" si="4"/>
        <v>9.5869354462726417E-2</v>
      </c>
      <c r="H7" s="26" t="str">
        <f>VLOOKUP(A7,количество!$C$1:$F$26,4,FALSE)</f>
        <v>c</v>
      </c>
      <c r="I7" s="26" t="str">
        <f>VLOOKUP(A7,'сумма покупок'!$C$1:$F$26,4,FALSE)</f>
        <v>b</v>
      </c>
      <c r="J7" s="26" t="str">
        <f>VLOOKUP(A7,'средний чек'!$B$1:$E$26,4,FALSE)</f>
        <v>a</v>
      </c>
      <c r="K7" s="4">
        <v>62.45</v>
      </c>
      <c r="L7" s="42">
        <v>3432.8868461538464</v>
      </c>
      <c r="M7" s="9">
        <f t="shared" si="3"/>
        <v>54.970165670998341</v>
      </c>
      <c r="N7" s="38">
        <f t="shared" si="5"/>
        <v>864.03846153846143</v>
      </c>
      <c r="O7" t="str">
        <f t="shared" si="6"/>
        <v>Рост</v>
      </c>
    </row>
    <row r="8" spans="1:15" ht="12.95" customHeight="1" x14ac:dyDescent="0.2">
      <c r="A8" s="16">
        <v>7</v>
      </c>
      <c r="B8" s="4">
        <v>259.72000000000003</v>
      </c>
      <c r="C8" s="12">
        <f t="shared" si="0"/>
        <v>2.8959465723949016E-2</v>
      </c>
      <c r="D8" s="39">
        <v>3065.1244123076922</v>
      </c>
      <c r="E8" s="24">
        <f t="shared" si="1"/>
        <v>2.7158455841147292E-2</v>
      </c>
      <c r="F8" s="25">
        <f t="shared" si="2"/>
        <v>11.801649516046865</v>
      </c>
      <c r="G8" s="26">
        <f t="shared" si="4"/>
        <v>2.0045668368169952E-2</v>
      </c>
      <c r="H8" s="26" t="str">
        <f>VLOOKUP(A8,количество!$C$1:$F$26,4,FALSE)</f>
        <v>b</v>
      </c>
      <c r="I8" s="26" t="str">
        <f>VLOOKUP(A8,'сумма покупок'!$C$1:$F$26,4,FALSE)</f>
        <v>b</v>
      </c>
      <c r="J8" s="26" t="str">
        <f>VLOOKUP(A8,'средний чек'!$B$1:$E$26,4,FALSE)</f>
        <v>b</v>
      </c>
      <c r="K8" s="4">
        <v>239.8</v>
      </c>
      <c r="L8" s="42">
        <v>2878.2320707692311</v>
      </c>
      <c r="M8" s="9">
        <f t="shared" si="3"/>
        <v>12.002635824725735</v>
      </c>
      <c r="N8" s="38">
        <f t="shared" si="5"/>
        <v>186.8923415384611</v>
      </c>
      <c r="O8" t="str">
        <f t="shared" si="6"/>
        <v>Рост</v>
      </c>
    </row>
    <row r="9" spans="1:15" ht="12.95" customHeight="1" x14ac:dyDescent="0.2">
      <c r="A9" s="16">
        <v>8</v>
      </c>
      <c r="B9" s="4">
        <v>242.32</v>
      </c>
      <c r="C9" s="12">
        <f t="shared" si="0"/>
        <v>2.701931978371833E-2</v>
      </c>
      <c r="D9" s="39">
        <v>2134.5265969230772</v>
      </c>
      <c r="E9" s="24">
        <f t="shared" si="1"/>
        <v>1.8912917887285562E-2</v>
      </c>
      <c r="F9" s="25">
        <f t="shared" si="2"/>
        <v>8.808709957589457</v>
      </c>
      <c r="G9" s="26">
        <f t="shared" si="4"/>
        <v>1.4962016819864138E-2</v>
      </c>
      <c r="H9" s="26" t="str">
        <f>VLOOKUP(A9,количество!$C$1:$F$26,4,FALSE)</f>
        <v>b</v>
      </c>
      <c r="I9" s="26" t="str">
        <f>VLOOKUP(A9,'сумма покупок'!$C$1:$F$26,4,FALSE)</f>
        <v>b</v>
      </c>
      <c r="J9" s="26" t="str">
        <f>VLOOKUP(A9,'средний чек'!$B$1:$E$26,4,FALSE)</f>
        <v>c</v>
      </c>
      <c r="K9" s="4">
        <v>255.76</v>
      </c>
      <c r="L9" s="42">
        <v>2234.2350892307691</v>
      </c>
      <c r="M9" s="9">
        <f t="shared" si="3"/>
        <v>8.735670508409326</v>
      </c>
      <c r="N9" s="38">
        <f t="shared" si="5"/>
        <v>-99.708492307691813</v>
      </c>
      <c r="O9" t="str">
        <f t="shared" si="6"/>
        <v>Снижение</v>
      </c>
    </row>
    <row r="10" spans="1:15" ht="12.95" customHeight="1" x14ac:dyDescent="0.2">
      <c r="A10" s="16">
        <v>9</v>
      </c>
      <c r="B10" s="4">
        <v>97.457499999999996</v>
      </c>
      <c r="C10" s="12">
        <f t="shared" si="0"/>
        <v>1.0866768561496076E-2</v>
      </c>
      <c r="D10" s="39">
        <v>2076.520916923077</v>
      </c>
      <c r="E10" s="24">
        <f t="shared" si="1"/>
        <v>1.839896005494111E-2</v>
      </c>
      <c r="F10" s="25">
        <f t="shared" si="2"/>
        <v>21.306938069651665</v>
      </c>
      <c r="G10" s="26">
        <f t="shared" si="4"/>
        <v>3.6190857380116459E-2</v>
      </c>
      <c r="H10" s="26" t="str">
        <f>VLOOKUP(A10,количество!$C$1:$F$26,4,FALSE)</f>
        <v>c</v>
      </c>
      <c r="I10" s="26" t="str">
        <f>VLOOKUP(A10,'сумма покупок'!$C$1:$F$26,4,FALSE)</f>
        <v>b</v>
      </c>
      <c r="J10" s="26" t="str">
        <f>VLOOKUP(A10,'средний чек'!$B$1:$E$26,4,FALSE)</f>
        <v>b</v>
      </c>
      <c r="K10" s="4">
        <v>103.58</v>
      </c>
      <c r="L10" s="42">
        <v>2287.6380430769232</v>
      </c>
      <c r="M10" s="9">
        <f t="shared" si="3"/>
        <v>22.085711943202579</v>
      </c>
      <c r="N10" s="38">
        <f t="shared" si="5"/>
        <v>-211.11712615384613</v>
      </c>
      <c r="O10" t="str">
        <f t="shared" si="6"/>
        <v>Снижение</v>
      </c>
    </row>
    <row r="11" spans="1:15" ht="12.95" customHeight="1" x14ac:dyDescent="0.2">
      <c r="A11" s="16">
        <v>10</v>
      </c>
      <c r="B11" s="4">
        <v>179.22</v>
      </c>
      <c r="C11" s="12">
        <f t="shared" si="0"/>
        <v>1.9983503184376028E-2</v>
      </c>
      <c r="D11" s="39">
        <v>1945.3619138461538</v>
      </c>
      <c r="E11" s="24">
        <f t="shared" si="1"/>
        <v>1.7236829089251636E-2</v>
      </c>
      <c r="F11" s="25">
        <f t="shared" si="2"/>
        <v>10.85460280016825</v>
      </c>
      <c r="G11" s="26">
        <f t="shared" si="4"/>
        <v>1.8437064048082822E-2</v>
      </c>
      <c r="H11" s="26" t="str">
        <f>VLOOKUP(A11,количество!$C$1:$F$26,4,FALSE)</f>
        <v>b</v>
      </c>
      <c r="I11" s="26" t="str">
        <f>VLOOKUP(A11,'сумма покупок'!$C$1:$F$26,4,FALSE)</f>
        <v>b</v>
      </c>
      <c r="J11" s="26" t="str">
        <f>VLOOKUP(A11,'средний чек'!$B$1:$E$26,4,FALSE)</f>
        <v>c</v>
      </c>
      <c r="K11" s="4">
        <v>141.63</v>
      </c>
      <c r="L11" s="42">
        <v>1588.3551723076921</v>
      </c>
      <c r="M11" s="9">
        <f t="shared" si="3"/>
        <v>11.214821523036731</v>
      </c>
      <c r="N11" s="38">
        <f t="shared" si="5"/>
        <v>357.00674153846171</v>
      </c>
      <c r="O11" t="str">
        <f t="shared" si="6"/>
        <v>Рост</v>
      </c>
    </row>
    <row r="12" spans="1:15" ht="12.95" customHeight="1" x14ac:dyDescent="0.2">
      <c r="A12" s="16">
        <v>12</v>
      </c>
      <c r="B12" s="4">
        <v>167.98</v>
      </c>
      <c r="C12" s="12">
        <f t="shared" si="0"/>
        <v>1.8730213508043103E-2</v>
      </c>
      <c r="D12" s="39">
        <v>1824.9441446153846</v>
      </c>
      <c r="E12" s="24">
        <f t="shared" si="1"/>
        <v>1.6169870549163828E-2</v>
      </c>
      <c r="F12" s="25">
        <f t="shared" si="2"/>
        <v>10.864056105580335</v>
      </c>
      <c r="G12" s="26">
        <f t="shared" si="4"/>
        <v>1.8453120941232887E-2</v>
      </c>
      <c r="H12" s="26" t="str">
        <f>VLOOKUP(A12,количество!$C$1:$F$26,4,FALSE)</f>
        <v>c</v>
      </c>
      <c r="I12" s="26" t="str">
        <f>VLOOKUP(A12,'сумма покупок'!$C$1:$F$26,4,FALSE)</f>
        <v>b</v>
      </c>
      <c r="J12" s="26" t="str">
        <f>VLOOKUP(A12,'средний чек'!$B$1:$E$26,4,FALSE)</f>
        <v>c</v>
      </c>
      <c r="K12" s="4">
        <v>118.12</v>
      </c>
      <c r="L12" s="42">
        <v>1197.5121907692308</v>
      </c>
      <c r="M12" s="9">
        <f t="shared" si="3"/>
        <v>10.138098465706321</v>
      </c>
      <c r="N12" s="38">
        <f t="shared" si="5"/>
        <v>627.43195384615387</v>
      </c>
      <c r="O12" t="str">
        <f t="shared" si="6"/>
        <v>Рост</v>
      </c>
    </row>
    <row r="13" spans="1:15" ht="12.95" customHeight="1" x14ac:dyDescent="0.2">
      <c r="A13" s="16">
        <v>14</v>
      </c>
      <c r="B13" s="4">
        <v>75.709999999999994</v>
      </c>
      <c r="C13" s="12">
        <f t="shared" si="0"/>
        <v>8.4418648928083311E-3</v>
      </c>
      <c r="D13" s="39">
        <v>1626.4172246153848</v>
      </c>
      <c r="E13" s="24">
        <f t="shared" si="1"/>
        <v>1.4410827892216784E-2</v>
      </c>
      <c r="F13" s="25">
        <f t="shared" si="2"/>
        <v>21.482198185383503</v>
      </c>
      <c r="G13" s="26">
        <f t="shared" si="4"/>
        <v>3.6488545101934548E-2</v>
      </c>
      <c r="H13" s="26" t="str">
        <f>VLOOKUP(A13,количество!$C$1:$F$26,4,FALSE)</f>
        <v>c</v>
      </c>
      <c r="I13" s="26" t="str">
        <f>VLOOKUP(A13,'сумма покупок'!$C$1:$F$26,4,FALSE)</f>
        <v>c</v>
      </c>
      <c r="J13" s="26" t="str">
        <f>VLOOKUP(A13,'средний чек'!$B$1:$E$26,4,FALSE)</f>
        <v>b</v>
      </c>
      <c r="K13" s="4">
        <v>91.51</v>
      </c>
      <c r="L13" s="42">
        <v>2251.7070430769231</v>
      </c>
      <c r="M13" s="9">
        <f t="shared" si="3"/>
        <v>24.606130948278036</v>
      </c>
      <c r="N13" s="38">
        <f t="shared" si="5"/>
        <v>-625.28981846153829</v>
      </c>
      <c r="O13" t="str">
        <f t="shared" si="6"/>
        <v>Снижение</v>
      </c>
    </row>
    <row r="14" spans="1:15" ht="12.95" customHeight="1" x14ac:dyDescent="0.2">
      <c r="A14" s="16">
        <v>15</v>
      </c>
      <c r="B14" s="4">
        <v>41.74</v>
      </c>
      <c r="C14" s="12">
        <f t="shared" si="0"/>
        <v>4.6541202037487751E-3</v>
      </c>
      <c r="D14" s="39">
        <v>1082.7467692307691</v>
      </c>
      <c r="E14" s="24">
        <f t="shared" si="1"/>
        <v>9.5936498372539303E-3</v>
      </c>
      <c r="F14" s="25">
        <f t="shared" si="2"/>
        <v>25.94026759057904</v>
      </c>
      <c r="G14" s="26">
        <f t="shared" si="4"/>
        <v>4.4060790044247365E-2</v>
      </c>
      <c r="H14" s="26" t="str">
        <f>VLOOKUP(A14,количество!$C$1:$F$26,4,FALSE)</f>
        <v>c</v>
      </c>
      <c r="I14" s="26" t="str">
        <f>VLOOKUP(A14,'сумма покупок'!$C$1:$F$26,4,FALSE)</f>
        <v>c</v>
      </c>
      <c r="J14" s="26" t="str">
        <f>VLOOKUP(A14,'средний чек'!$B$1:$E$26,4,FALSE)</f>
        <v>b</v>
      </c>
      <c r="K14" s="4">
        <v>39.22</v>
      </c>
      <c r="L14" s="42">
        <v>1023.0921938461538</v>
      </c>
      <c r="M14" s="9">
        <f t="shared" si="3"/>
        <v>26.08598148511356</v>
      </c>
      <c r="N14" s="38">
        <f t="shared" si="5"/>
        <v>59.654575384615327</v>
      </c>
      <c r="O14" t="str">
        <f t="shared" si="6"/>
        <v>Рост</v>
      </c>
    </row>
    <row r="15" spans="1:15" ht="12.95" customHeight="1" x14ac:dyDescent="0.2">
      <c r="A15" s="16">
        <v>16</v>
      </c>
      <c r="B15" s="4">
        <v>147.97999999999999</v>
      </c>
      <c r="C15" s="12">
        <f t="shared" si="0"/>
        <v>1.650016070318025E-2</v>
      </c>
      <c r="D15" s="39">
        <v>983.17151384615386</v>
      </c>
      <c r="E15" s="24">
        <f t="shared" si="1"/>
        <v>8.71136585381262E-3</v>
      </c>
      <c r="F15" s="25">
        <f t="shared" si="2"/>
        <v>6.6439486001226786</v>
      </c>
      <c r="G15" s="26">
        <f t="shared" si="4"/>
        <v>1.1285065711546194E-2</v>
      </c>
      <c r="H15" s="26" t="str">
        <f>VLOOKUP(A15,количество!$C$1:$F$26,4,FALSE)</f>
        <v>c</v>
      </c>
      <c r="I15" s="26" t="str">
        <f>VLOOKUP(A15,'сумма покупок'!$C$1:$F$26,4,FALSE)</f>
        <v>c</v>
      </c>
      <c r="J15" s="26" t="str">
        <f>VLOOKUP(A15,'средний чек'!$B$1:$E$26,4,FALSE)</f>
        <v>c</v>
      </c>
      <c r="K15" s="4">
        <v>142.02000000000001</v>
      </c>
      <c r="L15" s="42">
        <v>969.81299999999999</v>
      </c>
      <c r="M15" s="9">
        <f t="shared" si="3"/>
        <v>6.8287072243346003</v>
      </c>
      <c r="N15" s="38">
        <f t="shared" si="5"/>
        <v>13.358513846153869</v>
      </c>
      <c r="O15" t="str">
        <f t="shared" si="6"/>
        <v>Рост</v>
      </c>
    </row>
    <row r="16" spans="1:15" ht="12.95" customHeight="1" x14ac:dyDescent="0.2">
      <c r="A16" s="16">
        <v>17</v>
      </c>
      <c r="B16" s="4">
        <v>14.96</v>
      </c>
      <c r="C16" s="12">
        <f t="shared" si="0"/>
        <v>1.6680794980374143E-3</v>
      </c>
      <c r="D16" s="39">
        <v>958.0516553846154</v>
      </c>
      <c r="E16" s="24">
        <f t="shared" si="1"/>
        <v>8.488791995464753E-3</v>
      </c>
      <c r="F16" s="25">
        <f t="shared" si="2"/>
        <v>64.040886055121348</v>
      </c>
      <c r="G16" s="26">
        <f t="shared" si="4"/>
        <v>0.10877651993640382</v>
      </c>
      <c r="H16" s="26" t="str">
        <f>VLOOKUP(A16,количество!$C$1:$F$26,4,FALSE)</f>
        <v>c</v>
      </c>
      <c r="I16" s="26" t="str">
        <f>VLOOKUP(A16,'сумма покупок'!$C$1:$F$26,4,FALSE)</f>
        <v>c</v>
      </c>
      <c r="J16" s="26" t="str">
        <f>VLOOKUP(A16,'средний чек'!$B$1:$E$26,4,FALSE)</f>
        <v>a</v>
      </c>
      <c r="K16" s="4">
        <v>4.93</v>
      </c>
      <c r="L16" s="42">
        <v>325.02907384615384</v>
      </c>
      <c r="M16" s="9">
        <f t="shared" si="3"/>
        <v>65.92881822437198</v>
      </c>
      <c r="N16" s="38">
        <f t="shared" si="5"/>
        <v>633.02258153846151</v>
      </c>
      <c r="O16" t="str">
        <f t="shared" si="6"/>
        <v>Рост</v>
      </c>
    </row>
    <row r="17" spans="1:15" ht="12.95" customHeight="1" x14ac:dyDescent="0.2">
      <c r="A17" s="16">
        <v>18</v>
      </c>
      <c r="B17" s="4">
        <v>78.459999999999994</v>
      </c>
      <c r="C17" s="12">
        <f t="shared" si="0"/>
        <v>8.7484971534769734E-3</v>
      </c>
      <c r="D17" s="39">
        <v>835.4991292307692</v>
      </c>
      <c r="E17" s="24">
        <f t="shared" si="1"/>
        <v>7.4029184966907116E-3</v>
      </c>
      <c r="F17" s="25">
        <f t="shared" si="2"/>
        <v>10.648727112296321</v>
      </c>
      <c r="G17" s="26">
        <f t="shared" si="4"/>
        <v>1.8087374306954843E-2</v>
      </c>
      <c r="H17" s="26" t="str">
        <f>VLOOKUP(A17,количество!$C$1:$F$26,4,FALSE)</f>
        <v>c</v>
      </c>
      <c r="I17" s="26" t="str">
        <f>VLOOKUP(A17,'сумма покупок'!$C$1:$F$26,4,FALSE)</f>
        <v>c</v>
      </c>
      <c r="J17" s="26" t="str">
        <f>VLOOKUP(A17,'средний чек'!$B$1:$E$26,4,FALSE)</f>
        <v>c</v>
      </c>
      <c r="K17" s="4">
        <v>58.03</v>
      </c>
      <c r="L17" s="42">
        <v>596.97339999999997</v>
      </c>
      <c r="M17" s="9">
        <f t="shared" si="3"/>
        <v>10.287323798035498</v>
      </c>
      <c r="N17" s="38">
        <f t="shared" si="5"/>
        <v>238.52572923076923</v>
      </c>
      <c r="O17" t="str">
        <f t="shared" si="6"/>
        <v>Рост</v>
      </c>
    </row>
    <row r="18" spans="1:15" ht="12.95" customHeight="1" x14ac:dyDescent="0.2">
      <c r="A18" s="16">
        <v>20</v>
      </c>
      <c r="B18" s="4">
        <v>71.099999999999994</v>
      </c>
      <c r="C18" s="12">
        <f t="shared" si="0"/>
        <v>7.927837721287443E-3</v>
      </c>
      <c r="D18" s="39">
        <v>810.22667692307698</v>
      </c>
      <c r="E18" s="24">
        <f t="shared" si="1"/>
        <v>7.1789925845026289E-3</v>
      </c>
      <c r="F18" s="25">
        <f t="shared" si="2"/>
        <v>11.395593205669156</v>
      </c>
      <c r="G18" s="26">
        <f t="shared" si="4"/>
        <v>1.935596222789129E-2</v>
      </c>
      <c r="H18" s="26" t="str">
        <f>VLOOKUP(A18,количество!$C$1:$F$26,4,FALSE)</f>
        <v>c</v>
      </c>
      <c r="I18" s="26" t="str">
        <f>VLOOKUP(A18,'сумма покупок'!$C$1:$F$26,4,FALSE)</f>
        <v>c</v>
      </c>
      <c r="J18" s="26" t="str">
        <f>VLOOKUP(A18,'средний чек'!$B$1:$E$26,4,FALSE)</f>
        <v>b</v>
      </c>
      <c r="K18" s="4">
        <v>60.15</v>
      </c>
      <c r="L18" s="42">
        <v>711.80266153846151</v>
      </c>
      <c r="M18" s="9">
        <f t="shared" si="3"/>
        <v>11.833793209284481</v>
      </c>
      <c r="N18" s="38">
        <f t="shared" si="5"/>
        <v>98.424015384615473</v>
      </c>
      <c r="O18" t="str">
        <f t="shared" si="6"/>
        <v>Рост</v>
      </c>
    </row>
    <row r="19" spans="1:15" ht="12.95" customHeight="1" x14ac:dyDescent="0.2">
      <c r="A19" s="16">
        <v>22</v>
      </c>
      <c r="B19" s="4">
        <v>29.44</v>
      </c>
      <c r="C19" s="12">
        <f t="shared" si="0"/>
        <v>3.2826377287581204E-3</v>
      </c>
      <c r="D19" s="39">
        <v>602.5033138461539</v>
      </c>
      <c r="E19" s="24">
        <f t="shared" si="1"/>
        <v>5.3384650807423977E-3</v>
      </c>
      <c r="F19" s="25">
        <f t="shared" si="2"/>
        <v>20.465465823578597</v>
      </c>
      <c r="G19" s="26">
        <f t="shared" si="4"/>
        <v>3.4761576366232394E-2</v>
      </c>
      <c r="H19" s="26" t="str">
        <f>VLOOKUP(A19,количество!$C$1:$F$26,4,FALSE)</f>
        <v>c</v>
      </c>
      <c r="I19" s="26" t="str">
        <f>VLOOKUP(A19,'сумма покупок'!$C$1:$F$26,4,FALSE)</f>
        <v>c</v>
      </c>
      <c r="J19" s="26" t="str">
        <f>VLOOKUP(A19,'средний чек'!$B$1:$E$26,4,FALSE)</f>
        <v>b</v>
      </c>
      <c r="K19" s="4">
        <v>6.71</v>
      </c>
      <c r="L19" s="42">
        <v>135.00307076923076</v>
      </c>
      <c r="M19" s="9">
        <f t="shared" si="3"/>
        <v>20.11968267797776</v>
      </c>
      <c r="N19" s="38">
        <f t="shared" si="5"/>
        <v>467.50024307692314</v>
      </c>
      <c r="O19" t="str">
        <f t="shared" si="6"/>
        <v>Рост</v>
      </c>
    </row>
    <row r="20" spans="1:15" ht="12.95" customHeight="1" x14ac:dyDescent="0.2">
      <c r="A20" s="16">
        <v>24</v>
      </c>
      <c r="B20" s="4">
        <v>35.24</v>
      </c>
      <c r="C20" s="12">
        <f t="shared" si="0"/>
        <v>3.9293530421683478E-3</v>
      </c>
      <c r="D20" s="39">
        <v>483.29601538461537</v>
      </c>
      <c r="E20" s="24">
        <f t="shared" si="1"/>
        <v>4.2822318857013205E-3</v>
      </c>
      <c r="F20" s="25">
        <f t="shared" si="2"/>
        <v>13.714415873570243</v>
      </c>
      <c r="G20" s="26">
        <f t="shared" si="4"/>
        <v>2.3294593869352728E-2</v>
      </c>
      <c r="H20" s="26" t="str">
        <f>VLOOKUP(A20,количество!$C$1:$F$26,4,FALSE)</f>
        <v>c</v>
      </c>
      <c r="I20" s="26" t="str">
        <f>VLOOKUP(A20,'сумма покупок'!$C$1:$F$26,4,FALSE)</f>
        <v>c</v>
      </c>
      <c r="J20" s="26" t="str">
        <f>VLOOKUP(A20,'средний чек'!$B$1:$E$26,4,FALSE)</f>
        <v>b</v>
      </c>
      <c r="K20" s="4">
        <v>38.33</v>
      </c>
      <c r="L20" s="42">
        <v>537.4852615384616</v>
      </c>
      <c r="M20" s="9">
        <f t="shared" si="3"/>
        <v>14.022574003090572</v>
      </c>
      <c r="N20" s="38">
        <f t="shared" si="5"/>
        <v>-54.189246153846227</v>
      </c>
      <c r="O20" t="str">
        <f t="shared" si="6"/>
        <v>Снижение</v>
      </c>
    </row>
    <row r="21" spans="1:15" ht="12.95" customHeight="1" x14ac:dyDescent="0.2">
      <c r="A21" s="16">
        <v>25</v>
      </c>
      <c r="B21" s="4">
        <v>9.43</v>
      </c>
      <c r="C21" s="12">
        <f t="shared" si="0"/>
        <v>1.0514698974928352E-3</v>
      </c>
      <c r="D21" s="39">
        <v>475.16203692307698</v>
      </c>
      <c r="E21" s="24">
        <f t="shared" si="1"/>
        <v>4.2101609792240795E-3</v>
      </c>
      <c r="F21" s="25">
        <f t="shared" si="2"/>
        <v>50.388339016232976</v>
      </c>
      <c r="G21" s="26">
        <f t="shared" si="4"/>
        <v>8.558701325343733E-2</v>
      </c>
      <c r="H21" s="26" t="str">
        <f>VLOOKUP(A21,количество!$C$1:$F$26,4,FALSE)</f>
        <v>c</v>
      </c>
      <c r="I21" s="26" t="str">
        <f>VLOOKUP(A21,'сумма покупок'!$C$1:$F$26,4,FALSE)</f>
        <v>c</v>
      </c>
      <c r="J21" s="26" t="str">
        <f>VLOOKUP(A21,'средний чек'!$B$1:$E$26,4,FALSE)</f>
        <v>a</v>
      </c>
      <c r="K21" s="4">
        <v>9.86</v>
      </c>
      <c r="L21" s="42">
        <v>456.69916615384619</v>
      </c>
      <c r="M21" s="9">
        <f t="shared" si="3"/>
        <v>46.318373849274465</v>
      </c>
      <c r="N21" s="38">
        <f t="shared" si="5"/>
        <v>18.46287076923079</v>
      </c>
      <c r="O21" t="str">
        <f t="shared" si="6"/>
        <v>Рост</v>
      </c>
    </row>
    <row r="22" spans="1:15" ht="12.95" customHeight="1" x14ac:dyDescent="0.2">
      <c r="A22" s="17" t="s">
        <v>10</v>
      </c>
      <c r="B22" s="27">
        <v>970.49</v>
      </c>
      <c r="C22" s="28">
        <f t="shared" si="0"/>
        <v>0.10821219732956752</v>
      </c>
      <c r="D22" s="40">
        <v>15494.945929230771</v>
      </c>
      <c r="E22" s="29">
        <f t="shared" si="1"/>
        <v>0.13729256897052017</v>
      </c>
      <c r="F22" s="30">
        <f t="shared" si="2"/>
        <v>15.966105708694341</v>
      </c>
      <c r="G22" s="31">
        <f t="shared" si="4"/>
        <v>2.7119197170908504E-2</v>
      </c>
      <c r="H22" s="26" t="str">
        <f>VLOOKUP(A22,количество!$C$1:$F$26,4,FALSE)</f>
        <v>b</v>
      </c>
      <c r="I22" s="26" t="str">
        <f>VLOOKUP(A22,'сумма покупок'!$C$1:$F$26,4,FALSE)</f>
        <v>a</v>
      </c>
      <c r="J22" s="26" t="str">
        <f>VLOOKUP(A22,'средний чек'!$B$1:$E$26,4,FALSE)</f>
        <v>b</v>
      </c>
      <c r="K22" s="27">
        <v>968.72</v>
      </c>
      <c r="L22" s="43">
        <v>15657.027744615385</v>
      </c>
      <c r="M22" s="32">
        <f t="shared" si="3"/>
        <v>16.162593674761936</v>
      </c>
      <c r="N22" s="38">
        <f t="shared" si="5"/>
        <v>-162.08181538461395</v>
      </c>
      <c r="O22" t="str">
        <f t="shared" si="6"/>
        <v>Снижение</v>
      </c>
    </row>
    <row r="23" spans="1:15" ht="12.95" customHeight="1" x14ac:dyDescent="0.2">
      <c r="A23" s="17" t="s">
        <v>12</v>
      </c>
      <c r="B23" s="27">
        <v>170.68</v>
      </c>
      <c r="C23" s="28">
        <f t="shared" si="0"/>
        <v>1.9031270636699592E-2</v>
      </c>
      <c r="D23" s="40">
        <v>1874.7931876923078</v>
      </c>
      <c r="E23" s="29">
        <f t="shared" si="1"/>
        <v>1.661155671031668E-2</v>
      </c>
      <c r="F23" s="30">
        <f t="shared" si="2"/>
        <v>10.984258188963603</v>
      </c>
      <c r="G23" s="31">
        <f t="shared" si="4"/>
        <v>1.8657289951453687E-2</v>
      </c>
      <c r="H23" s="26" t="str">
        <f>VLOOKUP(A23,количество!$C$1:$F$26,4,FALSE)</f>
        <v>b</v>
      </c>
      <c r="I23" s="26" t="str">
        <f>VLOOKUP(A23,'сумма покупок'!$C$1:$F$26,4,FALSE)</f>
        <v>b</v>
      </c>
      <c r="J23" s="26" t="str">
        <f>VLOOKUP(A23,'средний чек'!$B$1:$E$26,4,FALSE)</f>
        <v>b</v>
      </c>
      <c r="K23" s="27">
        <v>180.98</v>
      </c>
      <c r="L23" s="43">
        <v>2024.0440984615386</v>
      </c>
      <c r="M23" s="32">
        <f t="shared" si="3"/>
        <v>11.183799858887937</v>
      </c>
      <c r="N23" s="38">
        <f t="shared" si="5"/>
        <v>-149.25091076923081</v>
      </c>
      <c r="O23" t="str">
        <f t="shared" si="6"/>
        <v>Снижение</v>
      </c>
    </row>
    <row r="24" spans="1:15" ht="12.95" customHeight="1" x14ac:dyDescent="0.2">
      <c r="A24" s="17" t="s">
        <v>14</v>
      </c>
      <c r="B24" s="27">
        <v>14.1</v>
      </c>
      <c r="C24" s="28">
        <f t="shared" si="0"/>
        <v>1.5721872274283115E-3</v>
      </c>
      <c r="D24" s="40">
        <v>823.28353846153846</v>
      </c>
      <c r="E24" s="29">
        <f t="shared" si="1"/>
        <v>7.2946825695787334E-3</v>
      </c>
      <c r="F24" s="30">
        <f t="shared" si="2"/>
        <v>58.388903436988542</v>
      </c>
      <c r="G24" s="31">
        <f t="shared" si="4"/>
        <v>9.9176356075267397E-2</v>
      </c>
      <c r="H24" s="26" t="str">
        <f>VLOOKUP(A24,количество!$C$1:$F$26,4,FALSE)</f>
        <v>c</v>
      </c>
      <c r="I24" s="26" t="str">
        <f>VLOOKUP(A24,'сумма покупок'!$C$1:$F$26,4,FALSE)</f>
        <v>c</v>
      </c>
      <c r="J24" s="26" t="str">
        <f>VLOOKUP(A24,'средний чек'!$B$1:$E$26,4,FALSE)</f>
        <v>a</v>
      </c>
      <c r="K24" s="27">
        <v>0</v>
      </c>
      <c r="L24" s="43">
        <v>0</v>
      </c>
      <c r="M24" s="32" t="str">
        <f>IFERROR(L24/K24,"Нет покупок")</f>
        <v>Нет покупок</v>
      </c>
      <c r="N24" s="38">
        <f t="shared" si="5"/>
        <v>823.28353846153846</v>
      </c>
      <c r="O24" t="str">
        <f t="shared" si="6"/>
        <v>Рост</v>
      </c>
    </row>
    <row r="25" spans="1:15" ht="12.95" customHeight="1" x14ac:dyDescent="0.2">
      <c r="A25" s="17" t="s">
        <v>16</v>
      </c>
      <c r="B25" s="27">
        <v>15.84</v>
      </c>
      <c r="C25" s="28">
        <f t="shared" si="0"/>
        <v>1.7662018214513798E-3</v>
      </c>
      <c r="D25" s="40">
        <v>500.88471692307695</v>
      </c>
      <c r="E25" s="29">
        <f t="shared" si="1"/>
        <v>4.4380761222736903E-3</v>
      </c>
      <c r="F25" s="30">
        <f t="shared" si="2"/>
        <v>31.621509906759908</v>
      </c>
      <c r="G25" s="31">
        <f t="shared" si="4"/>
        <v>5.3710652907445033E-2</v>
      </c>
      <c r="H25" s="26" t="str">
        <f>VLOOKUP(A25,количество!$C$1:$F$26,4,FALSE)</f>
        <v>c</v>
      </c>
      <c r="I25" s="26" t="str">
        <f>VLOOKUP(A25,'сумма покупок'!$C$1:$F$26,4,FALSE)</f>
        <v>c</v>
      </c>
      <c r="J25" s="26" t="str">
        <f>VLOOKUP(A25,'средний чек'!$B$1:$E$26,4,FALSE)</f>
        <v>a</v>
      </c>
      <c r="K25" s="27">
        <v>2</v>
      </c>
      <c r="L25" s="43">
        <v>64.358969230769233</v>
      </c>
      <c r="M25" s="32">
        <f>L25/K25</f>
        <v>32.179484615384617</v>
      </c>
      <c r="N25" s="38">
        <f t="shared" si="5"/>
        <v>436.52574769230773</v>
      </c>
      <c r="O25" t="str">
        <f t="shared" si="6"/>
        <v>Рост</v>
      </c>
    </row>
    <row r="26" spans="1:15" ht="12.95" customHeight="1" x14ac:dyDescent="0.2">
      <c r="A26" s="17" t="s">
        <v>11</v>
      </c>
      <c r="B26" s="27">
        <v>498</v>
      </c>
      <c r="C26" s="28">
        <f t="shared" si="0"/>
        <v>5.5528314841085051E-2</v>
      </c>
      <c r="D26" s="40">
        <v>6369.9152707692301</v>
      </c>
      <c r="E26" s="29">
        <f t="shared" si="1"/>
        <v>5.6440470050215255E-2</v>
      </c>
      <c r="F26" s="30">
        <f t="shared" si="2"/>
        <v>12.790994519616929</v>
      </c>
      <c r="G26" s="31">
        <f t="shared" si="4"/>
        <v>2.1726118360885414E-2</v>
      </c>
      <c r="H26" s="26" t="str">
        <f>VLOOKUP(A26,количество!$C$1:$F$26,4,FALSE)</f>
        <v>b</v>
      </c>
      <c r="I26" s="26" t="str">
        <f>VLOOKUP(A26,'сумма покупок'!$C$1:$F$26,4,FALSE)</f>
        <v>b</v>
      </c>
      <c r="J26" s="26" t="str">
        <f>VLOOKUP(A26,'средний чек'!$B$1:$E$26,4,FALSE)</f>
        <v>b</v>
      </c>
      <c r="K26" s="27">
        <v>329.28</v>
      </c>
      <c r="L26" s="43">
        <v>4316.6678892307691</v>
      </c>
      <c r="M26" s="32">
        <f>L26/K26</f>
        <v>13.10941414367945</v>
      </c>
      <c r="N26" s="38">
        <f t="shared" si="5"/>
        <v>2053.247381538461</v>
      </c>
      <c r="O26" t="str">
        <f t="shared" si="6"/>
        <v>Рост</v>
      </c>
    </row>
    <row r="27" spans="1:15" ht="12.95" customHeight="1" x14ac:dyDescent="0.2">
      <c r="A27" s="17" t="s">
        <v>13</v>
      </c>
      <c r="B27" s="27">
        <v>71.06</v>
      </c>
      <c r="C27" s="28">
        <f t="shared" si="0"/>
        <v>7.9233776156777177E-3</v>
      </c>
      <c r="D27" s="40">
        <v>1817.6931538461538</v>
      </c>
      <c r="E27" s="29">
        <f t="shared" si="1"/>
        <v>1.610562333237224E-2</v>
      </c>
      <c r="F27" s="30">
        <f t="shared" si="2"/>
        <v>25.579695382017363</v>
      </c>
      <c r="G27" s="31">
        <f t="shared" si="4"/>
        <v>4.3448340834856922E-2</v>
      </c>
      <c r="H27" s="26" t="str">
        <f>VLOOKUP(A27,количество!$C$1:$F$26,4,FALSE)</f>
        <v>c</v>
      </c>
      <c r="I27" s="26" t="str">
        <f>VLOOKUP(A27,'сумма покупок'!$C$1:$F$26,4,FALSE)</f>
        <v>c</v>
      </c>
      <c r="J27" s="26" t="str">
        <f>VLOOKUP(A27,'средний чек'!$B$1:$E$26,4,FALSE)</f>
        <v>b</v>
      </c>
      <c r="K27" s="27">
        <v>45.55</v>
      </c>
      <c r="L27" s="43">
        <v>1069.29512</v>
      </c>
      <c r="M27" s="32">
        <f>L27/K27</f>
        <v>23.475194731064764</v>
      </c>
      <c r="N27" s="38">
        <f t="shared" si="5"/>
        <v>748.39803384615379</v>
      </c>
      <c r="O27" t="str">
        <f t="shared" si="6"/>
        <v>Рост</v>
      </c>
    </row>
    <row r="28" spans="1:15" ht="12.95" customHeight="1" x14ac:dyDescent="0.2">
      <c r="A28" s="17" t="s">
        <v>15</v>
      </c>
      <c r="B28" s="27">
        <v>19.190000000000001</v>
      </c>
      <c r="C28" s="28">
        <f t="shared" si="0"/>
        <v>2.1397356662659081E-3</v>
      </c>
      <c r="D28" s="41">
        <v>734.66238769230768</v>
      </c>
      <c r="E28" s="33">
        <f t="shared" si="1"/>
        <v>6.5094571477023822E-3</v>
      </c>
      <c r="F28" s="34">
        <f t="shared" si="2"/>
        <v>38.283605403455319</v>
      </c>
      <c r="G28" s="35">
        <f t="shared" si="4"/>
        <v>6.5026541994157042E-2</v>
      </c>
      <c r="H28" s="26" t="str">
        <f>VLOOKUP(A28,количество!$C$1:$F$26,4,FALSE)</f>
        <v>c</v>
      </c>
      <c r="I28" s="26" t="str">
        <f>VLOOKUP(A28,'сумма покупок'!$C$1:$F$26,4,FALSE)</f>
        <v>c</v>
      </c>
      <c r="J28" s="26" t="str">
        <f>VLOOKUP(A28,'средний чек'!$B$1:$E$26,4,FALSE)</f>
        <v>a</v>
      </c>
      <c r="K28" s="27">
        <v>18.600000000000001</v>
      </c>
      <c r="L28" s="43">
        <v>653.89581846153851</v>
      </c>
      <c r="M28" s="32">
        <f>L28/K28</f>
        <v>35.15568916459884</v>
      </c>
      <c r="N28" s="38">
        <f t="shared" si="5"/>
        <v>80.766569230769164</v>
      </c>
      <c r="O28" t="str">
        <f t="shared" si="6"/>
        <v>Рост</v>
      </c>
    </row>
  </sheetData>
  <mergeCells count="3">
    <mergeCell ref="K1:M1"/>
    <mergeCell ref="C1:J1"/>
    <mergeCell ref="N1:O1"/>
  </mergeCells>
  <conditionalFormatting sqref="I4:I28">
    <cfRule type="cellIs" dxfId="35" priority="7" operator="equal">
      <formula>"c"</formula>
    </cfRule>
    <cfRule type="cellIs" dxfId="34" priority="8" operator="equal">
      <formula>"b"</formula>
    </cfRule>
    <cfRule type="cellIs" dxfId="33" priority="9" operator="equal">
      <formula>"a"</formula>
    </cfRule>
  </conditionalFormatting>
  <conditionalFormatting sqref="J4:J28">
    <cfRule type="cellIs" dxfId="32" priority="4" operator="equal">
      <formula>"c"</formula>
    </cfRule>
    <cfRule type="cellIs" dxfId="31" priority="5" operator="equal">
      <formula>"b"</formula>
    </cfRule>
    <cfRule type="cellIs" dxfId="30" priority="6" operator="equal">
      <formula>"a"</formula>
    </cfRule>
  </conditionalFormatting>
  <conditionalFormatting sqref="N4:N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28">
    <cfRule type="cellIs" dxfId="29" priority="1" operator="equal">
      <formula>"Снижение"</formula>
    </cfRule>
    <cfRule type="cellIs" dxfId="28" priority="2" operator="equal">
      <formula>"Рост"</formula>
    </cfRule>
  </conditionalFormatting>
  <conditionalFormatting sqref="H2 H4:H28">
    <cfRule type="cellIs" dxfId="27" priority="10" operator="equal">
      <formula>"c"</formula>
    </cfRule>
    <cfRule type="cellIs" dxfId="26" priority="11" operator="equal">
      <formula>"b"</formula>
    </cfRule>
    <cfRule type="cellIs" dxfId="25" priority="12" operator="equal">
      <formula>"a"</formula>
    </cfRule>
  </conditionalFormatting>
  <pageMargins left="0.75" right="1" top="0.75" bottom="1" header="0.5" footer="0.5"/>
  <pageSetup paperSize="9" orientation="landscape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0E120-59F1-49FF-9FCA-3050855A3367}">
  <dimension ref="A1"/>
  <sheetViews>
    <sheetView tabSelected="1" topLeftCell="A7" workbookViewId="0">
      <selection activeCell="D33" sqref="D33"/>
    </sheetView>
  </sheetViews>
  <sheetFormatPr defaultRowHeight="11.2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DED92-C3F5-4211-B142-47DD4F5AAFBB}">
  <dimension ref="C1:F27"/>
  <sheetViews>
    <sheetView workbookViewId="0">
      <selection activeCell="H5" sqref="H5"/>
    </sheetView>
  </sheetViews>
  <sheetFormatPr defaultRowHeight="11.25" x14ac:dyDescent="0.2"/>
  <cols>
    <col min="4" max="4" width="28.33203125" bestFit="1" customWidth="1"/>
    <col min="5" max="5" width="14" bestFit="1" customWidth="1"/>
  </cols>
  <sheetData>
    <row r="1" spans="3:6" x14ac:dyDescent="0.2">
      <c r="C1" s="18" t="s">
        <v>17</v>
      </c>
      <c r="D1" s="18" t="s">
        <v>18</v>
      </c>
      <c r="E1" s="22" t="s">
        <v>19</v>
      </c>
      <c r="F1" s="22" t="s">
        <v>25</v>
      </c>
    </row>
    <row r="2" spans="3:6" ht="12.75" x14ac:dyDescent="0.2">
      <c r="C2" s="19">
        <v>1</v>
      </c>
      <c r="D2" s="20">
        <v>0.38101009684283066</v>
      </c>
      <c r="E2" s="15">
        <f>D2</f>
        <v>0.38101009684283066</v>
      </c>
      <c r="F2" t="str">
        <f>IF(E2&lt;60%,"a",IF(AND(E2&gt;60%, E2&lt;90%),"b","c"))</f>
        <v>a</v>
      </c>
    </row>
    <row r="3" spans="3:6" ht="12.75" x14ac:dyDescent="0.2">
      <c r="C3" s="19">
        <v>2</v>
      </c>
      <c r="D3" s="20">
        <v>0.19968227322662718</v>
      </c>
      <c r="E3" s="15">
        <f>E2+D3</f>
        <v>0.58069237006945784</v>
      </c>
      <c r="F3" t="str">
        <f t="shared" ref="F3:F26" si="0">IF(E3&lt;60%,"a",IF(AND(E3&gt;60%, E3&lt;90%),"b","c"))</f>
        <v>a</v>
      </c>
    </row>
    <row r="4" spans="3:6" ht="12.75" x14ac:dyDescent="0.2">
      <c r="C4" s="21" t="s">
        <v>10</v>
      </c>
      <c r="D4" s="20">
        <v>0.10821219732956752</v>
      </c>
      <c r="E4" s="15">
        <f t="shared" ref="E4:E26" si="1">E3+D4</f>
        <v>0.68890456739902539</v>
      </c>
      <c r="F4" t="str">
        <f t="shared" si="0"/>
        <v>b</v>
      </c>
    </row>
    <row r="5" spans="3:6" ht="12.75" x14ac:dyDescent="0.2">
      <c r="C5" s="21" t="s">
        <v>11</v>
      </c>
      <c r="D5" s="20">
        <v>5.5528314841085051E-2</v>
      </c>
      <c r="E5" s="15">
        <f t="shared" si="1"/>
        <v>0.74443288224011039</v>
      </c>
      <c r="F5" t="str">
        <f t="shared" si="0"/>
        <v>b</v>
      </c>
    </row>
    <row r="6" spans="3:6" ht="12.75" x14ac:dyDescent="0.2">
      <c r="C6" s="19">
        <v>4</v>
      </c>
      <c r="D6" s="20">
        <v>5.2882357188115271E-2</v>
      </c>
      <c r="E6" s="15">
        <f t="shared" si="1"/>
        <v>0.79731523942822569</v>
      </c>
      <c r="F6" t="str">
        <f t="shared" si="0"/>
        <v>b</v>
      </c>
    </row>
    <row r="7" spans="3:6" ht="12.75" x14ac:dyDescent="0.2">
      <c r="C7" s="19">
        <v>7</v>
      </c>
      <c r="D7" s="20">
        <v>2.8959465723949016E-2</v>
      </c>
      <c r="E7" s="15">
        <f t="shared" si="1"/>
        <v>0.82627470515217472</v>
      </c>
      <c r="F7" t="str">
        <f t="shared" si="0"/>
        <v>b</v>
      </c>
    </row>
    <row r="8" spans="3:6" ht="12.75" x14ac:dyDescent="0.2">
      <c r="C8" s="19">
        <v>8</v>
      </c>
      <c r="D8" s="20">
        <v>2.701931978371833E-2</v>
      </c>
      <c r="E8" s="15">
        <f t="shared" si="1"/>
        <v>0.85329402493589301</v>
      </c>
      <c r="F8" t="str">
        <f t="shared" si="0"/>
        <v>b</v>
      </c>
    </row>
    <row r="9" spans="3:6" ht="12.75" x14ac:dyDescent="0.2">
      <c r="C9" s="19">
        <v>10</v>
      </c>
      <c r="D9" s="20">
        <v>1.9983503184376028E-2</v>
      </c>
      <c r="E9" s="15">
        <f t="shared" si="1"/>
        <v>0.87327752812026904</v>
      </c>
      <c r="F9" t="str">
        <f t="shared" si="0"/>
        <v>b</v>
      </c>
    </row>
    <row r="10" spans="3:6" ht="12.75" x14ac:dyDescent="0.2">
      <c r="C10" s="21" t="s">
        <v>12</v>
      </c>
      <c r="D10" s="20">
        <v>1.9031270636699592E-2</v>
      </c>
      <c r="E10" s="15">
        <f t="shared" si="1"/>
        <v>0.89230879875696867</v>
      </c>
      <c r="F10" t="str">
        <f t="shared" si="0"/>
        <v>b</v>
      </c>
    </row>
    <row r="11" spans="3:6" ht="12.75" x14ac:dyDescent="0.2">
      <c r="C11" s="19">
        <v>12</v>
      </c>
      <c r="D11" s="20">
        <v>1.8730213508043103E-2</v>
      </c>
      <c r="E11" s="15">
        <f t="shared" si="1"/>
        <v>0.91103901226501183</v>
      </c>
      <c r="F11" t="str">
        <f t="shared" si="0"/>
        <v>c</v>
      </c>
    </row>
    <row r="12" spans="3:6" ht="12.75" x14ac:dyDescent="0.2">
      <c r="C12" s="19">
        <v>16</v>
      </c>
      <c r="D12" s="20">
        <v>1.650016070318025E-2</v>
      </c>
      <c r="E12" s="15">
        <f t="shared" si="1"/>
        <v>0.9275391729681921</v>
      </c>
      <c r="F12" t="str">
        <f t="shared" si="0"/>
        <v>c</v>
      </c>
    </row>
    <row r="13" spans="3:6" ht="12.75" x14ac:dyDescent="0.2">
      <c r="C13" s="19">
        <v>9</v>
      </c>
      <c r="D13" s="20">
        <v>1.0866768561496076E-2</v>
      </c>
      <c r="E13" s="15">
        <f t="shared" si="1"/>
        <v>0.93840594152968815</v>
      </c>
      <c r="F13" t="str">
        <f t="shared" si="0"/>
        <v>c</v>
      </c>
    </row>
    <row r="14" spans="3:6" ht="12.75" x14ac:dyDescent="0.2">
      <c r="C14" s="19">
        <v>18</v>
      </c>
      <c r="D14" s="20">
        <v>8.7484971534769734E-3</v>
      </c>
      <c r="E14" s="15">
        <f t="shared" si="1"/>
        <v>0.94715443868316507</v>
      </c>
      <c r="F14" t="str">
        <f t="shared" si="0"/>
        <v>c</v>
      </c>
    </row>
    <row r="15" spans="3:6" ht="12.75" x14ac:dyDescent="0.2">
      <c r="C15" s="19">
        <v>6</v>
      </c>
      <c r="D15" s="20">
        <v>8.4886960017104517E-3</v>
      </c>
      <c r="E15" s="15">
        <f t="shared" si="1"/>
        <v>0.95564313468487549</v>
      </c>
      <c r="F15" t="str">
        <f t="shared" si="0"/>
        <v>c</v>
      </c>
    </row>
    <row r="16" spans="3:6" ht="12.75" x14ac:dyDescent="0.2">
      <c r="C16" s="19">
        <v>14</v>
      </c>
      <c r="D16" s="20">
        <v>8.4418648928083311E-3</v>
      </c>
      <c r="E16" s="15">
        <f t="shared" si="1"/>
        <v>0.96408499957768379</v>
      </c>
      <c r="F16" t="str">
        <f t="shared" si="0"/>
        <v>c</v>
      </c>
    </row>
    <row r="17" spans="3:6" ht="12.75" x14ac:dyDescent="0.2">
      <c r="C17" s="19">
        <v>20</v>
      </c>
      <c r="D17" s="20">
        <v>7.927837721287443E-3</v>
      </c>
      <c r="E17" s="15">
        <f t="shared" si="1"/>
        <v>0.97201283729897126</v>
      </c>
      <c r="F17" t="str">
        <f t="shared" si="0"/>
        <v>c</v>
      </c>
    </row>
    <row r="18" spans="3:6" ht="12.75" x14ac:dyDescent="0.2">
      <c r="C18" s="21" t="s">
        <v>13</v>
      </c>
      <c r="D18" s="20">
        <v>7.9233776156777177E-3</v>
      </c>
      <c r="E18" s="15">
        <f t="shared" si="1"/>
        <v>0.979936214914649</v>
      </c>
      <c r="F18" t="str">
        <f t="shared" si="0"/>
        <v>c</v>
      </c>
    </row>
    <row r="19" spans="3:6" ht="12.75" x14ac:dyDescent="0.2">
      <c r="C19" s="19">
        <v>15</v>
      </c>
      <c r="D19" s="20">
        <v>4.6541202037487751E-3</v>
      </c>
      <c r="E19" s="15">
        <f t="shared" si="1"/>
        <v>0.98459033511839777</v>
      </c>
      <c r="F19" t="str">
        <f t="shared" si="0"/>
        <v>c</v>
      </c>
    </row>
    <row r="20" spans="3:6" ht="12.75" x14ac:dyDescent="0.2">
      <c r="C20" s="19">
        <v>24</v>
      </c>
      <c r="D20" s="20">
        <v>3.9293530421683478E-3</v>
      </c>
      <c r="E20" s="15">
        <f t="shared" si="1"/>
        <v>0.98851968816056612</v>
      </c>
      <c r="F20" t="str">
        <f t="shared" si="0"/>
        <v>c</v>
      </c>
    </row>
    <row r="21" spans="3:6" ht="12.75" x14ac:dyDescent="0.2">
      <c r="C21" s="19">
        <v>22</v>
      </c>
      <c r="D21" s="20">
        <v>3.2826377287581204E-3</v>
      </c>
      <c r="E21" s="15">
        <f t="shared" si="1"/>
        <v>0.99180232588932427</v>
      </c>
      <c r="F21" t="str">
        <f t="shared" si="0"/>
        <v>c</v>
      </c>
    </row>
    <row r="22" spans="3:6" ht="12.75" x14ac:dyDescent="0.2">
      <c r="C22" s="21" t="s">
        <v>15</v>
      </c>
      <c r="D22" s="20">
        <v>2.1397356662659081E-3</v>
      </c>
      <c r="E22" s="15">
        <f t="shared" si="1"/>
        <v>0.99394206155559017</v>
      </c>
      <c r="F22" t="str">
        <f t="shared" si="0"/>
        <v>c</v>
      </c>
    </row>
    <row r="23" spans="3:6" ht="12.75" x14ac:dyDescent="0.2">
      <c r="C23" s="21" t="s">
        <v>16</v>
      </c>
      <c r="D23" s="20">
        <v>1.7662018214513798E-3</v>
      </c>
      <c r="E23" s="15">
        <f t="shared" si="1"/>
        <v>0.99570826337704155</v>
      </c>
      <c r="F23" t="str">
        <f t="shared" si="0"/>
        <v>c</v>
      </c>
    </row>
    <row r="24" spans="3:6" ht="12.75" x14ac:dyDescent="0.2">
      <c r="C24" s="19">
        <v>17</v>
      </c>
      <c r="D24" s="20">
        <v>1.6680794980374143E-3</v>
      </c>
      <c r="E24" s="15">
        <f t="shared" si="1"/>
        <v>0.99737634287507893</v>
      </c>
      <c r="F24" t="str">
        <f t="shared" si="0"/>
        <v>c</v>
      </c>
    </row>
    <row r="25" spans="3:6" ht="12.75" x14ac:dyDescent="0.2">
      <c r="C25" s="21" t="s">
        <v>14</v>
      </c>
      <c r="D25" s="20">
        <v>1.5721872274283115E-3</v>
      </c>
      <c r="E25" s="15">
        <f t="shared" si="1"/>
        <v>0.99894853010250728</v>
      </c>
      <c r="F25" t="str">
        <f t="shared" si="0"/>
        <v>c</v>
      </c>
    </row>
    <row r="26" spans="3:6" ht="12.75" x14ac:dyDescent="0.2">
      <c r="C26" s="19">
        <v>25</v>
      </c>
      <c r="D26" s="20">
        <v>1.0514698974928352E-3</v>
      </c>
      <c r="E26" s="15">
        <f t="shared" si="1"/>
        <v>1.0000000000000002</v>
      </c>
      <c r="F26" t="str">
        <f t="shared" si="0"/>
        <v>c</v>
      </c>
    </row>
    <row r="27" spans="3:6" x14ac:dyDescent="0.2">
      <c r="C27" s="46"/>
    </row>
  </sheetData>
  <sortState xmlns:xlrd2="http://schemas.microsoft.com/office/spreadsheetml/2017/richdata2" ref="C2:D26">
    <sortCondition descending="1" ref="D2:D26"/>
  </sortState>
  <conditionalFormatting sqref="E2:E26">
    <cfRule type="cellIs" dxfId="8" priority="1" operator="greaterThan">
      <formula>0.9</formula>
    </cfRule>
    <cfRule type="cellIs" dxfId="7" priority="2" operator="between">
      <formula>0.6</formula>
      <formula>0.9</formula>
    </cfRule>
    <cfRule type="cellIs" dxfId="6" priority="3" operator="lessThan">
      <formula>0.6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F201-EBFA-439B-8FFA-4B3B55EE975D}">
  <dimension ref="C1:F26"/>
  <sheetViews>
    <sheetView workbookViewId="0">
      <selection activeCell="C2" sqref="C2"/>
    </sheetView>
  </sheetViews>
  <sheetFormatPr defaultRowHeight="11.25" x14ac:dyDescent="0.2"/>
  <cols>
    <col min="3" max="3" width="13" customWidth="1"/>
    <col min="4" max="4" width="23.6640625" bestFit="1" customWidth="1"/>
    <col min="5" max="5" width="22" bestFit="1" customWidth="1"/>
    <col min="6" max="6" width="12.1640625" customWidth="1"/>
  </cols>
  <sheetData>
    <row r="1" spans="3:6" x14ac:dyDescent="0.2">
      <c r="C1" t="s">
        <v>20</v>
      </c>
      <c r="D1" t="s">
        <v>21</v>
      </c>
      <c r="E1" t="s">
        <v>22</v>
      </c>
      <c r="F1" t="s">
        <v>25</v>
      </c>
    </row>
    <row r="2" spans="3:6" ht="12.75" x14ac:dyDescent="0.2">
      <c r="C2" s="7">
        <v>1</v>
      </c>
      <c r="D2" s="15">
        <v>0.24608527511455375</v>
      </c>
      <c r="E2" s="15">
        <f>D2</f>
        <v>0.24608527511455375</v>
      </c>
      <c r="F2" t="str">
        <f>IF(D2&lt;60%,"a",IF(AND(D2&gt;60%, D2&lt;90%),"b","c"))</f>
        <v>a</v>
      </c>
    </row>
    <row r="3" spans="3:6" ht="12.75" x14ac:dyDescent="0.2">
      <c r="C3" s="7">
        <v>2</v>
      </c>
      <c r="D3" s="15">
        <v>0.17183913906445078</v>
      </c>
      <c r="E3" s="15">
        <f>E2+D3</f>
        <v>0.4179244141790045</v>
      </c>
      <c r="F3" t="str">
        <f t="shared" ref="F3:F26" si="0">IF(E3&lt;60%,"a",IF(AND(E3&gt;60%, E3&lt;90%),"b","c"))</f>
        <v>a</v>
      </c>
    </row>
    <row r="4" spans="3:6" ht="12.75" x14ac:dyDescent="0.2">
      <c r="C4" s="14" t="s">
        <v>10</v>
      </c>
      <c r="D4" s="15">
        <v>0.13729256897052017</v>
      </c>
      <c r="E4" s="15">
        <f t="shared" ref="E4:E26" si="1">E3+D4</f>
        <v>0.55521698314952461</v>
      </c>
      <c r="F4" t="str">
        <f t="shared" si="0"/>
        <v>a</v>
      </c>
    </row>
    <row r="5" spans="3:6" ht="12.75" x14ac:dyDescent="0.2">
      <c r="C5" s="7">
        <v>4</v>
      </c>
      <c r="D5" s="15">
        <v>0.1318159169698121</v>
      </c>
      <c r="E5" s="15">
        <f t="shared" si="1"/>
        <v>0.68703290011933671</v>
      </c>
      <c r="F5" t="str">
        <f t="shared" si="0"/>
        <v>b</v>
      </c>
    </row>
    <row r="6" spans="3:6" ht="12.75" x14ac:dyDescent="0.2">
      <c r="C6" s="14" t="s">
        <v>11</v>
      </c>
      <c r="D6" s="15">
        <v>5.6440470050215255E-2</v>
      </c>
      <c r="E6" s="15">
        <f t="shared" si="1"/>
        <v>0.74347337016955195</v>
      </c>
      <c r="F6" t="str">
        <f t="shared" si="0"/>
        <v>b</v>
      </c>
    </row>
    <row r="7" spans="3:6" ht="12.75" x14ac:dyDescent="0.2">
      <c r="C7" s="7">
        <v>6</v>
      </c>
      <c r="D7" s="15">
        <v>3.8072795920805542E-2</v>
      </c>
      <c r="E7" s="15">
        <f t="shared" si="1"/>
        <v>0.78154616609035754</v>
      </c>
      <c r="F7" t="str">
        <f t="shared" si="0"/>
        <v>b</v>
      </c>
    </row>
    <row r="8" spans="3:6" ht="12.75" x14ac:dyDescent="0.2">
      <c r="C8" s="7">
        <v>7</v>
      </c>
      <c r="D8" s="15">
        <v>2.7158455841147292E-2</v>
      </c>
      <c r="E8" s="15">
        <f t="shared" si="1"/>
        <v>0.80870462193150483</v>
      </c>
      <c r="F8" t="str">
        <f t="shared" si="0"/>
        <v>b</v>
      </c>
    </row>
    <row r="9" spans="3:6" ht="12.75" x14ac:dyDescent="0.2">
      <c r="C9" s="7">
        <v>8</v>
      </c>
      <c r="D9" s="15">
        <v>1.8912917887285562E-2</v>
      </c>
      <c r="E9" s="15">
        <f t="shared" si="1"/>
        <v>0.82761753981879038</v>
      </c>
      <c r="F9" t="str">
        <f t="shared" si="0"/>
        <v>b</v>
      </c>
    </row>
    <row r="10" spans="3:6" ht="12.75" x14ac:dyDescent="0.2">
      <c r="C10" s="7">
        <v>9</v>
      </c>
      <c r="D10" s="15">
        <v>1.839896005494111E-2</v>
      </c>
      <c r="E10" s="15">
        <f t="shared" si="1"/>
        <v>0.84601649987373151</v>
      </c>
      <c r="F10" t="str">
        <f t="shared" si="0"/>
        <v>b</v>
      </c>
    </row>
    <row r="11" spans="3:6" ht="12.75" x14ac:dyDescent="0.2">
      <c r="C11" s="7">
        <v>10</v>
      </c>
      <c r="D11" s="15">
        <v>1.7236829089251636E-2</v>
      </c>
      <c r="E11" s="15">
        <f t="shared" si="1"/>
        <v>0.86325332896298312</v>
      </c>
      <c r="F11" t="str">
        <f t="shared" si="0"/>
        <v>b</v>
      </c>
    </row>
    <row r="12" spans="3:6" ht="12.75" x14ac:dyDescent="0.2">
      <c r="C12" s="14" t="s">
        <v>12</v>
      </c>
      <c r="D12" s="15">
        <v>1.661155671031668E-2</v>
      </c>
      <c r="E12" s="15">
        <f t="shared" si="1"/>
        <v>0.87986488567329979</v>
      </c>
      <c r="F12" t="str">
        <f t="shared" si="0"/>
        <v>b</v>
      </c>
    </row>
    <row r="13" spans="3:6" ht="12.75" x14ac:dyDescent="0.2">
      <c r="C13" s="7">
        <v>12</v>
      </c>
      <c r="D13" s="15">
        <v>1.6169870549163828E-2</v>
      </c>
      <c r="E13" s="15">
        <f t="shared" si="1"/>
        <v>0.89603475622246365</v>
      </c>
      <c r="F13" t="str">
        <f t="shared" si="0"/>
        <v>b</v>
      </c>
    </row>
    <row r="14" spans="3:6" ht="12.75" x14ac:dyDescent="0.2">
      <c r="C14" s="14" t="s">
        <v>13</v>
      </c>
      <c r="D14" s="15">
        <v>1.610562333237224E-2</v>
      </c>
      <c r="E14" s="15">
        <f t="shared" si="1"/>
        <v>0.91214037955483585</v>
      </c>
      <c r="F14" t="str">
        <f t="shared" si="0"/>
        <v>c</v>
      </c>
    </row>
    <row r="15" spans="3:6" ht="12.75" x14ac:dyDescent="0.2">
      <c r="C15" s="7">
        <v>14</v>
      </c>
      <c r="D15" s="15">
        <v>1.4410827892216784E-2</v>
      </c>
      <c r="E15" s="15">
        <f t="shared" si="1"/>
        <v>0.92655120744705266</v>
      </c>
      <c r="F15" t="str">
        <f t="shared" si="0"/>
        <v>c</v>
      </c>
    </row>
    <row r="16" spans="3:6" ht="12.75" x14ac:dyDescent="0.2">
      <c r="C16" s="7">
        <v>15</v>
      </c>
      <c r="D16" s="15">
        <v>9.5936498372539303E-3</v>
      </c>
      <c r="E16" s="15">
        <f t="shared" si="1"/>
        <v>0.93614485728430663</v>
      </c>
      <c r="F16" t="str">
        <f t="shared" si="0"/>
        <v>c</v>
      </c>
    </row>
    <row r="17" spans="3:6" ht="12.75" x14ac:dyDescent="0.2">
      <c r="C17" s="7">
        <v>16</v>
      </c>
      <c r="D17" s="15">
        <v>8.71136585381262E-3</v>
      </c>
      <c r="E17" s="15">
        <f t="shared" si="1"/>
        <v>0.94485622313811923</v>
      </c>
      <c r="F17" t="str">
        <f t="shared" si="0"/>
        <v>c</v>
      </c>
    </row>
    <row r="18" spans="3:6" ht="12.75" x14ac:dyDescent="0.2">
      <c r="C18" s="7">
        <v>17</v>
      </c>
      <c r="D18" s="15">
        <v>8.488791995464753E-3</v>
      </c>
      <c r="E18" s="15">
        <f t="shared" si="1"/>
        <v>0.95334501513358394</v>
      </c>
      <c r="F18" t="str">
        <f t="shared" si="0"/>
        <v>c</v>
      </c>
    </row>
    <row r="19" spans="3:6" ht="12.75" x14ac:dyDescent="0.2">
      <c r="C19" s="7">
        <v>18</v>
      </c>
      <c r="D19" s="15">
        <v>7.4029184966907116E-3</v>
      </c>
      <c r="E19" s="15">
        <f t="shared" si="1"/>
        <v>0.96074793363027466</v>
      </c>
      <c r="F19" t="str">
        <f t="shared" si="0"/>
        <v>c</v>
      </c>
    </row>
    <row r="20" spans="3:6" ht="12.75" x14ac:dyDescent="0.2">
      <c r="C20" s="14" t="s">
        <v>14</v>
      </c>
      <c r="D20" s="15">
        <v>7.2946825695787334E-3</v>
      </c>
      <c r="E20" s="15">
        <f t="shared" si="1"/>
        <v>0.96804261619985343</v>
      </c>
      <c r="F20" t="str">
        <f t="shared" si="0"/>
        <v>c</v>
      </c>
    </row>
    <row r="21" spans="3:6" ht="12.75" x14ac:dyDescent="0.2">
      <c r="C21" s="7">
        <v>20</v>
      </c>
      <c r="D21" s="15">
        <v>7.1789925845026289E-3</v>
      </c>
      <c r="E21" s="15">
        <f t="shared" si="1"/>
        <v>0.97522160878435604</v>
      </c>
      <c r="F21" t="str">
        <f t="shared" si="0"/>
        <v>c</v>
      </c>
    </row>
    <row r="22" spans="3:6" ht="12.75" x14ac:dyDescent="0.2">
      <c r="C22" s="14" t="s">
        <v>15</v>
      </c>
      <c r="D22" s="15">
        <v>6.5094571477023822E-3</v>
      </c>
      <c r="E22" s="15">
        <f t="shared" si="1"/>
        <v>0.98173106593205839</v>
      </c>
      <c r="F22" t="str">
        <f t="shared" si="0"/>
        <v>c</v>
      </c>
    </row>
    <row r="23" spans="3:6" ht="12.75" x14ac:dyDescent="0.2">
      <c r="C23" s="7">
        <v>22</v>
      </c>
      <c r="D23" s="15">
        <v>5.3384650807423977E-3</v>
      </c>
      <c r="E23" s="15">
        <f t="shared" si="1"/>
        <v>0.98706953101280082</v>
      </c>
      <c r="F23" t="str">
        <f t="shared" si="0"/>
        <v>c</v>
      </c>
    </row>
    <row r="24" spans="3:6" ht="12.75" x14ac:dyDescent="0.2">
      <c r="C24" s="14" t="s">
        <v>16</v>
      </c>
      <c r="D24" s="15">
        <v>4.4380761222736903E-3</v>
      </c>
      <c r="E24" s="15">
        <f t="shared" si="1"/>
        <v>0.99150760713507446</v>
      </c>
      <c r="F24" t="str">
        <f t="shared" si="0"/>
        <v>c</v>
      </c>
    </row>
    <row r="25" spans="3:6" ht="12.75" x14ac:dyDescent="0.2">
      <c r="C25" s="7">
        <v>24</v>
      </c>
      <c r="D25" s="15">
        <v>4.2822318857013205E-3</v>
      </c>
      <c r="E25" s="15">
        <f t="shared" si="1"/>
        <v>0.99578983902077578</v>
      </c>
      <c r="F25" t="str">
        <f t="shared" si="0"/>
        <v>c</v>
      </c>
    </row>
    <row r="26" spans="3:6" ht="12.75" x14ac:dyDescent="0.2">
      <c r="C26" s="7">
        <v>25</v>
      </c>
      <c r="D26" s="15">
        <v>4.2101609792240795E-3</v>
      </c>
      <c r="E26" s="15">
        <f t="shared" si="1"/>
        <v>0.99999999999999989</v>
      </c>
      <c r="F26" t="str">
        <f t="shared" si="0"/>
        <v>c</v>
      </c>
    </row>
  </sheetData>
  <sortState xmlns:xlrd2="http://schemas.microsoft.com/office/spreadsheetml/2017/richdata2" ref="C2:D26">
    <sortCondition descending="1" ref="D2:D26"/>
  </sortState>
  <phoneticPr fontId="0" type="noConversion"/>
  <conditionalFormatting sqref="E2:E26">
    <cfRule type="cellIs" dxfId="5" priority="1" operator="greaterThan">
      <formula>0.9</formula>
    </cfRule>
    <cfRule type="cellIs" dxfId="4" priority="2" operator="between">
      <formula>0.6</formula>
      <formula>0.9</formula>
    </cfRule>
    <cfRule type="cellIs" dxfId="3" priority="3" operator="lessThan">
      <formula>0.6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A95C8-70D9-4EF7-BFAB-CCC075C7E5C7}">
  <dimension ref="B1:E26"/>
  <sheetViews>
    <sheetView workbookViewId="0">
      <selection activeCell="C3" sqref="C3"/>
    </sheetView>
  </sheetViews>
  <sheetFormatPr defaultRowHeight="11.25" x14ac:dyDescent="0.2"/>
  <cols>
    <col min="2" max="2" width="11" style="37" bestFit="1" customWidth="1"/>
    <col min="3" max="3" width="31" bestFit="1" customWidth="1"/>
    <col min="4" max="4" width="17.83203125" customWidth="1"/>
    <col min="5" max="5" width="9.33203125" style="36"/>
  </cols>
  <sheetData>
    <row r="1" spans="2:5" x14ac:dyDescent="0.2">
      <c r="B1" s="37" t="s">
        <v>5</v>
      </c>
      <c r="C1" t="s">
        <v>23</v>
      </c>
      <c r="D1" s="23" t="s">
        <v>24</v>
      </c>
      <c r="E1" s="36" t="s">
        <v>25</v>
      </c>
    </row>
    <row r="2" spans="2:5" ht="12.75" x14ac:dyDescent="0.2">
      <c r="B2" s="7">
        <v>17</v>
      </c>
      <c r="C2" s="15">
        <v>0.10877651993640382</v>
      </c>
      <c r="D2" s="15">
        <f>C2</f>
        <v>0.10877651993640382</v>
      </c>
      <c r="E2" s="36" t="str">
        <f>IF(D2&lt;60%,"a",IF(AND(D2&gt;60%, D2&lt;90%),"b","c"))</f>
        <v>a</v>
      </c>
    </row>
    <row r="3" spans="2:5" ht="12.75" x14ac:dyDescent="0.2">
      <c r="B3" s="14" t="s">
        <v>14</v>
      </c>
      <c r="C3" s="15">
        <v>9.9176356075267397E-2</v>
      </c>
      <c r="D3" s="15">
        <f>D2+C3</f>
        <v>0.20795287601167123</v>
      </c>
      <c r="E3" s="36" t="str">
        <f t="shared" ref="E3:E26" si="0">IF(D3&lt;60%,"a",IF(AND(D3&gt;60%, D3&lt;90%),"b","c"))</f>
        <v>a</v>
      </c>
    </row>
    <row r="4" spans="2:5" ht="12.75" x14ac:dyDescent="0.2">
      <c r="B4" s="7">
        <v>6</v>
      </c>
      <c r="C4" s="15">
        <v>9.5869354462726417E-2</v>
      </c>
      <c r="D4" s="15">
        <f t="shared" ref="D4:D26" si="1">D3+C4</f>
        <v>0.30382223047439766</v>
      </c>
      <c r="E4" s="36" t="str">
        <f t="shared" si="0"/>
        <v>a</v>
      </c>
    </row>
    <row r="5" spans="2:5" ht="12.75" x14ac:dyDescent="0.2">
      <c r="B5" s="7">
        <v>25</v>
      </c>
      <c r="C5" s="15">
        <v>8.558701325343733E-2</v>
      </c>
      <c r="D5" s="15">
        <f t="shared" si="1"/>
        <v>0.38940924372783497</v>
      </c>
      <c r="E5" s="36" t="str">
        <f t="shared" si="0"/>
        <v>a</v>
      </c>
    </row>
    <row r="6" spans="2:5" ht="12.75" x14ac:dyDescent="0.2">
      <c r="B6" s="14" t="s">
        <v>15</v>
      </c>
      <c r="C6" s="15">
        <v>6.5026541994157042E-2</v>
      </c>
      <c r="D6" s="15">
        <f t="shared" si="1"/>
        <v>0.454435785721992</v>
      </c>
      <c r="E6" s="36" t="str">
        <f t="shared" si="0"/>
        <v>a</v>
      </c>
    </row>
    <row r="7" spans="2:5" ht="12.75" x14ac:dyDescent="0.2">
      <c r="B7" s="14" t="s">
        <v>16</v>
      </c>
      <c r="C7" s="15">
        <v>5.3710652907445033E-2</v>
      </c>
      <c r="D7" s="15">
        <f t="shared" si="1"/>
        <v>0.50814643862943698</v>
      </c>
      <c r="E7" s="36" t="str">
        <f t="shared" si="0"/>
        <v>a</v>
      </c>
    </row>
    <row r="8" spans="2:5" ht="12.75" x14ac:dyDescent="0.2">
      <c r="B8" s="7">
        <v>4</v>
      </c>
      <c r="C8" s="15">
        <v>5.3279858515020533E-2</v>
      </c>
      <c r="D8" s="15">
        <f t="shared" si="1"/>
        <v>0.56142629714445746</v>
      </c>
      <c r="E8" s="36" t="str">
        <f t="shared" si="0"/>
        <v>a</v>
      </c>
    </row>
    <row r="9" spans="2:5" ht="12.75" x14ac:dyDescent="0.2">
      <c r="B9" s="7">
        <v>15</v>
      </c>
      <c r="C9" s="15">
        <v>4.4060790044247365E-2</v>
      </c>
      <c r="D9" s="15">
        <f t="shared" si="1"/>
        <v>0.60548708718870481</v>
      </c>
      <c r="E9" s="36" t="str">
        <f t="shared" si="0"/>
        <v>b</v>
      </c>
    </row>
    <row r="10" spans="2:5" ht="12.75" x14ac:dyDescent="0.2">
      <c r="B10" s="14" t="s">
        <v>13</v>
      </c>
      <c r="C10" s="15">
        <v>4.3448340834856922E-2</v>
      </c>
      <c r="D10" s="15">
        <f t="shared" si="1"/>
        <v>0.64893542802356174</v>
      </c>
      <c r="E10" s="36" t="str">
        <f t="shared" si="0"/>
        <v>b</v>
      </c>
    </row>
    <row r="11" spans="2:5" ht="12.75" x14ac:dyDescent="0.2">
      <c r="B11" s="7">
        <v>14</v>
      </c>
      <c r="C11" s="15">
        <v>3.6488545101934548E-2</v>
      </c>
      <c r="D11" s="15">
        <f t="shared" si="1"/>
        <v>0.6854239731254963</v>
      </c>
      <c r="E11" s="36" t="str">
        <f t="shared" si="0"/>
        <v>b</v>
      </c>
    </row>
    <row r="12" spans="2:5" ht="12.75" x14ac:dyDescent="0.2">
      <c r="B12" s="7">
        <v>9</v>
      </c>
      <c r="C12" s="15">
        <v>3.6190857380116459E-2</v>
      </c>
      <c r="D12" s="15">
        <f t="shared" si="1"/>
        <v>0.7216148305056127</v>
      </c>
      <c r="E12" s="36" t="str">
        <f t="shared" si="0"/>
        <v>b</v>
      </c>
    </row>
    <row r="13" spans="2:5" ht="12.75" x14ac:dyDescent="0.2">
      <c r="B13" s="7">
        <v>22</v>
      </c>
      <c r="C13" s="15">
        <v>3.4761576366232394E-2</v>
      </c>
      <c r="D13" s="15">
        <f t="shared" si="1"/>
        <v>0.75637640687184504</v>
      </c>
      <c r="E13" s="36" t="str">
        <f t="shared" si="0"/>
        <v>b</v>
      </c>
    </row>
    <row r="14" spans="2:5" ht="12.75" x14ac:dyDescent="0.2">
      <c r="B14" s="14" t="s">
        <v>10</v>
      </c>
      <c r="C14" s="15">
        <v>2.7119197170908504E-2</v>
      </c>
      <c r="D14" s="15">
        <f t="shared" si="1"/>
        <v>0.78349560404275354</v>
      </c>
      <c r="E14" s="36" t="str">
        <f t="shared" si="0"/>
        <v>b</v>
      </c>
    </row>
    <row r="15" spans="2:5" ht="12.75" x14ac:dyDescent="0.2">
      <c r="B15" s="7">
        <v>24</v>
      </c>
      <c r="C15" s="15">
        <v>2.3294593869352728E-2</v>
      </c>
      <c r="D15" s="15">
        <f t="shared" si="1"/>
        <v>0.80679019791210627</v>
      </c>
      <c r="E15" s="36" t="str">
        <f t="shared" si="0"/>
        <v>b</v>
      </c>
    </row>
    <row r="16" spans="2:5" ht="12.75" x14ac:dyDescent="0.2">
      <c r="B16" s="14" t="s">
        <v>11</v>
      </c>
      <c r="C16" s="15">
        <v>2.1726118360885414E-2</v>
      </c>
      <c r="D16" s="15">
        <f t="shared" si="1"/>
        <v>0.82851631627299172</v>
      </c>
      <c r="E16" s="36" t="str">
        <f t="shared" si="0"/>
        <v>b</v>
      </c>
    </row>
    <row r="17" spans="2:5" ht="12.75" x14ac:dyDescent="0.2">
      <c r="B17" s="7">
        <v>7</v>
      </c>
      <c r="C17" s="15">
        <v>2.0045668368169952E-2</v>
      </c>
      <c r="D17" s="15">
        <f t="shared" si="1"/>
        <v>0.84856198464116162</v>
      </c>
      <c r="E17" s="36" t="str">
        <f t="shared" si="0"/>
        <v>b</v>
      </c>
    </row>
    <row r="18" spans="2:5" ht="12.75" x14ac:dyDescent="0.2">
      <c r="B18" s="7">
        <v>20</v>
      </c>
      <c r="C18" s="15">
        <v>1.935596222789129E-2</v>
      </c>
      <c r="D18" s="15">
        <f t="shared" si="1"/>
        <v>0.86791794686905288</v>
      </c>
      <c r="E18" s="36" t="str">
        <f t="shared" si="0"/>
        <v>b</v>
      </c>
    </row>
    <row r="19" spans="2:5" ht="12.75" x14ac:dyDescent="0.2">
      <c r="B19" s="14" t="s">
        <v>12</v>
      </c>
      <c r="C19" s="15">
        <v>1.8657289951453687E-2</v>
      </c>
      <c r="D19" s="15">
        <f t="shared" si="1"/>
        <v>0.88657523682050654</v>
      </c>
      <c r="E19" s="36" t="str">
        <f t="shared" si="0"/>
        <v>b</v>
      </c>
    </row>
    <row r="20" spans="2:5" ht="12.75" x14ac:dyDescent="0.2">
      <c r="B20" s="7">
        <v>12</v>
      </c>
      <c r="C20" s="15">
        <v>1.8453120941232887E-2</v>
      </c>
      <c r="D20" s="15">
        <f t="shared" si="1"/>
        <v>0.9050283577617394</v>
      </c>
      <c r="E20" s="36" t="str">
        <f t="shared" si="0"/>
        <v>c</v>
      </c>
    </row>
    <row r="21" spans="2:5" ht="12.75" x14ac:dyDescent="0.2">
      <c r="B21" s="7">
        <v>10</v>
      </c>
      <c r="C21" s="15">
        <v>1.8437064048082822E-2</v>
      </c>
      <c r="D21" s="15">
        <f t="shared" si="1"/>
        <v>0.92346542180982227</v>
      </c>
      <c r="E21" s="36" t="str">
        <f t="shared" si="0"/>
        <v>c</v>
      </c>
    </row>
    <row r="22" spans="2:5" ht="12.75" x14ac:dyDescent="0.2">
      <c r="B22" s="7">
        <v>2</v>
      </c>
      <c r="C22" s="15">
        <v>1.8394525484673158E-2</v>
      </c>
      <c r="D22" s="15">
        <f t="shared" si="1"/>
        <v>0.9418599472944954</v>
      </c>
      <c r="E22" s="36" t="str">
        <f t="shared" si="0"/>
        <v>c</v>
      </c>
    </row>
    <row r="23" spans="2:5" ht="12.75" x14ac:dyDescent="0.2">
      <c r="B23" s="7">
        <v>18</v>
      </c>
      <c r="C23" s="15">
        <v>1.8087374306954843E-2</v>
      </c>
      <c r="D23" s="15">
        <f t="shared" si="1"/>
        <v>0.95994732160145024</v>
      </c>
      <c r="E23" s="36" t="str">
        <f t="shared" si="0"/>
        <v>c</v>
      </c>
    </row>
    <row r="24" spans="2:5" ht="12.75" x14ac:dyDescent="0.2">
      <c r="B24" s="7">
        <v>8</v>
      </c>
      <c r="C24" s="15">
        <v>1.4962016819864138E-2</v>
      </c>
      <c r="D24" s="15">
        <f t="shared" si="1"/>
        <v>0.97490933842131433</v>
      </c>
      <c r="E24" s="36" t="str">
        <f t="shared" si="0"/>
        <v>c</v>
      </c>
    </row>
    <row r="25" spans="2:5" ht="12.75" x14ac:dyDescent="0.2">
      <c r="B25" s="7">
        <v>1</v>
      </c>
      <c r="C25" s="15">
        <v>1.3805595867139231E-2</v>
      </c>
      <c r="D25" s="15">
        <f t="shared" si="1"/>
        <v>0.98871493428845358</v>
      </c>
      <c r="E25" s="36" t="str">
        <f t="shared" si="0"/>
        <v>c</v>
      </c>
    </row>
    <row r="26" spans="2:5" ht="12.75" x14ac:dyDescent="0.2">
      <c r="B26" s="7">
        <v>16</v>
      </c>
      <c r="C26" s="15">
        <v>1.1285065711546194E-2</v>
      </c>
      <c r="D26" s="15">
        <f t="shared" si="1"/>
        <v>0.99999999999999978</v>
      </c>
      <c r="E26" s="36" t="str">
        <f t="shared" si="0"/>
        <v>c</v>
      </c>
    </row>
  </sheetData>
  <sortState xmlns:xlrd2="http://schemas.microsoft.com/office/spreadsheetml/2017/richdata2" ref="B2:C26">
    <sortCondition descending="1" ref="C2:C26"/>
  </sortState>
  <conditionalFormatting sqref="D2:D26">
    <cfRule type="cellIs" dxfId="2" priority="1" operator="greaterThan">
      <formula>0.9</formula>
    </cfRule>
    <cfRule type="cellIs" dxfId="1" priority="2" operator="between">
      <formula>0.6</formula>
      <formula>0.9</formula>
    </cfRule>
    <cfRule type="cellIs" dxfId="0" priority="3" operator="lessThan">
      <formula>0.6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22EEA-571C-4F9B-A969-F210B7AA0946}">
  <dimension ref="A1"/>
  <sheetViews>
    <sheetView topLeftCell="A10" workbookViewId="0">
      <selection activeCell="Q30" sqref="Q30"/>
    </sheetView>
  </sheetViews>
  <sheetFormatPr defaultRowHeight="11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TDSheet</vt:lpstr>
      <vt:lpstr>Отчёт</vt:lpstr>
      <vt:lpstr>Графики</vt:lpstr>
      <vt:lpstr>количество</vt:lpstr>
      <vt:lpstr>сумма покупок</vt:lpstr>
      <vt:lpstr>средний чек</vt:lpstr>
      <vt:lpstr>Рекомендации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Тимофеева Ирина Алексеевна</dc:creator>
  <cp:lastModifiedBy>Андрей</cp:lastModifiedBy>
  <cp:lastPrinted>2023-04-25T20:27:16Z</cp:lastPrinted>
  <dcterms:created xsi:type="dcterms:W3CDTF">2022-12-20T09:43:32Z</dcterms:created>
  <dcterms:modified xsi:type="dcterms:W3CDTF">2023-05-12T13:08:40Z</dcterms:modified>
</cp:coreProperties>
</file>