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zcel Assignment\"/>
    </mc:Choice>
  </mc:AlternateContent>
  <bookViews>
    <workbookView xWindow="0" yWindow="0" windowWidth="15360" windowHeight="8415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  <definedName name="_xlnm._FilterDatabase" localSheetId="1" hidden="1">'Exercise 2'!$A$15:$F$241</definedName>
  </definedNames>
  <calcPr calcId="162913"/>
</workbook>
</file>

<file path=xl/calcChain.xml><?xml version="1.0" encoding="utf-8"?>
<calcChain xmlns="http://schemas.openxmlformats.org/spreadsheetml/2006/main">
  <c r="F52" i="1" l="1"/>
  <c r="F45" i="1"/>
  <c r="F11" i="3"/>
  <c r="F10" i="3"/>
  <c r="F9" i="3"/>
  <c r="F9" i="2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F49" i="1" l="1"/>
  <c r="F48" i="1"/>
  <c r="F47" i="1"/>
  <c r="F44" i="1" l="1"/>
  <c r="H39" i="1"/>
  <c r="F43" i="1"/>
  <c r="F42" i="1"/>
  <c r="F39" i="1"/>
  <c r="F38" i="1"/>
  <c r="F37" i="1"/>
  <c r="F36" i="1"/>
  <c r="F33" i="1"/>
  <c r="F32" i="1"/>
  <c r="F31" i="1"/>
  <c r="F30" i="1"/>
  <c r="F29" i="1"/>
  <c r="F10" i="2" l="1"/>
  <c r="F11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<sst xmlns="http://schemas.openxmlformats.org/spreadsheetml/2006/main" count="1531" uniqueCount="76">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</sst>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J8" sqref="J8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COUNTIF(D:D,"microwave")</f>
        <v>5</v>
      </c>
    </row>
    <row r="31" spans="1:7" x14ac:dyDescent="0.25">
      <c r="E31" s="4" t="s">
        <v>37</v>
      </c>
      <c r="F31">
        <f>COUNTIF(F1:F25,"truck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8" x14ac:dyDescent="0.25">
      <c r="E33" s="4" t="s">
        <v>30</v>
      </c>
      <c r="F33">
        <f>COUNTIF(E2:E25,"&lt;20")</f>
        <v>9</v>
      </c>
    </row>
    <row r="35" spans="5:8" x14ac:dyDescent="0.25">
      <c r="F35" s="3" t="s">
        <v>24</v>
      </c>
    </row>
    <row r="36" spans="5:8" x14ac:dyDescent="0.25">
      <c r="E36" s="4" t="s">
        <v>27</v>
      </c>
      <c r="F36">
        <f>SUMIF(D2:D25,"refrigerator",E2:E25)</f>
        <v>105</v>
      </c>
    </row>
    <row r="37" spans="5:8" x14ac:dyDescent="0.25">
      <c r="E37" s="4" t="s">
        <v>28</v>
      </c>
      <c r="F37">
        <f>SUMIF(D2:D25,"washing machine",E2:E25)</f>
        <v>164</v>
      </c>
    </row>
    <row r="38" spans="5:8" x14ac:dyDescent="0.25">
      <c r="E38" s="4" t="s">
        <v>34</v>
      </c>
      <c r="F38">
        <f>SUMIF(F2:F25,"truck 4",E2:E25)</f>
        <v>156</v>
      </c>
    </row>
    <row r="39" spans="5:8" x14ac:dyDescent="0.25">
      <c r="E39" s="4" t="s">
        <v>44</v>
      </c>
      <c r="F39">
        <f>(SUM(E2:E25)-SUMIF(F2:F25,"airplane",E2:E25))</f>
        <v>511</v>
      </c>
      <c r="H39">
        <f>SUMIF(H2:H25,"airplane",G2:G25)</f>
        <v>0</v>
      </c>
    </row>
    <row r="41" spans="5:8" x14ac:dyDescent="0.25">
      <c r="E41" s="4"/>
      <c r="F41" s="3" t="s">
        <v>25</v>
      </c>
    </row>
    <row r="42" spans="5:8" x14ac:dyDescent="0.25">
      <c r="E42" s="4" t="s">
        <v>39</v>
      </c>
      <c r="F42">
        <f>COUNTIFS(D2:D25,"microwave",G2:G25,"Boston")</f>
        <v>2</v>
      </c>
    </row>
    <row r="43" spans="5:8" x14ac:dyDescent="0.25">
      <c r="E43" s="4" t="s">
        <v>40</v>
      </c>
      <c r="F43">
        <f>COUNTIFS(C2:C25,"peter White",F2:F25,"truck 1")</f>
        <v>2</v>
      </c>
    </row>
    <row r="44" spans="5:8" x14ac:dyDescent="0.25">
      <c r="E44" s="4" t="s">
        <v>41</v>
      </c>
      <c r="F44">
        <f>COUNTIFS(G2:G25,"Boston",B2:B25,"&gt;2/3/2013")</f>
        <v>0</v>
      </c>
    </row>
    <row r="45" spans="5:8" x14ac:dyDescent="0.25">
      <c r="E45" s="4" t="s">
        <v>42</v>
      </c>
      <c r="F45">
        <f>COUNTIFS(A2:A25,"&gt;2/3/2013",A2:A25,"&lt;2/6/2013")</f>
        <v>0</v>
      </c>
    </row>
    <row r="46" spans="5:8" x14ac:dyDescent="0.25">
      <c r="F46" s="3" t="s">
        <v>26</v>
      </c>
    </row>
    <row r="47" spans="5:8" x14ac:dyDescent="0.25">
      <c r="E47" s="4" t="s">
        <v>31</v>
      </c>
      <c r="F47">
        <f>SUMIFS(E2:E25,D2:D25,"microwave",G2:G25,"NY")</f>
        <v>25</v>
      </c>
    </row>
    <row r="48" spans="5:8" x14ac:dyDescent="0.25">
      <c r="E48" s="4" t="s">
        <v>33</v>
      </c>
      <c r="F48">
        <f>SUMIFS(E2:E25,G2:G25,"Pittsburgh",F2:F25,"truck 1")</f>
        <v>75</v>
      </c>
    </row>
    <row r="49" spans="5:6" x14ac:dyDescent="0.25">
      <c r="E49" s="4" t="s">
        <v>43</v>
      </c>
      <c r="F49">
        <f>SUMIFS(E2:E25,B2:B25,"&gt;2/3/2013",B2:B25,"&lt;2/6/2013")</f>
        <v>0</v>
      </c>
    </row>
    <row r="52" spans="5:6" x14ac:dyDescent="0.25">
      <c r="E52" s="4" t="s">
        <v>32</v>
      </c>
      <c r="F52">
        <f>(SUMIFS($E$2:$E$25,$G$2:$G$25,"NY")+SUMIFS($E$2:$E$25,$G$2:$G$25,"Baltimore")+SUMIFS($E$2:$E$25,$G$2:$G$25,"Philadelphia"))</f>
        <v>386</v>
      </c>
    </row>
  </sheetData>
  <autoFilter ref="A1:G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12" sqref="F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COUNTIF($B$16:$B$241,"Shaving")</f>
        <v>71</v>
      </c>
      <c r="C2" s="2">
        <f>SUMIFS($E$16:$E$241,B16:B241,"Shaving")</f>
        <v>717</v>
      </c>
      <c r="D2" s="2">
        <f>COUNTIFS($D$16:$D$241,"cash",B16:B241,"Shaving")</f>
        <v>42</v>
      </c>
      <c r="E2" s="2">
        <f>COUNTIFS($D$16:$D$241,"credit card",$B$16:$B$241,"Shaving")</f>
        <v>29</v>
      </c>
      <c r="F2" s="2">
        <f>SUMIFS(E16:E241,$D$16:$D$241,"cash",$B$16:$B$241,"Shaving")</f>
        <v>414</v>
      </c>
    </row>
    <row r="3" spans="1:6" x14ac:dyDescent="0.25">
      <c r="A3" s="9" t="s">
        <v>47</v>
      </c>
      <c r="B3" s="2">
        <f>COUNTIF($B$16:$B$241,"Washing and combing")</f>
        <v>46</v>
      </c>
      <c r="C3" s="2">
        <f>SUMIFS($E$16:$E$241,B16:B241,"Washing and combing")</f>
        <v>1934</v>
      </c>
      <c r="D3" s="2">
        <f>COUNTIFS($D$16:$D$241,"cash",$B$16:$B$241,"Washing and combing")</f>
        <v>31</v>
      </c>
      <c r="E3" s="2">
        <f>COUNTIFS($D$16:$D$241,"credit card",$B$16:$B$241,"Washing and combing")</f>
        <v>15</v>
      </c>
      <c r="F3" s="2">
        <f>SUMIFS($E$16:$E$241,$D$16:$D$241,"cash",$B$16:$B$241,"Washing and combing")</f>
        <v>1350</v>
      </c>
    </row>
    <row r="4" spans="1:6" x14ac:dyDescent="0.25">
      <c r="A4" s="10" t="s">
        <v>48</v>
      </c>
      <c r="B4" s="2">
        <f>COUNTIF($B$16:$B$241,"Dyeing")</f>
        <v>50</v>
      </c>
      <c r="C4" s="2">
        <f>SUMIFS($E$16:$E$241,$B$16:$B$241,"Dyeing")</f>
        <v>1650</v>
      </c>
      <c r="D4" s="2">
        <f>COUNTIFS($D$16:$D$241,"cash",$B$16:$B$241,"Dyeing")</f>
        <v>35</v>
      </c>
      <c r="E4" s="2">
        <f>COUNTIFS($D$16:$D$241,"credit card",$B$16:$B$241,"Dyeing")</f>
        <v>15</v>
      </c>
      <c r="F4" s="2">
        <f>SUMIFS($E$16:$E$241,$D$16:$D$241,"cash",$B$16:$B$241,"Dyeing")</f>
        <v>1155</v>
      </c>
    </row>
    <row r="5" spans="1:6" x14ac:dyDescent="0.25">
      <c r="A5" s="2" t="s">
        <v>52</v>
      </c>
      <c r="B5" s="2">
        <f>COUNTIF($B$16:$B$241,"Meeting hairstyles")</f>
        <v>32</v>
      </c>
      <c r="C5" s="2">
        <f>SUMIFS($E$16:$E$241,$B$16:$B$241,"Meeting hairstyles")</f>
        <v>1119</v>
      </c>
      <c r="D5" s="2">
        <f>COUNTIFS($D$16:$D$241,"cash",$B$16:$B$241,"Meeting hairstyles")</f>
        <v>21</v>
      </c>
      <c r="E5" s="2">
        <f>COUNTIFS($D$16:$D$241,"credit card",$B$16:$B$241,"Meeting hairstyles")</f>
        <v>11</v>
      </c>
      <c r="F5" s="2">
        <f>SUMIFS($E$16:$E$241,$D$16:$D$241,"cash",$B$16:$B$241,"Meeting hairstyles")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COUNTIF($C$16:$C$241,A9)</f>
        <v>25</v>
      </c>
      <c r="C9" s="2">
        <f>SUMIFS($E$16:$E$241,$C$16:$C$241,A9)</f>
        <v>688</v>
      </c>
      <c r="D9" s="2">
        <f>COUNTIFS($B$16:$B$241,"Shaving",$C$16:$C$241,A9)</f>
        <v>7</v>
      </c>
      <c r="E9" s="2">
        <f>COUNTIFS($B$16:$B$241,"kids",$C$16:$C$241,A9)</f>
        <v>1</v>
      </c>
      <c r="F9" s="2">
        <f>SUMIFS($E$16:$E$241,$C$16:$C$241,A9,A16:A241,"&gt;5/10/2013",$A$16:$A$241,"&lt;5/20/2013")</f>
        <v>0</v>
      </c>
    </row>
    <row r="10" spans="1:6" x14ac:dyDescent="0.25">
      <c r="A10" s="9" t="s">
        <v>54</v>
      </c>
      <c r="B10" s="2">
        <f t="shared" ref="B10:B11" si="0">COUNTIF($C$16:$C$241,A10)</f>
        <v>31</v>
      </c>
      <c r="C10" s="2">
        <f t="shared" ref="C10:C11" si="1">SUMIFS($E$16:$E$241,$C$16:$C$241,A10)</f>
        <v>965</v>
      </c>
      <c r="D10" s="2">
        <f t="shared" ref="D10:D11" si="2">COUNTIFS($B$16:$B$241,"Shaving",$C$16:$C$241,A10)</f>
        <v>8</v>
      </c>
      <c r="E10" s="2">
        <f t="shared" ref="E10:E11" si="3">COUNTIFS($B$16:$B$241,"kids",$C$16:$C$241,A10)</f>
        <v>1</v>
      </c>
      <c r="F10" s="2">
        <f t="shared" ref="F10:F11" si="4">SUMIFS($E$16:$E$241,$C$16:$C$241,A10,A17:A242,"&gt;5/10/2013",$A$16:$A$241,"&lt;5/20/2013")</f>
        <v>0</v>
      </c>
    </row>
    <row r="11" spans="1:6" x14ac:dyDescent="0.25">
      <c r="A11" s="9" t="s">
        <v>56</v>
      </c>
      <c r="B11" s="2">
        <f t="shared" si="0"/>
        <v>23</v>
      </c>
      <c r="C11" s="2">
        <f t="shared" si="1"/>
        <v>701</v>
      </c>
      <c r="D11" s="2">
        <f t="shared" si="2"/>
        <v>5</v>
      </c>
      <c r="E11" s="2">
        <f t="shared" si="3"/>
        <v>1</v>
      </c>
      <c r="F11" s="2">
        <f t="shared" si="4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41553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autoFilter ref="A15:F241"/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zoomScaleNormal="100" workbookViewId="0">
      <selection activeCell="F10" sqref="F1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E13" sqref="E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Ramdas</cp:lastModifiedBy>
  <dcterms:created xsi:type="dcterms:W3CDTF">2013-06-05T17:23:06Z</dcterms:created>
  <dcterms:modified xsi:type="dcterms:W3CDTF">2022-06-23T02:52:28Z</dcterms:modified>
</cp:coreProperties>
</file>