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Petzoldt\Rainer\Entwicklung\REM\REM-Platinen\Bauteile\"/>
    </mc:Choice>
  </mc:AlternateContent>
  <xr:revisionPtr revIDLastSave="0" documentId="13_ncr:1_{F5FFB089-3B86-4210-8BA1-5D372E211B68}" xr6:coauthVersionLast="45" xr6:coauthVersionMax="45" xr10:uidLastSave="{00000000-0000-0000-0000-000000000000}"/>
  <bookViews>
    <workbookView xWindow="-120" yWindow="-120" windowWidth="29040" windowHeight="15840" xr2:uid="{9D5878E0-7666-4255-BE32-CDCB7F804A48}"/>
  </bookViews>
  <sheets>
    <sheet name="Fehler" sheetId="1" r:id="rId1"/>
    <sheet name="PCF_COEF" sheetId="2" r:id="rId2"/>
    <sheet name="Graph" sheetId="3" r:id="rId3"/>
  </sheets>
  <definedNames>
    <definedName name="beta_fract">PCF_COEF!$B$8</definedName>
    <definedName name="f0">PCF_COEF!$B$4</definedName>
    <definedName name="fs">PCF_COEF!$B$3</definedName>
    <definedName name="phi">PCF_COEF!$B$5</definedName>
    <definedName name="solver_adj" localSheetId="2" hidden="1">Graph!$B$20</definedName>
    <definedName name="solver_adj" localSheetId="1" hidden="1">PCF_COEF!$B$5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0</definedName>
    <definedName name="solver_nwt" localSheetId="2" hidden="1">1</definedName>
    <definedName name="solver_nwt" localSheetId="1" hidden="1">1</definedName>
    <definedName name="solver_opt" localSheetId="2" hidden="1">Graph!$D$20</definedName>
    <definedName name="solver_opt" localSheetId="1" hidden="1">PCF_COEF!$D$9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1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  <definedName name="w">PCF_COEF!$B$7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3" l="1"/>
  <c r="D19" i="3" s="1"/>
  <c r="B14" i="3"/>
  <c r="C14" i="3" s="1"/>
  <c r="D14" i="3" s="1"/>
  <c r="B5" i="3"/>
  <c r="C5" i="3" s="1"/>
  <c r="D5" i="3" s="1"/>
  <c r="B4" i="3"/>
  <c r="C4" i="3" s="1"/>
  <c r="D4" i="3" s="1"/>
  <c r="C3" i="3"/>
  <c r="D3" i="3" s="1"/>
  <c r="B8" i="2"/>
  <c r="B15" i="3" l="1"/>
  <c r="B6" i="3"/>
  <c r="B7" i="2"/>
  <c r="D9" i="2" s="1"/>
  <c r="B6" i="2"/>
  <c r="I2" i="1"/>
  <c r="J2" i="1"/>
  <c r="I3" i="1"/>
  <c r="I5" i="1" s="1"/>
  <c r="J3" i="1"/>
  <c r="J8" i="1" s="1"/>
  <c r="A6" i="1"/>
  <c r="B6" i="1" s="1"/>
  <c r="B7" i="1"/>
  <c r="C7" i="1"/>
  <c r="E7" i="1"/>
  <c r="F7" i="1"/>
  <c r="B8" i="1"/>
  <c r="C8" i="1"/>
  <c r="E8" i="1"/>
  <c r="F8" i="1"/>
  <c r="B9" i="1"/>
  <c r="C9" i="1"/>
  <c r="E9" i="1"/>
  <c r="F9" i="1"/>
  <c r="H6" i="1"/>
  <c r="C5" i="1"/>
  <c r="E5" i="1"/>
  <c r="F5" i="1"/>
  <c r="B5" i="1"/>
  <c r="C3" i="1"/>
  <c r="D3" i="1"/>
  <c r="D7" i="1" s="1"/>
  <c r="E3" i="1"/>
  <c r="E6" i="1" s="1"/>
  <c r="F3" i="1"/>
  <c r="F6" i="1" s="1"/>
  <c r="G3" i="1"/>
  <c r="G9" i="1" s="1"/>
  <c r="H3" i="1"/>
  <c r="H7" i="1" s="1"/>
  <c r="B3" i="1"/>
  <c r="G2" i="1"/>
  <c r="H2" i="1"/>
  <c r="C2" i="1"/>
  <c r="D2" i="1"/>
  <c r="E2" i="1"/>
  <c r="F2" i="1"/>
  <c r="B2" i="1"/>
  <c r="C15" i="3" l="1"/>
  <c r="D15" i="3" s="1"/>
  <c r="B16" i="3"/>
  <c r="C6" i="3"/>
  <c r="D6" i="3" s="1"/>
  <c r="B7" i="3"/>
  <c r="B9" i="2"/>
  <c r="J9" i="1"/>
  <c r="I9" i="1"/>
  <c r="I8" i="1"/>
  <c r="J7" i="1"/>
  <c r="J6" i="1"/>
  <c r="J5" i="1"/>
  <c r="I7" i="1"/>
  <c r="I6" i="1"/>
  <c r="H9" i="1"/>
  <c r="H8" i="1"/>
  <c r="H5" i="1"/>
  <c r="G6" i="1"/>
  <c r="G7" i="1"/>
  <c r="G5" i="1"/>
  <c r="G8" i="1"/>
  <c r="D8" i="1"/>
  <c r="D6" i="1"/>
  <c r="D9" i="1"/>
  <c r="D5" i="1"/>
  <c r="C6" i="1"/>
  <c r="B17" i="3" l="1"/>
  <c r="B18" i="3" s="1"/>
  <c r="B20" i="3" s="1"/>
  <c r="B21" i="3" s="1"/>
  <c r="B22" i="3" s="1"/>
  <c r="B23" i="3" s="1"/>
  <c r="C16" i="3"/>
  <c r="D16" i="3" s="1"/>
  <c r="C7" i="3"/>
  <c r="D7" i="3" s="1"/>
  <c r="B8" i="3"/>
  <c r="C17" i="3" l="1"/>
  <c r="D17" i="3" s="1"/>
  <c r="B9" i="3"/>
  <c r="C8" i="3"/>
  <c r="D8" i="3" s="1"/>
  <c r="C18" i="3" l="1"/>
  <c r="D18" i="3" s="1"/>
  <c r="C9" i="3"/>
  <c r="D9" i="3" s="1"/>
  <c r="B10" i="3"/>
  <c r="C20" i="3" l="1"/>
  <c r="D20" i="3" s="1"/>
  <c r="C10" i="3"/>
  <c r="D10" i="3" s="1"/>
  <c r="B11" i="3"/>
  <c r="C21" i="3" l="1"/>
  <c r="D21" i="3" s="1"/>
  <c r="C11" i="3"/>
  <c r="D11" i="3" s="1"/>
  <c r="B12" i="3"/>
  <c r="C22" i="3" l="1"/>
  <c r="D22" i="3" s="1"/>
  <c r="B13" i="3"/>
  <c r="C13" i="3" s="1"/>
  <c r="D13" i="3" s="1"/>
  <c r="C12" i="3"/>
  <c r="D12" i="3" s="1"/>
  <c r="C23" i="3" l="1"/>
  <c r="D23" i="3" s="1"/>
  <c r="B24" i="3"/>
  <c r="C24" i="3" l="1"/>
  <c r="D24" i="3" s="1"/>
  <c r="B25" i="3"/>
  <c r="C25" i="3" l="1"/>
  <c r="D25" i="3" s="1"/>
  <c r="B26" i="3"/>
  <c r="C26" i="3" l="1"/>
  <c r="D26" i="3" s="1"/>
  <c r="B27" i="3"/>
  <c r="C27" i="3" l="1"/>
  <c r="D27" i="3" s="1"/>
  <c r="B28" i="3"/>
  <c r="B29" i="3" l="1"/>
  <c r="C28" i="3"/>
  <c r="D28" i="3" s="1"/>
  <c r="B30" i="3" l="1"/>
  <c r="C29" i="3"/>
  <c r="D29" i="3" s="1"/>
  <c r="B31" i="3" l="1"/>
  <c r="C30" i="3"/>
  <c r="D30" i="3" s="1"/>
  <c r="C31" i="3" l="1"/>
  <c r="D31" i="3" s="1"/>
  <c r="B32" i="3"/>
  <c r="C32" i="3" l="1"/>
  <c r="D32" i="3" s="1"/>
  <c r="B33" i="3"/>
  <c r="C33" i="3" l="1"/>
  <c r="D33" i="3" s="1"/>
  <c r="B34" i="3"/>
  <c r="C34" i="3" l="1"/>
  <c r="D34" i="3" s="1"/>
  <c r="B35" i="3"/>
  <c r="C35" i="3" l="1"/>
  <c r="D35" i="3" s="1"/>
  <c r="B36" i="3"/>
  <c r="C36" i="3" l="1"/>
  <c r="D36" i="3" s="1"/>
  <c r="B37" i="3"/>
  <c r="B38" i="3" l="1"/>
  <c r="C37" i="3"/>
  <c r="D37" i="3" s="1"/>
  <c r="C38" i="3" l="1"/>
  <c r="D38" i="3" s="1"/>
  <c r="B39" i="3"/>
  <c r="C39" i="3" l="1"/>
  <c r="D39" i="3" s="1"/>
  <c r="B40" i="3"/>
  <c r="C40" i="3" l="1"/>
  <c r="D40" i="3" s="1"/>
  <c r="B41" i="3"/>
  <c r="B42" i="3" l="1"/>
  <c r="C41" i="3"/>
  <c r="D41" i="3" s="1"/>
  <c r="C42" i="3" l="1"/>
  <c r="D42" i="3" s="1"/>
  <c r="B43" i="3"/>
  <c r="B44" i="3" l="1"/>
  <c r="C43" i="3"/>
  <c r="D43" i="3" s="1"/>
  <c r="C44" i="3" l="1"/>
  <c r="D44" i="3" s="1"/>
  <c r="B45" i="3"/>
  <c r="C45" i="3" l="1"/>
  <c r="D45" i="3" s="1"/>
  <c r="B46" i="3"/>
  <c r="B47" i="3" l="1"/>
  <c r="C46" i="3"/>
  <c r="D46" i="3" s="1"/>
  <c r="C47" i="3" l="1"/>
  <c r="D47" i="3" s="1"/>
  <c r="B48" i="3"/>
  <c r="C48" i="3" l="1"/>
  <c r="D48" i="3" s="1"/>
  <c r="B49" i="3"/>
  <c r="C49" i="3" l="1"/>
  <c r="D49" i="3" s="1"/>
  <c r="B50" i="3"/>
  <c r="B51" i="3" l="1"/>
  <c r="C50" i="3"/>
  <c r="D50" i="3" s="1"/>
  <c r="C51" i="3" l="1"/>
  <c r="D51" i="3" s="1"/>
  <c r="B52" i="3"/>
  <c r="C52" i="3" l="1"/>
  <c r="D52" i="3" s="1"/>
  <c r="B53" i="3"/>
  <c r="C53" i="3" l="1"/>
  <c r="D53" i="3" s="1"/>
  <c r="B54" i="3"/>
  <c r="B55" i="3" l="1"/>
  <c r="C54" i="3"/>
  <c r="D54" i="3" s="1"/>
  <c r="C55" i="3" l="1"/>
  <c r="D55" i="3" s="1"/>
  <c r="B56" i="3"/>
  <c r="C56" i="3" l="1"/>
  <c r="D56" i="3" s="1"/>
  <c r="B57" i="3"/>
  <c r="C57" i="3" l="1"/>
  <c r="D57" i="3" s="1"/>
  <c r="B58" i="3"/>
  <c r="B59" i="3" l="1"/>
  <c r="C58" i="3"/>
  <c r="D58" i="3" s="1"/>
  <c r="C59" i="3" l="1"/>
  <c r="D59" i="3" s="1"/>
  <c r="B60" i="3"/>
  <c r="C60" i="3" l="1"/>
  <c r="D60" i="3" s="1"/>
  <c r="B61" i="3"/>
  <c r="C61" i="3" l="1"/>
  <c r="D61" i="3" s="1"/>
  <c r="B62" i="3"/>
  <c r="B63" i="3" l="1"/>
  <c r="C62" i="3"/>
  <c r="D62" i="3" s="1"/>
  <c r="C63" i="3" l="1"/>
  <c r="D63" i="3" s="1"/>
  <c r="B64" i="3"/>
  <c r="C64" i="3" l="1"/>
  <c r="D64" i="3" s="1"/>
  <c r="B65" i="3"/>
  <c r="C65" i="3" l="1"/>
  <c r="D65" i="3" s="1"/>
  <c r="B66" i="3"/>
  <c r="B67" i="3" l="1"/>
  <c r="C66" i="3"/>
  <c r="D66" i="3" s="1"/>
  <c r="C67" i="3" l="1"/>
  <c r="D67" i="3" s="1"/>
  <c r="B68" i="3"/>
  <c r="C68" i="3" l="1"/>
  <c r="D68" i="3" s="1"/>
  <c r="B69" i="3"/>
  <c r="C69" i="3" l="1"/>
  <c r="D69" i="3" s="1"/>
  <c r="B70" i="3"/>
  <c r="B71" i="3" l="1"/>
  <c r="C70" i="3"/>
  <c r="D70" i="3" s="1"/>
  <c r="C71" i="3" l="1"/>
  <c r="D71" i="3" s="1"/>
  <c r="B72" i="3"/>
  <c r="C72" i="3" l="1"/>
  <c r="D72" i="3" s="1"/>
  <c r="B73" i="3"/>
  <c r="C73" i="3" l="1"/>
  <c r="D73" i="3" s="1"/>
  <c r="B74" i="3"/>
  <c r="B75" i="3" l="1"/>
  <c r="C74" i="3"/>
  <c r="D74" i="3" s="1"/>
  <c r="B76" i="3" l="1"/>
  <c r="C75" i="3"/>
  <c r="D75" i="3" s="1"/>
  <c r="C76" i="3" l="1"/>
  <c r="D76" i="3" s="1"/>
  <c r="B77" i="3"/>
  <c r="C77" i="3" l="1"/>
  <c r="D77" i="3" s="1"/>
  <c r="B78" i="3"/>
  <c r="B79" i="3" l="1"/>
  <c r="C78" i="3"/>
  <c r="D78" i="3" s="1"/>
  <c r="C79" i="3" l="1"/>
  <c r="D79" i="3" s="1"/>
  <c r="B80" i="3"/>
  <c r="C80" i="3" l="1"/>
  <c r="D80" i="3" s="1"/>
  <c r="B81" i="3"/>
  <c r="C81" i="3" l="1"/>
  <c r="D81" i="3" s="1"/>
  <c r="B82" i="3"/>
  <c r="B83" i="3" l="1"/>
  <c r="C82" i="3"/>
  <c r="D82" i="3" s="1"/>
  <c r="C83" i="3" l="1"/>
  <c r="D83" i="3" s="1"/>
  <c r="B84" i="3"/>
  <c r="C84" i="3" l="1"/>
  <c r="D84" i="3" s="1"/>
  <c r="B85" i="3"/>
  <c r="C85" i="3" l="1"/>
  <c r="D85" i="3" s="1"/>
  <c r="B86" i="3"/>
  <c r="B87" i="3" l="1"/>
  <c r="C86" i="3"/>
  <c r="D86" i="3" s="1"/>
  <c r="C87" i="3" l="1"/>
  <c r="D87" i="3" s="1"/>
  <c r="B88" i="3"/>
  <c r="C88" i="3" l="1"/>
  <c r="D88" i="3" s="1"/>
  <c r="B89" i="3"/>
  <c r="C89" i="3" l="1"/>
  <c r="D89" i="3" s="1"/>
  <c r="B90" i="3"/>
  <c r="B91" i="3" l="1"/>
  <c r="C90" i="3"/>
  <c r="D90" i="3" s="1"/>
  <c r="C91" i="3" l="1"/>
  <c r="D91" i="3" s="1"/>
  <c r="B92" i="3"/>
  <c r="C92" i="3" l="1"/>
  <c r="D92" i="3" s="1"/>
  <c r="B93" i="3"/>
  <c r="C93" i="3" l="1"/>
  <c r="D93" i="3" s="1"/>
  <c r="B94" i="3"/>
  <c r="B95" i="3" l="1"/>
  <c r="C94" i="3"/>
  <c r="D94" i="3" s="1"/>
  <c r="C95" i="3" l="1"/>
  <c r="D95" i="3" s="1"/>
  <c r="B96" i="3"/>
  <c r="C96" i="3" l="1"/>
  <c r="D96" i="3" s="1"/>
  <c r="B97" i="3"/>
  <c r="C97" i="3" l="1"/>
  <c r="D97" i="3" s="1"/>
  <c r="B98" i="3"/>
  <c r="B99" i="3" l="1"/>
  <c r="C98" i="3"/>
  <c r="D98" i="3" s="1"/>
  <c r="C99" i="3" l="1"/>
  <c r="D99" i="3" s="1"/>
  <c r="B100" i="3"/>
  <c r="C100" i="3" l="1"/>
  <c r="D100" i="3" s="1"/>
  <c r="B101" i="3"/>
  <c r="C101" i="3" l="1"/>
  <c r="D101" i="3" s="1"/>
  <c r="B102" i="3"/>
  <c r="B103" i="3" l="1"/>
  <c r="C102" i="3"/>
  <c r="D102" i="3" s="1"/>
  <c r="C103" i="3" l="1"/>
  <c r="D103" i="3" s="1"/>
  <c r="B104" i="3"/>
  <c r="C104" i="3" l="1"/>
  <c r="D104" i="3" s="1"/>
  <c r="B105" i="3"/>
  <c r="C105" i="3" l="1"/>
  <c r="D105" i="3" s="1"/>
  <c r="B106" i="3"/>
  <c r="B107" i="3" l="1"/>
  <c r="C106" i="3"/>
  <c r="D106" i="3" s="1"/>
  <c r="C107" i="3" l="1"/>
  <c r="D107" i="3" s="1"/>
  <c r="B108" i="3"/>
  <c r="C108" i="3" l="1"/>
  <c r="D108" i="3" s="1"/>
  <c r="B109" i="3"/>
  <c r="C109" i="3" l="1"/>
  <c r="D109" i="3" s="1"/>
  <c r="B110" i="3"/>
  <c r="B111" i="3" l="1"/>
  <c r="C110" i="3"/>
  <c r="D110" i="3" s="1"/>
  <c r="C111" i="3" l="1"/>
  <c r="D111" i="3" s="1"/>
  <c r="B112" i="3"/>
  <c r="C112" i="3" l="1"/>
  <c r="D112" i="3" s="1"/>
  <c r="B113" i="3"/>
  <c r="C113" i="3" l="1"/>
  <c r="D113" i="3" s="1"/>
  <c r="B114" i="3"/>
  <c r="B115" i="3" l="1"/>
  <c r="C114" i="3"/>
  <c r="D114" i="3" s="1"/>
  <c r="C115" i="3" l="1"/>
  <c r="D115" i="3" s="1"/>
  <c r="B116" i="3"/>
  <c r="C116" i="3" l="1"/>
  <c r="D116" i="3" s="1"/>
  <c r="B117" i="3"/>
  <c r="C117" i="3" l="1"/>
  <c r="D117" i="3" s="1"/>
  <c r="B118" i="3"/>
  <c r="B119" i="3" l="1"/>
  <c r="C118" i="3"/>
  <c r="D118" i="3" s="1"/>
  <c r="C119" i="3" l="1"/>
  <c r="D119" i="3" s="1"/>
  <c r="B120" i="3"/>
  <c r="C120" i="3" l="1"/>
  <c r="D120" i="3" s="1"/>
  <c r="B121" i="3"/>
  <c r="C121" i="3" l="1"/>
  <c r="D121" i="3" s="1"/>
  <c r="B122" i="3"/>
  <c r="B123" i="3" l="1"/>
  <c r="C122" i="3"/>
  <c r="D122" i="3" s="1"/>
  <c r="C123" i="3" l="1"/>
  <c r="D123" i="3" s="1"/>
  <c r="B124" i="3"/>
  <c r="C124" i="3" l="1"/>
  <c r="D124" i="3" s="1"/>
  <c r="B125" i="3"/>
  <c r="C125" i="3" l="1"/>
  <c r="D125" i="3" s="1"/>
  <c r="B126" i="3"/>
  <c r="B127" i="3" l="1"/>
  <c r="C126" i="3"/>
  <c r="D126" i="3" s="1"/>
  <c r="C127" i="3" l="1"/>
  <c r="D127" i="3" s="1"/>
  <c r="B128" i="3"/>
  <c r="C128" i="3" l="1"/>
  <c r="D128" i="3" s="1"/>
  <c r="B129" i="3"/>
  <c r="C129" i="3" l="1"/>
  <c r="D129" i="3" s="1"/>
  <c r="B130" i="3"/>
  <c r="B131" i="3" l="1"/>
  <c r="C131" i="3" s="1"/>
  <c r="D131" i="3" s="1"/>
  <c r="C130" i="3"/>
  <c r="D130" i="3" s="1"/>
</calcChain>
</file>

<file path=xl/sharedStrings.xml><?xml version="1.0" encoding="utf-8"?>
<sst xmlns="http://schemas.openxmlformats.org/spreadsheetml/2006/main" count="30" uniqueCount="29">
  <si>
    <t>power Factor</t>
  </si>
  <si>
    <t>Winkel</t>
  </si>
  <si>
    <t>tan phi</t>
  </si>
  <si>
    <t>Error in %</t>
  </si>
  <si>
    <t>Beispiel</t>
  </si>
  <si>
    <t>Bei einem Phasenwinkel von -10 Grad  (Cos(phi)=0.98) ist bei einem um 1 Grad falschen Phasenwinkel der gemessene Wert um -0.3% falsch</t>
  </si>
  <si>
    <t>ADE7816 Phase Calibration Calculator</t>
  </si>
  <si>
    <t>To use the calculator enter to frequency of your input signal and the desired phase shift in degrees (highlighted in yellow)</t>
  </si>
  <si>
    <t>Fs (Sampling frequency)</t>
    <phoneticPr fontId="0" type="noConversion"/>
  </si>
  <si>
    <t>(Hz)</t>
    <phoneticPr fontId="0" type="noConversion"/>
  </si>
  <si>
    <t>Fundamental frequency</t>
    <phoneticPr fontId="0" type="noConversion"/>
  </si>
  <si>
    <t>Desired degree</t>
    <phoneticPr fontId="0" type="noConversion"/>
  </si>
  <si>
    <t>(degree)</t>
    <phoneticPr fontId="0" type="noConversion"/>
  </si>
  <si>
    <t>Calibration Range: -6.75deg ~ +6.75deg</t>
  </si>
  <si>
    <t>Status</t>
    <phoneticPr fontId="0" type="noConversion"/>
  </si>
  <si>
    <t>w=2*pi*f0/Fs</t>
    <phoneticPr fontId="0" type="noConversion"/>
  </si>
  <si>
    <r>
      <rPr>
        <b/>
        <sz val="10.5"/>
        <rFont val="Calibri"/>
        <family val="2"/>
      </rPr>
      <t>β</t>
    </r>
    <r>
      <rPr>
        <b/>
        <sz val="10.5"/>
        <rFont val="Cambria"/>
        <family val="1"/>
      </rPr>
      <t xml:space="preserve"> (fraction number)</t>
    </r>
  </si>
  <si>
    <t>Value to write to PCF_x_COEFF</t>
  </si>
  <si>
    <t>ADE7816 Phase Calibration Formula Details</t>
  </si>
  <si>
    <t>The formula to compute β:</t>
    <phoneticPr fontId="0" type="noConversion"/>
  </si>
  <si>
    <r>
      <t xml:space="preserve">if </t>
    </r>
    <r>
      <rPr>
        <sz val="11"/>
        <color indexed="8"/>
        <rFont val="Calibri"/>
        <family val="2"/>
      </rPr>
      <t>β</t>
    </r>
    <r>
      <rPr>
        <sz val="11"/>
        <color indexed="8"/>
        <rFont val="宋体"/>
        <family val="2"/>
        <charset val="134"/>
      </rPr>
      <t>_fract</t>
    </r>
    <r>
      <rPr>
        <sz val="11"/>
        <color indexed="8"/>
        <rFont val="宋体"/>
        <family val="3"/>
        <charset val="134"/>
      </rPr>
      <t xml:space="preserve"> &gt;= 0:</t>
    </r>
  </si>
  <si>
    <r>
      <rPr>
        <sz val="11"/>
        <color indexed="8"/>
        <rFont val="Calibri"/>
        <family val="2"/>
      </rPr>
      <t>β</t>
    </r>
    <r>
      <rPr>
        <sz val="11"/>
        <color indexed="8"/>
        <rFont val="宋体"/>
        <family val="3"/>
        <charset val="134"/>
      </rPr>
      <t xml:space="preserve"> = 2</t>
    </r>
    <r>
      <rPr>
        <vertAlign val="superscript"/>
        <sz val="11"/>
        <color indexed="8"/>
        <rFont val="宋体"/>
        <family val="3"/>
        <charset val="134"/>
      </rPr>
      <t>23</t>
    </r>
    <r>
      <rPr>
        <sz val="11"/>
        <color indexed="8"/>
        <rFont val="宋体"/>
        <family val="3"/>
        <charset val="134"/>
      </rPr>
      <t xml:space="preserve"> * β_fract</t>
    </r>
  </si>
  <si>
    <t>if β_fract &lt; 0:</t>
    <phoneticPr fontId="0" type="noConversion"/>
  </si>
  <si>
    <r>
      <rPr>
        <sz val="11"/>
        <color indexed="8"/>
        <rFont val="Calibri"/>
        <family val="2"/>
      </rPr>
      <t>β</t>
    </r>
    <r>
      <rPr>
        <sz val="11"/>
        <color indexed="8"/>
        <rFont val="宋体"/>
        <family val="3"/>
        <charset val="134"/>
      </rPr>
      <t xml:space="preserve"> = 2</t>
    </r>
    <r>
      <rPr>
        <vertAlign val="superscript"/>
        <sz val="11"/>
        <color indexed="8"/>
        <rFont val="宋体"/>
        <family val="3"/>
        <charset val="134"/>
      </rPr>
      <t>28</t>
    </r>
    <r>
      <rPr>
        <sz val="11"/>
        <color indexed="8"/>
        <rFont val="宋体"/>
        <family val="3"/>
        <charset val="134"/>
      </rPr>
      <t xml:space="preserve"> + 2</t>
    </r>
    <r>
      <rPr>
        <vertAlign val="superscript"/>
        <sz val="11"/>
        <color indexed="8"/>
        <rFont val="宋体"/>
        <family val="3"/>
        <charset val="134"/>
      </rPr>
      <t>23</t>
    </r>
    <r>
      <rPr>
        <sz val="11"/>
        <color indexed="8"/>
        <rFont val="宋体"/>
        <family val="3"/>
        <charset val="134"/>
      </rPr>
      <t xml:space="preserve"> * β_fract</t>
    </r>
  </si>
  <si>
    <t>φ is the desired the compensation (current versus voltage, usually a negative value).</t>
    <phoneticPr fontId="0" type="noConversion"/>
  </si>
  <si>
    <r>
      <t>w=2*pi*F</t>
    </r>
    <r>
      <rPr>
        <vertAlign val="subscript"/>
        <sz val="10.5"/>
        <color indexed="8"/>
        <rFont val="Calibri"/>
        <family val="2"/>
      </rPr>
      <t>0</t>
    </r>
    <r>
      <rPr>
        <sz val="10.5"/>
        <color indexed="8"/>
        <rFont val="Calibri"/>
        <family val="2"/>
      </rPr>
      <t>/Fs, where f</t>
    </r>
    <r>
      <rPr>
        <vertAlign val="subscript"/>
        <sz val="10.5"/>
        <color indexed="8"/>
        <rFont val="Calibri"/>
        <family val="2"/>
      </rPr>
      <t>0</t>
    </r>
    <r>
      <rPr>
        <sz val="10.5"/>
        <color indexed="8"/>
        <rFont val="Calibri"/>
        <family val="2"/>
      </rPr>
      <t xml:space="preserve"> is fundamental frequency, Fs=8000Hz (sampling frequency).</t>
    </r>
  </si>
  <si>
    <t>φ and w should be both in degrees or both in radians.</t>
    <phoneticPr fontId="0" type="noConversion"/>
  </si>
  <si>
    <t>Phasenwikel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</si>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</sst>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2"/>
      <color indexed="18"/>
      <name val="Calibri"/>
      <family val="3"/>
      <charset val="134"/>
    </font>
    <font>
      <i/>
      <sz val="11"/>
      <color indexed="8"/>
      <name val="Calibri"/>
      <family val="2"/>
    </font>
    <font>
      <b/>
      <sz val="10.5"/>
      <color indexed="8"/>
      <name val="Cambria"/>
      <family val="1"/>
    </font>
    <font>
      <sz val="11"/>
      <color indexed="8"/>
      <name val="Calibri"/>
      <family val="2"/>
    </font>
    <font>
      <b/>
      <sz val="11"/>
      <name val="Cambria"/>
      <family val="1"/>
    </font>
    <font>
      <sz val="11"/>
      <color indexed="8"/>
      <name val="Cambria"/>
      <family val="1"/>
    </font>
    <font>
      <sz val="11"/>
      <name val="Cambria"/>
      <family val="1"/>
    </font>
    <font>
      <b/>
      <sz val="10.5"/>
      <name val="Cambria"/>
      <family val="1"/>
    </font>
    <font>
      <sz val="11"/>
      <color indexed="36"/>
      <name val="Cambria"/>
      <family val="1"/>
    </font>
    <font>
      <b/>
      <sz val="11"/>
      <color indexed="8"/>
      <name val="Calibri"/>
      <family val="3"/>
      <charset val="134"/>
    </font>
    <font>
      <b/>
      <sz val="10.5"/>
      <name val="Calibri"/>
      <family val="2"/>
    </font>
    <font>
      <b/>
      <u/>
      <sz val="16"/>
      <color indexed="18"/>
      <name val="Calibri"/>
      <family val="3"/>
      <charset val="134"/>
    </font>
    <font>
      <sz val="10.5"/>
      <color indexed="8"/>
      <name val="Calibri"/>
      <family val="2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vertAlign val="subscript"/>
      <sz val="10.5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/>
    <xf numFmtId="164" fontId="3" fillId="0" borderId="0" xfId="1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justify" vertical="top" wrapText="1"/>
    </xf>
    <xf numFmtId="0" fontId="7" fillId="0" borderId="0" xfId="0" applyFont="1" applyAlignment="1">
      <alignment horizontal="justify" vertical="center" wrapText="1"/>
    </xf>
    <xf numFmtId="0" fontId="8" fillId="0" borderId="1" xfId="0" applyFont="1" applyBorder="1" applyAlignment="1">
      <alignment horizontal="right" vertical="center"/>
    </xf>
    <xf numFmtId="0" fontId="9" fillId="2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4" xfId="0" applyFont="1" applyBorder="1" applyAlignment="1">
      <alignment horizontal="right" vertical="top" wrapText="1"/>
    </xf>
    <xf numFmtId="0" fontId="12" fillId="3" borderId="0" xfId="0" applyFont="1" applyFill="1" applyAlignment="1" applyProtection="1">
      <alignment horizontal="center" vertical="center" wrapText="1"/>
      <protection locked="0"/>
    </xf>
    <xf numFmtId="0" fontId="10" fillId="0" borderId="5" xfId="0" applyFont="1" applyBorder="1" applyAlignment="1">
      <alignment vertical="center"/>
    </xf>
    <xf numFmtId="0" fontId="8" fillId="0" borderId="4" xfId="0" applyFont="1" applyBorder="1" applyAlignment="1">
      <alignment horizontal="right" vertical="center"/>
    </xf>
    <xf numFmtId="0" fontId="13" fillId="0" borderId="4" xfId="0" applyFont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1" fillId="0" borderId="6" xfId="0" applyFont="1" applyBorder="1" applyAlignment="1">
      <alignment horizontal="right" vertical="top" wrapText="1"/>
    </xf>
    <xf numFmtId="0" fontId="12" fillId="4" borderId="7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6" fillId="5" borderId="9" xfId="0" applyFont="1" applyFill="1" applyBorder="1" applyAlignment="1">
      <alignment horizontal="justify" vertical="center"/>
    </xf>
    <xf numFmtId="0" fontId="16" fillId="5" borderId="10" xfId="0" applyFont="1" applyFill="1" applyBorder="1" applyAlignment="1">
      <alignment horizontal="justify" vertical="center"/>
    </xf>
    <xf numFmtId="0" fontId="0" fillId="5" borderId="10" xfId="0" applyFill="1" applyBorder="1" applyAlignment="1">
      <alignment vertical="center"/>
    </xf>
    <xf numFmtId="0" fontId="17" fillId="5" borderId="10" xfId="0" applyFont="1" applyFill="1" applyBorder="1" applyAlignment="1">
      <alignment vertical="center"/>
    </xf>
    <xf numFmtId="0" fontId="16" fillId="5" borderId="11" xfId="0" applyFont="1" applyFill="1" applyBorder="1" applyAlignment="1">
      <alignment horizontal="justify" vertical="center"/>
    </xf>
    <xf numFmtId="3" fontId="0" fillId="0" borderId="0" xfId="0" applyNumberFormat="1" applyAlignment="1">
      <alignment vertical="center"/>
    </xf>
    <xf numFmtId="43" fontId="0" fillId="0" borderId="0" xfId="2" applyFont="1"/>
  </cellXfs>
  <cellStyles count="3">
    <cellStyle name="Komma" xfId="2" builtinId="3"/>
    <cellStyle name="Prozent" xfId="1" builtinId="5"/>
    <cellStyle name="Stand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Graph!$B$3:$B$131</c:f>
              <c:numCache>
                <c:formatCode>General</c:formatCode>
                <c:ptCount val="129"/>
                <c:pt idx="0">
                  <c:v>-6</c:v>
                </c:pt>
                <c:pt idx="1">
                  <c:v>-5.9</c:v>
                </c:pt>
                <c:pt idx="2">
                  <c:v>-5.8000000000000007</c:v>
                </c:pt>
                <c:pt idx="3">
                  <c:v>-5.7000000000000011</c:v>
                </c:pt>
                <c:pt idx="4">
                  <c:v>-5.6000000000000014</c:v>
                </c:pt>
                <c:pt idx="5">
                  <c:v>-5.5000000000000018</c:v>
                </c:pt>
                <c:pt idx="6">
                  <c:v>-5.4000000000000021</c:v>
                </c:pt>
                <c:pt idx="7">
                  <c:v>-5.3000000000000025</c:v>
                </c:pt>
                <c:pt idx="8">
                  <c:v>-5.2000000000000028</c:v>
                </c:pt>
                <c:pt idx="9">
                  <c:v>-5.1000000000000032</c:v>
                </c:pt>
                <c:pt idx="10">
                  <c:v>-5.0000000000000036</c:v>
                </c:pt>
                <c:pt idx="11">
                  <c:v>-4.9000000000000039</c:v>
                </c:pt>
                <c:pt idx="12">
                  <c:v>-4.8000000000000043</c:v>
                </c:pt>
                <c:pt idx="13">
                  <c:v>-4.7000000000000046</c:v>
                </c:pt>
                <c:pt idx="14">
                  <c:v>-4.600000000000005</c:v>
                </c:pt>
                <c:pt idx="15">
                  <c:v>-4.5000000000000053</c:v>
                </c:pt>
                <c:pt idx="16">
                  <c:v>-4.4999998999999997</c:v>
                </c:pt>
                <c:pt idx="17">
                  <c:v>-4.4000000000000057</c:v>
                </c:pt>
                <c:pt idx="18">
                  <c:v>-4.300000000000006</c:v>
                </c:pt>
                <c:pt idx="19">
                  <c:v>-4.2000000000000064</c:v>
                </c:pt>
                <c:pt idx="20">
                  <c:v>-4.1000000000000068</c:v>
                </c:pt>
                <c:pt idx="21">
                  <c:v>-4.0000000000000071</c:v>
                </c:pt>
                <c:pt idx="22">
                  <c:v>-3.900000000000007</c:v>
                </c:pt>
                <c:pt idx="23">
                  <c:v>-3.8000000000000069</c:v>
                </c:pt>
                <c:pt idx="24">
                  <c:v>-3.7000000000000068</c:v>
                </c:pt>
                <c:pt idx="25">
                  <c:v>-3.6000000000000068</c:v>
                </c:pt>
                <c:pt idx="26">
                  <c:v>-3.5000000000000067</c:v>
                </c:pt>
                <c:pt idx="27">
                  <c:v>-3.4000000000000066</c:v>
                </c:pt>
                <c:pt idx="28">
                  <c:v>-3.3000000000000065</c:v>
                </c:pt>
                <c:pt idx="29">
                  <c:v>-3.2000000000000064</c:v>
                </c:pt>
                <c:pt idx="30">
                  <c:v>-3.1000000000000063</c:v>
                </c:pt>
                <c:pt idx="31">
                  <c:v>-3.0000000000000062</c:v>
                </c:pt>
                <c:pt idx="32">
                  <c:v>-2.9000000000000061</c:v>
                </c:pt>
                <c:pt idx="33">
                  <c:v>-2.800000000000006</c:v>
                </c:pt>
                <c:pt idx="34">
                  <c:v>-2.700000000000006</c:v>
                </c:pt>
                <c:pt idx="35">
                  <c:v>-2.6000000000000059</c:v>
                </c:pt>
                <c:pt idx="36">
                  <c:v>-2.5000000000000058</c:v>
                </c:pt>
                <c:pt idx="37">
                  <c:v>-2.4000000000000057</c:v>
                </c:pt>
                <c:pt idx="38">
                  <c:v>-2.3000000000000056</c:v>
                </c:pt>
                <c:pt idx="39">
                  <c:v>-2.2000000000000055</c:v>
                </c:pt>
                <c:pt idx="40">
                  <c:v>-2.1000000000000054</c:v>
                </c:pt>
                <c:pt idx="41">
                  <c:v>-2.0000000000000053</c:v>
                </c:pt>
                <c:pt idx="42">
                  <c:v>-1.9000000000000052</c:v>
                </c:pt>
                <c:pt idx="43">
                  <c:v>-1.8000000000000052</c:v>
                </c:pt>
                <c:pt idx="44">
                  <c:v>-1.7000000000000051</c:v>
                </c:pt>
                <c:pt idx="45">
                  <c:v>-1.600000000000005</c:v>
                </c:pt>
                <c:pt idx="46">
                  <c:v>-1.5000000000000049</c:v>
                </c:pt>
                <c:pt idx="47">
                  <c:v>-1.4000000000000048</c:v>
                </c:pt>
                <c:pt idx="48">
                  <c:v>-1.3000000000000047</c:v>
                </c:pt>
                <c:pt idx="49">
                  <c:v>-1.2000000000000046</c:v>
                </c:pt>
                <c:pt idx="50">
                  <c:v>-1.1000000000000045</c:v>
                </c:pt>
                <c:pt idx="51">
                  <c:v>-1.0000000000000044</c:v>
                </c:pt>
                <c:pt idx="52">
                  <c:v>-0.90000000000000446</c:v>
                </c:pt>
                <c:pt idx="53">
                  <c:v>-0.80000000000000449</c:v>
                </c:pt>
                <c:pt idx="54">
                  <c:v>-0.70000000000000451</c:v>
                </c:pt>
                <c:pt idx="55">
                  <c:v>-0.60000000000000453</c:v>
                </c:pt>
                <c:pt idx="56">
                  <c:v>-0.50000000000000455</c:v>
                </c:pt>
                <c:pt idx="57">
                  <c:v>-0.40000000000000457</c:v>
                </c:pt>
                <c:pt idx="58">
                  <c:v>-0.3000000000000046</c:v>
                </c:pt>
                <c:pt idx="59">
                  <c:v>-0.20000000000000459</c:v>
                </c:pt>
                <c:pt idx="60">
                  <c:v>-0.10000000000000459</c:v>
                </c:pt>
                <c:pt idx="61">
                  <c:v>-4.5796699765787707E-15</c:v>
                </c:pt>
                <c:pt idx="62">
                  <c:v>9.9999999999995426E-2</c:v>
                </c:pt>
                <c:pt idx="63">
                  <c:v>0.19999999999999543</c:v>
                </c:pt>
                <c:pt idx="64">
                  <c:v>0.29999999999999544</c:v>
                </c:pt>
                <c:pt idx="65">
                  <c:v>0.39999999999999547</c:v>
                </c:pt>
                <c:pt idx="66">
                  <c:v>0.49999999999999545</c:v>
                </c:pt>
                <c:pt idx="67">
                  <c:v>0.59999999999999543</c:v>
                </c:pt>
                <c:pt idx="68">
                  <c:v>0.6999999999999954</c:v>
                </c:pt>
                <c:pt idx="69">
                  <c:v>0.79999999999999538</c:v>
                </c:pt>
                <c:pt idx="70">
                  <c:v>0.89999999999999536</c:v>
                </c:pt>
                <c:pt idx="71">
                  <c:v>0.99999999999999534</c:v>
                </c:pt>
                <c:pt idx="72">
                  <c:v>1.0999999999999954</c:v>
                </c:pt>
                <c:pt idx="73">
                  <c:v>1.1999999999999955</c:v>
                </c:pt>
                <c:pt idx="74">
                  <c:v>1.2999999999999956</c:v>
                </c:pt>
                <c:pt idx="75">
                  <c:v>1.3999999999999957</c:v>
                </c:pt>
                <c:pt idx="76">
                  <c:v>1.4999999999999958</c:v>
                </c:pt>
                <c:pt idx="77">
                  <c:v>1.5999999999999959</c:v>
                </c:pt>
                <c:pt idx="78">
                  <c:v>1.699999999999996</c:v>
                </c:pt>
                <c:pt idx="79">
                  <c:v>1.799999999999996</c:v>
                </c:pt>
                <c:pt idx="80">
                  <c:v>1.8999999999999961</c:v>
                </c:pt>
                <c:pt idx="81">
                  <c:v>1.9999999999999962</c:v>
                </c:pt>
                <c:pt idx="82">
                  <c:v>2.0999999999999961</c:v>
                </c:pt>
                <c:pt idx="83">
                  <c:v>2.1999999999999962</c:v>
                </c:pt>
                <c:pt idx="84">
                  <c:v>2.2999999999999963</c:v>
                </c:pt>
                <c:pt idx="85">
                  <c:v>2.3999999999999964</c:v>
                </c:pt>
                <c:pt idx="86">
                  <c:v>2.4999999999999964</c:v>
                </c:pt>
                <c:pt idx="87">
                  <c:v>2.5999999999999965</c:v>
                </c:pt>
                <c:pt idx="88">
                  <c:v>2.6999999999999966</c:v>
                </c:pt>
                <c:pt idx="89">
                  <c:v>2.7999999999999967</c:v>
                </c:pt>
                <c:pt idx="90">
                  <c:v>2.8999999999999968</c:v>
                </c:pt>
                <c:pt idx="91">
                  <c:v>2.9999999999999969</c:v>
                </c:pt>
                <c:pt idx="92">
                  <c:v>3.099999999999997</c:v>
                </c:pt>
                <c:pt idx="93">
                  <c:v>3.1999999999999971</c:v>
                </c:pt>
                <c:pt idx="94">
                  <c:v>3.2999999999999972</c:v>
                </c:pt>
                <c:pt idx="95">
                  <c:v>3.3999999999999972</c:v>
                </c:pt>
                <c:pt idx="96">
                  <c:v>3.4999999999999973</c:v>
                </c:pt>
                <c:pt idx="97">
                  <c:v>3.5999999999999974</c:v>
                </c:pt>
                <c:pt idx="98">
                  <c:v>3.6999999999999975</c:v>
                </c:pt>
                <c:pt idx="99">
                  <c:v>3.7999999999999976</c:v>
                </c:pt>
                <c:pt idx="100">
                  <c:v>3.8999999999999977</c:v>
                </c:pt>
                <c:pt idx="101">
                  <c:v>3.9999999999999978</c:v>
                </c:pt>
                <c:pt idx="102">
                  <c:v>4.0999999999999979</c:v>
                </c:pt>
                <c:pt idx="103">
                  <c:v>4.1999999999999975</c:v>
                </c:pt>
                <c:pt idx="104">
                  <c:v>4.2999999999999972</c:v>
                </c:pt>
                <c:pt idx="105">
                  <c:v>4.3999999999999968</c:v>
                </c:pt>
                <c:pt idx="106">
                  <c:v>4.4999999999999964</c:v>
                </c:pt>
                <c:pt idx="107">
                  <c:v>4.5999999999999961</c:v>
                </c:pt>
                <c:pt idx="108">
                  <c:v>4.6999999999999957</c:v>
                </c:pt>
                <c:pt idx="109">
                  <c:v>4.7999999999999954</c:v>
                </c:pt>
                <c:pt idx="110">
                  <c:v>4.899999999999995</c:v>
                </c:pt>
                <c:pt idx="111">
                  <c:v>4.9999999999999947</c:v>
                </c:pt>
                <c:pt idx="112">
                  <c:v>5.0999999999999943</c:v>
                </c:pt>
                <c:pt idx="113">
                  <c:v>5.199999999999994</c:v>
                </c:pt>
                <c:pt idx="114">
                  <c:v>5.2999999999999936</c:v>
                </c:pt>
                <c:pt idx="115">
                  <c:v>5.3999999999999932</c:v>
                </c:pt>
                <c:pt idx="116">
                  <c:v>5.4999999999999929</c:v>
                </c:pt>
                <c:pt idx="117">
                  <c:v>5.5999999999999925</c:v>
                </c:pt>
                <c:pt idx="118">
                  <c:v>5.6999999999999922</c:v>
                </c:pt>
                <c:pt idx="119">
                  <c:v>5.7999999999999918</c:v>
                </c:pt>
                <c:pt idx="120">
                  <c:v>5.8999999999999915</c:v>
                </c:pt>
                <c:pt idx="121">
                  <c:v>5.9999999999999911</c:v>
                </c:pt>
                <c:pt idx="122">
                  <c:v>6.0999999999999908</c:v>
                </c:pt>
                <c:pt idx="123">
                  <c:v>6.1999999999999904</c:v>
                </c:pt>
                <c:pt idx="124">
                  <c:v>6.2999999999999901</c:v>
                </c:pt>
                <c:pt idx="125">
                  <c:v>6.3999999999999897</c:v>
                </c:pt>
                <c:pt idx="126">
                  <c:v>6.4999999999999893</c:v>
                </c:pt>
                <c:pt idx="127">
                  <c:v>6.599999999999989</c:v>
                </c:pt>
                <c:pt idx="128">
                  <c:v>6.6999999999999886</c:v>
                </c:pt>
              </c:numCache>
            </c:numRef>
          </c:xVal>
          <c:yVal>
            <c:numRef>
              <c:f>Graph!$D$3:$D$131</c:f>
              <c:numCache>
                <c:formatCode>_(* #,##0.00_);_(* \(#,##0.00\);_(* "-"??_);_(@_)</c:formatCode>
                <c:ptCount val="129"/>
                <c:pt idx="0">
                  <c:v>264240793</c:v>
                </c:pt>
                <c:pt idx="1">
                  <c:v>264646685</c:v>
                </c:pt>
                <c:pt idx="2">
                  <c:v>265027214</c:v>
                </c:pt>
                <c:pt idx="3">
                  <c:v>265384687</c:v>
                </c:pt>
                <c:pt idx="4">
                  <c:v>265721138</c:v>
                </c:pt>
                <c:pt idx="5">
                  <c:v>266038369</c:v>
                </c:pt>
                <c:pt idx="6">
                  <c:v>266337981</c:v>
                </c:pt>
                <c:pt idx="7">
                  <c:v>266621402</c:v>
                </c:pt>
                <c:pt idx="8">
                  <c:v>266889912</c:v>
                </c:pt>
                <c:pt idx="9">
                  <c:v>267144658</c:v>
                </c:pt>
                <c:pt idx="10">
                  <c:v>267386670</c:v>
                </c:pt>
                <c:pt idx="11">
                  <c:v>267616882</c:v>
                </c:pt>
                <c:pt idx="12">
                  <c:v>267836136</c:v>
                </c:pt>
                <c:pt idx="13">
                  <c:v>268045197</c:v>
                </c:pt>
                <c:pt idx="14">
                  <c:v>268244759</c:v>
                </c:pt>
                <c:pt idx="15">
                  <c:v>268435456</c:v>
                </c:pt>
                <c:pt idx="16">
                  <c:v>0</c:v>
                </c:pt>
                <c:pt idx="17">
                  <c:v>182410</c:v>
                </c:pt>
                <c:pt idx="18">
                  <c:v>357062</c:v>
                </c:pt>
                <c:pt idx="19">
                  <c:v>524441</c:v>
                </c:pt>
                <c:pt idx="20">
                  <c:v>684992</c:v>
                </c:pt>
                <c:pt idx="21">
                  <c:v>839124</c:v>
                </c:pt>
                <c:pt idx="22">
                  <c:v>987216</c:v>
                </c:pt>
                <c:pt idx="23">
                  <c:v>1129616</c:v>
                </c:pt>
                <c:pt idx="24">
                  <c:v>1266646</c:v>
                </c:pt>
                <c:pt idx="25">
                  <c:v>1398605</c:v>
                </c:pt>
                <c:pt idx="26">
                  <c:v>1525768</c:v>
                </c:pt>
                <c:pt idx="27">
                  <c:v>1648393</c:v>
                </c:pt>
                <c:pt idx="28">
                  <c:v>1766719</c:v>
                </c:pt>
                <c:pt idx="29">
                  <c:v>1880968</c:v>
                </c:pt>
                <c:pt idx="30">
                  <c:v>1991347</c:v>
                </c:pt>
                <c:pt idx="31">
                  <c:v>2098051</c:v>
                </c:pt>
                <c:pt idx="32">
                  <c:v>2201259</c:v>
                </c:pt>
                <c:pt idx="33">
                  <c:v>2301140</c:v>
                </c:pt>
                <c:pt idx="34">
                  <c:v>2397854</c:v>
                </c:pt>
                <c:pt idx="35">
                  <c:v>2491549</c:v>
                </c:pt>
                <c:pt idx="36">
                  <c:v>2582364</c:v>
                </c:pt>
                <c:pt idx="37">
                  <c:v>2670429</c:v>
                </c:pt>
                <c:pt idx="38">
                  <c:v>2755869</c:v>
                </c:pt>
                <c:pt idx="39">
                  <c:v>2838799</c:v>
                </c:pt>
                <c:pt idx="40">
                  <c:v>2919327</c:v>
                </c:pt>
                <c:pt idx="41">
                  <c:v>2997558</c:v>
                </c:pt>
                <c:pt idx="42">
                  <c:v>3073587</c:v>
                </c:pt>
                <c:pt idx="43">
                  <c:v>3147508</c:v>
                </c:pt>
                <c:pt idx="44">
                  <c:v>3219405</c:v>
                </c:pt>
                <c:pt idx="45">
                  <c:v>3289362</c:v>
                </c:pt>
                <c:pt idx="46">
                  <c:v>3357456</c:v>
                </c:pt>
                <c:pt idx="47">
                  <c:v>3423761</c:v>
                </c:pt>
                <c:pt idx="48">
                  <c:v>3488346</c:v>
                </c:pt>
                <c:pt idx="49">
                  <c:v>3551278</c:v>
                </c:pt>
                <c:pt idx="50">
                  <c:v>3612618</c:v>
                </c:pt>
                <c:pt idx="51">
                  <c:v>3672428</c:v>
                </c:pt>
                <c:pt idx="52">
                  <c:v>3730763</c:v>
                </c:pt>
                <c:pt idx="53">
                  <c:v>3787678</c:v>
                </c:pt>
                <c:pt idx="54">
                  <c:v>3843223</c:v>
                </c:pt>
                <c:pt idx="55">
                  <c:v>3897449</c:v>
                </c:pt>
                <c:pt idx="56">
                  <c:v>3950400</c:v>
                </c:pt>
                <c:pt idx="57">
                  <c:v>4002123</c:v>
                </c:pt>
                <c:pt idx="58">
                  <c:v>4052658</c:v>
                </c:pt>
                <c:pt idx="59">
                  <c:v>4102048</c:v>
                </c:pt>
                <c:pt idx="60">
                  <c:v>4150329</c:v>
                </c:pt>
                <c:pt idx="61">
                  <c:v>4197540</c:v>
                </c:pt>
                <c:pt idx="62">
                  <c:v>4243715</c:v>
                </c:pt>
                <c:pt idx="63">
                  <c:v>4288889</c:v>
                </c:pt>
                <c:pt idx="64">
                  <c:v>4333093</c:v>
                </c:pt>
                <c:pt idx="65">
                  <c:v>4376359</c:v>
                </c:pt>
                <c:pt idx="66">
                  <c:v>4418716</c:v>
                </c:pt>
                <c:pt idx="67">
                  <c:v>4460192</c:v>
                </c:pt>
                <c:pt idx="68">
                  <c:v>4500816</c:v>
                </c:pt>
                <c:pt idx="69">
                  <c:v>4540612</c:v>
                </c:pt>
                <c:pt idx="70">
                  <c:v>4579606</c:v>
                </c:pt>
                <c:pt idx="71">
                  <c:v>4617822</c:v>
                </c:pt>
                <c:pt idx="72">
                  <c:v>4655283</c:v>
                </c:pt>
                <c:pt idx="73">
                  <c:v>4692012</c:v>
                </c:pt>
                <c:pt idx="74">
                  <c:v>4728029</c:v>
                </c:pt>
                <c:pt idx="75">
                  <c:v>4763356</c:v>
                </c:pt>
                <c:pt idx="76">
                  <c:v>4798012</c:v>
                </c:pt>
                <c:pt idx="77">
                  <c:v>4832015</c:v>
                </c:pt>
                <c:pt idx="78">
                  <c:v>4865385</c:v>
                </c:pt>
                <c:pt idx="79">
                  <c:v>4898138</c:v>
                </c:pt>
                <c:pt idx="80">
                  <c:v>4930292</c:v>
                </c:pt>
                <c:pt idx="81">
                  <c:v>4961864</c:v>
                </c:pt>
                <c:pt idx="82">
                  <c:v>4992868</c:v>
                </c:pt>
                <c:pt idx="83">
                  <c:v>5023320</c:v>
                </c:pt>
                <c:pt idx="84">
                  <c:v>5053236</c:v>
                </c:pt>
                <c:pt idx="85">
                  <c:v>5082627</c:v>
                </c:pt>
                <c:pt idx="86">
                  <c:v>5111510</c:v>
                </c:pt>
                <c:pt idx="87">
                  <c:v>5139896</c:v>
                </c:pt>
                <c:pt idx="88">
                  <c:v>5167799</c:v>
                </c:pt>
                <c:pt idx="89">
                  <c:v>5195230</c:v>
                </c:pt>
                <c:pt idx="90">
                  <c:v>5222202</c:v>
                </c:pt>
                <c:pt idx="91">
                  <c:v>5248726</c:v>
                </c:pt>
                <c:pt idx="92">
                  <c:v>5274813</c:v>
                </c:pt>
                <c:pt idx="93">
                  <c:v>5300474</c:v>
                </c:pt>
                <c:pt idx="94">
                  <c:v>5325719</c:v>
                </c:pt>
                <c:pt idx="95">
                  <c:v>5350559</c:v>
                </c:pt>
                <c:pt idx="96">
                  <c:v>5375002</c:v>
                </c:pt>
                <c:pt idx="97">
                  <c:v>5399060</c:v>
                </c:pt>
                <c:pt idx="98">
                  <c:v>5422740</c:v>
                </c:pt>
                <c:pt idx="99">
                  <c:v>5446051</c:v>
                </c:pt>
                <c:pt idx="100">
                  <c:v>5469003</c:v>
                </c:pt>
                <c:pt idx="101">
                  <c:v>5491603</c:v>
                </c:pt>
                <c:pt idx="102">
                  <c:v>5513859</c:v>
                </c:pt>
                <c:pt idx="103">
                  <c:v>5535780</c:v>
                </c:pt>
                <c:pt idx="104">
                  <c:v>5557372</c:v>
                </c:pt>
                <c:pt idx="105">
                  <c:v>5578644</c:v>
                </c:pt>
                <c:pt idx="106">
                  <c:v>5599602</c:v>
                </c:pt>
                <c:pt idx="107">
                  <c:v>5620253</c:v>
                </c:pt>
                <c:pt idx="108">
                  <c:v>5640604</c:v>
                </c:pt>
                <c:pt idx="109">
                  <c:v>5660661</c:v>
                </c:pt>
                <c:pt idx="110">
                  <c:v>5680431</c:v>
                </c:pt>
                <c:pt idx="111">
                  <c:v>5699921</c:v>
                </c:pt>
                <c:pt idx="112">
                  <c:v>5719135</c:v>
                </c:pt>
                <c:pt idx="113">
                  <c:v>5738080</c:v>
                </c:pt>
                <c:pt idx="114">
                  <c:v>5756761</c:v>
                </c:pt>
                <c:pt idx="115">
                  <c:v>5775184</c:v>
                </c:pt>
                <c:pt idx="116">
                  <c:v>5793354</c:v>
                </c:pt>
                <c:pt idx="117">
                  <c:v>5811277</c:v>
                </c:pt>
                <c:pt idx="118">
                  <c:v>5828957</c:v>
                </c:pt>
                <c:pt idx="119">
                  <c:v>5846400</c:v>
                </c:pt>
                <c:pt idx="120">
                  <c:v>5863610</c:v>
                </c:pt>
                <c:pt idx="121">
                  <c:v>5880591</c:v>
                </c:pt>
                <c:pt idx="122">
                  <c:v>5897349</c:v>
                </c:pt>
                <c:pt idx="123">
                  <c:v>5913888</c:v>
                </c:pt>
                <c:pt idx="124">
                  <c:v>5930212</c:v>
                </c:pt>
                <c:pt idx="125">
                  <c:v>5946325</c:v>
                </c:pt>
                <c:pt idx="126">
                  <c:v>5962231</c:v>
                </c:pt>
                <c:pt idx="127">
                  <c:v>5977935</c:v>
                </c:pt>
                <c:pt idx="128">
                  <c:v>5993440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47-4198-B325-F7A6EAC18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286024"/>
        <c:axId val="558285040"/>
      </c:scatterChart>
      <c:valAx>
        <c:axId val="558286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Winkel in Grad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8285040"/>
        <c:crosses val="autoZero"/>
        <c:crossBetween val="midCat"/>
      </c:valAx>
      <c:valAx>
        <c:axId val="558285040"/>
        <c:scaling>
          <c:orientation val="minMax"/>
          <c:max val="6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PCF_COEF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8286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13</xdr:row>
      <xdr:rowOff>9525</xdr:rowOff>
    </xdr:from>
    <xdr:to>
      <xdr:col>0</xdr:col>
      <xdr:colOff>1962150</xdr:colOff>
      <xdr:row>15</xdr:row>
      <xdr:rowOff>123825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9E65CF69-3831-453D-B0EB-944668D48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38475"/>
          <a:ext cx="194310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533399</xdr:colOff>
      <xdr:row>2</xdr:row>
      <xdr:rowOff>19050</xdr:rowOff>
    </xdr:from>
    <xdr:to>
      <xdr:col>16</xdr:col>
      <xdr:colOff>47624</xdr:colOff>
      <xdr:row>27</xdr:row>
      <xdr:rowOff>71437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50C286C-A638-4134-AB94-B9FB771D8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1788-742A-43E7-A771-7E865C9E3CB6}">
  <dimension ref="A1:J12"/>
  <sheetViews>
    <sheetView tabSelected="1" workbookViewId="0">
      <selection activeCell="A10" sqref="A10"/>
    </sheetView>
  </sheetViews>
  <sheetFormatPr baseColWidth="10" defaultRowHeight="15"/>
  <cols>
    <col min="1" max="1" width="21.7109375" customWidth="1"/>
    <col min="2" max="2" width="12" bestFit="1" customWidth="1"/>
  </cols>
  <sheetData>
    <row r="1" spans="1:10">
      <c r="A1" t="s">
        <v>1</v>
      </c>
      <c r="B1">
        <v>-90</v>
      </c>
      <c r="C1">
        <v>-45</v>
      </c>
      <c r="D1">
        <v>-10</v>
      </c>
      <c r="E1">
        <v>-5</v>
      </c>
      <c r="F1">
        <v>0</v>
      </c>
      <c r="G1">
        <v>5</v>
      </c>
      <c r="H1">
        <v>10</v>
      </c>
      <c r="I1">
        <v>60</v>
      </c>
      <c r="J1">
        <v>90</v>
      </c>
    </row>
    <row r="2" spans="1:10">
      <c r="A2" t="s">
        <v>0</v>
      </c>
      <c r="B2" s="1">
        <f>COS(B1/180*3.1415)</f>
        <v>4.6326794879957784E-5</v>
      </c>
      <c r="C2" s="1">
        <f t="shared" ref="C2:F2" si="0">COS(C1/180*3.1415)</f>
        <v>0.7071231599922605</v>
      </c>
      <c r="D2" s="1">
        <f t="shared" si="0"/>
        <v>0.98480864683955149</v>
      </c>
      <c r="E2" s="1">
        <f t="shared" si="0"/>
        <v>0.99619492240212493</v>
      </c>
      <c r="F2" s="1">
        <f t="shared" si="0"/>
        <v>1</v>
      </c>
      <c r="G2" s="1">
        <f t="shared" ref="G2" si="1">COS(G1/180*3.1415)</f>
        <v>0.99619492240212493</v>
      </c>
      <c r="H2" s="1">
        <f t="shared" ref="H2" si="2">COS(H1/180*3.1415)</f>
        <v>0.98480864683955149</v>
      </c>
      <c r="I2" s="1">
        <f t="shared" ref="I2" si="3">COS(I1/180*3.1415)</f>
        <v>0.50002674654903656</v>
      </c>
      <c r="J2" s="1">
        <f t="shared" ref="J2" si="4">COS(J1/180*3.1415)</f>
        <v>4.6326794879957784E-5</v>
      </c>
    </row>
    <row r="3" spans="1:10">
      <c r="A3" t="s">
        <v>2</v>
      </c>
      <c r="B3" s="1">
        <f>TAN(B1/180*3.1415)</f>
        <v>-21585.779925378367</v>
      </c>
      <c r="C3" s="1">
        <f t="shared" ref="C3:H3" si="5">TAN(C1/180*3.1415)</f>
        <v>-0.99995367427815629</v>
      </c>
      <c r="D3" s="1">
        <f t="shared" si="5"/>
        <v>-0.17632167325208956</v>
      </c>
      <c r="E3" s="1">
        <f t="shared" si="5"/>
        <v>-8.7486070115812456E-2</v>
      </c>
      <c r="F3" s="1">
        <f t="shared" si="5"/>
        <v>0</v>
      </c>
      <c r="G3" s="1">
        <f t="shared" si="5"/>
        <v>8.7486070115812456E-2</v>
      </c>
      <c r="H3" s="1">
        <f t="shared" si="5"/>
        <v>0.17632167325208956</v>
      </c>
      <c r="I3" s="1">
        <f t="shared" ref="I3:J3" si="6">TAN(I1/180*3.1415)</f>
        <v>1.7319272760572555</v>
      </c>
      <c r="J3" s="1">
        <f t="shared" si="6"/>
        <v>21585.779925378367</v>
      </c>
    </row>
    <row r="4" spans="1:10">
      <c r="A4" t="s">
        <v>3</v>
      </c>
    </row>
    <row r="5" spans="1:10">
      <c r="A5">
        <v>1</v>
      </c>
      <c r="B5" s="2">
        <f>$A5/180*3.1415*B$3</f>
        <v>-376.73182019764522</v>
      </c>
      <c r="C5" s="2">
        <f t="shared" ref="C5:J9" si="7">$A5/180*3.1415*C$3</f>
        <v>-1.7451969265249046E-2</v>
      </c>
      <c r="D5" s="5">
        <f t="shared" si="7"/>
        <v>-3.0773029806746631E-3</v>
      </c>
      <c r="E5" s="2">
        <f t="shared" si="7"/>
        <v>-1.5268749403823602E-3</v>
      </c>
      <c r="F5" s="2">
        <f t="shared" si="7"/>
        <v>0</v>
      </c>
      <c r="G5" s="2">
        <f t="shared" si="7"/>
        <v>1.5268749403823602E-3</v>
      </c>
      <c r="H5" s="2">
        <f t="shared" si="7"/>
        <v>3.0773029806746631E-3</v>
      </c>
      <c r="I5" s="2">
        <f t="shared" si="7"/>
        <v>3.0226941876299269E-2</v>
      </c>
      <c r="J5" s="2">
        <f t="shared" si="7"/>
        <v>376.73182019764522</v>
      </c>
    </row>
    <row r="6" spans="1:10">
      <c r="A6">
        <f>1/60</f>
        <v>1.6666666666666666E-2</v>
      </c>
      <c r="B6" s="2">
        <f>$A6/180*3.1415*B$3</f>
        <v>-6.2788636699607538</v>
      </c>
      <c r="C6" s="2">
        <f t="shared" si="7"/>
        <v>-2.9086615442081742E-4</v>
      </c>
      <c r="D6" s="2">
        <f t="shared" si="7"/>
        <v>-5.1288383011244385E-5</v>
      </c>
      <c r="E6" s="2">
        <f t="shared" si="7"/>
        <v>-2.5447915673039337E-5</v>
      </c>
      <c r="F6" s="2">
        <f t="shared" si="7"/>
        <v>0</v>
      </c>
      <c r="G6" s="2">
        <f t="shared" si="7"/>
        <v>2.5447915673039337E-5</v>
      </c>
      <c r="H6" s="2">
        <f t="shared" si="7"/>
        <v>5.1288383011244385E-5</v>
      </c>
      <c r="I6" s="2">
        <f t="shared" si="7"/>
        <v>5.0378236460498784E-4</v>
      </c>
      <c r="J6" s="2">
        <f t="shared" si="7"/>
        <v>6.2788636699607538</v>
      </c>
    </row>
    <row r="7" spans="1:10">
      <c r="A7">
        <v>0.5</v>
      </c>
      <c r="B7" s="2">
        <f t="shared" ref="B7:B9" si="8">$A7/180*3.1415*B$3</f>
        <v>-188.36591009882261</v>
      </c>
      <c r="C7" s="2">
        <f t="shared" si="7"/>
        <v>-8.7259846326245231E-3</v>
      </c>
      <c r="D7" s="2">
        <f t="shared" si="7"/>
        <v>-1.5386514903373315E-3</v>
      </c>
      <c r="E7" s="2">
        <f t="shared" si="7"/>
        <v>-7.634374701911801E-4</v>
      </c>
      <c r="F7" s="2">
        <f t="shared" si="7"/>
        <v>0</v>
      </c>
      <c r="G7" s="2">
        <f t="shared" si="7"/>
        <v>7.634374701911801E-4</v>
      </c>
      <c r="H7" s="2">
        <f t="shared" si="7"/>
        <v>1.5386514903373315E-3</v>
      </c>
      <c r="I7" s="2">
        <f t="shared" si="7"/>
        <v>1.5113470938149635E-2</v>
      </c>
      <c r="J7" s="2">
        <f t="shared" si="7"/>
        <v>188.36591009882261</v>
      </c>
    </row>
    <row r="8" spans="1:10">
      <c r="A8">
        <v>1</v>
      </c>
      <c r="B8" s="2">
        <f t="shared" si="8"/>
        <v>-376.73182019764522</v>
      </c>
      <c r="C8" s="2">
        <f t="shared" si="7"/>
        <v>-1.7451969265249046E-2</v>
      </c>
      <c r="D8" s="3">
        <f t="shared" si="7"/>
        <v>-3.0773029806746631E-3</v>
      </c>
      <c r="E8" s="2">
        <f t="shared" si="7"/>
        <v>-1.5268749403823602E-3</v>
      </c>
      <c r="F8" s="2">
        <f t="shared" si="7"/>
        <v>0</v>
      </c>
      <c r="G8" s="2">
        <f t="shared" si="7"/>
        <v>1.5268749403823602E-3</v>
      </c>
      <c r="H8" s="2">
        <f t="shared" si="7"/>
        <v>3.0773029806746631E-3</v>
      </c>
      <c r="I8" s="2">
        <f t="shared" si="7"/>
        <v>3.0226941876299269E-2</v>
      </c>
      <c r="J8" s="2">
        <f t="shared" si="7"/>
        <v>376.73182019764522</v>
      </c>
    </row>
    <row r="9" spans="1:10">
      <c r="A9">
        <v>4.5</v>
      </c>
      <c r="B9" s="2">
        <f t="shared" si="8"/>
        <v>-1695.2931908894036</v>
      </c>
      <c r="C9" s="2">
        <f t="shared" si="7"/>
        <v>-7.8533861693620713E-2</v>
      </c>
      <c r="D9" s="2">
        <f t="shared" si="7"/>
        <v>-1.3847863413035986E-2</v>
      </c>
      <c r="E9" s="2">
        <f t="shared" si="7"/>
        <v>-6.8709372317206216E-3</v>
      </c>
      <c r="F9" s="2">
        <f t="shared" si="7"/>
        <v>0</v>
      </c>
      <c r="G9" s="2">
        <f t="shared" si="7"/>
        <v>6.8709372317206216E-3</v>
      </c>
      <c r="H9" s="2">
        <f t="shared" si="7"/>
        <v>1.3847863413035986E-2</v>
      </c>
      <c r="I9" s="2">
        <f t="shared" si="7"/>
        <v>0.13602123844334671</v>
      </c>
      <c r="J9" s="2">
        <f t="shared" si="7"/>
        <v>1695.2931908894036</v>
      </c>
    </row>
    <row r="12" spans="1:10">
      <c r="A12" s="4" t="s">
        <v>4</v>
      </c>
      <c r="B12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3C34-B1C8-4510-A193-C91E661FB0EC}">
  <dimension ref="A1:E25"/>
  <sheetViews>
    <sheetView workbookViewId="0">
      <selection activeCell="B8" sqref="B8"/>
    </sheetView>
  </sheetViews>
  <sheetFormatPr baseColWidth="10" defaultRowHeight="15"/>
  <cols>
    <col min="1" max="1" width="42.85546875" customWidth="1"/>
    <col min="2" max="2" width="12.85546875" bestFit="1" customWidth="1"/>
  </cols>
  <sheetData>
    <row r="1" spans="1:5" ht="28.5">
      <c r="A1" s="6" t="s">
        <v>6</v>
      </c>
      <c r="B1" s="7"/>
      <c r="C1" s="7"/>
      <c r="D1" s="7"/>
      <c r="E1" s="7"/>
    </row>
    <row r="2" spans="1:5" ht="15.75" thickBot="1">
      <c r="A2" s="8" t="s">
        <v>7</v>
      </c>
      <c r="B2" s="7"/>
      <c r="C2" s="9"/>
      <c r="D2" s="10"/>
      <c r="E2" s="7"/>
    </row>
    <row r="3" spans="1:5">
      <c r="A3" s="11" t="s">
        <v>8</v>
      </c>
      <c r="B3" s="12">
        <v>8000</v>
      </c>
      <c r="C3" s="13" t="s">
        <v>9</v>
      </c>
      <c r="D3" s="7"/>
      <c r="E3" s="7"/>
    </row>
    <row r="4" spans="1:5">
      <c r="A4" s="14" t="s">
        <v>10</v>
      </c>
      <c r="B4" s="15">
        <v>50</v>
      </c>
      <c r="C4" s="16" t="s">
        <v>9</v>
      </c>
      <c r="D4" s="7"/>
      <c r="E4" s="7"/>
    </row>
    <row r="5" spans="1:5">
      <c r="A5" s="17" t="s">
        <v>11</v>
      </c>
      <c r="B5" s="15">
        <v>1</v>
      </c>
      <c r="C5" s="16" t="s">
        <v>12</v>
      </c>
      <c r="D5" s="8" t="s">
        <v>13</v>
      </c>
      <c r="E5" s="7"/>
    </row>
    <row r="6" spans="1:5">
      <c r="A6" s="18" t="s">
        <v>14</v>
      </c>
      <c r="B6" s="19" t="str">
        <f>IF(OR((phi&gt;3*360*f0/8000),(phi&lt;-3*360*f0/8000)),"ERROR","VALID")</f>
        <v>VALID</v>
      </c>
      <c r="C6" s="20"/>
      <c r="D6" s="7"/>
      <c r="E6" s="7"/>
    </row>
    <row r="7" spans="1:5">
      <c r="A7" s="17" t="s">
        <v>15</v>
      </c>
      <c r="B7" s="21">
        <f>2*PI()*f0/fs</f>
        <v>3.9269908169872414E-2</v>
      </c>
      <c r="C7" s="16"/>
      <c r="D7" s="7"/>
      <c r="E7" s="7"/>
    </row>
    <row r="8" spans="1:5">
      <c r="A8" s="14" t="s">
        <v>16</v>
      </c>
      <c r="B8" s="21">
        <f>(SIN(phi/180*PI()+3*w)-SIN(w))/SIN(phi/180*PI()+4*w)</f>
        <v>0.55048728871779462</v>
      </c>
      <c r="C8" s="16"/>
      <c r="D8" s="7"/>
      <c r="E8" s="7"/>
    </row>
    <row r="9" spans="1:5" ht="15.75" thickBot="1">
      <c r="A9" s="22" t="s">
        <v>17</v>
      </c>
      <c r="B9" s="23" t="str">
        <f>"0x"&amp;DEC2HEX(ROUND(IF((beta_fract&gt;=0),2^23*beta_fract,2^28+2^23*beta_fract),0))</f>
        <v>0x46765E</v>
      </c>
      <c r="C9" s="24"/>
      <c r="D9" s="31">
        <f>(ROUND(IF((beta_fract&gt;=0),2^23*beta_fract,2^28+2^23*beta_fract),0))</f>
        <v>4617822</v>
      </c>
      <c r="E9" s="7"/>
    </row>
    <row r="10" spans="1:5">
      <c r="A10" s="7"/>
      <c r="B10" s="7"/>
      <c r="C10" s="7"/>
      <c r="D10" s="10"/>
      <c r="E10" s="7"/>
    </row>
    <row r="11" spans="1:5" ht="21">
      <c r="A11" s="25" t="s">
        <v>18</v>
      </c>
      <c r="B11" s="7"/>
      <c r="C11" s="7"/>
      <c r="D11" s="10"/>
      <c r="E11" s="7"/>
    </row>
    <row r="12" spans="1:5" ht="15.75" thickBot="1">
      <c r="A12" s="7"/>
      <c r="B12" s="7"/>
      <c r="C12" s="7"/>
      <c r="D12" s="10"/>
      <c r="E12" s="7"/>
    </row>
    <row r="13" spans="1:5">
      <c r="A13" s="26" t="s">
        <v>19</v>
      </c>
      <c r="B13" s="7"/>
      <c r="C13" s="7"/>
      <c r="D13" s="10"/>
      <c r="E13" s="7"/>
    </row>
    <row r="14" spans="1:5">
      <c r="A14" s="27"/>
      <c r="B14" s="7"/>
      <c r="C14" s="7"/>
      <c r="D14" s="10"/>
      <c r="E14" s="7"/>
    </row>
    <row r="15" spans="1:5">
      <c r="A15" s="27"/>
      <c r="B15" s="7"/>
      <c r="C15" s="7"/>
      <c r="D15" s="10"/>
      <c r="E15" s="7"/>
    </row>
    <row r="16" spans="1:5">
      <c r="A16" s="28"/>
      <c r="B16" s="7"/>
      <c r="C16" s="7"/>
      <c r="D16" s="10"/>
      <c r="E16" s="7"/>
    </row>
    <row r="17" spans="1:5">
      <c r="A17" s="28" t="s">
        <v>20</v>
      </c>
      <c r="B17" s="7"/>
      <c r="C17" s="7"/>
      <c r="D17" s="10"/>
      <c r="E17" s="7"/>
    </row>
    <row r="18" spans="1:5" ht="15.75">
      <c r="A18" s="29" t="s">
        <v>21</v>
      </c>
      <c r="B18" s="7"/>
      <c r="C18" s="7"/>
      <c r="D18" s="10"/>
      <c r="E18" s="7"/>
    </row>
    <row r="19" spans="1:5">
      <c r="A19" s="29" t="s">
        <v>22</v>
      </c>
      <c r="B19" s="7"/>
      <c r="C19" s="7"/>
      <c r="D19" s="10"/>
      <c r="E19" s="7"/>
    </row>
    <row r="20" spans="1:5" ht="15.75">
      <c r="A20" s="29" t="s">
        <v>23</v>
      </c>
      <c r="B20" s="7"/>
      <c r="C20" s="7"/>
      <c r="D20" s="10"/>
      <c r="E20" s="7"/>
    </row>
    <row r="21" spans="1:5" ht="28.5">
      <c r="A21" s="27" t="s">
        <v>24</v>
      </c>
      <c r="B21" s="7"/>
      <c r="C21" s="7"/>
      <c r="D21" s="10"/>
      <c r="E21" s="7"/>
    </row>
    <row r="22" spans="1:5" ht="28.5">
      <c r="A22" s="27" t="s">
        <v>25</v>
      </c>
      <c r="B22" s="7"/>
      <c r="C22" s="7"/>
      <c r="D22" s="10"/>
      <c r="E22" s="7"/>
    </row>
    <row r="23" spans="1:5" ht="29.25" thickBot="1">
      <c r="A23" s="30" t="s">
        <v>26</v>
      </c>
      <c r="B23" s="7"/>
      <c r="C23" s="7"/>
      <c r="D23" s="10"/>
      <c r="E23" s="7"/>
    </row>
    <row r="24" spans="1:5">
      <c r="A24" s="7"/>
      <c r="B24" s="7"/>
      <c r="C24" s="7"/>
      <c r="D24" s="10"/>
      <c r="E24" s="7"/>
    </row>
    <row r="25" spans="1:5" ht="21">
      <c r="A25" s="25"/>
      <c r="B25" s="7"/>
      <c r="C25" s="7"/>
      <c r="D25" s="10"/>
      <c r="E25" s="7"/>
    </row>
  </sheetData>
  <conditionalFormatting sqref="B6">
    <cfRule type="containsText" dxfId="0" priority="1" stopIfTrue="1" operator="containsText" text="ERROR">
      <formula>NOT(ISERROR(SEARCH("ERROR",B6)))</formula>
    </cfRule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A7-0ECA-4F77-8692-E346A76B1034}">
  <dimension ref="B1:D131"/>
  <sheetViews>
    <sheetView workbookViewId="0">
      <selection activeCell="H13" sqref="H13"/>
    </sheetView>
  </sheetViews>
  <sheetFormatPr baseColWidth="10" defaultRowHeight="15"/>
  <cols>
    <col min="4" max="4" width="15.140625" style="32" bestFit="1" customWidth="1"/>
  </cols>
  <sheetData>
    <row r="1" spans="2:4">
      <c r="B1">
        <v>0.1</v>
      </c>
    </row>
    <row r="2" spans="2:4">
      <c r="B2" t="s">
        <v>27</v>
      </c>
      <c r="C2" t="s">
        <v>28</v>
      </c>
    </row>
    <row r="3" spans="2:4">
      <c r="B3">
        <v>-6</v>
      </c>
      <c r="C3">
        <f>(SIN(B3/180*PI()+3*w)-SIN(w))/SIN(B3/180*PI()+4*w)</f>
        <v>-0.50004283988319309</v>
      </c>
      <c r="D3" s="32">
        <f t="shared" ref="D3:D67" si="0">(ROUND(IF((C3&gt;=0),2^23*C3,2^28+2^23*C3),0))</f>
        <v>264240793</v>
      </c>
    </row>
    <row r="4" spans="2:4">
      <c r="B4">
        <f>B3+$B$1</f>
        <v>-5.9</v>
      </c>
      <c r="C4">
        <f>(SIN(B4/180*PI()+3*w)-SIN(w))/SIN(B4/180*PI()+4*w)</f>
        <v>-0.45165675681170292</v>
      </c>
      <c r="D4" s="32">
        <f t="shared" si="0"/>
        <v>264646685</v>
      </c>
    </row>
    <row r="5" spans="2:4">
      <c r="B5">
        <f t="shared" ref="B5:B13" si="1">B4+$B$1</f>
        <v>-5.8000000000000007</v>
      </c>
      <c r="C5">
        <f>(SIN(B5/180*PI()+3*w)-SIN(w))/SIN(B5/180*PI()+4*w)</f>
        <v>-0.40629408995957056</v>
      </c>
      <c r="D5" s="32">
        <f t="shared" si="0"/>
        <v>265027214</v>
      </c>
    </row>
    <row r="6" spans="2:4">
      <c r="B6">
        <f t="shared" si="1"/>
        <v>-5.7000000000000011</v>
      </c>
      <c r="C6">
        <f>(SIN(B6/180*PI()+3*w)-SIN(w))/SIN(B6/180*PI()+4*w)</f>
        <v>-0.36367998329356616</v>
      </c>
      <c r="D6" s="32">
        <f t="shared" si="0"/>
        <v>265384687</v>
      </c>
    </row>
    <row r="7" spans="2:4">
      <c r="B7">
        <f t="shared" si="1"/>
        <v>-5.6000000000000014</v>
      </c>
      <c r="C7">
        <f>(SIN(B7/180*PI()+3*w)-SIN(w))/SIN(B7/180*PI()+4*w)</f>
        <v>-0.32357191678396191</v>
      </c>
      <c r="D7" s="32">
        <f t="shared" si="0"/>
        <v>265721138</v>
      </c>
    </row>
    <row r="8" spans="2:4">
      <c r="B8">
        <f t="shared" si="1"/>
        <v>-5.5000000000000018</v>
      </c>
      <c r="C8">
        <f>(SIN(B8/180*PI()+3*w)-SIN(w))/SIN(B8/180*PI()+4*w)</f>
        <v>-0.28575508697545488</v>
      </c>
      <c r="D8" s="32">
        <f t="shared" si="0"/>
        <v>266038369</v>
      </c>
    </row>
    <row r="9" spans="2:4">
      <c r="B9">
        <f t="shared" si="1"/>
        <v>-5.4000000000000021</v>
      </c>
      <c r="C9">
        <f>(SIN(B9/180*PI()+3*w)-SIN(w))/SIN(B9/180*PI()+4*w)</f>
        <v>-0.25003855746294679</v>
      </c>
      <c r="D9" s="32">
        <f t="shared" si="0"/>
        <v>266337981</v>
      </c>
    </row>
    <row r="10" spans="2:4">
      <c r="B10">
        <f t="shared" si="1"/>
        <v>-5.3000000000000025</v>
      </c>
      <c r="C10">
        <f>(SIN(B10/180*PI()+3*w)-SIN(w))/SIN(B10/180*PI()+4*w)</f>
        <v>-0.21625203361448525</v>
      </c>
      <c r="D10" s="32">
        <f t="shared" si="0"/>
        <v>266621402</v>
      </c>
    </row>
    <row r="11" spans="2:4">
      <c r="B11">
        <f t="shared" si="1"/>
        <v>-5.2000000000000028</v>
      </c>
      <c r="C11">
        <f>(SIN(B11/180*PI()+3*w)-SIN(w))/SIN(B11/180*PI()+4*w)</f>
        <v>-0.18424314654848434</v>
      </c>
      <c r="D11" s="32">
        <f t="shared" si="0"/>
        <v>266889912</v>
      </c>
    </row>
    <row r="12" spans="2:4">
      <c r="B12">
        <f t="shared" si="1"/>
        <v>-5.1000000000000032</v>
      </c>
      <c r="C12">
        <f>(SIN(B12/180*PI()+3*w)-SIN(w))/SIN(B12/180*PI()+4*w)</f>
        <v>-0.15387515496059848</v>
      </c>
      <c r="D12" s="32">
        <f t="shared" si="0"/>
        <v>267144658</v>
      </c>
    </row>
    <row r="13" spans="2:4">
      <c r="B13">
        <f t="shared" si="1"/>
        <v>-5.0000000000000036</v>
      </c>
      <c r="C13">
        <f>(SIN(B13/180*PI()+3*w)-SIN(w))/SIN(B13/180*PI()+4*w)</f>
        <v>-0.12502499167656819</v>
      </c>
      <c r="D13" s="32">
        <f t="shared" si="0"/>
        <v>267386670</v>
      </c>
    </row>
    <row r="14" spans="2:4">
      <c r="B14">
        <f t="shared" ref="B14:B41" si="2">B13+$B$1</f>
        <v>-4.9000000000000039</v>
      </c>
      <c r="C14">
        <f>(SIN(B14/180*PI()+3*w)-SIN(w))/SIN(B14/180*PI()+4*w)</f>
        <v>-9.7581596075381014E-2</v>
      </c>
      <c r="D14" s="32">
        <f t="shared" si="0"/>
        <v>267616882</v>
      </c>
    </row>
    <row r="15" spans="2:4">
      <c r="B15">
        <f t="shared" si="2"/>
        <v>-4.8000000000000043</v>
      </c>
      <c r="C15">
        <f>(SIN(B15/180*PI()+3*w)-SIN(w))/SIN(B15/180*PI()+4*w)</f>
        <v>-7.1444484737693201E-2</v>
      </c>
      <c r="D15" s="32">
        <f t="shared" si="0"/>
        <v>267836136</v>
      </c>
    </row>
    <row r="16" spans="2:4">
      <c r="B16">
        <f t="shared" si="2"/>
        <v>-4.7000000000000046</v>
      </c>
      <c r="C16">
        <f>(SIN(B16/180*PI()+3*w)-SIN(w))/SIN(B16/180*PI()+4*w)</f>
        <v>-4.6522521538659677E-2</v>
      </c>
      <c r="D16" s="32">
        <f t="shared" si="0"/>
        <v>268045197</v>
      </c>
    </row>
    <row r="17" spans="2:4">
      <c r="B17">
        <f t="shared" si="2"/>
        <v>-4.600000000000005</v>
      </c>
      <c r="C17">
        <f>(SIN(B17/180*PI()+3*w)-SIN(w))/SIN(B17/180*PI()+4*w)</f>
        <v>-2.2732855455376864E-2</v>
      </c>
      <c r="D17" s="32">
        <f t="shared" si="0"/>
        <v>268244759</v>
      </c>
    </row>
    <row r="18" spans="2:4">
      <c r="B18">
        <f t="shared" si="2"/>
        <v>-4.5000000000000053</v>
      </c>
      <c r="C18">
        <f>(SIN(B18/180*PI()+3*w)-SIN(w))/SIN(B18/180*PI()+4*w)</f>
        <v>-1.2381549105749503E-15</v>
      </c>
      <c r="D18" s="32">
        <f t="shared" si="0"/>
        <v>268435456</v>
      </c>
    </row>
    <row r="19" spans="2:4">
      <c r="B19">
        <v>-4.4999998999999997</v>
      </c>
      <c r="C19">
        <f>(SIN(B19/180*PI()+3*w)-SIN(w))/SIN(B19/180*PI()+4*w)</f>
        <v>2.2227934326288143E-8</v>
      </c>
      <c r="D19" s="32">
        <f t="shared" si="0"/>
        <v>0</v>
      </c>
    </row>
    <row r="20" spans="2:4">
      <c r="B20">
        <f>B18+$B$1</f>
        <v>-4.4000000000000057</v>
      </c>
      <c r="C20">
        <f>(SIN(B20/180*PI()+3*w)-SIN(w))/SIN(B20/180*PI()+4*w)</f>
        <v>2.1744967273193319E-2</v>
      </c>
      <c r="D20" s="32">
        <f>ABS(ROUND(IF((C20&gt;=0),2^23*C20,2^28+2^23*C20),0))</f>
        <v>182410</v>
      </c>
    </row>
    <row r="21" spans="2:4">
      <c r="B21">
        <f t="shared" si="2"/>
        <v>-4.300000000000006</v>
      </c>
      <c r="C21">
        <f>(SIN(B21/180*PI()+3*w)-SIN(w))/SIN(B21/180*PI()+4*w)</f>
        <v>4.2565103070167837E-2</v>
      </c>
      <c r="D21" s="32">
        <f t="shared" si="0"/>
        <v>357062</v>
      </c>
    </row>
    <row r="22" spans="2:4">
      <c r="B22">
        <f t="shared" si="2"/>
        <v>-4.2000000000000064</v>
      </c>
      <c r="C22">
        <f>(SIN(B22/180*PI()+3*w)-SIN(w))/SIN(B22/180*PI()+4*w)</f>
        <v>6.2518209371676681E-2</v>
      </c>
      <c r="D22" s="32">
        <f t="shared" si="0"/>
        <v>524441</v>
      </c>
    </row>
    <row r="23" spans="2:4">
      <c r="B23">
        <f t="shared" si="2"/>
        <v>-4.1000000000000068</v>
      </c>
      <c r="C23">
        <f>(SIN(B23/180*PI()+3*w)-SIN(w))/SIN(B23/180*PI()+4*w)</f>
        <v>8.1657369629718188E-2</v>
      </c>
      <c r="D23" s="32">
        <f t="shared" si="0"/>
        <v>684992</v>
      </c>
    </row>
    <row r="24" spans="2:4">
      <c r="B24">
        <f t="shared" si="2"/>
        <v>-4.0000000000000071</v>
      </c>
      <c r="C24">
        <f>(SIN(B24/180*PI()+3*w)-SIN(w))/SIN(B24/180*PI()+4*w)</f>
        <v>0.10003142062040973</v>
      </c>
      <c r="D24" s="32">
        <f t="shared" si="0"/>
        <v>839124</v>
      </c>
    </row>
    <row r="25" spans="2:4">
      <c r="B25">
        <f t="shared" si="2"/>
        <v>-3.900000000000007</v>
      </c>
      <c r="C25">
        <f>(SIN(B25/180*PI()+3*w)-SIN(w))/SIN(B25/180*PI()+4*w)</f>
        <v>0.11768536878476031</v>
      </c>
      <c r="D25" s="32">
        <f t="shared" si="0"/>
        <v>987216</v>
      </c>
    </row>
    <row r="26" spans="2:4">
      <c r="B26">
        <f t="shared" si="2"/>
        <v>-3.8000000000000069</v>
      </c>
      <c r="C26">
        <f>(SIN(B26/180*PI()+3*w)-SIN(w))/SIN(B26/180*PI()+4*w)</f>
        <v>0.1346607585301236</v>
      </c>
      <c r="D26" s="32">
        <f t="shared" si="0"/>
        <v>1129616</v>
      </c>
    </row>
    <row r="27" spans="2:4">
      <c r="B27">
        <f t="shared" si="2"/>
        <v>-3.7000000000000068</v>
      </c>
      <c r="C27">
        <f>(SIN(B27/180*PI()+3*w)-SIN(w))/SIN(B27/180*PI()+4*w)</f>
        <v>0.15099599883714646</v>
      </c>
      <c r="D27" s="32">
        <f t="shared" si="0"/>
        <v>1266646</v>
      </c>
    </row>
    <row r="28" spans="2:4">
      <c r="B28">
        <f t="shared" si="2"/>
        <v>-3.6000000000000068</v>
      </c>
      <c r="C28">
        <f>(SIN(B28/180*PI()+3*w)-SIN(w))/SIN(B28/180*PI()+4*w)</f>
        <v>0.1667266535770566</v>
      </c>
      <c r="D28" s="32">
        <f t="shared" si="0"/>
        <v>1398605</v>
      </c>
    </row>
    <row r="29" spans="2:4">
      <c r="B29">
        <f t="shared" si="2"/>
        <v>-3.5000000000000067</v>
      </c>
      <c r="C29">
        <f>(SIN(B29/180*PI()+3*w)-SIN(w))/SIN(B29/180*PI()+4*w)</f>
        <v>0.18188570015797356</v>
      </c>
      <c r="D29" s="32">
        <f t="shared" si="0"/>
        <v>1525768</v>
      </c>
    </row>
    <row r="30" spans="2:4">
      <c r="B30">
        <f t="shared" si="2"/>
        <v>-3.4000000000000066</v>
      </c>
      <c r="C30">
        <f>(SIN(B30/180*PI()+3*w)-SIN(w))/SIN(B30/180*PI()+4*w)</f>
        <v>0.19650376045911491</v>
      </c>
      <c r="D30" s="32">
        <f t="shared" si="0"/>
        <v>1648393</v>
      </c>
    </row>
    <row r="31" spans="2:4">
      <c r="B31">
        <f t="shared" si="2"/>
        <v>-3.3000000000000065</v>
      </c>
      <c r="C31">
        <f>(SIN(B31/180*PI()+3*w)-SIN(w))/SIN(B31/180*PI()+4*w)</f>
        <v>0.21060930745613801</v>
      </c>
      <c r="D31" s="32">
        <f t="shared" si="0"/>
        <v>1766719</v>
      </c>
    </row>
    <row r="32" spans="2:4">
      <c r="B32">
        <f t="shared" si="2"/>
        <v>-3.2000000000000064</v>
      </c>
      <c r="C32">
        <f>(SIN(B32/180*PI()+3*w)-SIN(w))/SIN(B32/180*PI()+4*w)</f>
        <v>0.22422885047144775</v>
      </c>
      <c r="D32" s="32">
        <f t="shared" si="0"/>
        <v>1880968</v>
      </c>
    </row>
    <row r="33" spans="2:4">
      <c r="B33">
        <f t="shared" si="2"/>
        <v>-3.1000000000000063</v>
      </c>
      <c r="C33">
        <f>(SIN(B33/180*PI()+3*w)-SIN(w))/SIN(B33/180*PI()+4*w)</f>
        <v>0.23738710158548848</v>
      </c>
      <c r="D33" s="32">
        <f t="shared" si="0"/>
        <v>1991347</v>
      </c>
    </row>
    <row r="34" spans="2:4">
      <c r="B34">
        <f t="shared" si="2"/>
        <v>-3.0000000000000062</v>
      </c>
      <c r="C34">
        <f>(SIN(B34/180*PI()+3*w)-SIN(w))/SIN(B34/180*PI()+4*w)</f>
        <v>0.25010712540690799</v>
      </c>
      <c r="D34" s="32">
        <f t="shared" si="0"/>
        <v>2098051</v>
      </c>
    </row>
    <row r="35" spans="2:4">
      <c r="B35">
        <f t="shared" si="2"/>
        <v>-2.9000000000000061</v>
      </c>
      <c r="C35">
        <f>(SIN(B35/180*PI()+3*w)-SIN(w))/SIN(B35/180*PI()+4*w)</f>
        <v>0.26241047411122864</v>
      </c>
      <c r="D35" s="32">
        <f t="shared" si="0"/>
        <v>2201259</v>
      </c>
    </row>
    <row r="36" spans="2:4">
      <c r="B36">
        <f t="shared" si="2"/>
        <v>-2.800000000000006</v>
      </c>
      <c r="C36">
        <f>(SIN(B36/180*PI()+3*w)-SIN(w))/SIN(B36/180*PI()+4*w)</f>
        <v>0.2743173094112617</v>
      </c>
      <c r="D36" s="32">
        <f t="shared" si="0"/>
        <v>2301140</v>
      </c>
    </row>
    <row r="37" spans="2:4">
      <c r="B37">
        <f t="shared" si="2"/>
        <v>-2.700000000000006</v>
      </c>
      <c r="C37">
        <f>(SIN(B37/180*PI()+3*w)-SIN(w))/SIN(B37/180*PI()+4*w)</f>
        <v>0.28584651291129021</v>
      </c>
      <c r="D37" s="32">
        <f t="shared" si="0"/>
        <v>2397854</v>
      </c>
    </row>
    <row r="38" spans="2:4">
      <c r="B38">
        <f t="shared" si="2"/>
        <v>-2.6000000000000059</v>
      </c>
      <c r="C38">
        <f>(SIN(B38/180*PI()+3*w)-SIN(w))/SIN(B38/180*PI()+4*w)</f>
        <v>0.29701578611554724</v>
      </c>
      <c r="D38" s="32">
        <f t="shared" si="0"/>
        <v>2491549</v>
      </c>
    </row>
    <row r="39" spans="2:4">
      <c r="B39">
        <f t="shared" si="2"/>
        <v>-2.5000000000000058</v>
      </c>
      <c r="C39">
        <f>(SIN(B39/180*PI()+3*w)-SIN(w))/SIN(B39/180*PI()+4*w)</f>
        <v>0.30784174120514413</v>
      </c>
      <c r="D39" s="32">
        <f t="shared" si="0"/>
        <v>2582364</v>
      </c>
    </row>
    <row r="40" spans="2:4">
      <c r="B40">
        <f t="shared" si="2"/>
        <v>-2.4000000000000057</v>
      </c>
      <c r="C40">
        <f>(SIN(B40/180*PI()+3*w)-SIN(w))/SIN(B40/180*PI()+4*w)</f>
        <v>0.31833998356254878</v>
      </c>
      <c r="D40" s="32">
        <f t="shared" si="0"/>
        <v>2670429</v>
      </c>
    </row>
    <row r="41" spans="2:4">
      <c r="B41">
        <f t="shared" si="2"/>
        <v>-2.3000000000000056</v>
      </c>
      <c r="C41">
        <f>(SIN(B41/180*PI()+3*w)-SIN(w))/SIN(B41/180*PI()+4*w)</f>
        <v>0.32852518690581217</v>
      </c>
      <c r="D41" s="32">
        <f t="shared" si="0"/>
        <v>2755869</v>
      </c>
    </row>
    <row r="42" spans="2:4">
      <c r="B42">
        <f t="shared" ref="B42:B105" si="3">B41+$B$1</f>
        <v>-2.2000000000000055</v>
      </c>
      <c r="C42">
        <f>(SIN(B42/180*PI()+3*w)-SIN(w))/SIN(B42/180*PI()+4*w)</f>
        <v>0.33841116179330605</v>
      </c>
      <c r="D42" s="32">
        <f t="shared" si="0"/>
        <v>2838799</v>
      </c>
    </row>
    <row r="43" spans="2:4">
      <c r="B43">
        <f t="shared" si="3"/>
        <v>-2.1000000000000054</v>
      </c>
      <c r="C43">
        <f>(SIN(B43/180*PI()+3*w)-SIN(w))/SIN(B43/180*PI()+4*w)</f>
        <v>0.3480109181715253</v>
      </c>
      <c r="D43" s="32">
        <f t="shared" si="0"/>
        <v>2919327</v>
      </c>
    </row>
    <row r="44" spans="2:4">
      <c r="B44">
        <f t="shared" si="3"/>
        <v>-2.0000000000000053</v>
      </c>
      <c r="C44">
        <f>(SIN(B44/180*PI()+3*w)-SIN(w))/SIN(B44/180*PI()+4*w)</f>
        <v>0.35733672256165028</v>
      </c>
      <c r="D44" s="32">
        <f t="shared" si="0"/>
        <v>2997558</v>
      </c>
    </row>
    <row r="45" spans="2:4">
      <c r="B45">
        <f t="shared" si="3"/>
        <v>-1.9000000000000052</v>
      </c>
      <c r="C45">
        <f>(SIN(B45/180*PI()+3*w)-SIN(w))/SIN(B45/180*PI()+4*w)</f>
        <v>0.36640015041344287</v>
      </c>
      <c r="D45" s="32">
        <f t="shared" si="0"/>
        <v>3073587</v>
      </c>
    </row>
    <row r="46" spans="2:4">
      <c r="B46">
        <f t="shared" si="3"/>
        <v>-1.8000000000000052</v>
      </c>
      <c r="C46">
        <f>(SIN(B46/180*PI()+3*w)-SIN(w))/SIN(B46/180*PI()+4*w)</f>
        <v>0.37521213409631676</v>
      </c>
      <c r="D46" s="32">
        <f t="shared" si="0"/>
        <v>3147508</v>
      </c>
    </row>
    <row r="47" spans="2:4">
      <c r="B47">
        <f t="shared" si="3"/>
        <v>-1.7000000000000051</v>
      </c>
      <c r="C47">
        <f>(SIN(B47/180*PI()+3*w)-SIN(w))/SIN(B47/180*PI()+4*w)</f>
        <v>0.38378300694593676</v>
      </c>
      <c r="D47" s="32">
        <f t="shared" si="0"/>
        <v>3219405</v>
      </c>
    </row>
    <row r="48" spans="2:4">
      <c r="B48">
        <f t="shared" si="3"/>
        <v>-1.600000000000005</v>
      </c>
      <c r="C48">
        <f>(SIN(B48/180*PI()+3*w)-SIN(w))/SIN(B48/180*PI()+4*w)</f>
        <v>0.39212254373947247</v>
      </c>
      <c r="D48" s="32">
        <f t="shared" si="0"/>
        <v>3289362</v>
      </c>
    </row>
    <row r="49" spans="2:4">
      <c r="B49">
        <f t="shared" si="3"/>
        <v>-1.5000000000000049</v>
      </c>
      <c r="C49">
        <f>(SIN(B49/180*PI()+3*w)-SIN(w))/SIN(B49/180*PI()+4*w)</f>
        <v>0.40023999793283072</v>
      </c>
      <c r="D49" s="32">
        <f t="shared" si="0"/>
        <v>3357456</v>
      </c>
    </row>
    <row r="50" spans="2:4">
      <c r="B50">
        <f t="shared" si="3"/>
        <v>-1.4000000000000048</v>
      </c>
      <c r="C50">
        <f>(SIN(B50/180*PI()+3*w)-SIN(w))/SIN(B50/180*PI()+4*w)</f>
        <v>0.40814413595810778</v>
      </c>
      <c r="D50" s="32">
        <f t="shared" si="0"/>
        <v>3423761</v>
      </c>
    </row>
    <row r="51" spans="2:4">
      <c r="B51">
        <f t="shared" si="3"/>
        <v>-1.3000000000000047</v>
      </c>
      <c r="C51">
        <f>(SIN(B51/180*PI()+3*w)-SIN(w))/SIN(B51/180*PI()+4*w)</f>
        <v>0.41584326884851164</v>
      </c>
      <c r="D51" s="32">
        <f t="shared" si="0"/>
        <v>3488346</v>
      </c>
    </row>
    <row r="52" spans="2:4">
      <c r="B52">
        <f t="shared" si="3"/>
        <v>-1.2000000000000046</v>
      </c>
      <c r="C52">
        <f>(SIN(B52/180*PI()+3*w)-SIN(w))/SIN(B52/180*PI()+4*w)</f>
        <v>0.42334528143059852</v>
      </c>
      <c r="D52" s="32">
        <f t="shared" si="0"/>
        <v>3551278</v>
      </c>
    </row>
    <row r="53" spans="2:4">
      <c r="B53">
        <f t="shared" si="3"/>
        <v>-1.1000000000000045</v>
      </c>
      <c r="C53">
        <f>(SIN(B53/180*PI()+3*w)-SIN(w))/SIN(B53/180*PI()+4*w)</f>
        <v>0.4306576592993776</v>
      </c>
      <c r="D53" s="32">
        <f t="shared" si="0"/>
        <v>3612618</v>
      </c>
    </row>
    <row r="54" spans="2:4">
      <c r="B54">
        <f t="shared" si="3"/>
        <v>-1.0000000000000044</v>
      </c>
      <c r="C54">
        <f>(SIN(B54/180*PI()+3*w)-SIN(w))/SIN(B54/180*PI()+4*w)</f>
        <v>0.43778751377028297</v>
      </c>
      <c r="D54" s="32">
        <f t="shared" si="0"/>
        <v>3672428</v>
      </c>
    </row>
    <row r="55" spans="2:4">
      <c r="B55">
        <f t="shared" si="3"/>
        <v>-0.90000000000000446</v>
      </c>
      <c r="C55">
        <f>(SIN(B55/180*PI()+3*w)-SIN(w))/SIN(B55/180*PI()+4*w)</f>
        <v>0.44474160498285048</v>
      </c>
      <c r="D55" s="32">
        <f t="shared" si="0"/>
        <v>3730763</v>
      </c>
    </row>
    <row r="56" spans="2:4">
      <c r="B56">
        <f t="shared" si="3"/>
        <v>-0.80000000000000449</v>
      </c>
      <c r="C56">
        <f>(SIN(B56/180*PI()+3*w)-SIN(w))/SIN(B56/180*PI()+4*w)</f>
        <v>0.45152636331388296</v>
      </c>
      <c r="D56" s="32">
        <f t="shared" si="0"/>
        <v>3787678</v>
      </c>
    </row>
    <row r="57" spans="2:4">
      <c r="B57">
        <f t="shared" si="3"/>
        <v>-0.70000000000000451</v>
      </c>
      <c r="C57">
        <f>(SIN(B57/180*PI()+3*w)-SIN(w))/SIN(B57/180*PI()+4*w)</f>
        <v>0.45814790924267468</v>
      </c>
      <c r="D57" s="32">
        <f t="shared" si="0"/>
        <v>3843223</v>
      </c>
    </row>
    <row r="58" spans="2:4">
      <c r="B58">
        <f t="shared" si="3"/>
        <v>-0.60000000000000453</v>
      </c>
      <c r="C58">
        <f>(SIN(B58/180*PI()+3*w)-SIN(w))/SIN(B58/180*PI()+4*w)</f>
        <v>0.46461207179729175</v>
      </c>
      <c r="D58" s="32">
        <f t="shared" si="0"/>
        <v>3897449</v>
      </c>
    </row>
    <row r="59" spans="2:4">
      <c r="B59">
        <f t="shared" si="3"/>
        <v>-0.50000000000000455</v>
      </c>
      <c r="C59">
        <f>(SIN(B59/180*PI()+3*w)-SIN(w))/SIN(B59/180*PI()+4*w)</f>
        <v>0.47092440569876243</v>
      </c>
      <c r="D59" s="32">
        <f t="shared" si="0"/>
        <v>3950400</v>
      </c>
    </row>
    <row r="60" spans="2:4">
      <c r="B60">
        <f t="shared" si="3"/>
        <v>-0.40000000000000457</v>
      </c>
      <c r="C60">
        <f>(SIN(B60/180*PI()+3*w)-SIN(w))/SIN(B60/180*PI()+4*w)</f>
        <v>0.47709020730916013</v>
      </c>
      <c r="D60" s="32">
        <f t="shared" si="0"/>
        <v>4002123</v>
      </c>
    </row>
    <row r="61" spans="2:4">
      <c r="B61">
        <f t="shared" si="3"/>
        <v>-0.3000000000000046</v>
      </c>
      <c r="C61">
        <f>(SIN(B61/180*PI()+3*w)-SIN(w))/SIN(B61/180*PI()+4*w)</f>
        <v>0.48311452947981964</v>
      </c>
      <c r="D61" s="32">
        <f t="shared" si="0"/>
        <v>4052658</v>
      </c>
    </row>
    <row r="62" spans="2:4">
      <c r="B62">
        <f t="shared" si="3"/>
        <v>-0.20000000000000459</v>
      </c>
      <c r="C62">
        <f>(SIN(B62/180*PI()+3*w)-SIN(w))/SIN(B62/180*PI()+4*w)</f>
        <v>0.48900219538717465</v>
      </c>
      <c r="D62" s="32">
        <f t="shared" si="0"/>
        <v>4102048</v>
      </c>
    </row>
    <row r="63" spans="2:4">
      <c r="B63">
        <f t="shared" si="3"/>
        <v>-0.10000000000000459</v>
      </c>
      <c r="C63">
        <f>(SIN(B63/180*PI()+3*w)-SIN(w))/SIN(B63/180*PI()+4*w)</f>
        <v>0.49475781143584147</v>
      </c>
      <c r="D63" s="32">
        <f t="shared" si="0"/>
        <v>4150329</v>
      </c>
    </row>
    <row r="64" spans="2:4">
      <c r="B64">
        <f t="shared" si="3"/>
        <v>-4.5796699765787707E-15</v>
      </c>
      <c r="C64">
        <f>(SIN(B64/180*PI()+3*w)-SIN(w))/SIN(B64/180*PI()+4*w)</f>
        <v>0.50038577930149875</v>
      </c>
      <c r="D64" s="32">
        <f t="shared" si="0"/>
        <v>4197540</v>
      </c>
    </row>
    <row r="65" spans="2:4">
      <c r="B65">
        <f t="shared" si="3"/>
        <v>9.9999999999995426E-2</v>
      </c>
      <c r="C65">
        <f>(SIN(B65/180*PI()+3*w)-SIN(w))/SIN(B65/180*PI()+4*w)</f>
        <v>0.50589030717972971</v>
      </c>
      <c r="D65" s="32">
        <f t="shared" si="0"/>
        <v>4243715</v>
      </c>
    </row>
    <row r="66" spans="2:4">
      <c r="B66">
        <f t="shared" si="3"/>
        <v>0.19999999999999543</v>
      </c>
      <c r="C66">
        <f>(SIN(B66/180*PI()+3*w)-SIN(w))/SIN(B66/180*PI()+4*w)</f>
        <v>0.5112754203012444</v>
      </c>
      <c r="D66" s="32">
        <f t="shared" si="0"/>
        <v>4288889</v>
      </c>
    </row>
    <row r="67" spans="2:4">
      <c r="B67">
        <f t="shared" si="3"/>
        <v>0.29999999999999544</v>
      </c>
      <c r="C67">
        <f>(SIN(B67/180*PI()+3*w)-SIN(w))/SIN(B67/180*PI()+4*w)</f>
        <v>0.51654497076870176</v>
      </c>
      <c r="D67" s="32">
        <f t="shared" si="0"/>
        <v>4333093</v>
      </c>
    </row>
    <row r="68" spans="2:4">
      <c r="B68">
        <f t="shared" si="3"/>
        <v>0.39999999999999547</v>
      </c>
      <c r="C68">
        <f>(SIN(B68/180*PI()+3*w)-SIN(w))/SIN(B68/180*PI()+4*w)</f>
        <v>0.52170264676564782</v>
      </c>
      <c r="D68" s="32">
        <f t="shared" ref="D68:D131" si="4">(ROUND(IF((C68&gt;=0),2^23*C68,2^28+2^23*C68),0))</f>
        <v>4376359</v>
      </c>
    </row>
    <row r="69" spans="2:4">
      <c r="B69">
        <f t="shared" si="3"/>
        <v>0.49999999999999545</v>
      </c>
      <c r="C69">
        <f>(SIN(B69/180*PI()+3*w)-SIN(w))/SIN(B69/180*PI()+4*w)</f>
        <v>0.52675198118383748</v>
      </c>
      <c r="D69" s="32">
        <f t="shared" si="4"/>
        <v>4418716</v>
      </c>
    </row>
    <row r="70" spans="2:4">
      <c r="B70">
        <f t="shared" si="3"/>
        <v>0.59999999999999543</v>
      </c>
      <c r="C70">
        <f>(SIN(B70/180*PI()+3*w)-SIN(w))/SIN(B70/180*PI()+4*w)</f>
        <v>0.53169635971134954</v>
      </c>
      <c r="D70" s="32">
        <f t="shared" si="4"/>
        <v>4460192</v>
      </c>
    </row>
    <row r="71" spans="2:4">
      <c r="B71">
        <f t="shared" si="3"/>
        <v>0.6999999999999954</v>
      </c>
      <c r="C71">
        <f>(SIN(B71/180*PI()+3*w)-SIN(w))/SIN(B71/180*PI()+4*w)</f>
        <v>0.53653902842040346</v>
      </c>
      <c r="D71" s="32">
        <f t="shared" si="4"/>
        <v>4500816</v>
      </c>
    </row>
    <row r="72" spans="2:4">
      <c r="B72">
        <f t="shared" si="3"/>
        <v>0.79999999999999538</v>
      </c>
      <c r="C72">
        <f>(SIN(B72/180*PI()+3*w)-SIN(w))/SIN(B72/180*PI()+4*w)</f>
        <v>0.54128310089061937</v>
      </c>
      <c r="D72" s="32">
        <f t="shared" si="4"/>
        <v>4540612</v>
      </c>
    </row>
    <row r="73" spans="2:4">
      <c r="B73">
        <f t="shared" si="3"/>
        <v>0.89999999999999536</v>
      </c>
      <c r="C73">
        <f>(SIN(B73/180*PI()+3*w)-SIN(w))/SIN(B73/180*PI()+4*w)</f>
        <v>0.54593156490056194</v>
      </c>
      <c r="D73" s="32">
        <f t="shared" si="4"/>
        <v>4579606</v>
      </c>
    </row>
    <row r="74" spans="2:4">
      <c r="B74">
        <f t="shared" si="3"/>
        <v>0.99999999999999534</v>
      </c>
      <c r="C74">
        <f>(SIN(B74/180*PI()+3*w)-SIN(w))/SIN(B74/180*PI()+4*w)</f>
        <v>0.5504872887177944</v>
      </c>
      <c r="D74" s="32">
        <f t="shared" si="4"/>
        <v>4617822</v>
      </c>
    </row>
    <row r="75" spans="2:4">
      <c r="B75">
        <f t="shared" si="3"/>
        <v>1.0999999999999954</v>
      </c>
      <c r="C75">
        <f>(SIN(B75/180*PI()+3*w)-SIN(w))/SIN(B75/180*PI()+4*w)</f>
        <v>0.55495302701526394</v>
      </c>
      <c r="D75" s="32">
        <f t="shared" si="4"/>
        <v>4655283</v>
      </c>
    </row>
    <row r="76" spans="2:4">
      <c r="B76">
        <f t="shared" si="3"/>
        <v>1.1999999999999955</v>
      </c>
      <c r="C76">
        <f>(SIN(B76/180*PI()+3*w)-SIN(w))/SIN(B76/180*PI()+4*w)</f>
        <v>0.5593314264396656</v>
      </c>
      <c r="D76" s="32">
        <f t="shared" si="4"/>
        <v>4692012</v>
      </c>
    </row>
    <row r="77" spans="2:4">
      <c r="B77">
        <f t="shared" si="3"/>
        <v>1.2999999999999956</v>
      </c>
      <c r="C77">
        <f>(SIN(B77/180*PI()+3*w)-SIN(w))/SIN(B77/180*PI()+4*w)</f>
        <v>0.56362503085543514</v>
      </c>
      <c r="D77" s="32">
        <f t="shared" si="4"/>
        <v>4728029</v>
      </c>
    </row>
    <row r="78" spans="2:4">
      <c r="B78">
        <f t="shared" si="3"/>
        <v>1.3999999999999957</v>
      </c>
      <c r="C78">
        <f>(SIN(B78/180*PI()+3*w)-SIN(w))/SIN(B78/180*PI()+4*w)</f>
        <v>0.56783628628620397</v>
      </c>
      <c r="D78" s="32">
        <f t="shared" si="4"/>
        <v>4763356</v>
      </c>
    </row>
    <row r="79" spans="2:4">
      <c r="B79">
        <f t="shared" si="3"/>
        <v>1.4999999999999958</v>
      </c>
      <c r="C79">
        <f>(SIN(B79/180*PI()+3*w)-SIN(w))/SIN(B79/180*PI()+4*w)</f>
        <v>0.57196754557388463</v>
      </c>
      <c r="D79" s="32">
        <f t="shared" si="4"/>
        <v>4798012</v>
      </c>
    </row>
    <row r="80" spans="2:4">
      <c r="B80">
        <f t="shared" si="3"/>
        <v>1.5999999999999959</v>
      </c>
      <c r="C80">
        <f>(SIN(B80/180*PI()+3*w)-SIN(w))/SIN(B80/180*PI()+4*w)</f>
        <v>0.57602107277403525</v>
      </c>
      <c r="D80" s="32">
        <f t="shared" si="4"/>
        <v>4832015</v>
      </c>
    </row>
    <row r="81" spans="2:4">
      <c r="B81">
        <f t="shared" si="3"/>
        <v>1.699999999999996</v>
      </c>
      <c r="C81">
        <f>(SIN(B81/180*PI()+3*w)-SIN(w))/SIN(B81/180*PI()+4*w)</f>
        <v>0.57999904730475493</v>
      </c>
      <c r="D81" s="32">
        <f t="shared" si="4"/>
        <v>4865385</v>
      </c>
    </row>
    <row r="82" spans="2:4">
      <c r="B82">
        <f t="shared" si="3"/>
        <v>1.799999999999996</v>
      </c>
      <c r="C82">
        <f>(SIN(B82/180*PI()+3*w)-SIN(w))/SIN(B82/180*PI()+4*w)</f>
        <v>0.58390356786508413</v>
      </c>
      <c r="D82" s="32">
        <f t="shared" si="4"/>
        <v>4898138</v>
      </c>
    </row>
    <row r="83" spans="2:4">
      <c r="B83">
        <f t="shared" si="3"/>
        <v>1.8999999999999961</v>
      </c>
      <c r="C83">
        <f>(SIN(B83/180*PI()+3*w)-SIN(w))/SIN(B83/180*PI()+4*w)</f>
        <v>0.58773665613771398</v>
      </c>
      <c r="D83" s="32">
        <f t="shared" si="4"/>
        <v>4930292</v>
      </c>
    </row>
    <row r="84" spans="2:4">
      <c r="B84">
        <f t="shared" si="3"/>
        <v>1.9999999999999962</v>
      </c>
      <c r="C84">
        <f>(SIN(B84/180*PI()+3*w)-SIN(w))/SIN(B84/180*PI()+4*w)</f>
        <v>0.59150026028972957</v>
      </c>
      <c r="D84" s="32">
        <f t="shared" si="4"/>
        <v>4961864</v>
      </c>
    </row>
    <row r="85" spans="2:4">
      <c r="B85">
        <f t="shared" si="3"/>
        <v>2.0999999999999961</v>
      </c>
      <c r="C85">
        <f>(SIN(B85/180*PI()+3*w)-SIN(w))/SIN(B85/180*PI()+4*w)</f>
        <v>0.5951962582841237</v>
      </c>
      <c r="D85" s="32">
        <f t="shared" si="4"/>
        <v>4992868</v>
      </c>
    </row>
    <row r="86" spans="2:4">
      <c r="B86">
        <f t="shared" si="3"/>
        <v>2.1999999999999962</v>
      </c>
      <c r="C86">
        <f>(SIN(B86/180*PI()+3*w)-SIN(w))/SIN(B86/180*PI()+4*w)</f>
        <v>0.59882646101390791</v>
      </c>
      <c r="D86" s="32">
        <f t="shared" si="4"/>
        <v>5023320</v>
      </c>
    </row>
    <row r="87" spans="2:4">
      <c r="B87">
        <f t="shared" si="3"/>
        <v>2.2999999999999963</v>
      </c>
      <c r="C87">
        <f>(SIN(B87/180*PI()+3*w)-SIN(w))/SIN(B87/180*PI()+4*w)</f>
        <v>0.60239261526981169</v>
      </c>
      <c r="D87" s="32">
        <f t="shared" si="4"/>
        <v>5053236</v>
      </c>
    </row>
    <row r="88" spans="2:4">
      <c r="B88">
        <f t="shared" si="3"/>
        <v>2.3999999999999964</v>
      </c>
      <c r="C88">
        <f>(SIN(B88/180*PI()+3*w)-SIN(w))/SIN(B88/180*PI()+4*w)</f>
        <v>0.60589640655178489</v>
      </c>
      <c r="D88" s="32">
        <f t="shared" si="4"/>
        <v>5082627</v>
      </c>
    </row>
    <row r="89" spans="2:4">
      <c r="B89">
        <f t="shared" si="3"/>
        <v>2.4999999999999964</v>
      </c>
      <c r="C89">
        <f>(SIN(B89/180*PI()+3*w)-SIN(w))/SIN(B89/180*PI()+4*w)</f>
        <v>0.60933946173381504</v>
      </c>
      <c r="D89" s="32">
        <f t="shared" si="4"/>
        <v>5111510</v>
      </c>
    </row>
    <row r="90" spans="2:4">
      <c r="B90">
        <f t="shared" si="3"/>
        <v>2.5999999999999965</v>
      </c>
      <c r="C90">
        <f>(SIN(B90/180*PI()+3*w)-SIN(w))/SIN(B90/180*PI()+4*w)</f>
        <v>0.61272335159090829</v>
      </c>
      <c r="D90" s="32">
        <f t="shared" si="4"/>
        <v>5139896</v>
      </c>
    </row>
    <row r="91" spans="2:4">
      <c r="B91">
        <f t="shared" si="3"/>
        <v>2.6999999999999966</v>
      </c>
      <c r="C91">
        <f>(SIN(B91/180*PI()+3*w)-SIN(w))/SIN(B91/180*PI()+4*w)</f>
        <v>0.61604959319648178</v>
      </c>
      <c r="D91" s="32">
        <f t="shared" si="4"/>
        <v>5167799</v>
      </c>
    </row>
    <row r="92" spans="2:4">
      <c r="B92">
        <f t="shared" si="3"/>
        <v>2.7999999999999967</v>
      </c>
      <c r="C92">
        <f>(SIN(B92/180*PI()+3*w)-SIN(w))/SIN(B92/180*PI()+4*w)</f>
        <v>0.6193196521978549</v>
      </c>
      <c r="D92" s="32">
        <f t="shared" si="4"/>
        <v>5195230</v>
      </c>
    </row>
    <row r="93" spans="2:4">
      <c r="B93">
        <f t="shared" si="3"/>
        <v>2.8999999999999968</v>
      </c>
      <c r="C93">
        <f>(SIN(B93/180*PI()+3*w)-SIN(w))/SIN(B93/180*PI()+4*w)</f>
        <v>0.62253494497700967</v>
      </c>
      <c r="D93" s="32">
        <f t="shared" si="4"/>
        <v>5222202</v>
      </c>
    </row>
    <row r="94" spans="2:4">
      <c r="B94">
        <f t="shared" si="3"/>
        <v>2.9999999999999969</v>
      </c>
      <c r="C94">
        <f>(SIN(B94/180*PI()+3*w)-SIN(w))/SIN(B94/180*PI()+4*w)</f>
        <v>0.62569684070331277</v>
      </c>
      <c r="D94" s="32">
        <f t="shared" si="4"/>
        <v>5248726</v>
      </c>
    </row>
    <row r="95" spans="2:4">
      <c r="B95">
        <f t="shared" si="3"/>
        <v>3.099999999999997</v>
      </c>
      <c r="C95">
        <f>(SIN(B95/180*PI()+3*w)-SIN(w))/SIN(B95/180*PI()+4*w)</f>
        <v>0.62880666328445078</v>
      </c>
      <c r="D95" s="32">
        <f t="shared" si="4"/>
        <v>5274813</v>
      </c>
    </row>
    <row r="96" spans="2:4">
      <c r="B96">
        <f t="shared" si="3"/>
        <v>3.1999999999999971</v>
      </c>
      <c r="C96">
        <f>(SIN(B96/180*PI()+3*w)-SIN(w))/SIN(B96/180*PI()+4*w)</f>
        <v>0.63186569322141661</v>
      </c>
      <c r="D96" s="32">
        <f t="shared" si="4"/>
        <v>5300474</v>
      </c>
    </row>
    <row r="97" spans="2:4">
      <c r="B97">
        <f t="shared" si="3"/>
        <v>3.2999999999999972</v>
      </c>
      <c r="C97">
        <f>(SIN(B97/180*PI()+3*w)-SIN(w))/SIN(B97/180*PI()+4*w)</f>
        <v>0.63487516937300925</v>
      </c>
      <c r="D97" s="32">
        <f t="shared" si="4"/>
        <v>5325719</v>
      </c>
    </row>
    <row r="98" spans="2:4">
      <c r="B98">
        <f t="shared" si="3"/>
        <v>3.3999999999999972</v>
      </c>
      <c r="C98">
        <f>(SIN(B98/180*PI()+3*w)-SIN(w))/SIN(B98/180*PI()+4*w)</f>
        <v>0.63783629063495484</v>
      </c>
      <c r="D98" s="32">
        <f t="shared" si="4"/>
        <v>5350559</v>
      </c>
    </row>
    <row r="99" spans="2:4">
      <c r="B99">
        <f t="shared" si="3"/>
        <v>3.4999999999999973</v>
      </c>
      <c r="C99">
        <f>(SIN(B99/180*PI()+3*w)-SIN(w))/SIN(B99/180*PI()+4*w)</f>
        <v>0.64075021753842953</v>
      </c>
      <c r="D99" s="32">
        <f t="shared" si="4"/>
        <v>5375002</v>
      </c>
    </row>
    <row r="100" spans="2:4">
      <c r="B100">
        <f t="shared" si="3"/>
        <v>3.5999999999999974</v>
      </c>
      <c r="C100">
        <f>(SIN(B100/180*PI()+3*w)-SIN(w))/SIN(B100/180*PI()+4*w)</f>
        <v>0.64361807377246205</v>
      </c>
      <c r="D100" s="32">
        <f t="shared" si="4"/>
        <v>5399060</v>
      </c>
    </row>
    <row r="101" spans="2:4">
      <c r="B101">
        <f t="shared" si="3"/>
        <v>3.6999999999999975</v>
      </c>
      <c r="C101">
        <f>(SIN(B101/180*PI()+3*w)-SIN(w))/SIN(B101/180*PI()+4*w)</f>
        <v>0.64644094763441196</v>
      </c>
      <c r="D101" s="32">
        <f t="shared" si="4"/>
        <v>5422740</v>
      </c>
    </row>
    <row r="102" spans="2:4">
      <c r="B102">
        <f t="shared" si="3"/>
        <v>3.7999999999999976</v>
      </c>
      <c r="C102">
        <f>(SIN(B102/180*PI()+3*w)-SIN(w))/SIN(B102/180*PI()+4*w)</f>
        <v>0.64921989341245745</v>
      </c>
      <c r="D102" s="32">
        <f t="shared" si="4"/>
        <v>5446051</v>
      </c>
    </row>
    <row r="103" spans="2:4">
      <c r="B103">
        <f t="shared" si="3"/>
        <v>3.8999999999999977</v>
      </c>
      <c r="C103">
        <f>(SIN(B103/180*PI()+3*w)-SIN(w))/SIN(B103/180*PI()+4*w)</f>
        <v>0.65195593270377972</v>
      </c>
      <c r="D103" s="32">
        <f t="shared" si="4"/>
        <v>5469003</v>
      </c>
    </row>
    <row r="104" spans="2:4">
      <c r="B104">
        <f t="shared" si="3"/>
        <v>3.9999999999999978</v>
      </c>
      <c r="C104">
        <f>(SIN(B104/180*PI()+3*w)-SIN(w))/SIN(B104/180*PI()+4*w)</f>
        <v>0.65465005567190959</v>
      </c>
      <c r="D104" s="32">
        <f t="shared" si="4"/>
        <v>5491603</v>
      </c>
    </row>
    <row r="105" spans="2:4">
      <c r="B105">
        <f t="shared" si="3"/>
        <v>4.0999999999999979</v>
      </c>
      <c r="C105">
        <f>(SIN(B105/180*PI()+3*w)-SIN(w))/SIN(B105/180*PI()+4*w)</f>
        <v>0.65730322224648541</v>
      </c>
      <c r="D105" s="32">
        <f t="shared" si="4"/>
        <v>5513859</v>
      </c>
    </row>
    <row r="106" spans="2:4">
      <c r="B106">
        <f t="shared" ref="B106:B169" si="5">B105+$B$1</f>
        <v>4.1999999999999975</v>
      </c>
      <c r="C106">
        <f>(SIN(B106/180*PI()+3*w)-SIN(w))/SIN(B106/180*PI()+4*w)</f>
        <v>0.65991636326847569</v>
      </c>
      <c r="D106" s="32">
        <f t="shared" si="4"/>
        <v>5535780</v>
      </c>
    </row>
    <row r="107" spans="2:4">
      <c r="B107">
        <f t="shared" si="5"/>
        <v>4.2999999999999972</v>
      </c>
      <c r="C107">
        <f>(SIN(B107/180*PI()+3*w)-SIN(w))/SIN(B107/180*PI()+4*w)</f>
        <v>0.6624903815837383</v>
      </c>
      <c r="D107" s="32">
        <f t="shared" si="4"/>
        <v>5557372</v>
      </c>
    </row>
    <row r="108" spans="2:4">
      <c r="B108">
        <f t="shared" si="5"/>
        <v>4.3999999999999968</v>
      </c>
      <c r="C108">
        <f>(SIN(B108/180*PI()+3*w)-SIN(w))/SIN(B108/180*PI()+4*w)</f>
        <v>0.66502615308761448</v>
      </c>
      <c r="D108" s="32">
        <f t="shared" si="4"/>
        <v>5578644</v>
      </c>
    </row>
    <row r="109" spans="2:4">
      <c r="B109">
        <f t="shared" si="5"/>
        <v>4.4999999999999964</v>
      </c>
      <c r="C109">
        <f>(SIN(B109/180*PI()+3*w)-SIN(w))/SIN(B109/180*PI()+4*w)</f>
        <v>0.66752452772309623</v>
      </c>
      <c r="D109" s="32">
        <f t="shared" si="4"/>
        <v>5599602</v>
      </c>
    </row>
    <row r="110" spans="2:4">
      <c r="B110">
        <f t="shared" si="5"/>
        <v>4.5999999999999961</v>
      </c>
      <c r="C110">
        <f>(SIN(B110/180*PI()+3*w)-SIN(w))/SIN(B110/180*PI()+4*w)</f>
        <v>0.66998633043495648</v>
      </c>
      <c r="D110" s="32">
        <f t="shared" si="4"/>
        <v>5620253</v>
      </c>
    </row>
    <row r="111" spans="2:4">
      <c r="B111">
        <f t="shared" si="5"/>
        <v>4.6999999999999957</v>
      </c>
      <c r="C111">
        <f>(SIN(B111/180*PI()+3*w)-SIN(w))/SIN(B111/180*PI()+4*w)</f>
        <v>0.67241236208209243</v>
      </c>
      <c r="D111" s="32">
        <f t="shared" si="4"/>
        <v>5640604</v>
      </c>
    </row>
    <row r="112" spans="2:4">
      <c r="B112">
        <f t="shared" si="5"/>
        <v>4.7999999999999954</v>
      </c>
      <c r="C112">
        <f>(SIN(B112/180*PI()+3*w)-SIN(w))/SIN(B112/180*PI()+4*w)</f>
        <v>0.67480340031020336</v>
      </c>
      <c r="D112" s="32">
        <f t="shared" si="4"/>
        <v>5660661</v>
      </c>
    </row>
    <row r="113" spans="2:4">
      <c r="B113">
        <f t="shared" si="5"/>
        <v>4.899999999999995</v>
      </c>
      <c r="C113">
        <f>(SIN(B113/180*PI()+3*w)-SIN(w))/SIN(B113/180*PI()+4*w)</f>
        <v>0.67716020038679725</v>
      </c>
      <c r="D113" s="32">
        <f t="shared" si="4"/>
        <v>5680431</v>
      </c>
    </row>
    <row r="114" spans="2:4">
      <c r="B114">
        <f t="shared" si="5"/>
        <v>4.9999999999999947</v>
      </c>
      <c r="C114">
        <f>(SIN(B114/180*PI()+3*w)-SIN(w))/SIN(B114/180*PI()+4*w)</f>
        <v>0.67948349600041169</v>
      </c>
      <c r="D114" s="32">
        <f t="shared" si="4"/>
        <v>5699921</v>
      </c>
    </row>
    <row r="115" spans="2:4">
      <c r="B115">
        <f t="shared" si="5"/>
        <v>5.0999999999999943</v>
      </c>
      <c r="C115">
        <f>(SIN(B115/180*PI()+3*w)-SIN(w))/SIN(B115/180*PI()+4*w)</f>
        <v>0.68177400002582578</v>
      </c>
      <c r="D115" s="32">
        <f t="shared" si="4"/>
        <v>5719135</v>
      </c>
    </row>
    <row r="116" spans="2:4">
      <c r="B116">
        <f t="shared" si="5"/>
        <v>5.199999999999994</v>
      </c>
      <c r="C116">
        <f>(SIN(B116/180*PI()+3*w)-SIN(w))/SIN(B116/180*PI()+4*w)</f>
        <v>0.68403240525693909</v>
      </c>
      <c r="D116" s="32">
        <f t="shared" si="4"/>
        <v>5738080</v>
      </c>
    </row>
    <row r="117" spans="2:4">
      <c r="B117">
        <f t="shared" si="5"/>
        <v>5.2999999999999936</v>
      </c>
      <c r="C117">
        <f>(SIN(B117/180*PI()+3*w)-SIN(w))/SIN(B117/180*PI()+4*w)</f>
        <v>0.68625938510890028</v>
      </c>
      <c r="D117" s="32">
        <f t="shared" si="4"/>
        <v>5756761</v>
      </c>
    </row>
    <row r="118" spans="2:4">
      <c r="B118">
        <f t="shared" si="5"/>
        <v>5.3999999999999932</v>
      </c>
      <c r="C118">
        <f>(SIN(B118/180*PI()+3*w)-SIN(w))/SIN(B118/180*PI()+4*w)</f>
        <v>0.68845559429098047</v>
      </c>
      <c r="D118" s="32">
        <f t="shared" si="4"/>
        <v>5775184</v>
      </c>
    </row>
    <row r="119" spans="2:4">
      <c r="B119">
        <f t="shared" si="5"/>
        <v>5.4999999999999929</v>
      </c>
      <c r="C119">
        <f>(SIN(B119/180*PI()+3*w)-SIN(w))/SIN(B119/180*PI()+4*w)</f>
        <v>0.69062166945160353</v>
      </c>
      <c r="D119" s="32">
        <f t="shared" si="4"/>
        <v>5793354</v>
      </c>
    </row>
    <row r="120" spans="2:4">
      <c r="B120">
        <f t="shared" si="5"/>
        <v>5.5999999999999925</v>
      </c>
      <c r="C120">
        <f>(SIN(B120/180*PI()+3*w)-SIN(w))/SIN(B120/180*PI()+4*w)</f>
        <v>0.69275822979686819</v>
      </c>
      <c r="D120" s="32">
        <f t="shared" si="4"/>
        <v>5811277</v>
      </c>
    </row>
    <row r="121" spans="2:4">
      <c r="B121">
        <f t="shared" si="5"/>
        <v>5.6999999999999922</v>
      </c>
      <c r="C121">
        <f>(SIN(B121/180*PI()+3*w)-SIN(w))/SIN(B121/180*PI()+4*w)</f>
        <v>0.69486587768382424</v>
      </c>
      <c r="D121" s="32">
        <f t="shared" si="4"/>
        <v>5828957</v>
      </c>
    </row>
    <row r="122" spans="2:4">
      <c r="B122">
        <f t="shared" si="5"/>
        <v>5.7999999999999918</v>
      </c>
      <c r="C122">
        <f>(SIN(B122/180*PI()+3*w)-SIN(w))/SIN(B122/180*PI()+4*w)</f>
        <v>0.69694519918969777</v>
      </c>
      <c r="D122" s="32">
        <f t="shared" si="4"/>
        <v>5846400</v>
      </c>
    </row>
    <row r="123" spans="2:4">
      <c r="B123">
        <f t="shared" si="5"/>
        <v>5.8999999999999915</v>
      </c>
      <c r="C123">
        <f>(SIN(B123/180*PI()+3*w)-SIN(w))/SIN(B123/180*PI()+4*w)</f>
        <v>0.69899676465819349</v>
      </c>
      <c r="D123" s="32">
        <f t="shared" si="4"/>
        <v>5863610</v>
      </c>
    </row>
    <row r="124" spans="2:4">
      <c r="B124">
        <f t="shared" si="5"/>
        <v>5.9999999999999911</v>
      </c>
      <c r="C124">
        <f>(SIN(B124/180*PI()+3*w)-SIN(w))/SIN(B124/180*PI()+4*w)</f>
        <v>0.70102112922394577</v>
      </c>
      <c r="D124" s="32">
        <f t="shared" si="4"/>
        <v>5880591</v>
      </c>
    </row>
    <row r="125" spans="2:4">
      <c r="B125">
        <f t="shared" si="5"/>
        <v>6.0999999999999908</v>
      </c>
      <c r="C125">
        <f>(SIN(B125/180*PI()+3*w)-SIN(w))/SIN(B125/180*PI()+4*w)</f>
        <v>0.70301883331612969</v>
      </c>
      <c r="D125" s="32">
        <f t="shared" si="4"/>
        <v>5897349</v>
      </c>
    </row>
    <row r="126" spans="2:4">
      <c r="B126">
        <f t="shared" si="5"/>
        <v>6.1999999999999904</v>
      </c>
      <c r="C126">
        <f>(SIN(B126/180*PI()+3*w)-SIN(w))/SIN(B126/180*PI()+4*w)</f>
        <v>0.70499040314219463</v>
      </c>
      <c r="D126" s="32">
        <f t="shared" si="4"/>
        <v>5913888</v>
      </c>
    </row>
    <row r="127" spans="2:4">
      <c r="B127">
        <f t="shared" si="5"/>
        <v>6.2999999999999901</v>
      </c>
      <c r="C127">
        <f>(SIN(B127/180*PI()+3*w)-SIN(w))/SIN(B127/180*PI()+4*w)</f>
        <v>0.7069363511526251</v>
      </c>
      <c r="D127" s="32">
        <f t="shared" si="4"/>
        <v>5930212</v>
      </c>
    </row>
    <row r="128" spans="2:4">
      <c r="B128">
        <f t="shared" si="5"/>
        <v>6.3999999999999897</v>
      </c>
      <c r="C128">
        <f>(SIN(B128/180*PI()+3*w)-SIN(w))/SIN(B128/180*PI()+4*w)</f>
        <v>0.70885717648759572</v>
      </c>
      <c r="D128" s="32">
        <f t="shared" si="4"/>
        <v>5946325</v>
      </c>
    </row>
    <row r="129" spans="2:4">
      <c r="B129">
        <f t="shared" si="5"/>
        <v>6.4999999999999893</v>
      </c>
      <c r="C129">
        <f>(SIN(B129/180*PI()+3*w)-SIN(w))/SIN(B129/180*PI()+4*w)</f>
        <v>0.71075336540633738</v>
      </c>
      <c r="D129" s="32">
        <f t="shared" si="4"/>
        <v>5962231</v>
      </c>
    </row>
    <row r="130" spans="2:4">
      <c r="B130">
        <f t="shared" si="5"/>
        <v>6.599999999999989</v>
      </c>
      <c r="C130">
        <f>(SIN(B130/180*PI()+3*w)-SIN(w))/SIN(B130/180*PI()+4*w)</f>
        <v>0.71262539169998596</v>
      </c>
      <c r="D130" s="32">
        <f t="shared" si="4"/>
        <v>5977935</v>
      </c>
    </row>
    <row r="131" spans="2:4">
      <c r="B131">
        <f t="shared" si="5"/>
        <v>6.6999999999999886</v>
      </c>
      <c r="C131">
        <f>(SIN(B131/180*PI()+3*w)-SIN(w))/SIN(B131/180*PI()+4*w)</f>
        <v>0.7144737170886577</v>
      </c>
      <c r="D131" s="32">
        <f t="shared" si="4"/>
        <v>5993440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5</vt:i4>
      </vt:variant>
    </vt:vector>
  </HeadingPairs>
  <TitlesOfParts>
    <vt:vector size="8" baseType="lpstr">
      <vt:lpstr>Fehler</vt:lpstr>
      <vt:lpstr>PCF_COEF</vt:lpstr>
      <vt:lpstr>Graph</vt:lpstr>
      <vt:lpstr>beta_fract</vt:lpstr>
      <vt:lpstr>f0</vt:lpstr>
      <vt:lpstr>fs</vt:lpstr>
      <vt:lpstr>phi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</dc:creator>
  <cp:lastModifiedBy>Rainer</cp:lastModifiedBy>
  <dcterms:created xsi:type="dcterms:W3CDTF">2020-08-30T19:18:20Z</dcterms:created>
  <dcterms:modified xsi:type="dcterms:W3CDTF">2020-08-30T20:10:37Z</dcterms:modified>
</cp:coreProperties>
</file>