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/>
  <xr:revisionPtr revIDLastSave="0" documentId="13_ncr:1_{A6143551-8040-4FEB-8922-891BD8C790C9}" xr6:coauthVersionLast="45" xr6:coauthVersionMax="45" xr10:uidLastSave="{00000000-0000-0000-0000-000000000000}"/>
  <bookViews>
    <workbookView xWindow="-93" yWindow="387" windowWidth="25786" windowHeight="13526" tabRatio="805" xr2:uid="{00000000-000D-0000-FFFF-FFFF00000000}"/>
  </bookViews>
  <sheets>
    <sheet name="P85_伦敦气象数据" sheetId="1" r:id="rId1"/>
    <sheet name="P86_甘肃气象台站数据" sheetId="2" r:id="rId2"/>
    <sheet name="P89_2003年中国各省人口与GDP" sheetId="3" r:id="rId3"/>
    <sheet name="P103_林地斑块面积周长" sheetId="4" r:id="rId4"/>
    <sheet name="P111_粮食产量数据" sheetId="5" r:id="rId5"/>
    <sheet name="P115_季度客流量数据" sheetId="6" r:id="rId6"/>
  </sheets>
  <definedNames>
    <definedName name="_xlnm._FilterDatabase" localSheetId="2" hidden="1">P89_2003年中国各省人口与GDP!$A$1:$E$32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P86_甘肃气象台站数据!$H$45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4" i="5"/>
  <c r="F4" i="5"/>
  <c r="F5" i="5"/>
  <c r="F6" i="5"/>
  <c r="F7" i="5"/>
  <c r="F8" i="5"/>
  <c r="F9" i="5"/>
  <c r="F10" i="5"/>
  <c r="F11" i="5"/>
  <c r="F12" i="5"/>
  <c r="F13" i="5"/>
  <c r="F14" i="5"/>
  <c r="F15" i="5"/>
  <c r="F3" i="5"/>
  <c r="E8" i="5"/>
  <c r="E9" i="5"/>
  <c r="E10" i="5"/>
  <c r="E11" i="5"/>
  <c r="E12" i="5"/>
  <c r="E13" i="5"/>
  <c r="E14" i="5"/>
  <c r="E15" i="5"/>
  <c r="E16" i="5"/>
  <c r="E7" i="5"/>
  <c r="D6" i="5"/>
  <c r="D7" i="5"/>
  <c r="D8" i="5"/>
  <c r="D9" i="5"/>
  <c r="D10" i="5"/>
  <c r="D11" i="5"/>
  <c r="D12" i="5"/>
  <c r="D13" i="5"/>
  <c r="D14" i="5"/>
  <c r="D15" i="5"/>
  <c r="D16" i="5"/>
  <c r="D5" i="5"/>
  <c r="E21" i="6" l="1"/>
  <c r="D21" i="6"/>
  <c r="C21" i="6"/>
  <c r="B21" i="6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L4" i="6"/>
  <c r="L5" i="6" s="1"/>
  <c r="E4" i="6"/>
  <c r="F4" i="6" s="1"/>
  <c r="L3" i="6"/>
  <c r="E3" i="6"/>
  <c r="F3" i="6" s="1"/>
  <c r="O2" i="6"/>
  <c r="N2" i="6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32" i="3"/>
  <c r="C32" i="3"/>
  <c r="F32" i="3" s="1"/>
  <c r="E31" i="3"/>
  <c r="C31" i="3"/>
  <c r="F31" i="3" s="1"/>
  <c r="E30" i="3"/>
  <c r="C30" i="3"/>
  <c r="F30" i="3" s="1"/>
  <c r="E29" i="3"/>
  <c r="C29" i="3"/>
  <c r="F29" i="3" s="1"/>
  <c r="E28" i="3"/>
  <c r="C28" i="3"/>
  <c r="F28" i="3" s="1"/>
  <c r="E27" i="3"/>
  <c r="C27" i="3"/>
  <c r="F27" i="3" s="1"/>
  <c r="E26" i="3"/>
  <c r="C26" i="3"/>
  <c r="F26" i="3" s="1"/>
  <c r="E25" i="3"/>
  <c r="C25" i="3"/>
  <c r="F25" i="3" s="1"/>
  <c r="E24" i="3"/>
  <c r="C24" i="3"/>
  <c r="F24" i="3" s="1"/>
  <c r="E23" i="3"/>
  <c r="C23" i="3"/>
  <c r="F23" i="3" s="1"/>
  <c r="E22" i="3"/>
  <c r="C22" i="3"/>
  <c r="F22" i="3" s="1"/>
  <c r="E21" i="3"/>
  <c r="C21" i="3"/>
  <c r="F21" i="3" s="1"/>
  <c r="E20" i="3"/>
  <c r="C20" i="3"/>
  <c r="F20" i="3" s="1"/>
  <c r="E19" i="3"/>
  <c r="C19" i="3"/>
  <c r="F19" i="3" s="1"/>
  <c r="E18" i="3"/>
  <c r="C18" i="3"/>
  <c r="F18" i="3" s="1"/>
  <c r="E17" i="3"/>
  <c r="C17" i="3"/>
  <c r="F17" i="3" s="1"/>
  <c r="E16" i="3"/>
  <c r="C16" i="3"/>
  <c r="F16" i="3" s="1"/>
  <c r="E15" i="3"/>
  <c r="C15" i="3"/>
  <c r="F15" i="3" s="1"/>
  <c r="E14" i="3"/>
  <c r="C14" i="3"/>
  <c r="F14" i="3" s="1"/>
  <c r="E13" i="3"/>
  <c r="C13" i="3"/>
  <c r="F13" i="3" s="1"/>
  <c r="E12" i="3"/>
  <c r="C12" i="3"/>
  <c r="F12" i="3" s="1"/>
  <c r="E11" i="3"/>
  <c r="C11" i="3"/>
  <c r="F11" i="3" s="1"/>
  <c r="E10" i="3"/>
  <c r="C10" i="3"/>
  <c r="F10" i="3" s="1"/>
  <c r="E9" i="3"/>
  <c r="C9" i="3"/>
  <c r="F9" i="3" s="1"/>
  <c r="E8" i="3"/>
  <c r="C8" i="3"/>
  <c r="F8" i="3" s="1"/>
  <c r="E7" i="3"/>
  <c r="C7" i="3"/>
  <c r="F7" i="3" s="1"/>
  <c r="E6" i="3"/>
  <c r="C6" i="3"/>
  <c r="F6" i="3" s="1"/>
  <c r="E5" i="3"/>
  <c r="C5" i="3"/>
  <c r="F5" i="3" s="1"/>
  <c r="E4" i="3"/>
  <c r="C4" i="3"/>
  <c r="F4" i="3" s="1"/>
  <c r="E3" i="3"/>
  <c r="C3" i="3"/>
  <c r="F3" i="3" s="1"/>
  <c r="E2" i="3"/>
  <c r="F2" i="3" s="1"/>
  <c r="C2" i="3"/>
  <c r="N37" i="2"/>
  <c r="P36" i="2"/>
  <c r="N36" i="2"/>
  <c r="O36" i="2" s="1"/>
  <c r="I3" i="2"/>
  <c r="I2" i="2"/>
  <c r="B5" i="1"/>
  <c r="L6" i="6" l="1"/>
  <c r="F33" i="3"/>
  <c r="I2" i="3" s="1"/>
  <c r="O3" i="6"/>
  <c r="M4" i="6"/>
  <c r="N4" i="6" s="1"/>
  <c r="O4" i="6"/>
  <c r="F21" i="6"/>
  <c r="F22" i="6" s="1"/>
  <c r="E22" i="6" s="1"/>
  <c r="M3" i="6"/>
  <c r="N3" i="6"/>
  <c r="C22" i="6" l="1"/>
  <c r="D22" i="6"/>
  <c r="B22" i="6"/>
  <c r="L7" i="6"/>
  <c r="M5" i="6"/>
  <c r="O5" i="6" l="1"/>
  <c r="N5" i="6"/>
  <c r="M6" i="6"/>
  <c r="N7" i="6"/>
  <c r="M7" i="6"/>
  <c r="O7" i="6" s="1"/>
  <c r="L8" i="6"/>
  <c r="L9" i="6" l="1"/>
  <c r="M8" i="6"/>
  <c r="O8" i="6" s="1"/>
  <c r="O6" i="6"/>
  <c r="N6" i="6"/>
  <c r="O9" i="6" l="1"/>
  <c r="M9" i="6"/>
  <c r="N9" i="6" s="1"/>
  <c r="L10" i="6"/>
  <c r="N8" i="6"/>
  <c r="L11" i="6" l="1"/>
  <c r="M10" i="6"/>
  <c r="O10" i="6" s="1"/>
  <c r="M11" i="6" l="1"/>
  <c r="O11" i="6" s="1"/>
  <c r="L12" i="6"/>
  <c r="N10" i="6"/>
  <c r="L13" i="6" l="1"/>
  <c r="M12" i="6"/>
  <c r="O12" i="6" s="1"/>
  <c r="N11" i="6"/>
  <c r="N12" i="6" l="1"/>
  <c r="M13" i="6"/>
  <c r="O13" i="6" s="1"/>
  <c r="N13" i="6" l="1"/>
  <c r="J20" i="6" l="1"/>
  <c r="J19" i="6"/>
  <c r="J18" i="6"/>
  <c r="J21" i="6"/>
  <c r="J22" i="6" l="1"/>
</calcChain>
</file>

<file path=xl/sharedStrings.xml><?xml version="1.0" encoding="utf-8"?>
<sst xmlns="http://schemas.openxmlformats.org/spreadsheetml/2006/main" count="279" uniqueCount="163">
  <si>
    <t>月份</t>
  </si>
  <si>
    <t>平均气温x/oC</t>
  </si>
  <si>
    <t>降雨量y/mm</t>
  </si>
  <si>
    <t>台站</t>
  </si>
  <si>
    <t>安西</t>
  </si>
  <si>
    <t>白银</t>
  </si>
  <si>
    <t>定西</t>
  </si>
  <si>
    <t>古浪</t>
  </si>
  <si>
    <t>和政</t>
  </si>
  <si>
    <t>徽县</t>
  </si>
  <si>
    <t>会宁</t>
  </si>
  <si>
    <t>靖远</t>
  </si>
  <si>
    <t>酒泉</t>
  </si>
  <si>
    <t>兰州</t>
  </si>
  <si>
    <t>礼县</t>
  </si>
  <si>
    <t>临洮</t>
  </si>
  <si>
    <t>临夏</t>
  </si>
  <si>
    <t>玛曲</t>
  </si>
  <si>
    <t>岷县</t>
  </si>
  <si>
    <t>秦安</t>
  </si>
  <si>
    <t>天水</t>
  </si>
  <si>
    <t>天祝松山</t>
  </si>
  <si>
    <t>通渭</t>
  </si>
  <si>
    <t>通渭华家岭</t>
  </si>
  <si>
    <t>武山</t>
  </si>
  <si>
    <t>榆中</t>
  </si>
  <si>
    <t>成县</t>
  </si>
  <si>
    <t>陇南台</t>
  </si>
  <si>
    <t>马鬃山</t>
  </si>
  <si>
    <t>肃北野马街</t>
  </si>
  <si>
    <t>敦煌</t>
  </si>
  <si>
    <t>梧桐沟</t>
  </si>
  <si>
    <t>金塔</t>
  </si>
  <si>
    <t>鼎新</t>
  </si>
  <si>
    <t>高台</t>
  </si>
  <si>
    <t>肃南</t>
  </si>
  <si>
    <t>临泽</t>
  </si>
  <si>
    <t>张掖</t>
  </si>
  <si>
    <t>山丹</t>
  </si>
  <si>
    <t>民乐</t>
  </si>
  <si>
    <t>民勤</t>
  </si>
  <si>
    <t>永昌</t>
  </si>
  <si>
    <t>武威</t>
  </si>
  <si>
    <t>乌鞘岭</t>
  </si>
  <si>
    <t>环县</t>
  </si>
  <si>
    <t>平凉</t>
  </si>
  <si>
    <t>灵台</t>
  </si>
  <si>
    <t>静宁</t>
  </si>
  <si>
    <t>文县</t>
  </si>
  <si>
    <t>宕昌</t>
  </si>
  <si>
    <t>临潭</t>
  </si>
  <si>
    <t>宁县</t>
  </si>
  <si>
    <t>合水太白</t>
  </si>
  <si>
    <t>玉门镇</t>
  </si>
  <si>
    <t>西峰</t>
  </si>
  <si>
    <t>甘南</t>
  </si>
  <si>
    <t>郎木寺</t>
  </si>
  <si>
    <t>序号</t>
  </si>
  <si>
    <t>面积A/m2</t>
  </si>
  <si>
    <t>周长P/m</t>
  </si>
  <si>
    <t>年份</t>
  </si>
  <si>
    <t>三点移动</t>
  </si>
  <si>
    <t>五点移动</t>
  </si>
  <si>
    <t>三点滑动</t>
  </si>
  <si>
    <t>五点滑动</t>
  </si>
  <si>
    <t>季度</t>
  </si>
  <si>
    <t>t</t>
  </si>
  <si>
    <t>n</t>
  </si>
  <si>
    <t>显著水平α</t>
  </si>
  <si>
    <t>广东</t>
  </si>
  <si>
    <t>江苏</t>
  </si>
  <si>
    <t>山东</t>
  </si>
  <si>
    <t>浙江</t>
  </si>
  <si>
    <t>河北</t>
  </si>
  <si>
    <t>河南</t>
  </si>
  <si>
    <t>上海</t>
  </si>
  <si>
    <t>辽宁</t>
  </si>
  <si>
    <t>四川</t>
  </si>
  <si>
    <t>湖北</t>
  </si>
  <si>
    <t>福建</t>
  </si>
  <si>
    <t>湖南</t>
  </si>
  <si>
    <t>黑龙江</t>
  </si>
  <si>
    <t>安徽</t>
  </si>
  <si>
    <t>北京</t>
  </si>
  <si>
    <t>江西</t>
  </si>
  <si>
    <t>广西</t>
  </si>
  <si>
    <t>吉林</t>
  </si>
  <si>
    <t>云南</t>
  </si>
  <si>
    <t>山西</t>
  </si>
  <si>
    <t>天津</t>
  </si>
  <si>
    <t>陕西</t>
  </si>
  <si>
    <t>重庆</t>
  </si>
  <si>
    <t>内蒙古</t>
  </si>
  <si>
    <t>新疆</t>
  </si>
  <si>
    <t>贵州</t>
  </si>
  <si>
    <t>甘肃</t>
  </si>
  <si>
    <t>海南</t>
  </si>
  <si>
    <t>青海</t>
  </si>
  <si>
    <t>宁夏</t>
  </si>
  <si>
    <t>西藏</t>
  </si>
  <si>
    <t>省市</t>
    <phoneticPr fontId="1" type="noConversion"/>
  </si>
  <si>
    <r>
      <t>粮食产量y/10</t>
    </r>
    <r>
      <rPr>
        <b/>
        <vertAlign val="superscript"/>
        <sz val="10"/>
        <color theme="1"/>
        <rFont val="等线"/>
        <family val="3"/>
        <charset val="134"/>
        <scheme val="minor"/>
      </rPr>
      <t>4</t>
    </r>
    <r>
      <rPr>
        <b/>
        <sz val="10"/>
        <color theme="1"/>
        <rFont val="等线"/>
        <family val="3"/>
        <charset val="134"/>
        <scheme val="minor"/>
      </rPr>
      <t>t</t>
    </r>
    <phoneticPr fontId="1" type="noConversion"/>
  </si>
  <si>
    <t>自然序号</t>
    <phoneticPr fontId="1" type="noConversion"/>
  </si>
  <si>
    <r>
      <t>游客人数
（10</t>
    </r>
    <r>
      <rPr>
        <b/>
        <vertAlign val="superscript"/>
        <sz val="10"/>
        <rFont val="等线"/>
        <family val="3"/>
        <charset val="134"/>
        <scheme val="minor"/>
      </rPr>
      <t>4</t>
    </r>
    <r>
      <rPr>
        <b/>
        <sz val="10"/>
        <rFont val="等线"/>
        <family val="3"/>
        <charset val="134"/>
        <scheme val="minor"/>
      </rPr>
      <t>人次）</t>
    </r>
    <phoneticPr fontId="2" type="noConversion"/>
  </si>
  <si>
    <r>
      <t>三次滑动平均
（10</t>
    </r>
    <r>
      <rPr>
        <b/>
        <vertAlign val="superscript"/>
        <sz val="10"/>
        <rFont val="等线"/>
        <family val="3"/>
        <charset val="134"/>
        <scheme val="minor"/>
      </rPr>
      <t>4</t>
    </r>
    <r>
      <rPr>
        <b/>
        <sz val="10"/>
        <rFont val="等线"/>
        <family val="3"/>
        <charset val="134"/>
        <scheme val="minor"/>
      </rPr>
      <t>人次）</t>
    </r>
    <phoneticPr fontId="2" type="noConversion"/>
  </si>
  <si>
    <t>年份/季度</t>
    <phoneticPr fontId="2" type="noConversion"/>
  </si>
  <si>
    <t>季节系数</t>
    <phoneticPr fontId="1" type="noConversion"/>
  </si>
  <si>
    <t>改进季节系数</t>
    <phoneticPr fontId="1" type="noConversion"/>
  </si>
  <si>
    <t>矫正季节系数</t>
    <phoneticPr fontId="1" type="noConversion"/>
  </si>
  <si>
    <t>S(1)</t>
    <phoneticPr fontId="2" type="noConversion"/>
  </si>
  <si>
    <t>S(2)</t>
    <phoneticPr fontId="2" type="noConversion"/>
  </si>
  <si>
    <r>
      <t>a</t>
    </r>
    <r>
      <rPr>
        <b/>
        <vertAlign val="subscript"/>
        <sz val="10"/>
        <rFont val="等线"/>
        <family val="3"/>
        <charset val="134"/>
        <scheme val="minor"/>
      </rPr>
      <t>t</t>
    </r>
    <phoneticPr fontId="2" type="noConversion"/>
  </si>
  <si>
    <r>
      <t>b</t>
    </r>
    <r>
      <rPr>
        <b/>
        <vertAlign val="subscript"/>
        <sz val="10"/>
        <rFont val="等线"/>
        <family val="3"/>
        <charset val="134"/>
        <scheme val="minor"/>
      </rPr>
      <t>t</t>
    </r>
    <phoneticPr fontId="2" type="noConversion"/>
  </si>
  <si>
    <t>相关系数</t>
    <phoneticPr fontId="1" type="noConversion"/>
  </si>
  <si>
    <t>经度x/度</t>
    <phoneticPr fontId="1" type="noConversion"/>
  </si>
  <si>
    <t>纬度y/度</t>
    <phoneticPr fontId="1" type="noConversion"/>
  </si>
  <si>
    <t>海拔a/m</t>
    <phoneticPr fontId="1" type="noConversion"/>
  </si>
  <si>
    <t>年降水量p/mm</t>
    <phoneticPr fontId="1" type="noConversion"/>
  </si>
  <si>
    <t>年蒸发量v/mm</t>
    <phoneticPr fontId="1" type="noConversion"/>
  </si>
  <si>
    <t>py</t>
    <phoneticPr fontId="1" type="noConversion"/>
  </si>
  <si>
    <t>vy</t>
    <phoneticPr fontId="1" type="noConversion"/>
  </si>
  <si>
    <t>GDP位次R1</t>
    <phoneticPr fontId="1" type="noConversion"/>
  </si>
  <si>
    <t>GDP(x)(亿元)</t>
    <phoneticPr fontId="1" type="noConversion"/>
  </si>
  <si>
    <t>总人口(Y)(万人)</t>
    <phoneticPr fontId="1" type="noConversion"/>
  </si>
  <si>
    <t>总人口位次R2</t>
    <phoneticPr fontId="1" type="noConversion"/>
  </si>
  <si>
    <t>位次差的平方</t>
    <phoneticPr fontId="1" type="noConversion"/>
  </si>
  <si>
    <t>秩相关系数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</si>
  <si>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</si>
  <si>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</si>
  <si>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</si>
  <si>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</si>
  <si>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</si>
  <si>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</si>
  <si>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</si>
  <si>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</si>
  <si>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</si>
  <si>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</si>
  <si>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</si>
  <si>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</si>
  <si>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</si>
  <si>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</si>
  <si>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</si>
  <si>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</si>
  <si>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</si>
  <si>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</si>
  <si>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</si>
  <si>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</si>
  <si>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</si>
  <si>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</si>
  <si>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</si>
  <si>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</si>
  <si>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</si>
  <si>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</si>
  <si>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lnA</t>
    <phoneticPr fontId="1" type="noConversion"/>
  </si>
  <si>
    <t>lnP</t>
    <phoneticPr fontId="1" type="noConversion"/>
  </si>
  <si>
    <r>
      <t>y</t>
    </r>
    <r>
      <rPr>
        <b/>
        <vertAlign val="subscript"/>
        <sz val="10"/>
        <color theme="1"/>
        <rFont val="等线"/>
        <family val="3"/>
        <charset val="134"/>
        <scheme val="minor"/>
      </rPr>
      <t>t</t>
    </r>
    <phoneticPr fontId="1" type="noConversion"/>
  </si>
  <si>
    <r>
      <t>y</t>
    </r>
    <r>
      <rPr>
        <b/>
        <vertAlign val="subscript"/>
        <sz val="10"/>
        <color theme="1"/>
        <rFont val="等线"/>
        <family val="3"/>
        <charset val="134"/>
        <scheme val="minor"/>
      </rPr>
      <t>t-1</t>
    </r>
    <phoneticPr fontId="1" type="noConversion"/>
  </si>
  <si>
    <r>
      <t>y</t>
    </r>
    <r>
      <rPr>
        <b/>
        <vertAlign val="subscript"/>
        <sz val="10"/>
        <color theme="1"/>
        <rFont val="等线"/>
        <family val="3"/>
        <charset val="134"/>
        <scheme val="minor"/>
      </rPr>
      <t>t-2</t>
    </r>
    <phoneticPr fontId="1" type="noConversion"/>
  </si>
  <si>
    <r>
      <t>y=312.7703+0.5997*y</t>
    </r>
    <r>
      <rPr>
        <vertAlign val="subscript"/>
        <sz val="11"/>
        <color rgb="FFFF0000"/>
        <rFont val="等线"/>
        <family val="3"/>
        <charset val="134"/>
        <scheme val="minor"/>
      </rPr>
      <t>t-1</t>
    </r>
    <r>
      <rPr>
        <sz val="11"/>
        <color rgb="FFFF0000"/>
        <rFont val="等线"/>
        <family val="3"/>
        <charset val="134"/>
        <scheme val="minor"/>
      </rPr>
      <t>+0.3467*y</t>
    </r>
    <r>
      <rPr>
        <vertAlign val="subscript"/>
        <sz val="11"/>
        <color rgb="FFFF0000"/>
        <rFont val="等线"/>
        <family val="3"/>
        <charset val="134"/>
        <scheme val="minor"/>
      </rPr>
      <t>t-2</t>
    </r>
    <phoneticPr fontId="1" type="noConversion"/>
  </si>
  <si>
    <t>长期趋势</t>
    <phoneticPr fontId="1" type="noConversion"/>
  </si>
  <si>
    <t>季节变动</t>
    <phoneticPr fontId="1" type="noConversion"/>
  </si>
  <si>
    <t>自由度</t>
    <phoneticPr fontId="1" type="noConversion"/>
  </si>
  <si>
    <t>f=n-2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</si>
</sst>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0_ "/>
    <numFmt numFmtId="178" formatCode="0_ "/>
    <numFmt numFmtId="179" formatCode="0_);[Red]\(0\)"/>
    <numFmt numFmtId="180" formatCode="0.00000_ "/>
    <numFmt numFmtId="181" formatCode="0.00_);[Red]\(0.00\)"/>
    <numFmt numFmtId="182" formatCode="0.0000_);[Red]\(0.00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vertAlign val="superscript"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vertAlign val="superscript"/>
      <sz val="10"/>
      <name val="等线"/>
      <family val="3"/>
      <charset val="134"/>
      <scheme val="minor"/>
    </font>
    <font>
      <b/>
      <vertAlign val="subscript"/>
      <sz val="10"/>
      <name val="等线"/>
      <family val="3"/>
      <charset val="134"/>
      <scheme val="minor"/>
    </font>
    <font>
      <sz val="10"/>
      <color rgb="FFFF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0"/>
      <color theme="1"/>
      <name val="等线"/>
      <family val="3"/>
      <charset val="134"/>
      <scheme val="minor"/>
    </font>
    <font>
      <vertAlign val="subscript"/>
      <sz val="11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81" fontId="4" fillId="0" borderId="0" xfId="0" applyNumberFormat="1" applyFont="1"/>
    <xf numFmtId="0" fontId="3" fillId="0" borderId="0" xfId="0" applyFont="1"/>
    <xf numFmtId="181" fontId="3" fillId="0" borderId="0" xfId="0" applyNumberFormat="1" applyFont="1"/>
    <xf numFmtId="181" fontId="3" fillId="0" borderId="0" xfId="0" applyNumberFormat="1" applyFont="1" applyAlignment="1">
      <alignment horizontal="center"/>
    </xf>
    <xf numFmtId="181" fontId="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vertical="center"/>
    </xf>
    <xf numFmtId="181" fontId="5" fillId="0" borderId="0" xfId="0" applyNumberFormat="1" applyFont="1" applyAlignment="1">
      <alignment vertical="center"/>
    </xf>
    <xf numFmtId="176" fontId="7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80" fontId="7" fillId="0" borderId="0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81" fontId="7" fillId="0" borderId="0" xfId="0" applyNumberFormat="1" applyFont="1" applyBorder="1" applyAlignment="1">
      <alignment horizontal="center" vertical="center"/>
    </xf>
    <xf numFmtId="177" fontId="4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81" fontId="12" fillId="0" borderId="0" xfId="0" applyNumberFormat="1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1" xfId="0" applyFont="1" applyFill="1" applyBorder="1" applyAlignment="1"/>
    <xf numFmtId="0" fontId="13" fillId="0" borderId="1" xfId="0" applyFont="1" applyFill="1" applyBorder="1" applyAlignment="1"/>
    <xf numFmtId="0" fontId="15" fillId="0" borderId="0" xfId="0" applyFont="1" applyFill="1" applyBorder="1" applyAlignment="1"/>
    <xf numFmtId="181" fontId="0" fillId="0" borderId="0" xfId="0" applyNumberFormat="1"/>
    <xf numFmtId="182" fontId="0" fillId="0" borderId="0" xfId="0" applyNumberFormat="1"/>
    <xf numFmtId="0" fontId="14" fillId="0" borderId="0" xfId="0" applyFont="1"/>
    <xf numFmtId="176" fontId="18" fillId="0" borderId="0" xfId="0" applyNumberFormat="1" applyFont="1" applyBorder="1" applyAlignment="1">
      <alignment horizontal="center" vertical="center"/>
    </xf>
    <xf numFmtId="177" fontId="18" fillId="0" borderId="0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181" fontId="7" fillId="0" borderId="3" xfId="0" applyNumberFormat="1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center" wrapText="1"/>
    </xf>
    <xf numFmtId="179" fontId="9" fillId="0" borderId="3" xfId="0" applyNumberFormat="1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wrapText="1"/>
    </xf>
    <xf numFmtId="177" fontId="8" fillId="0" borderId="3" xfId="0" applyNumberFormat="1" applyFont="1" applyBorder="1" applyAlignment="1">
      <alignment horizontal="center"/>
    </xf>
    <xf numFmtId="177" fontId="7" fillId="0" borderId="3" xfId="0" applyNumberFormat="1" applyFont="1" applyBorder="1" applyAlignment="1">
      <alignment horizontal="center" wrapText="1"/>
    </xf>
    <xf numFmtId="177" fontId="7" fillId="0" borderId="3" xfId="0" applyNumberFormat="1" applyFont="1" applyBorder="1" applyAlignment="1">
      <alignment horizontal="center"/>
    </xf>
    <xf numFmtId="177" fontId="8" fillId="0" borderId="3" xfId="0" applyNumberFormat="1" applyFont="1" applyBorder="1" applyAlignment="1">
      <alignment horizontal="center" wrapText="1"/>
    </xf>
    <xf numFmtId="176" fontId="7" fillId="0" borderId="3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176" fontId="9" fillId="0" borderId="3" xfId="0" applyNumberFormat="1" applyFont="1" applyBorder="1" applyAlignment="1">
      <alignment horizontal="center" vertical="center"/>
    </xf>
    <xf numFmtId="181" fontId="7" fillId="0" borderId="3" xfId="0" applyNumberFormat="1" applyFont="1" applyBorder="1" applyAlignment="1">
      <alignment horizontal="center" vertical="center" wrapText="1"/>
    </xf>
    <xf numFmtId="182" fontId="7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18"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80FF80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P85_伦敦气象数据!$A$3</c:f>
              <c:strCache>
                <c:ptCount val="1"/>
                <c:pt idx="0">
                  <c:v>降雨量y/mm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P85_伦敦气象数据!$B$2:$M$2</c:f>
              <c:numCache>
                <c:formatCode>0.00_);[Red]\(0.00\)</c:formatCode>
                <c:ptCount val="12"/>
                <c:pt idx="0">
                  <c:v>3.8</c:v>
                </c:pt>
                <c:pt idx="1">
                  <c:v>4</c:v>
                </c:pt>
                <c:pt idx="2">
                  <c:v>5.8</c:v>
                </c:pt>
                <c:pt idx="3">
                  <c:v>8</c:v>
                </c:pt>
                <c:pt idx="4">
                  <c:v>11.3</c:v>
                </c:pt>
                <c:pt idx="5">
                  <c:v>14.4</c:v>
                </c:pt>
                <c:pt idx="6">
                  <c:v>16.5</c:v>
                </c:pt>
                <c:pt idx="7">
                  <c:v>16.2</c:v>
                </c:pt>
                <c:pt idx="8">
                  <c:v>13.8</c:v>
                </c:pt>
                <c:pt idx="9">
                  <c:v>10.8</c:v>
                </c:pt>
                <c:pt idx="10">
                  <c:v>6.7</c:v>
                </c:pt>
                <c:pt idx="11">
                  <c:v>4.7</c:v>
                </c:pt>
              </c:numCache>
            </c:numRef>
          </c:xVal>
          <c:yVal>
            <c:numRef>
              <c:f>P85_伦敦气象数据!$B$3:$M$3</c:f>
              <c:numCache>
                <c:formatCode>0.00_);[Red]\(0.00\)</c:formatCode>
                <c:ptCount val="12"/>
                <c:pt idx="0">
                  <c:v>77.7</c:v>
                </c:pt>
                <c:pt idx="1">
                  <c:v>51.2</c:v>
                </c:pt>
                <c:pt idx="2">
                  <c:v>60.1</c:v>
                </c:pt>
                <c:pt idx="3">
                  <c:v>54.1</c:v>
                </c:pt>
                <c:pt idx="4">
                  <c:v>55.4</c:v>
                </c:pt>
                <c:pt idx="5">
                  <c:v>56.8</c:v>
                </c:pt>
                <c:pt idx="6">
                  <c:v>45</c:v>
                </c:pt>
                <c:pt idx="7">
                  <c:v>55.3</c:v>
                </c:pt>
                <c:pt idx="8">
                  <c:v>67.5</c:v>
                </c:pt>
                <c:pt idx="9">
                  <c:v>73.3</c:v>
                </c:pt>
                <c:pt idx="10">
                  <c:v>76.599999999999994</c:v>
                </c:pt>
                <c:pt idx="11">
                  <c:v>79.599999999999994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78C-BAD2-90CEAB44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12504"/>
        <c:axId val="735113160"/>
      </c:scatterChart>
      <c:valAx>
        <c:axId val="73511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113160"/>
        <c:crosses val="autoZero"/>
        <c:crossBetween val="midCat"/>
      </c:valAx>
      <c:valAx>
        <c:axId val="7351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11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P86_甘肃气象台站数据!$E$1</c:f>
              <c:strCache>
                <c:ptCount val="1"/>
                <c:pt idx="0">
                  <c:v>年降水量p/mm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6255780527434"/>
                  <c:y val="-0.64775212636695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P86_甘肃气象台站数据!$C$2:$C$54</c:f>
              <c:numCache>
                <c:formatCode>0.00_);[Red]\(0.00\)</c:formatCode>
                <c:ptCount val="53"/>
                <c:pt idx="0">
                  <c:v>40.5</c:v>
                </c:pt>
                <c:pt idx="1">
                  <c:v>36.6</c:v>
                </c:pt>
                <c:pt idx="2">
                  <c:v>35.53</c:v>
                </c:pt>
                <c:pt idx="3">
                  <c:v>37.479999999999997</c:v>
                </c:pt>
                <c:pt idx="4">
                  <c:v>35.43</c:v>
                </c:pt>
                <c:pt idx="5">
                  <c:v>33.82</c:v>
                </c:pt>
                <c:pt idx="6">
                  <c:v>35.630000000000003</c:v>
                </c:pt>
                <c:pt idx="7">
                  <c:v>36.57</c:v>
                </c:pt>
                <c:pt idx="8">
                  <c:v>39.770000000000003</c:v>
                </c:pt>
                <c:pt idx="9">
                  <c:v>36.049999999999997</c:v>
                </c:pt>
                <c:pt idx="10">
                  <c:v>34.200000000000003</c:v>
                </c:pt>
                <c:pt idx="11">
                  <c:v>35.380000000000003</c:v>
                </c:pt>
                <c:pt idx="12">
                  <c:v>35.619999999999997</c:v>
                </c:pt>
                <c:pt idx="13">
                  <c:v>34</c:v>
                </c:pt>
                <c:pt idx="14">
                  <c:v>34.380000000000003</c:v>
                </c:pt>
                <c:pt idx="15">
                  <c:v>34.729999999999997</c:v>
                </c:pt>
                <c:pt idx="16">
                  <c:v>34.58</c:v>
                </c:pt>
                <c:pt idx="17">
                  <c:v>37.200000000000003</c:v>
                </c:pt>
                <c:pt idx="18">
                  <c:v>35.119999999999997</c:v>
                </c:pt>
                <c:pt idx="19">
                  <c:v>35.42</c:v>
                </c:pt>
                <c:pt idx="20">
                  <c:v>34.729999999999997</c:v>
                </c:pt>
                <c:pt idx="21">
                  <c:v>35.85</c:v>
                </c:pt>
                <c:pt idx="22">
                  <c:v>33.75</c:v>
                </c:pt>
                <c:pt idx="23">
                  <c:v>33.4</c:v>
                </c:pt>
                <c:pt idx="24">
                  <c:v>41.8</c:v>
                </c:pt>
                <c:pt idx="25">
                  <c:v>41.58</c:v>
                </c:pt>
                <c:pt idx="26">
                  <c:v>40.15</c:v>
                </c:pt>
                <c:pt idx="27">
                  <c:v>40.26</c:v>
                </c:pt>
                <c:pt idx="28">
                  <c:v>40.72</c:v>
                </c:pt>
                <c:pt idx="29">
                  <c:v>40</c:v>
                </c:pt>
                <c:pt idx="30">
                  <c:v>40.299999999999997</c:v>
                </c:pt>
                <c:pt idx="31">
                  <c:v>39.369999999999997</c:v>
                </c:pt>
                <c:pt idx="32">
                  <c:v>38.83</c:v>
                </c:pt>
                <c:pt idx="33">
                  <c:v>39.15</c:v>
                </c:pt>
                <c:pt idx="34">
                  <c:v>38.93</c:v>
                </c:pt>
                <c:pt idx="35">
                  <c:v>38.78</c:v>
                </c:pt>
                <c:pt idx="36">
                  <c:v>38.450000000000003</c:v>
                </c:pt>
                <c:pt idx="37">
                  <c:v>38.630000000000003</c:v>
                </c:pt>
                <c:pt idx="38">
                  <c:v>38.229999999999997</c:v>
                </c:pt>
                <c:pt idx="39">
                  <c:v>37.92</c:v>
                </c:pt>
                <c:pt idx="40">
                  <c:v>37.200000000000003</c:v>
                </c:pt>
                <c:pt idx="41">
                  <c:v>36.58</c:v>
                </c:pt>
                <c:pt idx="42">
                  <c:v>35.729999999999997</c:v>
                </c:pt>
                <c:pt idx="43">
                  <c:v>35.729999999999997</c:v>
                </c:pt>
                <c:pt idx="44">
                  <c:v>35.15</c:v>
                </c:pt>
                <c:pt idx="45">
                  <c:v>35.520000000000003</c:v>
                </c:pt>
                <c:pt idx="46">
                  <c:v>32.950000000000003</c:v>
                </c:pt>
                <c:pt idx="47">
                  <c:v>34.03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34.21</c:v>
                </c:pt>
                <c:pt idx="51">
                  <c:v>35.43</c:v>
                </c:pt>
                <c:pt idx="52">
                  <c:v>36.14</c:v>
                </c:pt>
              </c:numCache>
            </c:numRef>
          </c:xVal>
          <c:yVal>
            <c:numRef>
              <c:f>P86_甘肃气象台站数据!$E$2:$E$54</c:f>
              <c:numCache>
                <c:formatCode>0.00_);[Red]\(0.00\)</c:formatCode>
                <c:ptCount val="53"/>
                <c:pt idx="0">
                  <c:v>48.25</c:v>
                </c:pt>
                <c:pt idx="1">
                  <c:v>193.72</c:v>
                </c:pt>
                <c:pt idx="2">
                  <c:v>413.94</c:v>
                </c:pt>
                <c:pt idx="3">
                  <c:v>358.6</c:v>
                </c:pt>
                <c:pt idx="4">
                  <c:v>615.04</c:v>
                </c:pt>
                <c:pt idx="5">
                  <c:v>752.42</c:v>
                </c:pt>
                <c:pt idx="6">
                  <c:v>435.43</c:v>
                </c:pt>
                <c:pt idx="7">
                  <c:v>238.55</c:v>
                </c:pt>
                <c:pt idx="8">
                  <c:v>87.85</c:v>
                </c:pt>
                <c:pt idx="9">
                  <c:v>316</c:v>
                </c:pt>
                <c:pt idx="10">
                  <c:v>503.73</c:v>
                </c:pt>
                <c:pt idx="11">
                  <c:v>554.04</c:v>
                </c:pt>
                <c:pt idx="12">
                  <c:v>502.07</c:v>
                </c:pt>
                <c:pt idx="13">
                  <c:v>611.78</c:v>
                </c:pt>
                <c:pt idx="14">
                  <c:v>603.66</c:v>
                </c:pt>
                <c:pt idx="15">
                  <c:v>501.67</c:v>
                </c:pt>
                <c:pt idx="16">
                  <c:v>540.16</c:v>
                </c:pt>
                <c:pt idx="17">
                  <c:v>264.14999999999998</c:v>
                </c:pt>
                <c:pt idx="18">
                  <c:v>427.11</c:v>
                </c:pt>
                <c:pt idx="19">
                  <c:v>513.09</c:v>
                </c:pt>
                <c:pt idx="20">
                  <c:v>478.21</c:v>
                </c:pt>
                <c:pt idx="21">
                  <c:v>395.25</c:v>
                </c:pt>
                <c:pt idx="22">
                  <c:v>650.14</c:v>
                </c:pt>
                <c:pt idx="23">
                  <c:v>480.24</c:v>
                </c:pt>
                <c:pt idx="24">
                  <c:v>85.79</c:v>
                </c:pt>
                <c:pt idx="25">
                  <c:v>144.38</c:v>
                </c:pt>
                <c:pt idx="26">
                  <c:v>39.17</c:v>
                </c:pt>
                <c:pt idx="27">
                  <c:v>65.319999999999993</c:v>
                </c:pt>
                <c:pt idx="28">
                  <c:v>71.88</c:v>
                </c:pt>
                <c:pt idx="29">
                  <c:v>58.57</c:v>
                </c:pt>
                <c:pt idx="30">
                  <c:v>54.33</c:v>
                </c:pt>
                <c:pt idx="31">
                  <c:v>106.33</c:v>
                </c:pt>
                <c:pt idx="32">
                  <c:v>257.20999999999998</c:v>
                </c:pt>
                <c:pt idx="33">
                  <c:v>114.53</c:v>
                </c:pt>
                <c:pt idx="34">
                  <c:v>127.49</c:v>
                </c:pt>
                <c:pt idx="35">
                  <c:v>194.9</c:v>
                </c:pt>
                <c:pt idx="36">
                  <c:v>331.09</c:v>
                </c:pt>
                <c:pt idx="37">
                  <c:v>110.57</c:v>
                </c:pt>
                <c:pt idx="38">
                  <c:v>194.42</c:v>
                </c:pt>
                <c:pt idx="39">
                  <c:v>163.89</c:v>
                </c:pt>
                <c:pt idx="40">
                  <c:v>389.9</c:v>
                </c:pt>
                <c:pt idx="41">
                  <c:v>541.5</c:v>
                </c:pt>
                <c:pt idx="42">
                  <c:v>573.03</c:v>
                </c:pt>
                <c:pt idx="43">
                  <c:v>521.30999999999995</c:v>
                </c:pt>
                <c:pt idx="44">
                  <c:v>645.21</c:v>
                </c:pt>
                <c:pt idx="45">
                  <c:v>466.28</c:v>
                </c:pt>
                <c:pt idx="46">
                  <c:v>558.83000000000004</c:v>
                </c:pt>
                <c:pt idx="47">
                  <c:v>621.02</c:v>
                </c:pt>
                <c:pt idx="48">
                  <c:v>515.02</c:v>
                </c:pt>
                <c:pt idx="49">
                  <c:v>545.72</c:v>
                </c:pt>
                <c:pt idx="50">
                  <c:v>786.75</c:v>
                </c:pt>
                <c:pt idx="51">
                  <c:v>584.89</c:v>
                </c:pt>
                <c:pt idx="52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A-4421-A170-8DE3F653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36008"/>
        <c:axId val="814729448"/>
      </c:scatterChart>
      <c:valAx>
        <c:axId val="81473600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729448"/>
        <c:crosses val="autoZero"/>
        <c:crossBetween val="midCat"/>
      </c:valAx>
      <c:valAx>
        <c:axId val="8147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73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P103_林地斑块面积周长!$C$2:$C$83</c:f>
              <c:numCache>
                <c:formatCode>0.00_);[Red]\(0.00\)</c:formatCode>
                <c:ptCount val="82"/>
                <c:pt idx="0">
                  <c:v>625.392216930583</c:v>
                </c:pt>
                <c:pt idx="1">
                  <c:v>612.2863100533466</c:v>
                </c:pt>
                <c:pt idx="2">
                  <c:v>775.71252959790377</c:v>
                </c:pt>
                <c:pt idx="3">
                  <c:v>530.20196500176007</c:v>
                </c:pt>
                <c:pt idx="4">
                  <c:v>1906.1027662581719</c:v>
                </c:pt>
                <c:pt idx="5">
                  <c:v>1297.9624918932254</c:v>
                </c:pt>
                <c:pt idx="6">
                  <c:v>417.05829158375121</c:v>
                </c:pt>
                <c:pt idx="7">
                  <c:v>243.90748657128344</c:v>
                </c:pt>
                <c:pt idx="8">
                  <c:v>197.23856777535721</c:v>
                </c:pt>
                <c:pt idx="9">
                  <c:v>99.729049137447049</c:v>
                </c:pt>
                <c:pt idx="10">
                  <c:v>558.92092210013141</c:v>
                </c:pt>
                <c:pt idx="11">
                  <c:v>199.66740354837427</c:v>
                </c:pt>
                <c:pt idx="12">
                  <c:v>592.89244015026816</c:v>
                </c:pt>
                <c:pt idx="13">
                  <c:v>459.46648446721321</c:v>
                </c:pt>
                <c:pt idx="14">
                  <c:v>6545.2900916671388</c:v>
                </c:pt>
                <c:pt idx="15">
                  <c:v>2960.4749780431371</c:v>
                </c:pt>
                <c:pt idx="16">
                  <c:v>597.99297117883043</c:v>
                </c:pt>
                <c:pt idx="17">
                  <c:v>1103.0694699509984</c:v>
                </c:pt>
                <c:pt idx="18">
                  <c:v>1154.1183521520522</c:v>
                </c:pt>
                <c:pt idx="19">
                  <c:v>245.04870825772556</c:v>
                </c:pt>
                <c:pt idx="20">
                  <c:v>8226.0070020533967</c:v>
                </c:pt>
                <c:pt idx="21">
                  <c:v>498.65625966859523</c:v>
                </c:pt>
                <c:pt idx="22">
                  <c:v>415.15128667305112</c:v>
                </c:pt>
                <c:pt idx="23">
                  <c:v>414.79026212209692</c:v>
                </c:pt>
                <c:pt idx="24">
                  <c:v>1549.871030000262</c:v>
                </c:pt>
                <c:pt idx="25">
                  <c:v>791.94345970125562</c:v>
                </c:pt>
                <c:pt idx="26">
                  <c:v>1700.9649726952889</c:v>
                </c:pt>
                <c:pt idx="27">
                  <c:v>1246.9776219377902</c:v>
                </c:pt>
                <c:pt idx="28">
                  <c:v>918.31181435493227</c:v>
                </c:pt>
                <c:pt idx="29">
                  <c:v>399.7246759544725</c:v>
                </c:pt>
                <c:pt idx="30">
                  <c:v>11474.770101495649</c:v>
                </c:pt>
                <c:pt idx="31">
                  <c:v>1877.4767498630711</c:v>
                </c:pt>
                <c:pt idx="32">
                  <c:v>497.3932695424441</c:v>
                </c:pt>
                <c:pt idx="33">
                  <c:v>1934.5963905264225</c:v>
                </c:pt>
                <c:pt idx="34">
                  <c:v>1171.4130100439816</c:v>
                </c:pt>
                <c:pt idx="35">
                  <c:v>2275.3883042337393</c:v>
                </c:pt>
                <c:pt idx="36">
                  <c:v>1322.7947338012998</c:v>
                </c:pt>
                <c:pt idx="37">
                  <c:v>9581.2946236248426</c:v>
                </c:pt>
                <c:pt idx="38">
                  <c:v>994.90574099218611</c:v>
                </c:pt>
                <c:pt idx="39">
                  <c:v>229.4008706445571</c:v>
                </c:pt>
                <c:pt idx="40">
                  <c:v>225.84230720559367</c:v>
                </c:pt>
                <c:pt idx="41">
                  <c:v>4282.0450933387256</c:v>
                </c:pt>
                <c:pt idx="42">
                  <c:v>289.30659264869809</c:v>
                </c:pt>
                <c:pt idx="43">
                  <c:v>895.97991819950971</c:v>
                </c:pt>
                <c:pt idx="44">
                  <c:v>205.13124627232224</c:v>
                </c:pt>
                <c:pt idx="45">
                  <c:v>968.05993337157372</c:v>
                </c:pt>
                <c:pt idx="46">
                  <c:v>1045.0719356789771</c:v>
                </c:pt>
                <c:pt idx="47">
                  <c:v>2250.4354279307913</c:v>
                </c:pt>
                <c:pt idx="48">
                  <c:v>2407.5478045835944</c:v>
                </c:pt>
                <c:pt idx="49">
                  <c:v>266.54097922935642</c:v>
                </c:pt>
                <c:pt idx="50">
                  <c:v>261.81836500414869</c:v>
                </c:pt>
                <c:pt idx="51">
                  <c:v>320.39608627568049</c:v>
                </c:pt>
                <c:pt idx="52">
                  <c:v>253.33456336787842</c:v>
                </c:pt>
                <c:pt idx="53">
                  <c:v>230.03029094214466</c:v>
                </c:pt>
                <c:pt idx="54">
                  <c:v>419.40582195500531</c:v>
                </c:pt>
                <c:pt idx="55">
                  <c:v>198.66043292288467</c:v>
                </c:pt>
                <c:pt idx="56">
                  <c:v>56.901858319918119</c:v>
                </c:pt>
                <c:pt idx="57">
                  <c:v>715.75218735092812</c:v>
                </c:pt>
                <c:pt idx="58">
                  <c:v>1011.1271725680812</c:v>
                </c:pt>
                <c:pt idx="59">
                  <c:v>680.70974738481527</c:v>
                </c:pt>
                <c:pt idx="60">
                  <c:v>1234.1145150029367</c:v>
                </c:pt>
                <c:pt idx="61">
                  <c:v>326.31755423772978</c:v>
                </c:pt>
                <c:pt idx="62">
                  <c:v>1172.9157245570484</c:v>
                </c:pt>
                <c:pt idx="63">
                  <c:v>609.80119853005453</c:v>
                </c:pt>
                <c:pt idx="64">
                  <c:v>437.35446542496072</c:v>
                </c:pt>
                <c:pt idx="65">
                  <c:v>432.35499565738729</c:v>
                </c:pt>
                <c:pt idx="66">
                  <c:v>503.78369532169762</c:v>
                </c:pt>
                <c:pt idx="67">
                  <c:v>267.95150161185427</c:v>
                </c:pt>
                <c:pt idx="68">
                  <c:v>347.13612705257469</c:v>
                </c:pt>
                <c:pt idx="69">
                  <c:v>292.23550465656598</c:v>
                </c:pt>
                <c:pt idx="70">
                  <c:v>298.47255931082145</c:v>
                </c:pt>
                <c:pt idx="71">
                  <c:v>179.86615662569011</c:v>
                </c:pt>
                <c:pt idx="72">
                  <c:v>172.80797380324037</c:v>
                </c:pt>
                <c:pt idx="73">
                  <c:v>172.14308146762076</c:v>
                </c:pt>
                <c:pt idx="74">
                  <c:v>881.04173753885664</c:v>
                </c:pt>
                <c:pt idx="75">
                  <c:v>638.17593147852881</c:v>
                </c:pt>
                <c:pt idx="76">
                  <c:v>862.08855723653153</c:v>
                </c:pt>
                <c:pt idx="77">
                  <c:v>712.78654520256339</c:v>
                </c:pt>
                <c:pt idx="78">
                  <c:v>228.40308849550581</c:v>
                </c:pt>
                <c:pt idx="79">
                  <c:v>324.48100557716054</c:v>
                </c:pt>
                <c:pt idx="80">
                  <c:v>7393.9398168072448</c:v>
                </c:pt>
                <c:pt idx="81">
                  <c:v>12212.410893638033</c:v>
                </c:pt>
              </c:numCache>
            </c:numRef>
          </c:xVal>
          <c:yVal>
            <c:numRef>
              <c:f>P103_林地斑块面积周长!$B$2:$B$83</c:f>
              <c:numCache>
                <c:formatCode>0.00_);[Red]\(0.00\)</c:formatCode>
                <c:ptCount val="82"/>
                <c:pt idx="0">
                  <c:v>10447.374690071676</c:v>
                </c:pt>
                <c:pt idx="1">
                  <c:v>15974.723966434207</c:v>
                </c:pt>
                <c:pt idx="2">
                  <c:v>30976.681786899422</c:v>
                </c:pt>
                <c:pt idx="3">
                  <c:v>9442.9055207734873</c:v>
                </c:pt>
                <c:pt idx="4">
                  <c:v>10858.918468578762</c:v>
                </c:pt>
                <c:pt idx="5">
                  <c:v>21532.915566976935</c:v>
                </c:pt>
                <c:pt idx="6">
                  <c:v>6891.6788564935478</c:v>
                </c:pt>
                <c:pt idx="7">
                  <c:v>3695.1964558747932</c:v>
                </c:pt>
                <c:pt idx="8">
                  <c:v>2260.1805986936115</c:v>
                </c:pt>
                <c:pt idx="9">
                  <c:v>334.33216340481107</c:v>
                </c:pt>
                <c:pt idx="10">
                  <c:v>11749.077431245742</c:v>
                </c:pt>
                <c:pt idx="11">
                  <c:v>2372.1049393222488</c:v>
                </c:pt>
                <c:pt idx="12">
                  <c:v>8390.630956243931</c:v>
                </c:pt>
                <c:pt idx="13">
                  <c:v>6003.7166613946902</c:v>
                </c:pt>
                <c:pt idx="14">
                  <c:v>527619.152319788</c:v>
                </c:pt>
                <c:pt idx="15">
                  <c:v>179686.68961590895</c:v>
                </c:pt>
                <c:pt idx="16">
                  <c:v>14196.461182063365</c:v>
                </c:pt>
                <c:pt idx="17">
                  <c:v>22809.217281928588</c:v>
                </c:pt>
                <c:pt idx="18">
                  <c:v>71195.863585273852</c:v>
                </c:pt>
                <c:pt idx="19">
                  <c:v>3064.2435031188488</c:v>
                </c:pt>
                <c:pt idx="20">
                  <c:v>469418.51237492077</c:v>
                </c:pt>
                <c:pt idx="21">
                  <c:v>5738.9526069117974</c:v>
                </c:pt>
                <c:pt idx="22">
                  <c:v>8359.4674341456957</c:v>
                </c:pt>
                <c:pt idx="23">
                  <c:v>6205.0142861682616</c:v>
                </c:pt>
                <c:pt idx="24">
                  <c:v>60618.778482220201</c:v>
                </c:pt>
                <c:pt idx="25">
                  <c:v>14517.745387802068</c:v>
                </c:pt>
                <c:pt idx="26">
                  <c:v>31020.079512720869</c:v>
                </c:pt>
                <c:pt idx="27">
                  <c:v>26447.052647999026</c:v>
                </c:pt>
                <c:pt idx="28">
                  <c:v>7985.9258293858256</c:v>
                </c:pt>
                <c:pt idx="29">
                  <c:v>3638.7663923879586</c:v>
                </c:pt>
                <c:pt idx="30">
                  <c:v>585423.0340465036</c:v>
                </c:pt>
                <c:pt idx="31">
                  <c:v>35220.726171678136</c:v>
                </c:pt>
                <c:pt idx="32">
                  <c:v>10067.81519091878</c:v>
                </c:pt>
                <c:pt idx="33">
                  <c:v>27422.524041714216</c:v>
                </c:pt>
                <c:pt idx="34">
                  <c:v>43071.63763659876</c:v>
                </c:pt>
                <c:pt idx="35">
                  <c:v>57585.725799982196</c:v>
                </c:pt>
                <c:pt idx="36">
                  <c:v>28253.990973650562</c:v>
                </c:pt>
                <c:pt idx="37">
                  <c:v>497260.8418010535</c:v>
                </c:pt>
                <c:pt idx="38">
                  <c:v>24255.047038268778</c:v>
                </c:pt>
                <c:pt idx="39">
                  <c:v>1837.6998737474798</c:v>
                </c:pt>
                <c:pt idx="40">
                  <c:v>1608.6249102164822</c:v>
                </c:pt>
                <c:pt idx="41">
                  <c:v>232845.40162801489</c:v>
                </c:pt>
                <c:pt idx="42">
                  <c:v>4054.6595299359728</c:v>
                </c:pt>
                <c:pt idx="43">
                  <c:v>30833.899597867225</c:v>
                </c:pt>
                <c:pt idx="44">
                  <c:v>1823.3541071479717</c:v>
                </c:pt>
                <c:pt idx="45">
                  <c:v>26270.186972672662</c:v>
                </c:pt>
                <c:pt idx="46">
                  <c:v>13573.966373664145</c:v>
                </c:pt>
                <c:pt idx="47">
                  <c:v>65590.096792035823</c:v>
                </c:pt>
                <c:pt idx="48">
                  <c:v>157270.10183475289</c:v>
                </c:pt>
                <c:pt idx="49">
                  <c:v>2086.4263477840209</c:v>
                </c:pt>
                <c:pt idx="50">
                  <c:v>3109.0702329206079</c:v>
                </c:pt>
                <c:pt idx="51">
                  <c:v>2038.6171717417524</c:v>
                </c:pt>
                <c:pt idx="52">
                  <c:v>3432.1357018766166</c:v>
                </c:pt>
                <c:pt idx="53">
                  <c:v>1600.3905945039162</c:v>
                </c:pt>
                <c:pt idx="54">
                  <c:v>3867.5867008571809</c:v>
                </c:pt>
                <c:pt idx="55">
                  <c:v>1946.1843674294746</c:v>
                </c:pt>
                <c:pt idx="56">
                  <c:v>77.304718876661084</c:v>
                </c:pt>
                <c:pt idx="57">
                  <c:v>7977.720515886961</c:v>
                </c:pt>
                <c:pt idx="58">
                  <c:v>19271.816063230166</c:v>
                </c:pt>
                <c:pt idx="59">
                  <c:v>8263.4792951583277</c:v>
                </c:pt>
                <c:pt idx="60">
                  <c:v>14697.13711914231</c:v>
                </c:pt>
                <c:pt idx="61">
                  <c:v>4519.8676887617994</c:v>
                </c:pt>
                <c:pt idx="62">
                  <c:v>13157.655032736819</c:v>
                </c:pt>
                <c:pt idx="63">
                  <c:v>6617.2688276228573</c:v>
                </c:pt>
                <c:pt idx="64">
                  <c:v>4064.1382220047026</c:v>
                </c:pt>
                <c:pt idx="65">
                  <c:v>5645.8215394598283</c:v>
                </c:pt>
                <c:pt idx="66">
                  <c:v>6993.3571576872073</c:v>
                </c:pt>
                <c:pt idx="67">
                  <c:v>4304.2793307375914</c:v>
                </c:pt>
                <c:pt idx="68">
                  <c:v>6336.3805928106858</c:v>
                </c:pt>
                <c:pt idx="69">
                  <c:v>2651.4130413015769</c:v>
                </c:pt>
                <c:pt idx="70">
                  <c:v>2656.8247878934867</c:v>
                </c:pt>
                <c:pt idx="71">
                  <c:v>1846.9871076169993</c:v>
                </c:pt>
                <c:pt idx="72">
                  <c:v>1616.6833260766405</c:v>
                </c:pt>
                <c:pt idx="73">
                  <c:v>1730.5628821904884</c:v>
                </c:pt>
                <c:pt idx="74">
                  <c:v>11303.96694303358</c:v>
                </c:pt>
                <c:pt idx="75">
                  <c:v>14019.787450159294</c:v>
                </c:pt>
                <c:pt idx="76">
                  <c:v>9277.1716478585458</c:v>
                </c:pt>
                <c:pt idx="77">
                  <c:v>13684.745167490328</c:v>
                </c:pt>
                <c:pt idx="78">
                  <c:v>1949.1643085853136</c:v>
                </c:pt>
                <c:pt idx="79">
                  <c:v>4846.0150159528894</c:v>
                </c:pt>
                <c:pt idx="80">
                  <c:v>521455.90725404647</c:v>
                </c:pt>
                <c:pt idx="81">
                  <c:v>564372.62785029272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5-4DC4-BA48-7B616ED7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00816"/>
        <c:axId val="920300160"/>
      </c:scatterChart>
      <c:valAx>
        <c:axId val="9203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00160"/>
        <c:crosses val="autoZero"/>
        <c:crossBetween val="midCat"/>
      </c:valAx>
      <c:valAx>
        <c:axId val="9203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P103_林地斑块面积周长!$E$2:$E$83</c:f>
              <c:numCache>
                <c:formatCode>0.00_);[Red]\(0.00\)</c:formatCode>
                <c:ptCount val="82"/>
                <c:pt idx="0">
                  <c:v>6.4383790000000003</c:v>
                </c:pt>
                <c:pt idx="1">
                  <c:v>6.4172000000000002</c:v>
                </c:pt>
                <c:pt idx="2">
                  <c:v>6.6537819999999996</c:v>
                </c:pt>
                <c:pt idx="3">
                  <c:v>6.2732580000000002</c:v>
                </c:pt>
                <c:pt idx="4">
                  <c:v>7.552816</c:v>
                </c:pt>
                <c:pt idx="5">
                  <c:v>7.1685509999999999</c:v>
                </c:pt>
                <c:pt idx="6">
                  <c:v>6.033226</c:v>
                </c:pt>
                <c:pt idx="7">
                  <c:v>5.4967889999999997</c:v>
                </c:pt>
                <c:pt idx="8">
                  <c:v>5.2844139999999999</c:v>
                </c:pt>
                <c:pt idx="9">
                  <c:v>4.6024570000000002</c:v>
                </c:pt>
                <c:pt idx="10">
                  <c:v>6.3260079999999999</c:v>
                </c:pt>
                <c:pt idx="11">
                  <c:v>5.2966530000000001</c:v>
                </c:pt>
                <c:pt idx="12">
                  <c:v>6.3850129999999998</c:v>
                </c:pt>
                <c:pt idx="13">
                  <c:v>6.1300660000000002</c:v>
                </c:pt>
                <c:pt idx="14">
                  <c:v>8.7865009999999995</c:v>
                </c:pt>
                <c:pt idx="15">
                  <c:v>7.9931049999999999</c:v>
                </c:pt>
                <c:pt idx="16">
                  <c:v>6.3935789999999999</c:v>
                </c:pt>
                <c:pt idx="17">
                  <c:v>7.005852</c:v>
                </c:pt>
                <c:pt idx="18">
                  <c:v>7.0510919999999997</c:v>
                </c:pt>
                <c:pt idx="19">
                  <c:v>5.5014570000000003</c:v>
                </c:pt>
                <c:pt idx="20">
                  <c:v>9.0150559999999995</c:v>
                </c:pt>
                <c:pt idx="21">
                  <c:v>6.2119169999999997</c:v>
                </c:pt>
                <c:pt idx="22">
                  <c:v>6.0286429999999998</c:v>
                </c:pt>
                <c:pt idx="23">
                  <c:v>6.0277729999999998</c:v>
                </c:pt>
                <c:pt idx="24">
                  <c:v>7.3459269999999997</c:v>
                </c:pt>
                <c:pt idx="25">
                  <c:v>6.6744899999999996</c:v>
                </c:pt>
                <c:pt idx="26">
                  <c:v>7.4389510000000003</c:v>
                </c:pt>
                <c:pt idx="27">
                  <c:v>7.1284780000000003</c:v>
                </c:pt>
                <c:pt idx="28">
                  <c:v>6.8225369999999996</c:v>
                </c:pt>
                <c:pt idx="29">
                  <c:v>5.9907760000000003</c:v>
                </c:pt>
                <c:pt idx="30">
                  <c:v>9.347906</c:v>
                </c:pt>
                <c:pt idx="31">
                  <c:v>7.5376839999999996</c:v>
                </c:pt>
                <c:pt idx="32">
                  <c:v>6.2093809999999996</c:v>
                </c:pt>
                <c:pt idx="33">
                  <c:v>7.5676540000000001</c:v>
                </c:pt>
                <c:pt idx="34">
                  <c:v>7.0659660000000004</c:v>
                </c:pt>
                <c:pt idx="35">
                  <c:v>7.7299059999999997</c:v>
                </c:pt>
                <c:pt idx="36">
                  <c:v>7.1875020000000003</c:v>
                </c:pt>
                <c:pt idx="37">
                  <c:v>9.1675679999999993</c:v>
                </c:pt>
                <c:pt idx="38">
                  <c:v>6.9026480000000001</c:v>
                </c:pt>
                <c:pt idx="39">
                  <c:v>5.4354709999999997</c:v>
                </c:pt>
                <c:pt idx="40">
                  <c:v>5.4198370000000002</c:v>
                </c:pt>
                <c:pt idx="41">
                  <c:v>8.3621859999999995</c:v>
                </c:pt>
                <c:pt idx="42">
                  <c:v>5.6674870000000004</c:v>
                </c:pt>
                <c:pt idx="43">
                  <c:v>6.7979180000000001</c:v>
                </c:pt>
                <c:pt idx="44">
                  <c:v>5.3236499999999998</c:v>
                </c:pt>
                <c:pt idx="45">
                  <c:v>6.8752940000000002</c:v>
                </c:pt>
                <c:pt idx="46">
                  <c:v>6.9518409999999999</c:v>
                </c:pt>
                <c:pt idx="47">
                  <c:v>7.7188790000000003</c:v>
                </c:pt>
                <c:pt idx="48">
                  <c:v>7.7863639999999998</c:v>
                </c:pt>
                <c:pt idx="49">
                  <c:v>5.585528</c:v>
                </c:pt>
                <c:pt idx="50">
                  <c:v>5.5676509999999997</c:v>
                </c:pt>
                <c:pt idx="51">
                  <c:v>5.769558</c:v>
                </c:pt>
                <c:pt idx="52">
                  <c:v>5.5347109999999997</c:v>
                </c:pt>
                <c:pt idx="53">
                  <c:v>5.4382109999999999</c:v>
                </c:pt>
                <c:pt idx="54">
                  <c:v>6.0388390000000003</c:v>
                </c:pt>
                <c:pt idx="55">
                  <c:v>5.2915970000000003</c:v>
                </c:pt>
                <c:pt idx="56">
                  <c:v>4.041328</c:v>
                </c:pt>
                <c:pt idx="57">
                  <c:v>6.573334</c:v>
                </c:pt>
                <c:pt idx="58">
                  <c:v>6.9188210000000003</c:v>
                </c:pt>
                <c:pt idx="59">
                  <c:v>6.523136</c:v>
                </c:pt>
                <c:pt idx="60">
                  <c:v>7.1181089999999996</c:v>
                </c:pt>
                <c:pt idx="61">
                  <c:v>5.787871</c:v>
                </c:pt>
                <c:pt idx="62">
                  <c:v>7.0672480000000002</c:v>
                </c:pt>
                <c:pt idx="63">
                  <c:v>6.4131330000000002</c:v>
                </c:pt>
                <c:pt idx="64">
                  <c:v>6.0807440000000001</c:v>
                </c:pt>
                <c:pt idx="65">
                  <c:v>6.0692469999999998</c:v>
                </c:pt>
                <c:pt idx="66">
                  <c:v>6.2221469999999997</c:v>
                </c:pt>
                <c:pt idx="67">
                  <c:v>5.5908059999999997</c:v>
                </c:pt>
                <c:pt idx="68">
                  <c:v>5.8497170000000001</c:v>
                </c:pt>
                <c:pt idx="69">
                  <c:v>5.6775599999999997</c:v>
                </c:pt>
                <c:pt idx="70">
                  <c:v>5.6986780000000001</c:v>
                </c:pt>
                <c:pt idx="71">
                  <c:v>5.1922129999999997</c:v>
                </c:pt>
                <c:pt idx="72">
                  <c:v>5.1521809999999997</c:v>
                </c:pt>
                <c:pt idx="73">
                  <c:v>5.148326</c:v>
                </c:pt>
                <c:pt idx="74">
                  <c:v>6.7811050000000002</c:v>
                </c:pt>
                <c:pt idx="75">
                  <c:v>6.4586139999999999</c:v>
                </c:pt>
                <c:pt idx="76">
                  <c:v>6.7593579999999998</c:v>
                </c:pt>
                <c:pt idx="77">
                  <c:v>6.5691819999999996</c:v>
                </c:pt>
                <c:pt idx="78">
                  <c:v>5.4311119999999997</c:v>
                </c:pt>
                <c:pt idx="79">
                  <c:v>5.7822269999999998</c:v>
                </c:pt>
                <c:pt idx="80">
                  <c:v>8.9084160000000008</c:v>
                </c:pt>
                <c:pt idx="81">
                  <c:v>9.4102080000000008</c:v>
                </c:pt>
              </c:numCache>
            </c:numRef>
          </c:xVal>
          <c:yVal>
            <c:numRef>
              <c:f>P103_林地斑块面积周长!$D$2:$D$83</c:f>
              <c:numCache>
                <c:formatCode>0.00_);[Red]\(0.00\)</c:formatCode>
                <c:ptCount val="82"/>
                <c:pt idx="0">
                  <c:v>9.2541060000000002</c:v>
                </c:pt>
                <c:pt idx="1">
                  <c:v>9.678763</c:v>
                </c:pt>
                <c:pt idx="2">
                  <c:v>10.34099</c:v>
                </c:pt>
                <c:pt idx="3">
                  <c:v>9.1530190000000005</c:v>
                </c:pt>
                <c:pt idx="4">
                  <c:v>9.2927420000000005</c:v>
                </c:pt>
                <c:pt idx="5">
                  <c:v>9.9773379999999996</c:v>
                </c:pt>
                <c:pt idx="6">
                  <c:v>8.8380700000000001</c:v>
                </c:pt>
                <c:pt idx="7">
                  <c:v>8.2147889999999997</c:v>
                </c:pt>
                <c:pt idx="8">
                  <c:v>7.7232000000000003</c:v>
                </c:pt>
                <c:pt idx="9">
                  <c:v>5.8121349999999996</c:v>
                </c:pt>
                <c:pt idx="10">
                  <c:v>9.3715299999999999</c:v>
                </c:pt>
                <c:pt idx="11">
                  <c:v>7.7715329999999998</c:v>
                </c:pt>
                <c:pt idx="12">
                  <c:v>9.0348710000000008</c:v>
                </c:pt>
                <c:pt idx="13">
                  <c:v>8.7001340000000003</c:v>
                </c:pt>
                <c:pt idx="14">
                  <c:v>13.176130000000001</c:v>
                </c:pt>
                <c:pt idx="15">
                  <c:v>12.09897</c:v>
                </c:pt>
                <c:pt idx="16">
                  <c:v>9.5607480000000002</c:v>
                </c:pt>
                <c:pt idx="17">
                  <c:v>10.03492</c:v>
                </c:pt>
                <c:pt idx="18">
                  <c:v>11.17319</c:v>
                </c:pt>
                <c:pt idx="19">
                  <c:v>8.0275560000000006</c:v>
                </c:pt>
                <c:pt idx="20">
                  <c:v>13.05925</c:v>
                </c:pt>
                <c:pt idx="21">
                  <c:v>8.6550320000000003</c:v>
                </c:pt>
                <c:pt idx="22">
                  <c:v>9.0311500000000002</c:v>
                </c:pt>
                <c:pt idx="23">
                  <c:v>8.7331129999999995</c:v>
                </c:pt>
                <c:pt idx="24">
                  <c:v>11.012359999999999</c:v>
                </c:pt>
                <c:pt idx="25">
                  <c:v>9.5831269999999993</c:v>
                </c:pt>
                <c:pt idx="26">
                  <c:v>10.34239</c:v>
                </c:pt>
                <c:pt idx="27">
                  <c:v>10.1829</c:v>
                </c:pt>
                <c:pt idx="28">
                  <c:v>8.985436</c:v>
                </c:pt>
                <c:pt idx="29">
                  <c:v>8.1994000000000007</c:v>
                </c:pt>
                <c:pt idx="30">
                  <c:v>13.28009</c:v>
                </c:pt>
                <c:pt idx="31">
                  <c:v>10.469390000000001</c:v>
                </c:pt>
                <c:pt idx="32">
                  <c:v>9.2170989999999993</c:v>
                </c:pt>
                <c:pt idx="33">
                  <c:v>10.21912</c:v>
                </c:pt>
                <c:pt idx="34">
                  <c:v>10.67062</c:v>
                </c:pt>
                <c:pt idx="35">
                  <c:v>10.961029999999999</c:v>
                </c:pt>
                <c:pt idx="36">
                  <c:v>10.248989999999999</c:v>
                </c:pt>
                <c:pt idx="37">
                  <c:v>13.11687</c:v>
                </c:pt>
                <c:pt idx="38">
                  <c:v>10.09638</c:v>
                </c:pt>
                <c:pt idx="39">
                  <c:v>7.5162699999999996</c:v>
                </c:pt>
                <c:pt idx="40">
                  <c:v>7.3831350000000002</c:v>
                </c:pt>
                <c:pt idx="41">
                  <c:v>12.358129999999999</c:v>
                </c:pt>
                <c:pt idx="42">
                  <c:v>8.3076220000000003</c:v>
                </c:pt>
                <c:pt idx="43">
                  <c:v>10.336370000000001</c:v>
                </c:pt>
                <c:pt idx="44">
                  <c:v>7.5084330000000001</c:v>
                </c:pt>
                <c:pt idx="45">
                  <c:v>10.17619</c:v>
                </c:pt>
                <c:pt idx="46">
                  <c:v>9.5159090000000006</c:v>
                </c:pt>
                <c:pt idx="47">
                  <c:v>11.09118</c:v>
                </c:pt>
                <c:pt idx="48">
                  <c:v>11.965719999999999</c:v>
                </c:pt>
                <c:pt idx="49">
                  <c:v>7.6432079999999996</c:v>
                </c:pt>
                <c:pt idx="50">
                  <c:v>8.0420789999999993</c:v>
                </c:pt>
                <c:pt idx="51">
                  <c:v>7.6200270000000003</c:v>
                </c:pt>
                <c:pt idx="52">
                  <c:v>8.1409380000000002</c:v>
                </c:pt>
                <c:pt idx="53">
                  <c:v>7.3780029999999996</c:v>
                </c:pt>
                <c:pt idx="54">
                  <c:v>8.2603860000000005</c:v>
                </c:pt>
                <c:pt idx="55">
                  <c:v>7.573626</c:v>
                </c:pt>
                <c:pt idx="56">
                  <c:v>4.3477550000000003</c:v>
                </c:pt>
                <c:pt idx="57">
                  <c:v>8.9844080000000002</c:v>
                </c:pt>
                <c:pt idx="58">
                  <c:v>9.8663989999999995</c:v>
                </c:pt>
                <c:pt idx="59">
                  <c:v>9.0196009999999998</c:v>
                </c:pt>
                <c:pt idx="60">
                  <c:v>9.5954080000000008</c:v>
                </c:pt>
                <c:pt idx="61">
                  <c:v>8.4162379999999999</c:v>
                </c:pt>
                <c:pt idx="62">
                  <c:v>9.4847590000000004</c:v>
                </c:pt>
                <c:pt idx="63">
                  <c:v>8.7974379999999996</c:v>
                </c:pt>
                <c:pt idx="64">
                  <c:v>8.3099570000000007</c:v>
                </c:pt>
                <c:pt idx="65">
                  <c:v>8.6386710000000004</c:v>
                </c:pt>
                <c:pt idx="66">
                  <c:v>8.8527159999999991</c:v>
                </c:pt>
                <c:pt idx="67">
                  <c:v>8.3673649999999995</c:v>
                </c:pt>
                <c:pt idx="68">
                  <c:v>8.7540630000000004</c:v>
                </c:pt>
                <c:pt idx="69">
                  <c:v>7.8828480000000001</c:v>
                </c:pt>
                <c:pt idx="70">
                  <c:v>7.884887</c:v>
                </c:pt>
                <c:pt idx="71">
                  <c:v>7.5213109999999999</c:v>
                </c:pt>
                <c:pt idx="72">
                  <c:v>7.3881319999999997</c:v>
                </c:pt>
                <c:pt idx="73">
                  <c:v>7.4562020000000002</c:v>
                </c:pt>
                <c:pt idx="74">
                  <c:v>9.3329090000000008</c:v>
                </c:pt>
                <c:pt idx="75">
                  <c:v>9.5482250000000004</c:v>
                </c:pt>
                <c:pt idx="76">
                  <c:v>9.1353120000000008</c:v>
                </c:pt>
                <c:pt idx="77">
                  <c:v>9.5240369999999999</c:v>
                </c:pt>
                <c:pt idx="78">
                  <c:v>7.5751559999999998</c:v>
                </c:pt>
                <c:pt idx="79">
                  <c:v>8.4859120000000008</c:v>
                </c:pt>
                <c:pt idx="80">
                  <c:v>13.16438</c:v>
                </c:pt>
                <c:pt idx="81">
                  <c:v>13.24347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7DF-B2E9-085F137A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38488"/>
        <c:axId val="510542096"/>
      </c:scatterChart>
      <c:valAx>
        <c:axId val="51053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542096"/>
        <c:crosses val="autoZero"/>
        <c:crossBetween val="midCat"/>
      </c:valAx>
      <c:valAx>
        <c:axId val="5105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53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P111_粮食产量数据!$C$1</c:f>
              <c:strCache>
                <c:ptCount val="1"/>
                <c:pt idx="0">
                  <c:v>粮食产量y/104t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520618006261E-2"/>
                  <c:y val="0.20190261636827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P111_粮食产量数据!$A$2:$A$16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P111_粮食产量数据!$C$2:$C$16</c:f>
              <c:numCache>
                <c:formatCode>0.00_);[Red]\(0.00\)</c:formatCode>
                <c:ptCount val="15"/>
                <c:pt idx="0">
                  <c:v>3149.44</c:v>
                </c:pt>
                <c:pt idx="1">
                  <c:v>3303.66</c:v>
                </c:pt>
                <c:pt idx="2">
                  <c:v>3010.3</c:v>
                </c:pt>
                <c:pt idx="3">
                  <c:v>3109.61</c:v>
                </c:pt>
                <c:pt idx="4">
                  <c:v>3639.21</c:v>
                </c:pt>
                <c:pt idx="5">
                  <c:v>3253.8</c:v>
                </c:pt>
                <c:pt idx="6">
                  <c:v>3466.5</c:v>
                </c:pt>
                <c:pt idx="7">
                  <c:v>3839.9</c:v>
                </c:pt>
                <c:pt idx="8">
                  <c:v>3894.66</c:v>
                </c:pt>
                <c:pt idx="9">
                  <c:v>4009.61</c:v>
                </c:pt>
                <c:pt idx="10">
                  <c:v>4253.25</c:v>
                </c:pt>
                <c:pt idx="11">
                  <c:v>4101.5</c:v>
                </c:pt>
                <c:pt idx="12">
                  <c:v>4119.88</c:v>
                </c:pt>
                <c:pt idx="13">
                  <c:v>4258.6463000000003</c:v>
                </c:pt>
                <c:pt idx="14">
                  <c:v>4401.79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0-4D2D-B66F-D435C733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55312"/>
        <c:axId val="854552032"/>
      </c:scatterChart>
      <c:valAx>
        <c:axId val="8545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2032"/>
        <c:crosses val="autoZero"/>
        <c:crossBetween val="midCat"/>
      </c:valAx>
      <c:valAx>
        <c:axId val="8545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P111_粮食产量数据!$K$1</c:f>
              <c:strCache>
                <c:ptCount val="1"/>
                <c:pt idx="0">
                  <c:v>yt-1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P111_粮食产量数据!$J$2:$J$16</c:f>
              <c:numCache>
                <c:formatCode>0.00_);[Red]\(0.00\)</c:formatCode>
                <c:ptCount val="15"/>
                <c:pt idx="0">
                  <c:v>3149.44</c:v>
                </c:pt>
                <c:pt idx="1">
                  <c:v>3303.66</c:v>
                </c:pt>
                <c:pt idx="2">
                  <c:v>3010.3</c:v>
                </c:pt>
                <c:pt idx="3">
                  <c:v>3109.61</c:v>
                </c:pt>
                <c:pt idx="4">
                  <c:v>3639.21</c:v>
                </c:pt>
                <c:pt idx="5">
                  <c:v>3253.8</c:v>
                </c:pt>
                <c:pt idx="6">
                  <c:v>3466.5</c:v>
                </c:pt>
                <c:pt idx="7">
                  <c:v>3839.9</c:v>
                </c:pt>
                <c:pt idx="8">
                  <c:v>3894.66</c:v>
                </c:pt>
                <c:pt idx="9">
                  <c:v>4009.61</c:v>
                </c:pt>
                <c:pt idx="10">
                  <c:v>4253.25</c:v>
                </c:pt>
                <c:pt idx="11">
                  <c:v>4101.5</c:v>
                </c:pt>
                <c:pt idx="12">
                  <c:v>4119.88</c:v>
                </c:pt>
                <c:pt idx="13">
                  <c:v>4258.6463000000003</c:v>
                </c:pt>
                <c:pt idx="14">
                  <c:v>4401.79</c:v>
                </c:pt>
              </c:numCache>
            </c:numRef>
          </c:xVal>
          <c:yVal>
            <c:numRef>
              <c:f>P111_粮食产量数据!$K$2:$K$16</c:f>
              <c:numCache>
                <c:formatCode>0.00_);[Red]\(0.00\)</c:formatCode>
                <c:ptCount val="15"/>
                <c:pt idx="1">
                  <c:v>3149.44</c:v>
                </c:pt>
                <c:pt idx="2">
                  <c:v>3303.66</c:v>
                </c:pt>
                <c:pt idx="3">
                  <c:v>3010.3</c:v>
                </c:pt>
                <c:pt idx="4">
                  <c:v>3109.61</c:v>
                </c:pt>
                <c:pt idx="5">
                  <c:v>3639.21</c:v>
                </c:pt>
                <c:pt idx="6">
                  <c:v>3253.8</c:v>
                </c:pt>
                <c:pt idx="7">
                  <c:v>3466.5</c:v>
                </c:pt>
                <c:pt idx="8">
                  <c:v>3839.9</c:v>
                </c:pt>
                <c:pt idx="9">
                  <c:v>3894.66</c:v>
                </c:pt>
                <c:pt idx="10">
                  <c:v>4009.61</c:v>
                </c:pt>
                <c:pt idx="11">
                  <c:v>4253.25</c:v>
                </c:pt>
                <c:pt idx="12">
                  <c:v>4101.5</c:v>
                </c:pt>
                <c:pt idx="13">
                  <c:v>4119.88</c:v>
                </c:pt>
                <c:pt idx="14">
                  <c:v>4258.6463000000003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5-4D18-99F7-58408489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21704"/>
        <c:axId val="858618424"/>
      </c:scatterChart>
      <c:valAx>
        <c:axId val="85862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18424"/>
        <c:crosses val="autoZero"/>
        <c:crossBetween val="midCat"/>
      </c:valAx>
      <c:valAx>
        <c:axId val="8586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2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P111_粮食产量数据!$L$1</c:f>
              <c:strCache>
                <c:ptCount val="1"/>
                <c:pt idx="0">
                  <c:v>yt-2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P111_粮食产量数据!$J$2:$J$16</c:f>
              <c:numCache>
                <c:formatCode>0.00_);[Red]\(0.00\)</c:formatCode>
                <c:ptCount val="15"/>
                <c:pt idx="0">
                  <c:v>3149.44</c:v>
                </c:pt>
                <c:pt idx="1">
                  <c:v>3303.66</c:v>
                </c:pt>
                <c:pt idx="2">
                  <c:v>3010.3</c:v>
                </c:pt>
                <c:pt idx="3">
                  <c:v>3109.61</c:v>
                </c:pt>
                <c:pt idx="4">
                  <c:v>3639.21</c:v>
                </c:pt>
                <c:pt idx="5">
                  <c:v>3253.8</c:v>
                </c:pt>
                <c:pt idx="6">
                  <c:v>3466.5</c:v>
                </c:pt>
                <c:pt idx="7">
                  <c:v>3839.9</c:v>
                </c:pt>
                <c:pt idx="8">
                  <c:v>3894.66</c:v>
                </c:pt>
                <c:pt idx="9">
                  <c:v>4009.61</c:v>
                </c:pt>
                <c:pt idx="10">
                  <c:v>4253.25</c:v>
                </c:pt>
                <c:pt idx="11">
                  <c:v>4101.5</c:v>
                </c:pt>
                <c:pt idx="12">
                  <c:v>4119.88</c:v>
                </c:pt>
                <c:pt idx="13">
                  <c:v>4258.6463000000003</c:v>
                </c:pt>
                <c:pt idx="14">
                  <c:v>4401.79</c:v>
                </c:pt>
              </c:numCache>
            </c:numRef>
          </c:xVal>
          <c:yVal>
            <c:numRef>
              <c:f>P111_粮食产量数据!$L$2:$L$16</c:f>
              <c:numCache>
                <c:formatCode>0.00_);[Red]\(0.00\)</c:formatCode>
                <c:ptCount val="15"/>
                <c:pt idx="2">
                  <c:v>3149.44</c:v>
                </c:pt>
                <c:pt idx="3">
                  <c:v>3303.66</c:v>
                </c:pt>
                <c:pt idx="4">
                  <c:v>3010.3</c:v>
                </c:pt>
                <c:pt idx="5">
                  <c:v>3109.61</c:v>
                </c:pt>
                <c:pt idx="6">
                  <c:v>3639.21</c:v>
                </c:pt>
                <c:pt idx="7">
                  <c:v>3253.8</c:v>
                </c:pt>
                <c:pt idx="8">
                  <c:v>3466.5</c:v>
                </c:pt>
                <c:pt idx="9">
                  <c:v>3839.9</c:v>
                </c:pt>
                <c:pt idx="10">
                  <c:v>3894.66</c:v>
                </c:pt>
                <c:pt idx="11">
                  <c:v>4009.61</c:v>
                </c:pt>
                <c:pt idx="12">
                  <c:v>4253.25</c:v>
                </c:pt>
                <c:pt idx="13">
                  <c:v>4101.5</c:v>
                </c:pt>
                <c:pt idx="14">
                  <c:v>4119.88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6-4ED5-93BE-DA60F52C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32200"/>
        <c:axId val="858636136"/>
      </c:scatterChart>
      <c:valAx>
        <c:axId val="85863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36136"/>
        <c:crosses val="autoZero"/>
        <c:crossBetween val="midCat"/>
      </c:valAx>
      <c:valAx>
        <c:axId val="8586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3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4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4</xdr:row>
      <xdr:rowOff>41910</xdr:rowOff>
    </xdr:from>
    <xdr:to>
      <xdr:col>5</xdr:col>
      <xdr:colOff>487680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68580</xdr:colOff>
      <xdr:row>0</xdr:row>
      <xdr:rowOff>83820</xdr:rowOff>
    </xdr:from>
    <xdr:to>
      <xdr:col>21</xdr:col>
      <xdr:colOff>385006</xdr:colOff>
      <xdr:row>47</xdr:row>
      <xdr:rowOff>108408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320" y="83820"/>
          <a:ext cx="5132266" cy="7903668"/>
        </a:xfrm>
        <a:prstGeom prst="rect">
          <a:avLst/>
        </a:prstGeom>
      </xdr:spPr>
    </xdr:pic>
    <xdr:clientData/>
  </xdr:twoCellAnchor>
  <xdr:twoCellAnchor>
    <xdr:from>
      <xdr:col>13</xdr:col>
      <xdr:colOff>243840</xdr:colOff>
      <xdr:row>19</xdr:row>
      <xdr:rowOff>22860</xdr:rowOff>
    </xdr:from>
    <xdr:to>
      <xdr:col>21</xdr:col>
      <xdr:colOff>198120</xdr:colOff>
      <xdr:row>19</xdr:row>
      <xdr:rowOff>38100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8069580" y="3208020"/>
          <a:ext cx="4770120" cy="1524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51931</xdr:colOff>
      <xdr:row>0</xdr:row>
      <xdr:rowOff>91440</xdr:rowOff>
    </xdr:from>
    <xdr:to>
      <xdr:col>22</xdr:col>
      <xdr:colOff>808140</xdr:colOff>
      <xdr:row>46</xdr:row>
      <xdr:rowOff>62688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9031" y="91440"/>
          <a:ext cx="5137709" cy="7903668"/>
        </a:xfrm>
        <a:prstGeom prst="rect">
          <a:avLst/>
        </a:prstGeom>
      </xdr:spPr>
    </xdr:pic>
    <xdr:clientData/>
  </xdr:twoCellAnchor>
  <xdr:twoCellAnchor>
    <xdr:from>
      <xdr:col>17</xdr:col>
      <xdr:colOff>246017</xdr:colOff>
      <xdr:row>39</xdr:row>
      <xdr:rowOff>121920</xdr:rowOff>
    </xdr:from>
    <xdr:to>
      <xdr:col>22</xdr:col>
      <xdr:colOff>640080</xdr:colOff>
      <xdr:row>39</xdr:row>
      <xdr:rowOff>137160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143117" y="6812280"/>
          <a:ext cx="4775563" cy="1524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4</xdr:row>
      <xdr:rowOff>72390</xdr:rowOff>
    </xdr:from>
    <xdr:to>
      <xdr:col>10</xdr:col>
      <xdr:colOff>807720</xdr:colOff>
      <xdr:row>22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42335</xdr:colOff>
          <xdr:row>3</xdr:row>
          <xdr:rowOff>42333</xdr:rowOff>
        </xdr:from>
        <xdr:to>
          <xdr:col>8</xdr:col>
          <xdr:colOff>876301</xdr:colOff>
          <xdr:row>9</xdr:row>
          <xdr:rowOff>94431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1AA0CAA5-A016-4314-8CF7-B85CBE89C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34290</xdr:rowOff>
    </xdr:from>
    <xdr:to>
      <xdr:col>10</xdr:col>
      <xdr:colOff>655320</xdr:colOff>
      <xdr:row>17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19</xdr:row>
      <xdr:rowOff>49530</xdr:rowOff>
    </xdr:from>
    <xdr:to>
      <xdr:col>10</xdr:col>
      <xdr:colOff>701040</xdr:colOff>
      <xdr:row>35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49530</xdr:rowOff>
    </xdr:from>
    <xdr:to>
      <xdr:col>3</xdr:col>
      <xdr:colOff>701040</xdr:colOff>
      <xdr:row>33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17</xdr:row>
      <xdr:rowOff>49530</xdr:rowOff>
    </xdr:from>
    <xdr:to>
      <xdr:col>8</xdr:col>
      <xdr:colOff>655320</xdr:colOff>
      <xdr:row>33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</xdr:colOff>
      <xdr:row>17</xdr:row>
      <xdr:rowOff>49530</xdr:rowOff>
    </xdr:from>
    <xdr:to>
      <xdr:col>13</xdr:col>
      <xdr:colOff>647700</xdr:colOff>
      <xdr:row>33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258233</xdr:colOff>
          <xdr:row>24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266700</xdr:colOff>
          <xdr:row>24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160867</xdr:colOff>
          <xdr:row>19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24</xdr:row>
          <xdr:rowOff>0</xdr:rowOff>
        </xdr:from>
        <xdr:to>
          <xdr:col>11</xdr:col>
          <xdr:colOff>152400</xdr:colOff>
          <xdr:row>24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image" Target="../media/image4.wmf"/><Relationship Id="rId5" Type="http://schemas.openxmlformats.org/officeDocument/2006/relationships/oleObject" Target="../embeddings/oleObject3.bin"/><Relationship Id="rId10" Type="http://schemas.openxmlformats.org/officeDocument/2006/relationships/image" Target="../media/image6.wmf"/><Relationship Id="rId4" Type="http://schemas.openxmlformats.org/officeDocument/2006/relationships/image" Target="../media/image3.wmf"/><Relationship Id="rId9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/>
  </sheetViews>
  <sheetFormatPr defaultColWidth="8.76171875" defaultRowHeight="12.7" x14ac:dyDescent="0.4"/>
  <cols>
    <col min="1" max="16384" width="8.76171875" style="2"/>
  </cols>
  <sheetData>
    <row r="1" spans="1:13" x14ac:dyDescent="0.4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4">
      <c r="A2" s="2" t="s">
        <v>1</v>
      </c>
      <c r="B2" s="4">
        <v>3.8</v>
      </c>
      <c r="C2" s="4">
        <v>4</v>
      </c>
      <c r="D2" s="4">
        <v>5.8</v>
      </c>
      <c r="E2" s="4">
        <v>8</v>
      </c>
      <c r="F2" s="4">
        <v>11.3</v>
      </c>
      <c r="G2" s="4">
        <v>14.4</v>
      </c>
      <c r="H2" s="4">
        <v>16.5</v>
      </c>
      <c r="I2" s="4">
        <v>16.2</v>
      </c>
      <c r="J2" s="4">
        <v>13.8</v>
      </c>
      <c r="K2" s="4">
        <v>10.8</v>
      </c>
      <c r="L2" s="4">
        <v>6.7</v>
      </c>
      <c r="M2" s="4">
        <v>4.7</v>
      </c>
    </row>
    <row r="3" spans="1:13" x14ac:dyDescent="0.4">
      <c r="A3" s="2" t="s">
        <v>2</v>
      </c>
      <c r="B3" s="4">
        <v>77.7</v>
      </c>
      <c r="C3" s="4">
        <v>51.2</v>
      </c>
      <c r="D3" s="4">
        <v>60.1</v>
      </c>
      <c r="E3" s="4">
        <v>54.1</v>
      </c>
      <c r="F3" s="4">
        <v>55.4</v>
      </c>
      <c r="G3" s="4">
        <v>56.8</v>
      </c>
      <c r="H3" s="4">
        <v>45</v>
      </c>
      <c r="I3" s="4">
        <v>55.3</v>
      </c>
      <c r="J3" s="4">
        <v>67.5</v>
      </c>
      <c r="K3" s="4">
        <v>73.3</v>
      </c>
      <c r="L3" s="4">
        <v>76.599999999999994</v>
      </c>
      <c r="M3" s="4">
        <v>79.599999999999994</v>
      </c>
    </row>
    <row r="5" spans="1:13" x14ac:dyDescent="0.4">
      <c r="A5" s="2" t="s">
        <v>113</v>
      </c>
      <c r="B5" s="24">
        <f>CORREL(B2:M2,B3:M3)</f>
        <v>-0.4894946761511898</v>
      </c>
    </row>
    <row r="6" spans="1:13" x14ac:dyDescent="0.4">
      <c r="A6" s="2" t="s">
        <v>161</v>
      </c>
      <c r="B6" s="65" t="s">
        <v>162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B717-5605-4ED3-81F2-FB9561707ECC}">
  <dimension ref="A1:P66"/>
  <sheetViews>
    <sheetView zoomScaleNormal="100" workbookViewId="0"/>
  </sheetViews>
  <sheetFormatPr defaultColWidth="12.76171875" defaultRowHeight="12.7" x14ac:dyDescent="0.4"/>
  <cols>
    <col min="1" max="1" width="12.76171875" style="7"/>
    <col min="2" max="6" width="12.76171875" style="6"/>
    <col min="7" max="7" width="12.76171875" style="5"/>
    <col min="8" max="8" width="12.76171875" style="1"/>
    <col min="9" max="10" width="12.76171875" style="5"/>
    <col min="11" max="14" width="12.76171875" style="5" customWidth="1"/>
    <col min="15" max="16384" width="12.76171875" style="5"/>
  </cols>
  <sheetData>
    <row r="1" spans="1:9" x14ac:dyDescent="0.4">
      <c r="A1" s="8" t="s">
        <v>3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I1" s="1" t="s">
        <v>113</v>
      </c>
    </row>
    <row r="2" spans="1:9" x14ac:dyDescent="0.4">
      <c r="A2" s="7" t="s">
        <v>4</v>
      </c>
      <c r="B2" s="6">
        <v>95.92</v>
      </c>
      <c r="C2" s="6">
        <v>40.5</v>
      </c>
      <c r="D2" s="6">
        <v>1170.8</v>
      </c>
      <c r="E2" s="6">
        <v>48.25</v>
      </c>
      <c r="F2" s="6">
        <v>2835.57</v>
      </c>
      <c r="H2" s="1" t="s">
        <v>119</v>
      </c>
      <c r="I2" s="25">
        <f>CORREL(E:E,C:C)</f>
        <v>-0.90352927977066977</v>
      </c>
    </row>
    <row r="3" spans="1:9" x14ac:dyDescent="0.4">
      <c r="A3" s="7" t="s">
        <v>5</v>
      </c>
      <c r="B3" s="6">
        <v>104.53</v>
      </c>
      <c r="C3" s="6">
        <v>36.6</v>
      </c>
      <c r="D3" s="6">
        <v>1707.2</v>
      </c>
      <c r="E3" s="6">
        <v>193.72</v>
      </c>
      <c r="F3" s="6">
        <v>1947.97</v>
      </c>
      <c r="H3" s="1" t="s">
        <v>120</v>
      </c>
      <c r="I3" s="25">
        <f>CORREL(F:F,C:C)</f>
        <v>0.8807315941017364</v>
      </c>
    </row>
    <row r="4" spans="1:9" x14ac:dyDescent="0.4">
      <c r="A4" s="7" t="s">
        <v>6</v>
      </c>
      <c r="B4" s="6">
        <v>104.63</v>
      </c>
      <c r="C4" s="6">
        <v>35.53</v>
      </c>
      <c r="D4" s="6">
        <v>1908.8</v>
      </c>
      <c r="E4" s="6">
        <v>413.94</v>
      </c>
      <c r="F4" s="6">
        <v>1538.1</v>
      </c>
    </row>
    <row r="5" spans="1:9" x14ac:dyDescent="0.4">
      <c r="A5" s="7" t="s">
        <v>7</v>
      </c>
      <c r="B5" s="6">
        <v>102.9</v>
      </c>
      <c r="C5" s="6">
        <v>37.479999999999997</v>
      </c>
      <c r="D5" s="6">
        <v>2072.4</v>
      </c>
      <c r="E5" s="6">
        <v>358.6</v>
      </c>
      <c r="F5" s="6">
        <v>1756.79</v>
      </c>
    </row>
    <row r="6" spans="1:9" x14ac:dyDescent="0.4">
      <c r="A6" s="7" t="s">
        <v>8</v>
      </c>
      <c r="B6" s="6">
        <v>103.35</v>
      </c>
      <c r="C6" s="6">
        <v>35.43</v>
      </c>
      <c r="D6" s="6">
        <v>2136.4</v>
      </c>
      <c r="E6" s="6">
        <v>615.04</v>
      </c>
      <c r="F6" s="6">
        <v>1317.64</v>
      </c>
    </row>
    <row r="7" spans="1:9" x14ac:dyDescent="0.4">
      <c r="A7" s="7" t="s">
        <v>9</v>
      </c>
      <c r="B7" s="6">
        <v>106.12</v>
      </c>
      <c r="C7" s="6">
        <v>33.82</v>
      </c>
      <c r="D7" s="6">
        <v>930.8</v>
      </c>
      <c r="E7" s="6">
        <v>752.42</v>
      </c>
      <c r="F7" s="6">
        <v>1167.44</v>
      </c>
    </row>
    <row r="8" spans="1:9" x14ac:dyDescent="0.4">
      <c r="A8" s="7" t="s">
        <v>10</v>
      </c>
      <c r="B8" s="6">
        <v>105.15</v>
      </c>
      <c r="C8" s="6">
        <v>35.630000000000003</v>
      </c>
      <c r="D8" s="6">
        <v>2025.1</v>
      </c>
      <c r="E8" s="6">
        <v>435.43</v>
      </c>
      <c r="F8" s="6">
        <v>1632.93</v>
      </c>
    </row>
    <row r="9" spans="1:9" x14ac:dyDescent="0.4">
      <c r="A9" s="7" t="s">
        <v>11</v>
      </c>
      <c r="B9" s="6">
        <v>104.67</v>
      </c>
      <c r="C9" s="6">
        <v>36.57</v>
      </c>
      <c r="D9" s="6">
        <v>1397.8</v>
      </c>
      <c r="E9" s="6">
        <v>238.55</v>
      </c>
      <c r="F9" s="6">
        <v>1594.28</v>
      </c>
    </row>
    <row r="10" spans="1:9" x14ac:dyDescent="0.4">
      <c r="A10" s="7" t="s">
        <v>12</v>
      </c>
      <c r="B10" s="6">
        <v>98.52</v>
      </c>
      <c r="C10" s="6">
        <v>39.770000000000003</v>
      </c>
      <c r="D10" s="6">
        <v>1477.2</v>
      </c>
      <c r="E10" s="6">
        <v>87.85</v>
      </c>
      <c r="F10" s="6">
        <v>2005.45</v>
      </c>
    </row>
    <row r="11" spans="1:9" x14ac:dyDescent="0.4">
      <c r="A11" s="7" t="s">
        <v>13</v>
      </c>
      <c r="B11" s="6">
        <v>103.88</v>
      </c>
      <c r="C11" s="6">
        <v>36.049999999999997</v>
      </c>
      <c r="D11" s="6">
        <v>1517.2</v>
      </c>
      <c r="E11" s="6">
        <v>316</v>
      </c>
      <c r="F11" s="6">
        <v>1410.15</v>
      </c>
    </row>
    <row r="12" spans="1:9" x14ac:dyDescent="0.4">
      <c r="A12" s="7" t="s">
        <v>14</v>
      </c>
      <c r="B12" s="6">
        <v>105.13</v>
      </c>
      <c r="C12" s="6">
        <v>34.200000000000003</v>
      </c>
      <c r="D12" s="6">
        <v>1410</v>
      </c>
      <c r="E12" s="6">
        <v>503.73</v>
      </c>
      <c r="F12" s="6">
        <v>1318.59</v>
      </c>
    </row>
    <row r="13" spans="1:9" x14ac:dyDescent="0.4">
      <c r="A13" s="7" t="s">
        <v>15</v>
      </c>
      <c r="B13" s="6">
        <v>103.85</v>
      </c>
      <c r="C13" s="6">
        <v>35.380000000000003</v>
      </c>
      <c r="D13" s="6">
        <v>1886.6</v>
      </c>
      <c r="E13" s="6">
        <v>554.04</v>
      </c>
      <c r="F13" s="6">
        <v>1229.31</v>
      </c>
    </row>
    <row r="14" spans="1:9" x14ac:dyDescent="0.4">
      <c r="A14" s="7" t="s">
        <v>16</v>
      </c>
      <c r="B14" s="6">
        <v>103.18</v>
      </c>
      <c r="C14" s="6">
        <v>35.619999999999997</v>
      </c>
      <c r="D14" s="6">
        <v>1917</v>
      </c>
      <c r="E14" s="6">
        <v>502.07</v>
      </c>
      <c r="F14" s="6">
        <v>1282.17</v>
      </c>
    </row>
    <row r="15" spans="1:9" x14ac:dyDescent="0.4">
      <c r="A15" s="7" t="s">
        <v>17</v>
      </c>
      <c r="B15" s="6">
        <v>102.08</v>
      </c>
      <c r="C15" s="6">
        <v>34</v>
      </c>
      <c r="D15" s="6">
        <v>3471.4</v>
      </c>
      <c r="E15" s="6">
        <v>611.78</v>
      </c>
      <c r="F15" s="6">
        <v>1279.5</v>
      </c>
    </row>
    <row r="16" spans="1:9" x14ac:dyDescent="0.4">
      <c r="A16" s="7" t="s">
        <v>18</v>
      </c>
      <c r="B16" s="6">
        <v>104.17</v>
      </c>
      <c r="C16" s="6">
        <v>34.380000000000003</v>
      </c>
      <c r="D16" s="6">
        <v>2314.6</v>
      </c>
      <c r="E16" s="6">
        <v>603.66</v>
      </c>
      <c r="F16" s="6">
        <v>1159.48</v>
      </c>
    </row>
    <row r="17" spans="1:16" x14ac:dyDescent="0.4">
      <c r="A17" s="7" t="s">
        <v>19</v>
      </c>
      <c r="B17" s="6">
        <v>105.98</v>
      </c>
      <c r="C17" s="6">
        <v>34.729999999999997</v>
      </c>
      <c r="D17" s="6">
        <v>1250</v>
      </c>
      <c r="E17" s="6">
        <v>501.67</v>
      </c>
      <c r="F17" s="6">
        <v>1414.59</v>
      </c>
    </row>
    <row r="18" spans="1:16" x14ac:dyDescent="0.4">
      <c r="A18" s="7" t="s">
        <v>20</v>
      </c>
      <c r="B18" s="6">
        <v>105.75</v>
      </c>
      <c r="C18" s="6">
        <v>34.58</v>
      </c>
      <c r="D18" s="6">
        <v>1131.7</v>
      </c>
      <c r="E18" s="6">
        <v>540.16</v>
      </c>
      <c r="F18" s="6">
        <v>1277.33</v>
      </c>
    </row>
    <row r="19" spans="1:16" x14ac:dyDescent="0.4">
      <c r="A19" s="7" t="s">
        <v>21</v>
      </c>
      <c r="B19" s="6">
        <v>103.53</v>
      </c>
      <c r="C19" s="6">
        <v>37.200000000000003</v>
      </c>
      <c r="D19" s="6">
        <v>2726.7</v>
      </c>
      <c r="E19" s="6">
        <v>264.14999999999998</v>
      </c>
      <c r="F19" s="6">
        <v>1705.98</v>
      </c>
    </row>
    <row r="20" spans="1:16" x14ac:dyDescent="0.4">
      <c r="A20" s="7" t="s">
        <v>22</v>
      </c>
      <c r="B20" s="6">
        <v>105.4</v>
      </c>
      <c r="C20" s="6">
        <v>35.119999999999997</v>
      </c>
      <c r="D20" s="6">
        <v>1765</v>
      </c>
      <c r="E20" s="6">
        <v>427.11</v>
      </c>
      <c r="F20" s="6">
        <v>1295.52</v>
      </c>
    </row>
    <row r="21" spans="1:16" x14ac:dyDescent="0.4">
      <c r="A21" s="7" t="s">
        <v>23</v>
      </c>
      <c r="B21" s="6">
        <v>104.83</v>
      </c>
      <c r="C21" s="6">
        <v>35.42</v>
      </c>
      <c r="D21" s="6">
        <v>2450</v>
      </c>
      <c r="E21" s="6">
        <v>513.09</v>
      </c>
      <c r="F21" s="6">
        <v>1303.0899999999999</v>
      </c>
    </row>
    <row r="22" spans="1:16" x14ac:dyDescent="0.4">
      <c r="A22" s="7" t="s">
        <v>24</v>
      </c>
      <c r="B22" s="6">
        <v>104.88</v>
      </c>
      <c r="C22" s="6">
        <v>34.729999999999997</v>
      </c>
      <c r="D22" s="6">
        <v>1495</v>
      </c>
      <c r="E22" s="6">
        <v>478.21</v>
      </c>
      <c r="F22" s="6">
        <v>1636.53</v>
      </c>
    </row>
    <row r="23" spans="1:16" x14ac:dyDescent="0.4">
      <c r="A23" s="7" t="s">
        <v>25</v>
      </c>
      <c r="B23" s="6">
        <v>104.08</v>
      </c>
      <c r="C23" s="6">
        <v>35.85</v>
      </c>
      <c r="D23" s="6">
        <v>1873.7</v>
      </c>
      <c r="E23" s="6">
        <v>395.25</v>
      </c>
      <c r="F23" s="6">
        <v>1326.29</v>
      </c>
    </row>
    <row r="24" spans="1:16" x14ac:dyDescent="0.4">
      <c r="A24" s="7" t="s">
        <v>26</v>
      </c>
      <c r="B24" s="6">
        <v>105.72</v>
      </c>
      <c r="C24" s="6">
        <v>33.75</v>
      </c>
      <c r="D24" s="6">
        <v>970</v>
      </c>
      <c r="E24" s="6">
        <v>650.14</v>
      </c>
      <c r="F24" s="6">
        <v>1190</v>
      </c>
    </row>
    <row r="25" spans="1:16" ht="14" x14ac:dyDescent="0.45">
      <c r="A25" s="7" t="s">
        <v>27</v>
      </c>
      <c r="B25" s="6">
        <v>104.92</v>
      </c>
      <c r="C25" s="6">
        <v>33.4</v>
      </c>
      <c r="D25" s="6">
        <v>1079</v>
      </c>
      <c r="E25" s="6">
        <v>480.24</v>
      </c>
      <c r="F25" s="6">
        <v>1816.37</v>
      </c>
      <c r="H25" t="s">
        <v>127</v>
      </c>
      <c r="I25"/>
      <c r="J25"/>
      <c r="K25"/>
      <c r="L25"/>
      <c r="M25"/>
      <c r="N25"/>
      <c r="O25"/>
      <c r="P25"/>
    </row>
    <row r="26" spans="1:16" ht="14.35" thickBot="1" x14ac:dyDescent="0.5">
      <c r="A26" s="7" t="s">
        <v>28</v>
      </c>
      <c r="B26" s="6">
        <v>97.03</v>
      </c>
      <c r="C26" s="6">
        <v>41.8</v>
      </c>
      <c r="D26" s="6">
        <v>1770</v>
      </c>
      <c r="E26" s="6">
        <v>85.79</v>
      </c>
      <c r="F26" s="6">
        <v>3071.7</v>
      </c>
      <c r="H26"/>
      <c r="I26"/>
      <c r="J26"/>
      <c r="K26"/>
      <c r="L26"/>
      <c r="M26"/>
      <c r="N26"/>
      <c r="O26"/>
      <c r="P26"/>
    </row>
    <row r="27" spans="1:16" ht="14" x14ac:dyDescent="0.45">
      <c r="A27" s="7" t="s">
        <v>29</v>
      </c>
      <c r="B27" s="6">
        <v>96.88</v>
      </c>
      <c r="C27" s="6">
        <v>41.58</v>
      </c>
      <c r="D27" s="6">
        <v>2159</v>
      </c>
      <c r="E27" s="6">
        <v>144.38</v>
      </c>
      <c r="F27" s="6">
        <v>2533.3000000000002</v>
      </c>
      <c r="H27" s="32" t="s">
        <v>128</v>
      </c>
      <c r="I27" s="32"/>
      <c r="J27"/>
      <c r="K27"/>
      <c r="L27"/>
      <c r="M27"/>
      <c r="N27"/>
      <c r="O27"/>
      <c r="P27"/>
    </row>
    <row r="28" spans="1:16" ht="14" x14ac:dyDescent="0.45">
      <c r="A28" s="7" t="s">
        <v>30</v>
      </c>
      <c r="B28" s="6">
        <v>94.68</v>
      </c>
      <c r="C28" s="6">
        <v>40.15</v>
      </c>
      <c r="D28" s="6">
        <v>1138.7</v>
      </c>
      <c r="E28" s="6">
        <v>39.17</v>
      </c>
      <c r="F28" s="6">
        <v>2476.4</v>
      </c>
      <c r="H28" s="29" t="s">
        <v>129</v>
      </c>
      <c r="I28" s="29">
        <v>0.90352927977066999</v>
      </c>
      <c r="J28"/>
      <c r="K28"/>
      <c r="L28"/>
      <c r="M28"/>
      <c r="N28"/>
      <c r="O28"/>
      <c r="P28"/>
    </row>
    <row r="29" spans="1:16" ht="14" x14ac:dyDescent="0.45">
      <c r="A29" s="7" t="s">
        <v>53</v>
      </c>
      <c r="B29" s="6">
        <v>97.04</v>
      </c>
      <c r="C29" s="6">
        <v>40.26</v>
      </c>
      <c r="D29" s="6">
        <v>1526</v>
      </c>
      <c r="E29" s="6">
        <v>65.319999999999993</v>
      </c>
      <c r="F29" s="6">
        <v>2847.66</v>
      </c>
      <c r="H29" s="33" t="s">
        <v>130</v>
      </c>
      <c r="I29" s="34">
        <v>0.81636515940290566</v>
      </c>
      <c r="J29"/>
      <c r="K29"/>
      <c r="L29"/>
      <c r="M29"/>
      <c r="N29"/>
      <c r="O29"/>
      <c r="P29"/>
    </row>
    <row r="30" spans="1:16" ht="14" x14ac:dyDescent="0.45">
      <c r="A30" s="7" t="s">
        <v>31</v>
      </c>
      <c r="B30" s="6">
        <v>98.62</v>
      </c>
      <c r="C30" s="6">
        <v>40.72</v>
      </c>
      <c r="D30" s="6">
        <v>1591</v>
      </c>
      <c r="E30" s="6">
        <v>71.88</v>
      </c>
      <c r="F30" s="6">
        <v>3522.76</v>
      </c>
      <c r="H30" s="34" t="s">
        <v>131</v>
      </c>
      <c r="I30" s="34">
        <v>0.81276447625394299</v>
      </c>
      <c r="J30"/>
      <c r="K30"/>
      <c r="L30"/>
      <c r="M30"/>
      <c r="N30"/>
      <c r="O30"/>
      <c r="P30"/>
    </row>
    <row r="31" spans="1:16" ht="14" x14ac:dyDescent="0.45">
      <c r="A31" s="7" t="s">
        <v>32</v>
      </c>
      <c r="B31" s="6">
        <v>98.9</v>
      </c>
      <c r="C31" s="6">
        <v>40</v>
      </c>
      <c r="D31" s="6">
        <v>1270.2</v>
      </c>
      <c r="E31" s="6">
        <v>58.57</v>
      </c>
      <c r="F31" s="6">
        <v>2466.44</v>
      </c>
      <c r="H31" s="29" t="s">
        <v>132</v>
      </c>
      <c r="I31" s="29">
        <v>92.982556530348532</v>
      </c>
      <c r="J31"/>
      <c r="K31"/>
      <c r="L31"/>
      <c r="M31"/>
      <c r="N31"/>
      <c r="O31"/>
      <c r="P31"/>
    </row>
    <row r="32" spans="1:16" ht="14.35" thickBot="1" x14ac:dyDescent="0.5">
      <c r="A32" s="7" t="s">
        <v>33</v>
      </c>
      <c r="B32" s="6">
        <v>99.52</v>
      </c>
      <c r="C32" s="6">
        <v>40.299999999999997</v>
      </c>
      <c r="D32" s="6">
        <v>1177.4000000000001</v>
      </c>
      <c r="E32" s="6">
        <v>54.33</v>
      </c>
      <c r="F32" s="6">
        <v>2336.38</v>
      </c>
      <c r="H32" s="30" t="s">
        <v>133</v>
      </c>
      <c r="I32" s="30">
        <v>53</v>
      </c>
      <c r="J32"/>
      <c r="K32"/>
      <c r="L32"/>
      <c r="M32"/>
      <c r="N32"/>
      <c r="O32"/>
      <c r="P32"/>
    </row>
    <row r="33" spans="1:16" ht="14" x14ac:dyDescent="0.45">
      <c r="A33" s="7" t="s">
        <v>34</v>
      </c>
      <c r="B33" s="6">
        <v>99.83</v>
      </c>
      <c r="C33" s="6">
        <v>39.369999999999997</v>
      </c>
      <c r="D33" s="6">
        <v>1332.2</v>
      </c>
      <c r="E33" s="6">
        <v>106.33</v>
      </c>
      <c r="F33" s="6">
        <v>1830.97</v>
      </c>
      <c r="H33"/>
      <c r="I33"/>
      <c r="J33"/>
      <c r="K33"/>
      <c r="L33"/>
      <c r="M33"/>
      <c r="N33"/>
      <c r="O33"/>
      <c r="P33"/>
    </row>
    <row r="34" spans="1:16" ht="14.35" thickBot="1" x14ac:dyDescent="0.5">
      <c r="A34" s="7" t="s">
        <v>35</v>
      </c>
      <c r="B34" s="6">
        <v>99.62</v>
      </c>
      <c r="C34" s="6">
        <v>38.83</v>
      </c>
      <c r="D34" s="6">
        <v>2311.8000000000002</v>
      </c>
      <c r="E34" s="6">
        <v>257.20999999999998</v>
      </c>
      <c r="F34" s="6">
        <v>1789.57</v>
      </c>
      <c r="H34" t="s">
        <v>134</v>
      </c>
      <c r="I34"/>
      <c r="J34"/>
      <c r="K34"/>
      <c r="L34"/>
      <c r="M34"/>
      <c r="N34"/>
      <c r="O34"/>
      <c r="P34"/>
    </row>
    <row r="35" spans="1:16" ht="14" x14ac:dyDescent="0.45">
      <c r="A35" s="7" t="s">
        <v>36</v>
      </c>
      <c r="B35" s="6">
        <v>100.17</v>
      </c>
      <c r="C35" s="6">
        <v>39.15</v>
      </c>
      <c r="D35" s="6">
        <v>1453.7</v>
      </c>
      <c r="E35" s="6">
        <v>114.53</v>
      </c>
      <c r="F35" s="6">
        <v>2212.4499999999998</v>
      </c>
      <c r="H35" s="31"/>
      <c r="I35" s="31" t="s">
        <v>139</v>
      </c>
      <c r="J35" s="31" t="s">
        <v>140</v>
      </c>
      <c r="K35" s="31" t="s">
        <v>141</v>
      </c>
      <c r="L35" s="31" t="s">
        <v>142</v>
      </c>
      <c r="M35" s="31" t="s">
        <v>143</v>
      </c>
      <c r="N35"/>
      <c r="O35"/>
      <c r="P35"/>
    </row>
    <row r="36" spans="1:16" ht="14" x14ac:dyDescent="0.45">
      <c r="A36" s="7" t="s">
        <v>37</v>
      </c>
      <c r="B36" s="6">
        <v>100.43</v>
      </c>
      <c r="C36" s="6">
        <v>38.93</v>
      </c>
      <c r="D36" s="6">
        <v>1482.7</v>
      </c>
      <c r="E36" s="6">
        <v>127.49</v>
      </c>
      <c r="F36" s="6">
        <v>2038.38</v>
      </c>
      <c r="H36" s="29" t="s">
        <v>135</v>
      </c>
      <c r="I36" s="29">
        <v>1</v>
      </c>
      <c r="J36" s="29">
        <v>1960209.6422464279</v>
      </c>
      <c r="K36" s="29">
        <v>1960209.6422464279</v>
      </c>
      <c r="L36" s="33">
        <v>226.72507566740572</v>
      </c>
      <c r="M36" s="33">
        <v>2.0850367212542561E-20</v>
      </c>
      <c r="N36" s="38">
        <f>J36/I36</f>
        <v>1960209.6422464279</v>
      </c>
      <c r="O36" s="38">
        <f>N36/N37</f>
        <v>226.72507566740572</v>
      </c>
      <c r="P36" s="39">
        <f>J36/J38</f>
        <v>0.81636515940290566</v>
      </c>
    </row>
    <row r="37" spans="1:16" ht="14" x14ac:dyDescent="0.45">
      <c r="A37" s="7" t="s">
        <v>38</v>
      </c>
      <c r="B37" s="6">
        <v>101.08</v>
      </c>
      <c r="C37" s="6">
        <v>38.78</v>
      </c>
      <c r="D37" s="6">
        <v>1764.6</v>
      </c>
      <c r="E37" s="6">
        <v>194.9</v>
      </c>
      <c r="F37" s="6">
        <v>2312.37</v>
      </c>
      <c r="H37" s="29" t="s">
        <v>136</v>
      </c>
      <c r="I37" s="29">
        <v>51</v>
      </c>
      <c r="J37" s="29">
        <v>440933.54676489247</v>
      </c>
      <c r="K37" s="29">
        <v>8645.7558189194606</v>
      </c>
      <c r="L37" s="29"/>
      <c r="M37" s="29"/>
      <c r="N37" s="38">
        <f>J37/I37</f>
        <v>8645.7558189194606</v>
      </c>
      <c r="O37" s="38"/>
      <c r="P37"/>
    </row>
    <row r="38" spans="1:16" ht="14.35" thickBot="1" x14ac:dyDescent="0.5">
      <c r="A38" s="7" t="s">
        <v>39</v>
      </c>
      <c r="B38" s="6">
        <v>100.82</v>
      </c>
      <c r="C38" s="6">
        <v>38.450000000000003</v>
      </c>
      <c r="D38" s="6">
        <v>2271</v>
      </c>
      <c r="E38" s="6">
        <v>331.09</v>
      </c>
      <c r="F38" s="6">
        <v>1624.5</v>
      </c>
      <c r="H38" s="30" t="s">
        <v>137</v>
      </c>
      <c r="I38" s="30">
        <v>52</v>
      </c>
      <c r="J38" s="30">
        <v>2401143.1890113205</v>
      </c>
      <c r="K38" s="30"/>
      <c r="L38" s="30"/>
      <c r="M38" s="30"/>
      <c r="N38"/>
      <c r="O38"/>
      <c r="P38"/>
    </row>
    <row r="39" spans="1:16" ht="14.35" thickBot="1" x14ac:dyDescent="0.5">
      <c r="A39" s="7" t="s">
        <v>40</v>
      </c>
      <c r="B39" s="6">
        <v>103.08</v>
      </c>
      <c r="C39" s="6">
        <v>38.630000000000003</v>
      </c>
      <c r="D39" s="6">
        <v>1367</v>
      </c>
      <c r="E39" s="6">
        <v>110.57</v>
      </c>
      <c r="F39" s="6">
        <v>2646.17</v>
      </c>
      <c r="H39"/>
      <c r="I39"/>
      <c r="J39"/>
      <c r="K39"/>
      <c r="L39"/>
      <c r="M39"/>
      <c r="N39"/>
      <c r="O39"/>
      <c r="P39"/>
    </row>
    <row r="40" spans="1:16" ht="14" x14ac:dyDescent="0.45">
      <c r="A40" s="7" t="s">
        <v>41</v>
      </c>
      <c r="B40" s="6">
        <v>101.96</v>
      </c>
      <c r="C40" s="6">
        <v>38.229999999999997</v>
      </c>
      <c r="D40" s="6">
        <v>1976.1</v>
      </c>
      <c r="E40" s="6">
        <v>194.42</v>
      </c>
      <c r="F40" s="6">
        <v>1968.57</v>
      </c>
      <c r="H40" s="31"/>
      <c r="I40" s="31" t="s">
        <v>144</v>
      </c>
      <c r="J40" s="31" t="s">
        <v>132</v>
      </c>
      <c r="K40" s="31" t="s">
        <v>145</v>
      </c>
      <c r="L40" s="31" t="s">
        <v>146</v>
      </c>
      <c r="M40" s="31" t="s">
        <v>147</v>
      </c>
      <c r="N40" s="31" t="s">
        <v>148</v>
      </c>
      <c r="O40" s="31" t="s">
        <v>149</v>
      </c>
      <c r="P40" s="31" t="s">
        <v>150</v>
      </c>
    </row>
    <row r="41" spans="1:16" ht="14" x14ac:dyDescent="0.45">
      <c r="A41" s="7" t="s">
        <v>42</v>
      </c>
      <c r="B41" s="6">
        <v>102.67</v>
      </c>
      <c r="C41" s="6">
        <v>37.92</v>
      </c>
      <c r="D41" s="6">
        <v>1530.8</v>
      </c>
      <c r="E41" s="6">
        <v>163.89</v>
      </c>
      <c r="F41" s="6">
        <v>1936.77</v>
      </c>
      <c r="H41" s="33" t="s">
        <v>138</v>
      </c>
      <c r="I41" s="34">
        <v>3395.5842850431259</v>
      </c>
      <c r="J41" s="29">
        <v>200.94409753232969</v>
      </c>
      <c r="K41" s="37">
        <v>16.898153898234376</v>
      </c>
      <c r="L41" s="37">
        <v>1.5262016600661573E-22</v>
      </c>
      <c r="M41" s="29">
        <v>2992.1721760964583</v>
      </c>
      <c r="N41" s="29">
        <v>3798.9963939897934</v>
      </c>
      <c r="O41" s="29">
        <v>2992.1721760964583</v>
      </c>
      <c r="P41" s="29">
        <v>3798.9963939897934</v>
      </c>
    </row>
    <row r="42" spans="1:16" ht="14.35" thickBot="1" x14ac:dyDescent="0.5">
      <c r="A42" s="7" t="s">
        <v>43</v>
      </c>
      <c r="B42" s="6">
        <v>102.87</v>
      </c>
      <c r="C42" s="6">
        <v>37.200000000000003</v>
      </c>
      <c r="D42" s="6">
        <v>3045.1</v>
      </c>
      <c r="E42" s="6">
        <v>389.9</v>
      </c>
      <c r="F42" s="6">
        <v>1546.97</v>
      </c>
      <c r="H42" s="35" t="s">
        <v>151</v>
      </c>
      <c r="I42" s="35">
        <v>-82.188124088971222</v>
      </c>
      <c r="J42" s="30">
        <v>5.4583237344848108</v>
      </c>
      <c r="K42" s="36">
        <v>-15.057392724751718</v>
      </c>
      <c r="L42" s="36">
        <v>2.0850367212542113E-20</v>
      </c>
      <c r="M42" s="30">
        <v>-93.146166231452639</v>
      </c>
      <c r="N42" s="30">
        <v>-71.230081946489804</v>
      </c>
      <c r="O42" s="30">
        <v>-93.146166231452639</v>
      </c>
      <c r="P42" s="30">
        <v>-71.230081946489804</v>
      </c>
    </row>
    <row r="43" spans="1:16" ht="14" x14ac:dyDescent="0.45">
      <c r="A43" s="7" t="s">
        <v>44</v>
      </c>
      <c r="B43" s="6">
        <v>107.3</v>
      </c>
      <c r="C43" s="6">
        <v>36.58</v>
      </c>
      <c r="D43" s="6">
        <v>1255.5999999999999</v>
      </c>
      <c r="E43" s="6">
        <v>541.5</v>
      </c>
      <c r="F43" s="6">
        <v>1676.52</v>
      </c>
      <c r="H43"/>
      <c r="I43"/>
      <c r="J43"/>
      <c r="K43"/>
      <c r="L43"/>
      <c r="M43"/>
      <c r="N43"/>
      <c r="O43"/>
      <c r="P43"/>
    </row>
    <row r="44" spans="1:16" ht="14" x14ac:dyDescent="0.45">
      <c r="A44" s="7" t="s">
        <v>54</v>
      </c>
      <c r="B44" s="6">
        <v>107.64</v>
      </c>
      <c r="C44" s="6">
        <v>35.729999999999997</v>
      </c>
      <c r="D44" s="6">
        <v>1421.9</v>
      </c>
      <c r="E44" s="6">
        <v>573.03</v>
      </c>
      <c r="F44" s="6">
        <v>1450.58</v>
      </c>
      <c r="H44"/>
      <c r="I44"/>
      <c r="J44"/>
      <c r="K44"/>
      <c r="L44"/>
      <c r="M44"/>
      <c r="N44"/>
      <c r="O44"/>
      <c r="P44"/>
    </row>
    <row r="45" spans="1:16" ht="14" x14ac:dyDescent="0.45">
      <c r="A45" s="7" t="s">
        <v>45</v>
      </c>
      <c r="B45" s="6">
        <v>106.62</v>
      </c>
      <c r="C45" s="6">
        <v>35.729999999999997</v>
      </c>
      <c r="D45" s="6">
        <v>1346.6</v>
      </c>
      <c r="E45" s="6">
        <v>521.30999999999995</v>
      </c>
      <c r="F45" s="6">
        <v>1427.46</v>
      </c>
      <c r="H45" t="s">
        <v>127</v>
      </c>
      <c r="I45"/>
      <c r="J45"/>
      <c r="K45"/>
      <c r="L45"/>
      <c r="M45"/>
      <c r="N45"/>
      <c r="O45"/>
      <c r="P45"/>
    </row>
    <row r="46" spans="1:16" ht="14.35" thickBot="1" x14ac:dyDescent="0.5">
      <c r="A46" s="7" t="s">
        <v>46</v>
      </c>
      <c r="B46" s="6">
        <v>107.4</v>
      </c>
      <c r="C46" s="6">
        <v>35.15</v>
      </c>
      <c r="D46" s="6">
        <v>1360</v>
      </c>
      <c r="E46" s="6">
        <v>645.21</v>
      </c>
      <c r="F46" s="6">
        <v>1388.38</v>
      </c>
      <c r="H46"/>
      <c r="I46"/>
      <c r="J46"/>
      <c r="K46"/>
      <c r="L46"/>
      <c r="M46"/>
      <c r="N46"/>
      <c r="O46"/>
      <c r="P46"/>
    </row>
    <row r="47" spans="1:16" ht="14" x14ac:dyDescent="0.45">
      <c r="A47" s="7" t="s">
        <v>47</v>
      </c>
      <c r="B47" s="6">
        <v>105.72</v>
      </c>
      <c r="C47" s="6">
        <v>35.520000000000003</v>
      </c>
      <c r="D47" s="6">
        <v>1650</v>
      </c>
      <c r="E47" s="6">
        <v>466.28</v>
      </c>
      <c r="F47" s="6">
        <v>1430.82</v>
      </c>
      <c r="H47" s="32" t="s">
        <v>128</v>
      </c>
      <c r="I47" s="32"/>
      <c r="J47"/>
      <c r="K47"/>
      <c r="L47"/>
      <c r="M47"/>
      <c r="N47"/>
      <c r="O47"/>
      <c r="P47"/>
    </row>
    <row r="48" spans="1:16" ht="14" x14ac:dyDescent="0.45">
      <c r="A48" s="7" t="s">
        <v>48</v>
      </c>
      <c r="B48" s="6">
        <v>104.66</v>
      </c>
      <c r="C48" s="6">
        <v>32.950000000000003</v>
      </c>
      <c r="D48" s="6">
        <v>1014.3</v>
      </c>
      <c r="E48" s="6">
        <v>558.83000000000004</v>
      </c>
      <c r="F48" s="6">
        <v>1024.54</v>
      </c>
      <c r="H48" s="29" t="s">
        <v>129</v>
      </c>
      <c r="I48" s="29">
        <v>0.90926995438877933</v>
      </c>
      <c r="J48"/>
      <c r="K48"/>
      <c r="L48"/>
      <c r="M48"/>
      <c r="N48"/>
      <c r="O48"/>
      <c r="P48"/>
    </row>
    <row r="49" spans="1:16" ht="14" x14ac:dyDescent="0.45">
      <c r="A49" s="7" t="s">
        <v>49</v>
      </c>
      <c r="B49" s="6">
        <v>104.38</v>
      </c>
      <c r="C49" s="6">
        <v>34.03</v>
      </c>
      <c r="D49" s="6">
        <v>1753.2</v>
      </c>
      <c r="E49" s="6">
        <v>621.02</v>
      </c>
      <c r="F49" s="6">
        <v>1275.1300000000001</v>
      </c>
      <c r="H49" s="33" t="s">
        <v>130</v>
      </c>
      <c r="I49" s="34">
        <v>0.82677184995417285</v>
      </c>
      <c r="J49"/>
      <c r="K49"/>
      <c r="L49"/>
      <c r="M49"/>
      <c r="N49"/>
      <c r="O49"/>
      <c r="P49"/>
    </row>
    <row r="50" spans="1:16" ht="14" x14ac:dyDescent="0.45">
      <c r="A50" s="7" t="s">
        <v>50</v>
      </c>
      <c r="B50" s="6">
        <v>103.35</v>
      </c>
      <c r="C50" s="6">
        <v>34.700000000000003</v>
      </c>
      <c r="D50" s="6">
        <v>2810.2</v>
      </c>
      <c r="E50" s="6">
        <v>515.02</v>
      </c>
      <c r="F50" s="6">
        <v>1471.31</v>
      </c>
      <c r="H50" s="34" t="s">
        <v>131</v>
      </c>
      <c r="I50" s="34">
        <v>0.8198427239523397</v>
      </c>
      <c r="J50"/>
      <c r="K50"/>
      <c r="L50"/>
      <c r="M50"/>
      <c r="N50"/>
      <c r="O50"/>
      <c r="P50"/>
    </row>
    <row r="51" spans="1:16" ht="14" x14ac:dyDescent="0.45">
      <c r="A51" s="7" t="s">
        <v>55</v>
      </c>
      <c r="B51" s="6">
        <v>102.9</v>
      </c>
      <c r="C51" s="6">
        <v>35</v>
      </c>
      <c r="D51" s="6">
        <v>2915.7</v>
      </c>
      <c r="E51" s="6">
        <v>545.72</v>
      </c>
      <c r="F51" s="6">
        <v>1208.73</v>
      </c>
      <c r="H51" s="29" t="s">
        <v>132</v>
      </c>
      <c r="I51" s="29">
        <v>91.20806901010117</v>
      </c>
      <c r="J51"/>
      <c r="K51"/>
      <c r="L51"/>
      <c r="M51"/>
      <c r="N51"/>
      <c r="O51"/>
      <c r="P51"/>
    </row>
    <row r="52" spans="1:16" ht="14.35" thickBot="1" x14ac:dyDescent="0.5">
      <c r="A52" s="7" t="s">
        <v>56</v>
      </c>
      <c r="B52" s="6">
        <v>102.58</v>
      </c>
      <c r="C52" s="6">
        <v>34.21</v>
      </c>
      <c r="D52" s="6">
        <v>3362.7</v>
      </c>
      <c r="E52" s="6">
        <v>786.75</v>
      </c>
      <c r="F52" s="6">
        <v>1159.18</v>
      </c>
      <c r="H52" s="30" t="s">
        <v>133</v>
      </c>
      <c r="I52" s="30">
        <v>53</v>
      </c>
      <c r="J52"/>
      <c r="K52"/>
      <c r="L52"/>
      <c r="M52"/>
      <c r="N52"/>
      <c r="O52"/>
      <c r="P52"/>
    </row>
    <row r="53" spans="1:16" ht="14" x14ac:dyDescent="0.45">
      <c r="A53" s="7" t="s">
        <v>51</v>
      </c>
      <c r="B53" s="6">
        <v>108</v>
      </c>
      <c r="C53" s="6">
        <v>35.43</v>
      </c>
      <c r="D53" s="6">
        <v>1221.2</v>
      </c>
      <c r="E53" s="6">
        <v>584.89</v>
      </c>
      <c r="F53" s="6">
        <v>1401.28</v>
      </c>
      <c r="H53"/>
      <c r="I53"/>
      <c r="J53"/>
      <c r="K53"/>
      <c r="L53"/>
      <c r="M53"/>
      <c r="N53"/>
      <c r="O53"/>
      <c r="P53"/>
    </row>
    <row r="54" spans="1:16" ht="14.35" thickBot="1" x14ac:dyDescent="0.5">
      <c r="A54" s="7" t="s">
        <v>52</v>
      </c>
      <c r="B54" s="6">
        <v>108.63</v>
      </c>
      <c r="C54" s="6">
        <v>36.14</v>
      </c>
      <c r="D54" s="6">
        <v>1111.7</v>
      </c>
      <c r="E54" s="6">
        <v>574</v>
      </c>
      <c r="F54" s="6">
        <v>1440.26</v>
      </c>
      <c r="H54" t="s">
        <v>134</v>
      </c>
      <c r="I54"/>
      <c r="J54"/>
      <c r="K54"/>
      <c r="L54"/>
      <c r="M54"/>
      <c r="N54"/>
      <c r="O54"/>
      <c r="P54"/>
    </row>
    <row r="55" spans="1:16" ht="14" x14ac:dyDescent="0.45">
      <c r="H55" s="31"/>
      <c r="I55" s="31" t="s">
        <v>139</v>
      </c>
      <c r="J55" s="31" t="s">
        <v>140</v>
      </c>
      <c r="K55" s="31" t="s">
        <v>141</v>
      </c>
      <c r="L55" s="31" t="s">
        <v>142</v>
      </c>
      <c r="M55" s="31" t="s">
        <v>143</v>
      </c>
      <c r="N55"/>
      <c r="O55"/>
      <c r="P55"/>
    </row>
    <row r="56" spans="1:16" ht="14" x14ac:dyDescent="0.45">
      <c r="H56" s="29" t="s">
        <v>135</v>
      </c>
      <c r="I56" s="29">
        <v>2</v>
      </c>
      <c r="J56" s="29">
        <v>1985197.5963837516</v>
      </c>
      <c r="K56" s="29">
        <v>992598.7981918758</v>
      </c>
      <c r="L56" s="33">
        <v>119.31834545012636</v>
      </c>
      <c r="M56" s="33">
        <v>9.2355270846366333E-20</v>
      </c>
      <c r="N56"/>
      <c r="O56"/>
      <c r="P56"/>
    </row>
    <row r="57" spans="1:16" ht="14" x14ac:dyDescent="0.45">
      <c r="H57" s="29" t="s">
        <v>136</v>
      </c>
      <c r="I57" s="29">
        <v>50</v>
      </c>
      <c r="J57" s="29">
        <v>415945.59262756881</v>
      </c>
      <c r="K57" s="29">
        <v>8318.9118525513768</v>
      </c>
      <c r="L57" s="29"/>
      <c r="M57" s="29"/>
      <c r="N57"/>
      <c r="O57"/>
      <c r="P57"/>
    </row>
    <row r="58" spans="1:16" ht="14.35" thickBot="1" x14ac:dyDescent="0.5">
      <c r="H58" s="30" t="s">
        <v>137</v>
      </c>
      <c r="I58" s="30">
        <v>52</v>
      </c>
      <c r="J58" s="30">
        <v>2401143.1890113205</v>
      </c>
      <c r="K58" s="30"/>
      <c r="L58" s="30"/>
      <c r="M58" s="30"/>
      <c r="N58"/>
      <c r="O58"/>
      <c r="P58"/>
    </row>
    <row r="59" spans="1:16" ht="14.35" thickBot="1" x14ac:dyDescent="0.5">
      <c r="H59"/>
      <c r="I59"/>
      <c r="J59"/>
      <c r="K59"/>
      <c r="L59"/>
      <c r="M59"/>
      <c r="N59"/>
      <c r="O59"/>
      <c r="P59"/>
    </row>
    <row r="60" spans="1:16" ht="14" x14ac:dyDescent="0.45">
      <c r="H60" s="31"/>
      <c r="I60" s="31" t="s">
        <v>144</v>
      </c>
      <c r="J60" s="31" t="s">
        <v>132</v>
      </c>
      <c r="K60" s="31" t="s">
        <v>145</v>
      </c>
      <c r="L60" s="31" t="s">
        <v>146</v>
      </c>
      <c r="M60" s="31" t="s">
        <v>147</v>
      </c>
      <c r="N60" s="31" t="s">
        <v>148</v>
      </c>
      <c r="O60" s="31" t="s">
        <v>149</v>
      </c>
      <c r="P60" s="31" t="s">
        <v>150</v>
      </c>
    </row>
    <row r="61" spans="1:16" ht="14" x14ac:dyDescent="0.45">
      <c r="H61" s="29" t="s">
        <v>138</v>
      </c>
      <c r="I61" s="33">
        <v>3295.1279010175172</v>
      </c>
      <c r="J61" s="29">
        <v>205.45482964641081</v>
      </c>
      <c r="K61" s="29">
        <v>16.038210961934819</v>
      </c>
      <c r="L61" s="29">
        <v>2.3719771927637241E-21</v>
      </c>
      <c r="M61" s="29">
        <v>2882.4597308061093</v>
      </c>
      <c r="N61" s="29">
        <v>3707.796071228925</v>
      </c>
      <c r="O61" s="29">
        <v>2882.4597308061093</v>
      </c>
      <c r="P61" s="29">
        <v>3707.796071228925</v>
      </c>
    </row>
    <row r="62" spans="1:16" ht="14" x14ac:dyDescent="0.45">
      <c r="H62" s="29" t="s">
        <v>151</v>
      </c>
      <c r="I62" s="33">
        <v>-81.173693522894453</v>
      </c>
      <c r="J62" s="29">
        <v>5.3860548982025005</v>
      </c>
      <c r="K62" s="33">
        <v>-15.071085433975936</v>
      </c>
      <c r="L62" s="33">
        <v>3.1515911568215965E-20</v>
      </c>
      <c r="M62" s="29">
        <v>-91.991903166954017</v>
      </c>
      <c r="N62" s="29">
        <v>-70.355483878834889</v>
      </c>
      <c r="O62" s="29">
        <v>-91.991903166954017</v>
      </c>
      <c r="P62" s="29">
        <v>-70.355483878834889</v>
      </c>
    </row>
    <row r="63" spans="1:16" ht="14.35" thickBot="1" x14ac:dyDescent="0.5">
      <c r="H63" s="30" t="s">
        <v>152</v>
      </c>
      <c r="I63" s="36">
        <v>3.6213963272014933E-2</v>
      </c>
      <c r="J63" s="30">
        <v>2.0895076618922398E-2</v>
      </c>
      <c r="K63" s="36">
        <v>1.7331337870864703</v>
      </c>
      <c r="L63" s="36">
        <v>8.9235840889917872E-2</v>
      </c>
      <c r="M63" s="30">
        <v>-5.7550332689652109E-3</v>
      </c>
      <c r="N63" s="30">
        <v>7.8182959812995084E-2</v>
      </c>
      <c r="O63" s="30">
        <v>-5.7550332689652109E-3</v>
      </c>
      <c r="P63" s="30">
        <v>7.8182959812995084E-2</v>
      </c>
    </row>
    <row r="64" spans="1:16" ht="14" x14ac:dyDescent="0.45">
      <c r="H64"/>
      <c r="I64"/>
      <c r="J64"/>
      <c r="K64"/>
      <c r="L64"/>
      <c r="M64"/>
      <c r="N64"/>
      <c r="O64"/>
      <c r="P64"/>
    </row>
    <row r="65" spans="8:16" ht="14" x14ac:dyDescent="0.45">
      <c r="H65"/>
      <c r="I65"/>
      <c r="J65"/>
      <c r="K65"/>
      <c r="L65"/>
      <c r="M65"/>
      <c r="N65"/>
      <c r="O65"/>
      <c r="P65"/>
    </row>
    <row r="66" spans="8:16" ht="14" x14ac:dyDescent="0.45">
      <c r="H66"/>
      <c r="I66"/>
      <c r="J66"/>
      <c r="K66"/>
      <c r="L66"/>
      <c r="M66"/>
      <c r="N66"/>
      <c r="O66"/>
      <c r="P6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655A-8A64-4CA3-A066-D2E9EDE47CD6}">
  <dimension ref="A1:M33"/>
  <sheetViews>
    <sheetView workbookViewId="0"/>
  </sheetViews>
  <sheetFormatPr defaultColWidth="12.76171875" defaultRowHeight="12.7" x14ac:dyDescent="0.45"/>
  <cols>
    <col min="1" max="1" width="12.76171875" style="10"/>
    <col min="2" max="2" width="12.76171875" style="13"/>
    <col min="3" max="3" width="12.76171875" style="10"/>
    <col min="4" max="4" width="12.76171875" style="13"/>
    <col min="5" max="6" width="12.76171875" style="10"/>
    <col min="7" max="10" width="12.76171875" style="9"/>
    <col min="11" max="11" width="12.76171875" style="10"/>
    <col min="12" max="13" width="12.76171875" style="13"/>
    <col min="14" max="16384" width="12.76171875" style="9"/>
  </cols>
  <sheetData>
    <row r="1" spans="1:13" x14ac:dyDescent="0.45">
      <c r="A1" s="11" t="s">
        <v>100</v>
      </c>
      <c r="B1" s="12" t="s">
        <v>122</v>
      </c>
      <c r="C1" s="11" t="s">
        <v>121</v>
      </c>
      <c r="D1" s="12" t="s">
        <v>123</v>
      </c>
      <c r="E1" s="11" t="s">
        <v>124</v>
      </c>
      <c r="F1" s="11" t="s">
        <v>125</v>
      </c>
      <c r="K1" s="61" t="s">
        <v>67</v>
      </c>
      <c r="L1" s="62" t="s">
        <v>68</v>
      </c>
      <c r="M1" s="62"/>
    </row>
    <row r="2" spans="1:13" x14ac:dyDescent="0.45">
      <c r="A2" s="10" t="s">
        <v>69</v>
      </c>
      <c r="B2" s="13">
        <v>13625.866127955587</v>
      </c>
      <c r="C2" s="10">
        <f>RANK(B2,B:B)</f>
        <v>1</v>
      </c>
      <c r="D2" s="13">
        <v>7954.22</v>
      </c>
      <c r="E2" s="10">
        <f>RANK(D2,D:D)</f>
        <v>4</v>
      </c>
      <c r="F2" s="10">
        <f>(C2-E2)^2</f>
        <v>9</v>
      </c>
      <c r="H2" s="9" t="s">
        <v>126</v>
      </c>
      <c r="I2" s="26">
        <f>1-6*F33/(31*(31^2-1))</f>
        <v>0.7846774193548387</v>
      </c>
      <c r="K2" s="61"/>
      <c r="L2" s="14">
        <v>0.05</v>
      </c>
      <c r="M2" s="14">
        <v>0.01</v>
      </c>
    </row>
    <row r="3" spans="1:13" x14ac:dyDescent="0.45">
      <c r="A3" s="10" t="s">
        <v>70</v>
      </c>
      <c r="B3" s="13">
        <v>12460.83</v>
      </c>
      <c r="C3" s="10">
        <f t="shared" ref="C3:C32" si="0">RANK(B3,B:B)</f>
        <v>2</v>
      </c>
      <c r="D3" s="13">
        <v>7405.82</v>
      </c>
      <c r="E3" s="10">
        <f t="shared" ref="E3:E32" si="1">RANK(D3,D:D)</f>
        <v>5</v>
      </c>
      <c r="F3" s="10">
        <f t="shared" ref="F3:F32" si="2">(C3-E3)^2</f>
        <v>9</v>
      </c>
      <c r="K3" s="10">
        <v>4</v>
      </c>
      <c r="L3" s="13">
        <v>1</v>
      </c>
    </row>
    <row r="4" spans="1:13" x14ac:dyDescent="0.45">
      <c r="A4" s="10" t="s">
        <v>71</v>
      </c>
      <c r="B4" s="13">
        <v>12435.93</v>
      </c>
      <c r="C4" s="10">
        <f t="shared" si="0"/>
        <v>3</v>
      </c>
      <c r="D4" s="13">
        <v>9125</v>
      </c>
      <c r="E4" s="10">
        <f t="shared" si="1"/>
        <v>2</v>
      </c>
      <c r="F4" s="10">
        <f t="shared" si="2"/>
        <v>1</v>
      </c>
      <c r="K4" s="10">
        <v>5</v>
      </c>
      <c r="L4" s="13">
        <v>0.9</v>
      </c>
      <c r="M4" s="13">
        <v>1</v>
      </c>
    </row>
    <row r="5" spans="1:13" x14ac:dyDescent="0.45">
      <c r="A5" s="10" t="s">
        <v>72</v>
      </c>
      <c r="B5" s="13">
        <v>9395</v>
      </c>
      <c r="C5" s="10">
        <f t="shared" si="0"/>
        <v>4</v>
      </c>
      <c r="D5" s="13">
        <v>4679.55</v>
      </c>
      <c r="E5" s="10">
        <f t="shared" si="1"/>
        <v>11</v>
      </c>
      <c r="F5" s="10">
        <f t="shared" si="2"/>
        <v>49</v>
      </c>
      <c r="K5" s="10">
        <v>6</v>
      </c>
      <c r="L5" s="13">
        <v>0.82899999999999996</v>
      </c>
      <c r="M5" s="13">
        <v>0.94299999999999995</v>
      </c>
    </row>
    <row r="6" spans="1:13" x14ac:dyDescent="0.45">
      <c r="A6" s="10" t="s">
        <v>73</v>
      </c>
      <c r="B6" s="13">
        <v>7098.56</v>
      </c>
      <c r="C6" s="10">
        <f t="shared" si="0"/>
        <v>5</v>
      </c>
      <c r="D6" s="13">
        <v>6769.44</v>
      </c>
      <c r="E6" s="10">
        <f t="shared" si="1"/>
        <v>6</v>
      </c>
      <c r="F6" s="10">
        <f t="shared" si="2"/>
        <v>1</v>
      </c>
      <c r="K6" s="10">
        <v>7</v>
      </c>
      <c r="L6" s="13">
        <v>0.71399999999999997</v>
      </c>
      <c r="M6" s="13">
        <v>0.89300000000000002</v>
      </c>
    </row>
    <row r="7" spans="1:13" x14ac:dyDescent="0.45">
      <c r="A7" s="10" t="s">
        <v>74</v>
      </c>
      <c r="B7" s="13">
        <v>7048.59</v>
      </c>
      <c r="C7" s="10">
        <f t="shared" si="0"/>
        <v>6</v>
      </c>
      <c r="D7" s="13">
        <v>9667</v>
      </c>
      <c r="E7" s="10">
        <f t="shared" si="1"/>
        <v>1</v>
      </c>
      <c r="F7" s="10">
        <f t="shared" si="2"/>
        <v>25</v>
      </c>
      <c r="K7" s="10">
        <v>8</v>
      </c>
      <c r="L7" s="13">
        <v>0.64300000000000002</v>
      </c>
      <c r="M7" s="13">
        <v>0.83299999999999996</v>
      </c>
    </row>
    <row r="8" spans="1:13" x14ac:dyDescent="0.45">
      <c r="A8" s="10" t="s">
        <v>75</v>
      </c>
      <c r="B8" s="13">
        <v>6250.81</v>
      </c>
      <c r="C8" s="10">
        <f t="shared" si="0"/>
        <v>7</v>
      </c>
      <c r="D8" s="13">
        <v>1711</v>
      </c>
      <c r="E8" s="10">
        <f t="shared" si="1"/>
        <v>25</v>
      </c>
      <c r="F8" s="10">
        <f t="shared" si="2"/>
        <v>324</v>
      </c>
      <c r="K8" s="10">
        <v>9</v>
      </c>
      <c r="L8" s="13">
        <v>0.6</v>
      </c>
      <c r="M8" s="13">
        <v>0.78300000000000003</v>
      </c>
    </row>
    <row r="9" spans="1:13" x14ac:dyDescent="0.45">
      <c r="A9" s="10" t="s">
        <v>76</v>
      </c>
      <c r="B9" s="13">
        <v>6002.54</v>
      </c>
      <c r="C9" s="10">
        <f t="shared" si="0"/>
        <v>8</v>
      </c>
      <c r="D9" s="13">
        <v>4210</v>
      </c>
      <c r="E9" s="10">
        <f t="shared" si="1"/>
        <v>14</v>
      </c>
      <c r="F9" s="10">
        <f t="shared" si="2"/>
        <v>36</v>
      </c>
      <c r="K9" s="10">
        <v>10</v>
      </c>
      <c r="L9" s="13">
        <v>0.56399999999999995</v>
      </c>
      <c r="M9" s="13">
        <v>0.746</v>
      </c>
    </row>
    <row r="10" spans="1:13" x14ac:dyDescent="0.45">
      <c r="A10" s="10" t="s">
        <v>77</v>
      </c>
      <c r="B10" s="13">
        <v>5456.32</v>
      </c>
      <c r="C10" s="10">
        <f t="shared" si="0"/>
        <v>9</v>
      </c>
      <c r="D10" s="13">
        <v>8700.4</v>
      </c>
      <c r="E10" s="10">
        <f t="shared" si="1"/>
        <v>3</v>
      </c>
      <c r="F10" s="10">
        <f t="shared" si="2"/>
        <v>36</v>
      </c>
      <c r="K10" s="10">
        <v>12</v>
      </c>
      <c r="L10" s="13">
        <v>0.45600000000000002</v>
      </c>
      <c r="M10" s="13">
        <v>0.71199999999999997</v>
      </c>
    </row>
    <row r="11" spans="1:13" x14ac:dyDescent="0.45">
      <c r="A11" s="10" t="s">
        <v>78</v>
      </c>
      <c r="B11" s="13">
        <v>5401.71</v>
      </c>
      <c r="C11" s="10">
        <f t="shared" si="0"/>
        <v>10</v>
      </c>
      <c r="D11" s="13">
        <v>6001.7</v>
      </c>
      <c r="E11" s="10">
        <f t="shared" si="1"/>
        <v>9</v>
      </c>
      <c r="F11" s="10">
        <f t="shared" si="2"/>
        <v>1</v>
      </c>
      <c r="K11" s="10">
        <v>14</v>
      </c>
      <c r="L11" s="13">
        <v>0.45600000000000002</v>
      </c>
      <c r="M11" s="13">
        <v>0.64500000000000002</v>
      </c>
    </row>
    <row r="12" spans="1:13" x14ac:dyDescent="0.45">
      <c r="A12" s="10" t="s">
        <v>79</v>
      </c>
      <c r="B12" s="13">
        <v>5232.17</v>
      </c>
      <c r="C12" s="10">
        <f t="shared" si="0"/>
        <v>11</v>
      </c>
      <c r="D12" s="13">
        <v>3488</v>
      </c>
      <c r="E12" s="10">
        <f t="shared" si="1"/>
        <v>18</v>
      </c>
      <c r="F12" s="10">
        <f t="shared" si="2"/>
        <v>49</v>
      </c>
      <c r="K12" s="10">
        <v>16</v>
      </c>
      <c r="L12" s="13">
        <v>0.42499999999999999</v>
      </c>
      <c r="M12" s="13">
        <v>0.60099999999999998</v>
      </c>
    </row>
    <row r="13" spans="1:13" x14ac:dyDescent="0.45">
      <c r="A13" s="10" t="s">
        <v>80</v>
      </c>
      <c r="B13" s="13">
        <v>4638.7299999999996</v>
      </c>
      <c r="C13" s="10">
        <f t="shared" si="0"/>
        <v>12</v>
      </c>
      <c r="D13" s="13">
        <v>6662.8</v>
      </c>
      <c r="E13" s="10">
        <f t="shared" si="1"/>
        <v>7</v>
      </c>
      <c r="F13" s="10">
        <f t="shared" si="2"/>
        <v>25</v>
      </c>
      <c r="K13" s="10">
        <v>18</v>
      </c>
      <c r="L13" s="13">
        <v>0.39900000000000002</v>
      </c>
      <c r="M13" s="13">
        <v>0.56399999999999995</v>
      </c>
    </row>
    <row r="14" spans="1:13" x14ac:dyDescent="0.45">
      <c r="A14" s="10" t="s">
        <v>81</v>
      </c>
      <c r="B14" s="13">
        <v>4430</v>
      </c>
      <c r="C14" s="10">
        <f t="shared" si="0"/>
        <v>13</v>
      </c>
      <c r="D14" s="13">
        <v>3815</v>
      </c>
      <c r="E14" s="10">
        <f t="shared" si="1"/>
        <v>16</v>
      </c>
      <c r="F14" s="10">
        <f t="shared" si="2"/>
        <v>9</v>
      </c>
      <c r="K14" s="10">
        <v>20</v>
      </c>
      <c r="L14" s="13">
        <v>0.377</v>
      </c>
      <c r="M14" s="13">
        <v>0.53400000000000003</v>
      </c>
    </row>
    <row r="15" spans="1:13" x14ac:dyDescent="0.45">
      <c r="A15" s="10" t="s">
        <v>82</v>
      </c>
      <c r="B15" s="13">
        <v>3972.38</v>
      </c>
      <c r="C15" s="10">
        <f t="shared" si="0"/>
        <v>14</v>
      </c>
      <c r="D15" s="13">
        <v>6410</v>
      </c>
      <c r="E15" s="10">
        <f t="shared" si="1"/>
        <v>8</v>
      </c>
      <c r="F15" s="10">
        <f t="shared" si="2"/>
        <v>36</v>
      </c>
      <c r="K15" s="10">
        <v>22</v>
      </c>
      <c r="L15" s="13">
        <v>0.35899999999999999</v>
      </c>
      <c r="M15" s="13">
        <v>0.50800000000000001</v>
      </c>
    </row>
    <row r="16" spans="1:13" x14ac:dyDescent="0.45">
      <c r="A16" s="10" t="s">
        <v>83</v>
      </c>
      <c r="B16" s="13">
        <v>3663.1</v>
      </c>
      <c r="C16" s="10">
        <f t="shared" si="0"/>
        <v>15</v>
      </c>
      <c r="D16" s="13">
        <v>1456.4</v>
      </c>
      <c r="E16" s="10">
        <f t="shared" si="1"/>
        <v>26</v>
      </c>
      <c r="F16" s="10">
        <f t="shared" si="2"/>
        <v>121</v>
      </c>
      <c r="K16" s="10">
        <v>24</v>
      </c>
      <c r="L16" s="13">
        <v>0.34300000000000003</v>
      </c>
      <c r="M16" s="13">
        <v>0.48499999999999999</v>
      </c>
    </row>
    <row r="17" spans="1:13" x14ac:dyDescent="0.45">
      <c r="A17" s="10" t="s">
        <v>84</v>
      </c>
      <c r="B17" s="13">
        <v>2830.46</v>
      </c>
      <c r="C17" s="10">
        <f t="shared" si="0"/>
        <v>16</v>
      </c>
      <c r="D17" s="13">
        <v>4254.2299999999996</v>
      </c>
      <c r="E17" s="10">
        <f t="shared" si="1"/>
        <v>13</v>
      </c>
      <c r="F17" s="10">
        <f t="shared" si="2"/>
        <v>9</v>
      </c>
      <c r="K17" s="10">
        <v>26</v>
      </c>
      <c r="L17" s="13">
        <v>0.32900000000000001</v>
      </c>
      <c r="M17" s="13">
        <v>0.46500000000000002</v>
      </c>
    </row>
    <row r="18" spans="1:13" x14ac:dyDescent="0.45">
      <c r="A18" s="10" t="s">
        <v>85</v>
      </c>
      <c r="B18" s="13">
        <v>2735.13</v>
      </c>
      <c r="C18" s="10">
        <f t="shared" si="0"/>
        <v>17</v>
      </c>
      <c r="D18" s="13">
        <v>4857</v>
      </c>
      <c r="E18" s="10">
        <f t="shared" si="1"/>
        <v>10</v>
      </c>
      <c r="F18" s="10">
        <f t="shared" si="2"/>
        <v>49</v>
      </c>
      <c r="K18" s="10">
        <v>28</v>
      </c>
      <c r="L18" s="13">
        <v>0.317</v>
      </c>
      <c r="M18" s="13">
        <v>0.44800000000000001</v>
      </c>
    </row>
    <row r="19" spans="1:13" x14ac:dyDescent="0.45">
      <c r="A19" s="10" t="s">
        <v>86</v>
      </c>
      <c r="B19" s="13">
        <v>2522.62</v>
      </c>
      <c r="C19" s="10">
        <f t="shared" si="0"/>
        <v>18</v>
      </c>
      <c r="D19" s="13">
        <v>2703.7</v>
      </c>
      <c r="E19" s="10">
        <f t="shared" si="1"/>
        <v>21</v>
      </c>
      <c r="F19" s="10">
        <f t="shared" si="2"/>
        <v>9</v>
      </c>
      <c r="K19" s="27">
        <v>30</v>
      </c>
      <c r="L19" s="28">
        <v>0.30599999999999999</v>
      </c>
      <c r="M19" s="28">
        <v>0.432</v>
      </c>
    </row>
    <row r="20" spans="1:13" x14ac:dyDescent="0.45">
      <c r="A20" s="10" t="s">
        <v>87</v>
      </c>
      <c r="B20" s="13">
        <v>2465.29</v>
      </c>
      <c r="C20" s="10">
        <f t="shared" si="0"/>
        <v>19</v>
      </c>
      <c r="D20" s="13">
        <v>4375.6000000000004</v>
      </c>
      <c r="E20" s="10">
        <f t="shared" si="1"/>
        <v>12</v>
      </c>
      <c r="F20" s="10">
        <f t="shared" si="2"/>
        <v>49</v>
      </c>
    </row>
    <row r="21" spans="1:13" x14ac:dyDescent="0.45">
      <c r="A21" s="10" t="s">
        <v>88</v>
      </c>
      <c r="B21" s="13">
        <v>2456.59</v>
      </c>
      <c r="C21" s="10">
        <f t="shared" si="0"/>
        <v>20</v>
      </c>
      <c r="D21" s="13">
        <v>3314.29</v>
      </c>
      <c r="E21" s="10">
        <f t="shared" si="1"/>
        <v>19</v>
      </c>
      <c r="F21" s="10">
        <f t="shared" si="2"/>
        <v>1</v>
      </c>
    </row>
    <row r="22" spans="1:13" x14ac:dyDescent="0.45">
      <c r="A22" s="10" t="s">
        <v>89</v>
      </c>
      <c r="B22" s="13">
        <v>2447.66</v>
      </c>
      <c r="C22" s="10">
        <f t="shared" si="0"/>
        <v>21</v>
      </c>
      <c r="D22" s="13">
        <v>1011.3</v>
      </c>
      <c r="E22" s="10">
        <f t="shared" si="1"/>
        <v>27</v>
      </c>
      <c r="F22" s="10">
        <f t="shared" si="2"/>
        <v>36</v>
      </c>
    </row>
    <row r="23" spans="1:13" x14ac:dyDescent="0.45">
      <c r="A23" s="10" t="s">
        <v>90</v>
      </c>
      <c r="B23" s="13">
        <v>2398.58</v>
      </c>
      <c r="C23" s="10">
        <f t="shared" si="0"/>
        <v>22</v>
      </c>
      <c r="D23" s="13">
        <v>3689.5</v>
      </c>
      <c r="E23" s="10">
        <f t="shared" si="1"/>
        <v>17</v>
      </c>
      <c r="F23" s="10">
        <f t="shared" si="2"/>
        <v>25</v>
      </c>
    </row>
    <row r="24" spans="1:13" x14ac:dyDescent="0.45">
      <c r="A24" s="10" t="s">
        <v>91</v>
      </c>
      <c r="B24" s="13">
        <v>2250.56</v>
      </c>
      <c r="C24" s="10">
        <f t="shared" si="0"/>
        <v>23</v>
      </c>
      <c r="D24" s="13">
        <v>3130</v>
      </c>
      <c r="E24" s="10">
        <f t="shared" si="1"/>
        <v>20</v>
      </c>
      <c r="F24" s="10">
        <f t="shared" si="2"/>
        <v>9</v>
      </c>
    </row>
    <row r="25" spans="1:13" x14ac:dyDescent="0.45">
      <c r="A25" s="10" t="s">
        <v>92</v>
      </c>
      <c r="B25" s="13">
        <v>2150.4148971505106</v>
      </c>
      <c r="C25" s="10">
        <f t="shared" si="0"/>
        <v>24</v>
      </c>
      <c r="D25" s="13">
        <v>2379.61</v>
      </c>
      <c r="E25" s="10">
        <f t="shared" si="1"/>
        <v>23</v>
      </c>
      <c r="F25" s="10">
        <f t="shared" si="2"/>
        <v>1</v>
      </c>
    </row>
    <row r="26" spans="1:13" x14ac:dyDescent="0.45">
      <c r="A26" s="10" t="s">
        <v>93</v>
      </c>
      <c r="B26" s="13">
        <v>1877.61</v>
      </c>
      <c r="C26" s="10">
        <f t="shared" si="0"/>
        <v>25</v>
      </c>
      <c r="D26" s="13">
        <v>1933.95</v>
      </c>
      <c r="E26" s="10">
        <f t="shared" si="1"/>
        <v>24</v>
      </c>
      <c r="F26" s="10">
        <f t="shared" si="2"/>
        <v>1</v>
      </c>
    </row>
    <row r="27" spans="1:13" x14ac:dyDescent="0.45">
      <c r="A27" s="10" t="s">
        <v>94</v>
      </c>
      <c r="B27" s="13">
        <v>1356.11</v>
      </c>
      <c r="C27" s="10">
        <f t="shared" si="0"/>
        <v>26</v>
      </c>
      <c r="D27" s="13">
        <v>3869.66</v>
      </c>
      <c r="E27" s="10">
        <f t="shared" si="1"/>
        <v>15</v>
      </c>
      <c r="F27" s="10">
        <f t="shared" si="2"/>
        <v>121</v>
      </c>
    </row>
    <row r="28" spans="1:13" x14ac:dyDescent="0.45">
      <c r="A28" s="10" t="s">
        <v>95</v>
      </c>
      <c r="B28" s="13">
        <v>1304.5999999999999</v>
      </c>
      <c r="C28" s="10">
        <f t="shared" si="0"/>
        <v>27</v>
      </c>
      <c r="D28" s="13">
        <v>2603.34</v>
      </c>
      <c r="E28" s="10">
        <f t="shared" si="1"/>
        <v>22</v>
      </c>
      <c r="F28" s="10">
        <f t="shared" si="2"/>
        <v>25</v>
      </c>
    </row>
    <row r="29" spans="1:13" x14ac:dyDescent="0.45">
      <c r="A29" s="10" t="s">
        <v>96</v>
      </c>
      <c r="B29" s="13">
        <v>670.93</v>
      </c>
      <c r="C29" s="10">
        <f t="shared" si="0"/>
        <v>28</v>
      </c>
      <c r="D29" s="13">
        <v>810.52</v>
      </c>
      <c r="E29" s="10">
        <f t="shared" si="1"/>
        <v>28</v>
      </c>
      <c r="F29" s="10">
        <f t="shared" si="2"/>
        <v>0</v>
      </c>
    </row>
    <row r="30" spans="1:13" x14ac:dyDescent="0.45">
      <c r="A30" s="10" t="s">
        <v>97</v>
      </c>
      <c r="B30" s="13">
        <v>390.21</v>
      </c>
      <c r="C30" s="10">
        <f t="shared" si="0"/>
        <v>29</v>
      </c>
      <c r="D30" s="13">
        <v>533.79999999999995</v>
      </c>
      <c r="E30" s="10">
        <f t="shared" si="1"/>
        <v>30</v>
      </c>
      <c r="F30" s="10">
        <f t="shared" si="2"/>
        <v>1</v>
      </c>
    </row>
    <row r="31" spans="1:13" x14ac:dyDescent="0.45">
      <c r="A31" s="10" t="s">
        <v>98</v>
      </c>
      <c r="B31" s="13">
        <v>385.34</v>
      </c>
      <c r="C31" s="10">
        <f t="shared" si="0"/>
        <v>30</v>
      </c>
      <c r="D31" s="13">
        <v>580.29999999999995</v>
      </c>
      <c r="E31" s="10">
        <f t="shared" si="1"/>
        <v>29</v>
      </c>
      <c r="F31" s="10">
        <f t="shared" si="2"/>
        <v>1</v>
      </c>
    </row>
    <row r="32" spans="1:13" x14ac:dyDescent="0.45">
      <c r="A32" s="10" t="s">
        <v>99</v>
      </c>
      <c r="B32" s="13">
        <v>184.5</v>
      </c>
      <c r="C32" s="10">
        <f t="shared" si="0"/>
        <v>31</v>
      </c>
      <c r="D32" s="13">
        <v>270.17</v>
      </c>
      <c r="E32" s="10">
        <f t="shared" si="1"/>
        <v>31</v>
      </c>
      <c r="F32" s="10">
        <f t="shared" si="2"/>
        <v>0</v>
      </c>
    </row>
    <row r="33" spans="6:6" x14ac:dyDescent="0.45">
      <c r="F33" s="10">
        <f>SUM(F2:F32)</f>
        <v>1068</v>
      </c>
    </row>
  </sheetData>
  <mergeCells count="2">
    <mergeCell ref="K1:K2"/>
    <mergeCell ref="L1:M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7169" r:id="rId3">
          <objectPr defaultSize="0" autoPict="0" r:id="rId4">
            <anchor moveWithCells="1">
              <from>
                <xdr:col>7</xdr:col>
                <xdr:colOff>42333</xdr:colOff>
                <xdr:row>3</xdr:row>
                <xdr:rowOff>42333</xdr:rowOff>
              </from>
              <to>
                <xdr:col>8</xdr:col>
                <xdr:colOff>876300</xdr:colOff>
                <xdr:row>9</xdr:row>
                <xdr:rowOff>93133</xdr:rowOff>
              </to>
            </anchor>
          </objectPr>
        </oleObject>
      </mc:Choice>
      <mc:Fallback>
        <oleObject progId="Equation.DSMT4" shapeId="7169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E5B0-9C97-454A-99D7-84C05EB71A2C}">
  <dimension ref="A1:U83"/>
  <sheetViews>
    <sheetView workbookViewId="0"/>
  </sheetViews>
  <sheetFormatPr defaultColWidth="10.76171875" defaultRowHeight="12.7" x14ac:dyDescent="0.4"/>
  <cols>
    <col min="1" max="1" width="10.76171875" style="1"/>
    <col min="2" max="3" width="10.76171875" style="6"/>
    <col min="4" max="15" width="10.76171875" style="5"/>
    <col min="16" max="16" width="10.87890625" style="5" bestFit="1" customWidth="1"/>
    <col min="17" max="18" width="13.1171875" style="5" bestFit="1" customWidth="1"/>
    <col min="19" max="16384" width="10.76171875" style="5"/>
  </cols>
  <sheetData>
    <row r="1" spans="1:21" x14ac:dyDescent="0.4">
      <c r="A1" s="3" t="s">
        <v>57</v>
      </c>
      <c r="B1" s="8" t="s">
        <v>58</v>
      </c>
      <c r="C1" s="8" t="s">
        <v>59</v>
      </c>
      <c r="D1" s="3" t="s">
        <v>153</v>
      </c>
      <c r="E1" s="3" t="s">
        <v>154</v>
      </c>
    </row>
    <row r="2" spans="1:21" ht="14" x14ac:dyDescent="0.45">
      <c r="A2" s="1">
        <v>1</v>
      </c>
      <c r="B2" s="6">
        <v>10447.374690071676</v>
      </c>
      <c r="C2" s="6">
        <v>625.392216930583</v>
      </c>
      <c r="D2" s="6">
        <f>LN(B2)</f>
        <v>9.2541060000000002</v>
      </c>
      <c r="E2" s="6">
        <f>LN(C2)</f>
        <v>6.4383790000000003</v>
      </c>
      <c r="M2" t="s">
        <v>127</v>
      </c>
      <c r="N2"/>
      <c r="O2"/>
      <c r="P2"/>
      <c r="Q2"/>
      <c r="R2"/>
      <c r="S2"/>
      <c r="T2"/>
      <c r="U2"/>
    </row>
    <row r="3" spans="1:21" ht="14.35" thickBot="1" x14ac:dyDescent="0.5">
      <c r="A3" s="1">
        <v>2</v>
      </c>
      <c r="B3" s="6">
        <v>15974.723966434207</v>
      </c>
      <c r="C3" s="6">
        <v>612.2863100533466</v>
      </c>
      <c r="D3" s="6">
        <f t="shared" ref="D3:D66" si="0">LN(B3)</f>
        <v>9.678763</v>
      </c>
      <c r="E3" s="6">
        <f t="shared" ref="E3:E66" si="1">LN(C3)</f>
        <v>6.4172000000000002</v>
      </c>
      <c r="M3"/>
      <c r="N3"/>
      <c r="O3"/>
      <c r="P3"/>
      <c r="Q3"/>
      <c r="R3"/>
      <c r="S3"/>
      <c r="T3"/>
      <c r="U3"/>
    </row>
    <row r="4" spans="1:21" ht="14" x14ac:dyDescent="0.45">
      <c r="A4" s="1">
        <v>3</v>
      </c>
      <c r="B4" s="6">
        <v>30976.681786899422</v>
      </c>
      <c r="C4" s="6">
        <v>775.71252959790377</v>
      </c>
      <c r="D4" s="6">
        <f t="shared" si="0"/>
        <v>10.34099</v>
      </c>
      <c r="E4" s="6">
        <f t="shared" si="1"/>
        <v>6.6537819999999996</v>
      </c>
      <c r="M4" s="32" t="s">
        <v>128</v>
      </c>
      <c r="N4" s="32"/>
      <c r="O4"/>
      <c r="P4"/>
      <c r="Q4"/>
      <c r="R4"/>
      <c r="S4"/>
      <c r="T4"/>
      <c r="U4"/>
    </row>
    <row r="5" spans="1:21" ht="14" x14ac:dyDescent="0.45">
      <c r="A5" s="1">
        <v>4</v>
      </c>
      <c r="B5" s="6">
        <v>9442.9055207734873</v>
      </c>
      <c r="C5" s="6">
        <v>530.20196500176007</v>
      </c>
      <c r="D5" s="6">
        <f t="shared" si="0"/>
        <v>9.1530190000000005</v>
      </c>
      <c r="E5" s="6">
        <f t="shared" si="1"/>
        <v>6.2732580000000002</v>
      </c>
      <c r="M5" s="29" t="s">
        <v>129</v>
      </c>
      <c r="N5" s="29">
        <v>0.96937738379114047</v>
      </c>
      <c r="O5"/>
      <c r="P5"/>
      <c r="Q5"/>
      <c r="R5"/>
      <c r="S5"/>
      <c r="T5"/>
      <c r="U5"/>
    </row>
    <row r="6" spans="1:21" ht="14" x14ac:dyDescent="0.45">
      <c r="A6" s="1">
        <v>5</v>
      </c>
      <c r="B6" s="6">
        <v>10858.918468578762</v>
      </c>
      <c r="C6" s="6">
        <v>1906.1027662581719</v>
      </c>
      <c r="D6" s="6">
        <f t="shared" si="0"/>
        <v>9.2927420000000005</v>
      </c>
      <c r="E6" s="6">
        <f t="shared" si="1"/>
        <v>7.552816</v>
      </c>
      <c r="M6" s="33" t="s">
        <v>130</v>
      </c>
      <c r="N6" s="34">
        <v>0.939692512205756</v>
      </c>
      <c r="O6"/>
      <c r="P6"/>
      <c r="Q6"/>
      <c r="R6"/>
      <c r="S6"/>
      <c r="T6"/>
      <c r="U6"/>
    </row>
    <row r="7" spans="1:21" ht="14" x14ac:dyDescent="0.45">
      <c r="A7" s="1">
        <v>6</v>
      </c>
      <c r="B7" s="6">
        <v>21532.915566976935</v>
      </c>
      <c r="C7" s="6">
        <v>1297.9624918932254</v>
      </c>
      <c r="D7" s="6">
        <f t="shared" si="0"/>
        <v>9.9773379999999996</v>
      </c>
      <c r="E7" s="6">
        <f t="shared" si="1"/>
        <v>7.1685509999999999</v>
      </c>
      <c r="M7" s="34" t="s">
        <v>131</v>
      </c>
      <c r="N7" s="34">
        <v>0.93893866860832786</v>
      </c>
      <c r="O7"/>
      <c r="P7"/>
      <c r="Q7"/>
      <c r="R7"/>
      <c r="S7"/>
      <c r="T7"/>
      <c r="U7"/>
    </row>
    <row r="8" spans="1:21" ht="14" x14ac:dyDescent="0.45">
      <c r="A8" s="1">
        <v>7</v>
      </c>
      <c r="B8" s="6">
        <v>6891.6788564935478</v>
      </c>
      <c r="C8" s="6">
        <v>417.05829158375121</v>
      </c>
      <c r="D8" s="6">
        <f t="shared" si="0"/>
        <v>8.8380700000000001</v>
      </c>
      <c r="E8" s="6">
        <f t="shared" si="1"/>
        <v>6.033226</v>
      </c>
      <c r="M8" s="29" t="s">
        <v>132</v>
      </c>
      <c r="N8" s="29">
        <v>34187.662152866309</v>
      </c>
      <c r="O8"/>
      <c r="P8"/>
      <c r="Q8"/>
      <c r="R8"/>
      <c r="S8"/>
      <c r="T8"/>
      <c r="U8"/>
    </row>
    <row r="9" spans="1:21" ht="14.35" thickBot="1" x14ac:dyDescent="0.5">
      <c r="A9" s="1">
        <v>8</v>
      </c>
      <c r="B9" s="6">
        <v>3695.1964558747932</v>
      </c>
      <c r="C9" s="6">
        <v>243.90748657128344</v>
      </c>
      <c r="D9" s="6">
        <f t="shared" si="0"/>
        <v>8.2147889999999997</v>
      </c>
      <c r="E9" s="6">
        <f t="shared" si="1"/>
        <v>5.4967889999999997</v>
      </c>
      <c r="M9" s="30" t="s">
        <v>133</v>
      </c>
      <c r="N9" s="30">
        <v>82</v>
      </c>
      <c r="O9"/>
      <c r="P9"/>
      <c r="Q9"/>
      <c r="R9"/>
      <c r="S9"/>
      <c r="T9"/>
      <c r="U9"/>
    </row>
    <row r="10" spans="1:21" ht="14" x14ac:dyDescent="0.45">
      <c r="A10" s="1">
        <v>9</v>
      </c>
      <c r="B10" s="6">
        <v>2260.1805986936115</v>
      </c>
      <c r="C10" s="6">
        <v>197.23856777535721</v>
      </c>
      <c r="D10" s="6">
        <f t="shared" si="0"/>
        <v>7.7232000000000003</v>
      </c>
      <c r="E10" s="6">
        <f t="shared" si="1"/>
        <v>5.2844139999999999</v>
      </c>
      <c r="M10"/>
      <c r="N10"/>
      <c r="O10"/>
      <c r="P10"/>
      <c r="Q10"/>
      <c r="R10"/>
      <c r="S10"/>
      <c r="T10"/>
      <c r="U10"/>
    </row>
    <row r="11" spans="1:21" ht="14.35" thickBot="1" x14ac:dyDescent="0.5">
      <c r="A11" s="1">
        <v>10</v>
      </c>
      <c r="B11" s="6">
        <v>334.33216340481107</v>
      </c>
      <c r="C11" s="6">
        <v>99.729049137447049</v>
      </c>
      <c r="D11" s="6">
        <f t="shared" si="0"/>
        <v>5.8121349999999996</v>
      </c>
      <c r="E11" s="6">
        <f t="shared" si="1"/>
        <v>4.6024570000000002</v>
      </c>
      <c r="M11" t="s">
        <v>134</v>
      </c>
      <c r="N11"/>
      <c r="O11"/>
      <c r="P11"/>
      <c r="Q11"/>
      <c r="R11"/>
      <c r="S11"/>
      <c r="T11"/>
      <c r="U11"/>
    </row>
    <row r="12" spans="1:21" ht="14" x14ac:dyDescent="0.45">
      <c r="A12" s="1">
        <v>11</v>
      </c>
      <c r="B12" s="6">
        <v>11749.077431245742</v>
      </c>
      <c r="C12" s="6">
        <v>558.92092210013141</v>
      </c>
      <c r="D12" s="6">
        <f t="shared" si="0"/>
        <v>9.3715299999999999</v>
      </c>
      <c r="E12" s="6">
        <f t="shared" si="1"/>
        <v>6.3260079999999999</v>
      </c>
      <c r="M12" s="31"/>
      <c r="N12" s="31" t="s">
        <v>139</v>
      </c>
      <c r="O12" s="31" t="s">
        <v>140</v>
      </c>
      <c r="P12" s="31" t="s">
        <v>141</v>
      </c>
      <c r="Q12" s="31" t="s">
        <v>142</v>
      </c>
      <c r="R12" s="31" t="s">
        <v>143</v>
      </c>
      <c r="S12"/>
      <c r="T12"/>
      <c r="U12"/>
    </row>
    <row r="13" spans="1:21" ht="14" x14ac:dyDescent="0.45">
      <c r="A13" s="1">
        <v>12</v>
      </c>
      <c r="B13" s="6">
        <v>2372.1049393222488</v>
      </c>
      <c r="C13" s="6">
        <v>199.66740354837427</v>
      </c>
      <c r="D13" s="6">
        <f t="shared" si="0"/>
        <v>7.7715329999999998</v>
      </c>
      <c r="E13" s="6">
        <f t="shared" si="1"/>
        <v>5.2966530000000001</v>
      </c>
      <c r="M13" s="29" t="s">
        <v>135</v>
      </c>
      <c r="N13" s="29">
        <v>1</v>
      </c>
      <c r="O13" s="29">
        <v>1456945554804.9751</v>
      </c>
      <c r="P13" s="29">
        <v>1456945554804.9751</v>
      </c>
      <c r="Q13" s="33">
        <v>1246.5351107468214</v>
      </c>
      <c r="R13" s="33">
        <v>1.5033333581403576E-50</v>
      </c>
      <c r="S13"/>
      <c r="T13"/>
      <c r="U13"/>
    </row>
    <row r="14" spans="1:21" ht="14" x14ac:dyDescent="0.45">
      <c r="A14" s="1">
        <v>13</v>
      </c>
      <c r="B14" s="6">
        <v>8390.630956243931</v>
      </c>
      <c r="C14" s="6">
        <v>592.89244015026816</v>
      </c>
      <c r="D14" s="6">
        <f t="shared" si="0"/>
        <v>9.0348710000000008</v>
      </c>
      <c r="E14" s="6">
        <f t="shared" si="1"/>
        <v>6.3850129999999998</v>
      </c>
      <c r="M14" s="29" t="s">
        <v>136</v>
      </c>
      <c r="N14" s="29">
        <v>80</v>
      </c>
      <c r="O14" s="29">
        <v>93503699478.282196</v>
      </c>
      <c r="P14" s="29">
        <v>1168796243.4785275</v>
      </c>
      <c r="Q14" s="29"/>
      <c r="R14" s="29"/>
      <c r="S14"/>
      <c r="T14"/>
      <c r="U14"/>
    </row>
    <row r="15" spans="1:21" ht="14.35" thickBot="1" x14ac:dyDescent="0.5">
      <c r="A15" s="1">
        <v>14</v>
      </c>
      <c r="B15" s="6">
        <v>6003.7166613946902</v>
      </c>
      <c r="C15" s="6">
        <v>459.46648446721321</v>
      </c>
      <c r="D15" s="6">
        <f t="shared" si="0"/>
        <v>8.7001340000000003</v>
      </c>
      <c r="E15" s="6">
        <f t="shared" si="1"/>
        <v>6.1300660000000002</v>
      </c>
      <c r="M15" s="30" t="s">
        <v>137</v>
      </c>
      <c r="N15" s="30">
        <v>81</v>
      </c>
      <c r="O15" s="30">
        <v>1550449254283.2573</v>
      </c>
      <c r="P15" s="30"/>
      <c r="Q15" s="30"/>
      <c r="R15" s="30"/>
      <c r="S15"/>
      <c r="T15"/>
      <c r="U15"/>
    </row>
    <row r="16" spans="1:21" ht="14.35" thickBot="1" x14ac:dyDescent="0.5">
      <c r="A16" s="1">
        <v>15</v>
      </c>
      <c r="B16" s="6">
        <v>527619.152319788</v>
      </c>
      <c r="C16" s="6">
        <v>6545.2900916671388</v>
      </c>
      <c r="D16" s="6">
        <f t="shared" si="0"/>
        <v>13.176130000000001</v>
      </c>
      <c r="E16" s="6">
        <f t="shared" si="1"/>
        <v>8.7865009999999995</v>
      </c>
      <c r="M16"/>
      <c r="N16"/>
      <c r="O16"/>
      <c r="P16"/>
      <c r="Q16"/>
      <c r="R16"/>
      <c r="S16"/>
      <c r="T16"/>
      <c r="U16"/>
    </row>
    <row r="17" spans="1:21" ht="14" x14ac:dyDescent="0.45">
      <c r="A17" s="1">
        <v>16</v>
      </c>
      <c r="B17" s="6">
        <v>179686.68961590895</v>
      </c>
      <c r="C17" s="6">
        <v>2960.4749780431371</v>
      </c>
      <c r="D17" s="6">
        <f t="shared" si="0"/>
        <v>12.09897</v>
      </c>
      <c r="E17" s="6">
        <f t="shared" si="1"/>
        <v>7.9931049999999999</v>
      </c>
      <c r="M17" s="31"/>
      <c r="N17" s="31" t="s">
        <v>144</v>
      </c>
      <c r="O17" s="31" t="s">
        <v>132</v>
      </c>
      <c r="P17" s="31" t="s">
        <v>145</v>
      </c>
      <c r="Q17" s="31" t="s">
        <v>146</v>
      </c>
      <c r="R17" s="31" t="s">
        <v>147</v>
      </c>
      <c r="S17" s="31" t="s">
        <v>148</v>
      </c>
      <c r="T17" s="31" t="s">
        <v>149</v>
      </c>
      <c r="U17" s="31" t="s">
        <v>150</v>
      </c>
    </row>
    <row r="18" spans="1:21" ht="14" x14ac:dyDescent="0.45">
      <c r="A18" s="1">
        <v>17</v>
      </c>
      <c r="B18" s="6">
        <v>14196.461182063365</v>
      </c>
      <c r="C18" s="6">
        <v>597.99297117883043</v>
      </c>
      <c r="D18" s="6">
        <f t="shared" si="0"/>
        <v>9.5607480000000002</v>
      </c>
      <c r="E18" s="6">
        <f t="shared" si="1"/>
        <v>6.3935789999999999</v>
      </c>
      <c r="M18" s="29" t="s">
        <v>138</v>
      </c>
      <c r="N18" s="33">
        <v>-21445.939837061545</v>
      </c>
      <c r="O18" s="29">
        <v>4386.8432206618054</v>
      </c>
      <c r="P18" s="29">
        <v>-4.8886953005414631</v>
      </c>
      <c r="Q18" s="29">
        <v>5.1404458024017476E-6</v>
      </c>
      <c r="R18" s="29">
        <v>-30176.036065278655</v>
      </c>
      <c r="S18" s="29">
        <v>-12715.843608844434</v>
      </c>
      <c r="T18" s="29">
        <v>-30176.036065278655</v>
      </c>
      <c r="U18" s="29">
        <v>-12715.843608844434</v>
      </c>
    </row>
    <row r="19" spans="1:21" ht="14.35" thickBot="1" x14ac:dyDescent="0.5">
      <c r="A19" s="1">
        <v>18</v>
      </c>
      <c r="B19" s="6">
        <v>22809.217281928588</v>
      </c>
      <c r="C19" s="6">
        <v>1103.0694699509984</v>
      </c>
      <c r="D19" s="6">
        <f t="shared" si="0"/>
        <v>10.03492</v>
      </c>
      <c r="E19" s="6">
        <f t="shared" si="1"/>
        <v>7.005852</v>
      </c>
      <c r="M19" s="30" t="s">
        <v>151</v>
      </c>
      <c r="N19" s="36">
        <v>56.080471276428057</v>
      </c>
      <c r="O19" s="30">
        <v>1.5883982385364079</v>
      </c>
      <c r="P19" s="36">
        <v>35.306304121881979</v>
      </c>
      <c r="Q19" s="36">
        <v>1.5033333581404217E-50</v>
      </c>
      <c r="R19" s="30">
        <v>52.919458043531755</v>
      </c>
      <c r="S19" s="30">
        <v>59.241484509324358</v>
      </c>
      <c r="T19" s="30">
        <v>52.919458043531755</v>
      </c>
      <c r="U19" s="30">
        <v>59.241484509324358</v>
      </c>
    </row>
    <row r="20" spans="1:21" ht="14" x14ac:dyDescent="0.45">
      <c r="A20" s="1">
        <v>19</v>
      </c>
      <c r="B20" s="6">
        <v>71195.863585273852</v>
      </c>
      <c r="C20" s="6">
        <v>1154.1183521520522</v>
      </c>
      <c r="D20" s="6">
        <f t="shared" si="0"/>
        <v>11.17319</v>
      </c>
      <c r="E20" s="6">
        <f t="shared" si="1"/>
        <v>7.0510919999999997</v>
      </c>
      <c r="M20"/>
      <c r="N20"/>
      <c r="O20"/>
      <c r="P20"/>
      <c r="Q20"/>
      <c r="R20"/>
      <c r="S20"/>
      <c r="T20"/>
      <c r="U20"/>
    </row>
    <row r="21" spans="1:21" ht="14" x14ac:dyDescent="0.45">
      <c r="A21" s="1">
        <v>20</v>
      </c>
      <c r="B21" s="6">
        <v>3064.2435031188488</v>
      </c>
      <c r="C21" s="6">
        <v>245.04870825772556</v>
      </c>
      <c r="D21" s="6">
        <f t="shared" si="0"/>
        <v>8.0275560000000006</v>
      </c>
      <c r="E21" s="6">
        <f t="shared" si="1"/>
        <v>5.5014570000000003</v>
      </c>
      <c r="M21"/>
      <c r="N21"/>
      <c r="O21"/>
      <c r="P21"/>
      <c r="Q21"/>
      <c r="R21"/>
      <c r="S21"/>
      <c r="T21"/>
      <c r="U21"/>
    </row>
    <row r="22" spans="1:21" ht="14" x14ac:dyDescent="0.45">
      <c r="A22" s="1">
        <v>21</v>
      </c>
      <c r="B22" s="6">
        <v>469418.51237492077</v>
      </c>
      <c r="C22" s="6">
        <v>8226.0070020533967</v>
      </c>
      <c r="D22" s="6">
        <f t="shared" si="0"/>
        <v>13.05925</v>
      </c>
      <c r="E22" s="6">
        <f t="shared" si="1"/>
        <v>9.0150559999999995</v>
      </c>
      <c r="M22" t="s">
        <v>127</v>
      </c>
      <c r="N22"/>
      <c r="O22"/>
      <c r="P22"/>
      <c r="Q22"/>
      <c r="R22"/>
      <c r="S22"/>
      <c r="T22"/>
      <c r="U22"/>
    </row>
    <row r="23" spans="1:21" ht="14.35" thickBot="1" x14ac:dyDescent="0.5">
      <c r="A23" s="1">
        <v>22</v>
      </c>
      <c r="B23" s="6">
        <v>5738.9526069117974</v>
      </c>
      <c r="C23" s="6">
        <v>498.65625966859523</v>
      </c>
      <c r="D23" s="6">
        <f t="shared" si="0"/>
        <v>8.6550320000000003</v>
      </c>
      <c r="E23" s="6">
        <f t="shared" si="1"/>
        <v>6.2119169999999997</v>
      </c>
      <c r="M23"/>
      <c r="N23"/>
      <c r="O23"/>
      <c r="P23"/>
      <c r="Q23"/>
      <c r="R23"/>
      <c r="S23"/>
      <c r="T23"/>
      <c r="U23"/>
    </row>
    <row r="24" spans="1:21" ht="14" x14ac:dyDescent="0.45">
      <c r="A24" s="1">
        <v>23</v>
      </c>
      <c r="B24" s="6">
        <v>8359.4674341456957</v>
      </c>
      <c r="C24" s="6">
        <v>415.15128667305112</v>
      </c>
      <c r="D24" s="6">
        <f t="shared" si="0"/>
        <v>9.0311500000000002</v>
      </c>
      <c r="E24" s="6">
        <f t="shared" si="1"/>
        <v>6.0286429999999998</v>
      </c>
      <c r="M24" s="32" t="s">
        <v>128</v>
      </c>
      <c r="N24" s="32"/>
      <c r="O24"/>
      <c r="P24"/>
      <c r="Q24"/>
      <c r="R24"/>
      <c r="S24"/>
      <c r="T24"/>
      <c r="U24"/>
    </row>
    <row r="25" spans="1:21" ht="14" x14ac:dyDescent="0.45">
      <c r="A25" s="1">
        <v>24</v>
      </c>
      <c r="B25" s="6">
        <v>6205.0142861682616</v>
      </c>
      <c r="C25" s="6">
        <v>414.79026212209692</v>
      </c>
      <c r="D25" s="6">
        <f t="shared" si="0"/>
        <v>8.7331129999999995</v>
      </c>
      <c r="E25" s="6">
        <f t="shared" si="1"/>
        <v>6.0277729999999998</v>
      </c>
      <c r="M25" s="29" t="s">
        <v>129</v>
      </c>
      <c r="N25" s="29">
        <v>0.9665237365784588</v>
      </c>
      <c r="O25"/>
      <c r="P25"/>
      <c r="Q25"/>
      <c r="R25"/>
      <c r="S25"/>
      <c r="T25"/>
      <c r="U25"/>
    </row>
    <row r="26" spans="1:21" ht="14" x14ac:dyDescent="0.45">
      <c r="A26" s="1">
        <v>25</v>
      </c>
      <c r="B26" s="6">
        <v>60618.778482220201</v>
      </c>
      <c r="C26" s="6">
        <v>1549.871030000262</v>
      </c>
      <c r="D26" s="6">
        <f t="shared" si="0"/>
        <v>11.012359999999999</v>
      </c>
      <c r="E26" s="6">
        <f t="shared" si="1"/>
        <v>7.3459269999999997</v>
      </c>
      <c r="M26" s="33" t="s">
        <v>130</v>
      </c>
      <c r="N26" s="34">
        <v>0.93416813336958604</v>
      </c>
      <c r="O26"/>
      <c r="P26"/>
      <c r="Q26"/>
      <c r="R26"/>
      <c r="S26"/>
      <c r="T26"/>
      <c r="U26"/>
    </row>
    <row r="27" spans="1:21" ht="14" x14ac:dyDescent="0.45">
      <c r="A27" s="1">
        <v>26</v>
      </c>
      <c r="B27" s="6">
        <v>14517.745387802068</v>
      </c>
      <c r="C27" s="6">
        <v>791.94345970125562</v>
      </c>
      <c r="D27" s="6">
        <f t="shared" si="0"/>
        <v>9.5831269999999993</v>
      </c>
      <c r="E27" s="6">
        <f t="shared" si="1"/>
        <v>6.6744899999999996</v>
      </c>
      <c r="M27" s="34" t="s">
        <v>131</v>
      </c>
      <c r="N27" s="34">
        <v>0.93334523503670597</v>
      </c>
      <c r="O27"/>
      <c r="P27"/>
      <c r="Q27"/>
      <c r="R27"/>
      <c r="S27"/>
      <c r="T27"/>
      <c r="U27"/>
    </row>
    <row r="28" spans="1:21" ht="14" x14ac:dyDescent="0.45">
      <c r="A28" s="1">
        <v>27</v>
      </c>
      <c r="B28" s="6">
        <v>31020.079512720869</v>
      </c>
      <c r="C28" s="6">
        <v>1700.9649726952889</v>
      </c>
      <c r="D28" s="6">
        <f t="shared" si="0"/>
        <v>10.34239</v>
      </c>
      <c r="E28" s="6">
        <f t="shared" si="1"/>
        <v>7.4389510000000003</v>
      </c>
      <c r="M28" s="29" t="s">
        <v>132</v>
      </c>
      <c r="N28" s="29">
        <v>0.44007380891303588</v>
      </c>
      <c r="O28"/>
      <c r="P28"/>
      <c r="Q28"/>
      <c r="R28"/>
      <c r="S28"/>
      <c r="T28"/>
      <c r="U28"/>
    </row>
    <row r="29" spans="1:21" ht="14.35" thickBot="1" x14ac:dyDescent="0.5">
      <c r="A29" s="1">
        <v>28</v>
      </c>
      <c r="B29" s="6">
        <v>26447.052647999026</v>
      </c>
      <c r="C29" s="6">
        <v>1246.9776219377902</v>
      </c>
      <c r="D29" s="6">
        <f t="shared" si="0"/>
        <v>10.1829</v>
      </c>
      <c r="E29" s="6">
        <f t="shared" si="1"/>
        <v>7.1284780000000003</v>
      </c>
      <c r="M29" s="30" t="s">
        <v>133</v>
      </c>
      <c r="N29" s="30">
        <v>82</v>
      </c>
      <c r="O29"/>
      <c r="P29"/>
      <c r="Q29"/>
      <c r="R29"/>
      <c r="S29"/>
      <c r="T29"/>
      <c r="U29"/>
    </row>
    <row r="30" spans="1:21" ht="14" x14ac:dyDescent="0.45">
      <c r="A30" s="1">
        <v>29</v>
      </c>
      <c r="B30" s="6">
        <v>7985.9258293858256</v>
      </c>
      <c r="C30" s="6">
        <v>918.31181435493227</v>
      </c>
      <c r="D30" s="6">
        <f t="shared" si="0"/>
        <v>8.985436</v>
      </c>
      <c r="E30" s="6">
        <f t="shared" si="1"/>
        <v>6.8225369999999996</v>
      </c>
      <c r="M30"/>
      <c r="N30"/>
      <c r="O30"/>
      <c r="P30"/>
      <c r="Q30"/>
      <c r="R30"/>
      <c r="S30"/>
      <c r="T30"/>
      <c r="U30"/>
    </row>
    <row r="31" spans="1:21" ht="14.35" thickBot="1" x14ac:dyDescent="0.5">
      <c r="A31" s="1">
        <v>30</v>
      </c>
      <c r="B31" s="6">
        <v>3638.7663923879586</v>
      </c>
      <c r="C31" s="6">
        <v>399.7246759544725</v>
      </c>
      <c r="D31" s="6">
        <f t="shared" si="0"/>
        <v>8.1994000000000007</v>
      </c>
      <c r="E31" s="6">
        <f t="shared" si="1"/>
        <v>5.9907760000000003</v>
      </c>
      <c r="M31" t="s">
        <v>134</v>
      </c>
      <c r="N31"/>
      <c r="O31"/>
      <c r="P31"/>
      <c r="Q31"/>
      <c r="R31"/>
      <c r="S31"/>
      <c r="T31"/>
      <c r="U31"/>
    </row>
    <row r="32" spans="1:21" ht="14" x14ac:dyDescent="0.45">
      <c r="A32" s="1">
        <v>31</v>
      </c>
      <c r="B32" s="6">
        <v>585423.0340465036</v>
      </c>
      <c r="C32" s="6">
        <v>11474.770101495649</v>
      </c>
      <c r="D32" s="6">
        <f t="shared" si="0"/>
        <v>13.28009</v>
      </c>
      <c r="E32" s="6">
        <f t="shared" si="1"/>
        <v>9.347906</v>
      </c>
      <c r="M32" s="31"/>
      <c r="N32" s="31" t="s">
        <v>139</v>
      </c>
      <c r="O32" s="31" t="s">
        <v>140</v>
      </c>
      <c r="P32" s="31" t="s">
        <v>141</v>
      </c>
      <c r="Q32" s="31" t="s">
        <v>142</v>
      </c>
      <c r="R32" s="31" t="s">
        <v>143</v>
      </c>
      <c r="S32"/>
      <c r="T32"/>
      <c r="U32"/>
    </row>
    <row r="33" spans="1:21" ht="14" x14ac:dyDescent="0.45">
      <c r="A33" s="1">
        <v>32</v>
      </c>
      <c r="B33" s="6">
        <v>35220.726171678136</v>
      </c>
      <c r="C33" s="6">
        <v>1877.4767498630711</v>
      </c>
      <c r="D33" s="6">
        <f t="shared" si="0"/>
        <v>10.469390000000001</v>
      </c>
      <c r="E33" s="6">
        <f t="shared" si="1"/>
        <v>7.5376839999999996</v>
      </c>
      <c r="M33" s="29" t="s">
        <v>135</v>
      </c>
      <c r="N33" s="29">
        <v>1</v>
      </c>
      <c r="O33" s="29">
        <v>219.85174161021214</v>
      </c>
      <c r="P33" s="29">
        <v>219.85174161021214</v>
      </c>
      <c r="Q33" s="33">
        <v>1135.216947274597</v>
      </c>
      <c r="R33" s="33">
        <v>5.0222662123694997E-49</v>
      </c>
      <c r="S33"/>
      <c r="T33"/>
      <c r="U33"/>
    </row>
    <row r="34" spans="1:21" ht="14" x14ac:dyDescent="0.45">
      <c r="A34" s="1">
        <v>33</v>
      </c>
      <c r="B34" s="6">
        <v>10067.81519091878</v>
      </c>
      <c r="C34" s="6">
        <v>497.3932695424441</v>
      </c>
      <c r="D34" s="6">
        <f t="shared" si="0"/>
        <v>9.2170989999999993</v>
      </c>
      <c r="E34" s="6">
        <f t="shared" si="1"/>
        <v>6.2093809999999996</v>
      </c>
      <c r="M34" s="29" t="s">
        <v>136</v>
      </c>
      <c r="N34" s="29">
        <v>80</v>
      </c>
      <c r="O34" s="29">
        <v>15.493196583298177</v>
      </c>
      <c r="P34" s="29">
        <v>0.19366495729122721</v>
      </c>
      <c r="Q34" s="29"/>
      <c r="R34" s="29"/>
      <c r="S34"/>
      <c r="T34"/>
      <c r="U34"/>
    </row>
    <row r="35" spans="1:21" ht="14.35" thickBot="1" x14ac:dyDescent="0.5">
      <c r="A35" s="1">
        <v>34</v>
      </c>
      <c r="B35" s="6">
        <v>27422.524041714216</v>
      </c>
      <c r="C35" s="6">
        <v>1934.5963905264225</v>
      </c>
      <c r="D35" s="6">
        <f t="shared" si="0"/>
        <v>10.21912</v>
      </c>
      <c r="E35" s="6">
        <f t="shared" si="1"/>
        <v>7.5676540000000001</v>
      </c>
      <c r="M35" s="30" t="s">
        <v>137</v>
      </c>
      <c r="N35" s="30">
        <v>81</v>
      </c>
      <c r="O35" s="30">
        <v>235.34493819351033</v>
      </c>
      <c r="P35" s="30"/>
      <c r="Q35" s="30"/>
      <c r="R35" s="30"/>
      <c r="S35"/>
      <c r="T35"/>
      <c r="U35"/>
    </row>
    <row r="36" spans="1:21" ht="14.35" thickBot="1" x14ac:dyDescent="0.5">
      <c r="A36" s="1">
        <v>35</v>
      </c>
      <c r="B36" s="6">
        <v>43071.63763659876</v>
      </c>
      <c r="C36" s="6">
        <v>1171.4130100439816</v>
      </c>
      <c r="D36" s="6">
        <f t="shared" si="0"/>
        <v>10.67062</v>
      </c>
      <c r="E36" s="6">
        <f t="shared" si="1"/>
        <v>7.0659660000000004</v>
      </c>
      <c r="M36"/>
      <c r="N36"/>
      <c r="O36"/>
      <c r="P36"/>
      <c r="Q36"/>
      <c r="R36"/>
      <c r="S36"/>
      <c r="T36"/>
      <c r="U36"/>
    </row>
    <row r="37" spans="1:21" ht="14" x14ac:dyDescent="0.45">
      <c r="A37" s="1">
        <v>36</v>
      </c>
      <c r="B37" s="6">
        <v>57585.725799982196</v>
      </c>
      <c r="C37" s="6">
        <v>2275.3883042337393</v>
      </c>
      <c r="D37" s="6">
        <f t="shared" si="0"/>
        <v>10.961029999999999</v>
      </c>
      <c r="E37" s="6">
        <f t="shared" si="1"/>
        <v>7.7299059999999997</v>
      </c>
      <c r="M37" s="31"/>
      <c r="N37" s="31" t="s">
        <v>144</v>
      </c>
      <c r="O37" s="31" t="s">
        <v>132</v>
      </c>
      <c r="P37" s="31" t="s">
        <v>145</v>
      </c>
      <c r="Q37" s="31" t="s">
        <v>146</v>
      </c>
      <c r="R37" s="31" t="s">
        <v>147</v>
      </c>
      <c r="S37" s="31" t="s">
        <v>148</v>
      </c>
      <c r="T37" s="31" t="s">
        <v>149</v>
      </c>
      <c r="U37" s="31" t="s">
        <v>150</v>
      </c>
    </row>
    <row r="38" spans="1:21" ht="14" x14ac:dyDescent="0.45">
      <c r="A38" s="1">
        <v>37</v>
      </c>
      <c r="B38" s="6">
        <v>28253.990973650562</v>
      </c>
      <c r="C38" s="6">
        <v>1322.7947338012998</v>
      </c>
      <c r="D38" s="6">
        <f t="shared" si="0"/>
        <v>10.248989999999999</v>
      </c>
      <c r="E38" s="6">
        <f t="shared" si="1"/>
        <v>7.1875020000000003</v>
      </c>
      <c r="M38" s="29" t="s">
        <v>138</v>
      </c>
      <c r="N38" s="33">
        <v>-0.50569200156384575</v>
      </c>
      <c r="O38" s="29">
        <v>0.29545071017302266</v>
      </c>
      <c r="P38" s="29">
        <v>-1.7115951465058283</v>
      </c>
      <c r="Q38" s="29">
        <v>9.0845836403254845E-2</v>
      </c>
      <c r="R38" s="29">
        <v>-1.0936576526628274</v>
      </c>
      <c r="S38" s="29">
        <v>8.227364953513594E-2</v>
      </c>
      <c r="T38" s="29">
        <v>-1.0936576526628274</v>
      </c>
      <c r="U38" s="29">
        <v>8.227364953513594E-2</v>
      </c>
    </row>
    <row r="39" spans="1:21" ht="14.35" thickBot="1" x14ac:dyDescent="0.5">
      <c r="A39" s="1">
        <v>38</v>
      </c>
      <c r="B39" s="6">
        <v>497260.8418010535</v>
      </c>
      <c r="C39" s="6">
        <v>9581.2946236248426</v>
      </c>
      <c r="D39" s="6">
        <f t="shared" si="0"/>
        <v>13.11687</v>
      </c>
      <c r="E39" s="6">
        <f t="shared" si="1"/>
        <v>9.1675679999999993</v>
      </c>
      <c r="M39" s="30" t="s">
        <v>151</v>
      </c>
      <c r="N39" s="36">
        <v>1.5050259824429801</v>
      </c>
      <c r="O39" s="30">
        <v>4.466882869827276E-2</v>
      </c>
      <c r="P39" s="36">
        <v>33.692980682548679</v>
      </c>
      <c r="Q39" s="36">
        <v>5.0222662123692847E-49</v>
      </c>
      <c r="R39" s="30">
        <v>1.4161321803802667</v>
      </c>
      <c r="S39" s="30">
        <v>1.5939197845056936</v>
      </c>
      <c r="T39" s="30">
        <v>1.4161321803802667</v>
      </c>
      <c r="U39" s="30">
        <v>1.5939197845056936</v>
      </c>
    </row>
    <row r="40" spans="1:21" ht="14" x14ac:dyDescent="0.45">
      <c r="A40" s="1">
        <v>39</v>
      </c>
      <c r="B40" s="6">
        <v>24255.047038268778</v>
      </c>
      <c r="C40" s="6">
        <v>994.90574099218611</v>
      </c>
      <c r="D40" s="6">
        <f t="shared" si="0"/>
        <v>10.09638</v>
      </c>
      <c r="E40" s="6">
        <f t="shared" si="1"/>
        <v>6.9026480000000001</v>
      </c>
      <c r="M40"/>
      <c r="N40"/>
      <c r="O40"/>
      <c r="P40"/>
      <c r="Q40"/>
      <c r="R40"/>
      <c r="S40"/>
      <c r="T40"/>
      <c r="U40"/>
    </row>
    <row r="41" spans="1:21" ht="14" x14ac:dyDescent="0.45">
      <c r="A41" s="1">
        <v>40</v>
      </c>
      <c r="B41" s="6">
        <v>1837.6998737474798</v>
      </c>
      <c r="C41" s="6">
        <v>229.4008706445571</v>
      </c>
      <c r="D41" s="6">
        <f t="shared" si="0"/>
        <v>7.5162699999999996</v>
      </c>
      <c r="E41" s="6">
        <f t="shared" si="1"/>
        <v>5.4354709999999997</v>
      </c>
      <c r="M41"/>
      <c r="N41"/>
      <c r="O41"/>
      <c r="P41"/>
      <c r="Q41"/>
      <c r="R41"/>
      <c r="S41"/>
      <c r="T41"/>
      <c r="U41"/>
    </row>
    <row r="42" spans="1:21" ht="14" x14ac:dyDescent="0.45">
      <c r="A42" s="1">
        <v>41</v>
      </c>
      <c r="B42" s="6">
        <v>1608.6249102164822</v>
      </c>
      <c r="C42" s="6">
        <v>225.84230720559367</v>
      </c>
      <c r="D42" s="6">
        <f t="shared" si="0"/>
        <v>7.3831350000000002</v>
      </c>
      <c r="E42" s="6">
        <f t="shared" si="1"/>
        <v>5.4198370000000002</v>
      </c>
      <c r="M42"/>
      <c r="N42"/>
      <c r="O42"/>
      <c r="P42"/>
      <c r="Q42"/>
      <c r="R42"/>
      <c r="S42"/>
      <c r="T42"/>
      <c r="U42"/>
    </row>
    <row r="43" spans="1:21" x14ac:dyDescent="0.4">
      <c r="A43" s="1">
        <v>42</v>
      </c>
      <c r="B43" s="6">
        <v>232845.40162801489</v>
      </c>
      <c r="C43" s="6">
        <v>4282.0450933387256</v>
      </c>
      <c r="D43" s="6">
        <f t="shared" si="0"/>
        <v>12.358129999999999</v>
      </c>
      <c r="E43" s="6">
        <f t="shared" si="1"/>
        <v>8.3621859999999995</v>
      </c>
    </row>
    <row r="44" spans="1:21" x14ac:dyDescent="0.4">
      <c r="A44" s="1">
        <v>43</v>
      </c>
      <c r="B44" s="6">
        <v>4054.6595299359728</v>
      </c>
      <c r="C44" s="6">
        <v>289.30659264869809</v>
      </c>
      <c r="D44" s="6">
        <f t="shared" si="0"/>
        <v>8.3076220000000003</v>
      </c>
      <c r="E44" s="6">
        <f t="shared" si="1"/>
        <v>5.6674870000000004</v>
      </c>
    </row>
    <row r="45" spans="1:21" x14ac:dyDescent="0.4">
      <c r="A45" s="1">
        <v>44</v>
      </c>
      <c r="B45" s="6">
        <v>30833.899597867225</v>
      </c>
      <c r="C45" s="6">
        <v>895.97991819950971</v>
      </c>
      <c r="D45" s="6">
        <f t="shared" si="0"/>
        <v>10.336370000000001</v>
      </c>
      <c r="E45" s="6">
        <f t="shared" si="1"/>
        <v>6.7979180000000001</v>
      </c>
    </row>
    <row r="46" spans="1:21" x14ac:dyDescent="0.4">
      <c r="A46" s="1">
        <v>45</v>
      </c>
      <c r="B46" s="6">
        <v>1823.3541071479717</v>
      </c>
      <c r="C46" s="6">
        <v>205.13124627232224</v>
      </c>
      <c r="D46" s="6">
        <f t="shared" si="0"/>
        <v>7.5084330000000001</v>
      </c>
      <c r="E46" s="6">
        <f t="shared" si="1"/>
        <v>5.3236499999999998</v>
      </c>
    </row>
    <row r="47" spans="1:21" x14ac:dyDescent="0.4">
      <c r="A47" s="1">
        <v>46</v>
      </c>
      <c r="B47" s="6">
        <v>26270.186972672662</v>
      </c>
      <c r="C47" s="6">
        <v>968.05993337157372</v>
      </c>
      <c r="D47" s="6">
        <f t="shared" si="0"/>
        <v>10.17619</v>
      </c>
      <c r="E47" s="6">
        <f t="shared" si="1"/>
        <v>6.8752940000000002</v>
      </c>
    </row>
    <row r="48" spans="1:21" x14ac:dyDescent="0.4">
      <c r="A48" s="1">
        <v>47</v>
      </c>
      <c r="B48" s="6">
        <v>13573.966373664145</v>
      </c>
      <c r="C48" s="6">
        <v>1045.0719356789771</v>
      </c>
      <c r="D48" s="6">
        <f t="shared" si="0"/>
        <v>9.5159090000000006</v>
      </c>
      <c r="E48" s="6">
        <f t="shared" si="1"/>
        <v>6.9518409999999999</v>
      </c>
    </row>
    <row r="49" spans="1:5" x14ac:dyDescent="0.4">
      <c r="A49" s="1">
        <v>48</v>
      </c>
      <c r="B49" s="6">
        <v>65590.096792035823</v>
      </c>
      <c r="C49" s="6">
        <v>2250.4354279307913</v>
      </c>
      <c r="D49" s="6">
        <f t="shared" si="0"/>
        <v>11.09118</v>
      </c>
      <c r="E49" s="6">
        <f t="shared" si="1"/>
        <v>7.7188790000000003</v>
      </c>
    </row>
    <row r="50" spans="1:5" x14ac:dyDescent="0.4">
      <c r="A50" s="1">
        <v>49</v>
      </c>
      <c r="B50" s="6">
        <v>157270.10183475289</v>
      </c>
      <c r="C50" s="6">
        <v>2407.5478045835944</v>
      </c>
      <c r="D50" s="6">
        <f t="shared" si="0"/>
        <v>11.965719999999999</v>
      </c>
      <c r="E50" s="6">
        <f t="shared" si="1"/>
        <v>7.7863639999999998</v>
      </c>
    </row>
    <row r="51" spans="1:5" x14ac:dyDescent="0.4">
      <c r="A51" s="1">
        <v>50</v>
      </c>
      <c r="B51" s="6">
        <v>2086.4263477840209</v>
      </c>
      <c r="C51" s="6">
        <v>266.54097922935642</v>
      </c>
      <c r="D51" s="6">
        <f t="shared" si="0"/>
        <v>7.6432079999999996</v>
      </c>
      <c r="E51" s="6">
        <f t="shared" si="1"/>
        <v>5.585528</v>
      </c>
    </row>
    <row r="52" spans="1:5" x14ac:dyDescent="0.4">
      <c r="A52" s="1">
        <v>51</v>
      </c>
      <c r="B52" s="6">
        <v>3109.0702329206079</v>
      </c>
      <c r="C52" s="6">
        <v>261.81836500414869</v>
      </c>
      <c r="D52" s="6">
        <f t="shared" si="0"/>
        <v>8.0420789999999993</v>
      </c>
      <c r="E52" s="6">
        <f t="shared" si="1"/>
        <v>5.5676509999999997</v>
      </c>
    </row>
    <row r="53" spans="1:5" x14ac:dyDescent="0.4">
      <c r="A53" s="1">
        <v>52</v>
      </c>
      <c r="B53" s="6">
        <v>2038.6171717417524</v>
      </c>
      <c r="C53" s="6">
        <v>320.39608627568049</v>
      </c>
      <c r="D53" s="6">
        <f t="shared" si="0"/>
        <v>7.6200270000000003</v>
      </c>
      <c r="E53" s="6">
        <f t="shared" si="1"/>
        <v>5.769558</v>
      </c>
    </row>
    <row r="54" spans="1:5" x14ac:dyDescent="0.4">
      <c r="A54" s="1">
        <v>53</v>
      </c>
      <c r="B54" s="6">
        <v>3432.1357018766166</v>
      </c>
      <c r="C54" s="6">
        <v>253.33456336787842</v>
      </c>
      <c r="D54" s="6">
        <f t="shared" si="0"/>
        <v>8.1409380000000002</v>
      </c>
      <c r="E54" s="6">
        <f t="shared" si="1"/>
        <v>5.5347109999999997</v>
      </c>
    </row>
    <row r="55" spans="1:5" x14ac:dyDescent="0.4">
      <c r="A55" s="1">
        <v>54</v>
      </c>
      <c r="B55" s="6">
        <v>1600.3905945039162</v>
      </c>
      <c r="C55" s="6">
        <v>230.03029094214466</v>
      </c>
      <c r="D55" s="6">
        <f t="shared" si="0"/>
        <v>7.3780029999999996</v>
      </c>
      <c r="E55" s="6">
        <f t="shared" si="1"/>
        <v>5.4382109999999999</v>
      </c>
    </row>
    <row r="56" spans="1:5" x14ac:dyDescent="0.4">
      <c r="A56" s="1">
        <v>55</v>
      </c>
      <c r="B56" s="6">
        <v>3867.5867008571809</v>
      </c>
      <c r="C56" s="6">
        <v>419.40582195500531</v>
      </c>
      <c r="D56" s="6">
        <f t="shared" si="0"/>
        <v>8.2603860000000005</v>
      </c>
      <c r="E56" s="6">
        <f t="shared" si="1"/>
        <v>6.0388390000000003</v>
      </c>
    </row>
    <row r="57" spans="1:5" x14ac:dyDescent="0.4">
      <c r="A57" s="1">
        <v>56</v>
      </c>
      <c r="B57" s="6">
        <v>1946.1843674294746</v>
      </c>
      <c r="C57" s="6">
        <v>198.66043292288467</v>
      </c>
      <c r="D57" s="6">
        <f t="shared" si="0"/>
        <v>7.573626</v>
      </c>
      <c r="E57" s="6">
        <f t="shared" si="1"/>
        <v>5.2915970000000003</v>
      </c>
    </row>
    <row r="58" spans="1:5" x14ac:dyDescent="0.4">
      <c r="A58" s="1">
        <v>57</v>
      </c>
      <c r="B58" s="6">
        <v>77.304718876661084</v>
      </c>
      <c r="C58" s="6">
        <v>56.901858319918119</v>
      </c>
      <c r="D58" s="6">
        <f t="shared" si="0"/>
        <v>4.3477550000000003</v>
      </c>
      <c r="E58" s="6">
        <f t="shared" si="1"/>
        <v>4.041328</v>
      </c>
    </row>
    <row r="59" spans="1:5" x14ac:dyDescent="0.4">
      <c r="A59" s="1">
        <v>58</v>
      </c>
      <c r="B59" s="6">
        <v>7977.720515886961</v>
      </c>
      <c r="C59" s="6">
        <v>715.75218735092812</v>
      </c>
      <c r="D59" s="6">
        <f t="shared" si="0"/>
        <v>8.9844080000000002</v>
      </c>
      <c r="E59" s="6">
        <f t="shared" si="1"/>
        <v>6.573334</v>
      </c>
    </row>
    <row r="60" spans="1:5" x14ac:dyDescent="0.4">
      <c r="A60" s="1">
        <v>59</v>
      </c>
      <c r="B60" s="6">
        <v>19271.816063230166</v>
      </c>
      <c r="C60" s="6">
        <v>1011.1271725680812</v>
      </c>
      <c r="D60" s="6">
        <f t="shared" si="0"/>
        <v>9.8663989999999995</v>
      </c>
      <c r="E60" s="6">
        <f t="shared" si="1"/>
        <v>6.9188210000000003</v>
      </c>
    </row>
    <row r="61" spans="1:5" x14ac:dyDescent="0.4">
      <c r="A61" s="1">
        <v>60</v>
      </c>
      <c r="B61" s="6">
        <v>8263.4792951583277</v>
      </c>
      <c r="C61" s="6">
        <v>680.70974738481527</v>
      </c>
      <c r="D61" s="6">
        <f t="shared" si="0"/>
        <v>9.0196009999999998</v>
      </c>
      <c r="E61" s="6">
        <f t="shared" si="1"/>
        <v>6.523136</v>
      </c>
    </row>
    <row r="62" spans="1:5" x14ac:dyDescent="0.4">
      <c r="A62" s="1">
        <v>61</v>
      </c>
      <c r="B62" s="6">
        <v>14697.13711914231</v>
      </c>
      <c r="C62" s="6">
        <v>1234.1145150029367</v>
      </c>
      <c r="D62" s="6">
        <f t="shared" si="0"/>
        <v>9.5954080000000008</v>
      </c>
      <c r="E62" s="6">
        <f t="shared" si="1"/>
        <v>7.1181089999999996</v>
      </c>
    </row>
    <row r="63" spans="1:5" x14ac:dyDescent="0.4">
      <c r="A63" s="1">
        <v>62</v>
      </c>
      <c r="B63" s="6">
        <v>4519.8676887617994</v>
      </c>
      <c r="C63" s="6">
        <v>326.31755423772978</v>
      </c>
      <c r="D63" s="6">
        <f t="shared" si="0"/>
        <v>8.4162379999999999</v>
      </c>
      <c r="E63" s="6">
        <f t="shared" si="1"/>
        <v>5.787871</v>
      </c>
    </row>
    <row r="64" spans="1:5" x14ac:dyDescent="0.4">
      <c r="A64" s="1">
        <v>63</v>
      </c>
      <c r="B64" s="6">
        <v>13157.655032736819</v>
      </c>
      <c r="C64" s="6">
        <v>1172.9157245570484</v>
      </c>
      <c r="D64" s="6">
        <f t="shared" si="0"/>
        <v>9.4847590000000004</v>
      </c>
      <c r="E64" s="6">
        <f t="shared" si="1"/>
        <v>7.0672480000000002</v>
      </c>
    </row>
    <row r="65" spans="1:5" x14ac:dyDescent="0.4">
      <c r="A65" s="1">
        <v>64</v>
      </c>
      <c r="B65" s="6">
        <v>6617.2688276228573</v>
      </c>
      <c r="C65" s="6">
        <v>609.80119853005453</v>
      </c>
      <c r="D65" s="6">
        <f t="shared" si="0"/>
        <v>8.7974379999999996</v>
      </c>
      <c r="E65" s="6">
        <f t="shared" si="1"/>
        <v>6.4131330000000002</v>
      </c>
    </row>
    <row r="66" spans="1:5" x14ac:dyDescent="0.4">
      <c r="A66" s="1">
        <v>65</v>
      </c>
      <c r="B66" s="6">
        <v>4064.1382220047026</v>
      </c>
      <c r="C66" s="6">
        <v>437.35446542496072</v>
      </c>
      <c r="D66" s="6">
        <f t="shared" si="0"/>
        <v>8.3099570000000007</v>
      </c>
      <c r="E66" s="6">
        <f t="shared" si="1"/>
        <v>6.0807440000000001</v>
      </c>
    </row>
    <row r="67" spans="1:5" x14ac:dyDescent="0.4">
      <c r="A67" s="1">
        <v>66</v>
      </c>
      <c r="B67" s="6">
        <v>5645.8215394598283</v>
      </c>
      <c r="C67" s="6">
        <v>432.35499565738729</v>
      </c>
      <c r="D67" s="6">
        <f t="shared" ref="D67:D83" si="2">LN(B67)</f>
        <v>8.6386710000000004</v>
      </c>
      <c r="E67" s="6">
        <f t="shared" ref="E67:E83" si="3">LN(C67)</f>
        <v>6.0692469999999998</v>
      </c>
    </row>
    <row r="68" spans="1:5" x14ac:dyDescent="0.4">
      <c r="A68" s="1">
        <v>67</v>
      </c>
      <c r="B68" s="6">
        <v>6993.3571576872073</v>
      </c>
      <c r="C68" s="6">
        <v>503.78369532169762</v>
      </c>
      <c r="D68" s="6">
        <f t="shared" si="2"/>
        <v>8.8527159999999991</v>
      </c>
      <c r="E68" s="6">
        <f t="shared" si="3"/>
        <v>6.2221469999999997</v>
      </c>
    </row>
    <row r="69" spans="1:5" x14ac:dyDescent="0.4">
      <c r="A69" s="1">
        <v>68</v>
      </c>
      <c r="B69" s="6">
        <v>4304.2793307375914</v>
      </c>
      <c r="C69" s="6">
        <v>267.95150161185427</v>
      </c>
      <c r="D69" s="6">
        <f t="shared" si="2"/>
        <v>8.3673649999999995</v>
      </c>
      <c r="E69" s="6">
        <f t="shared" si="3"/>
        <v>5.5908059999999997</v>
      </c>
    </row>
    <row r="70" spans="1:5" x14ac:dyDescent="0.4">
      <c r="A70" s="1">
        <v>69</v>
      </c>
      <c r="B70" s="6">
        <v>6336.3805928106858</v>
      </c>
      <c r="C70" s="6">
        <v>347.13612705257469</v>
      </c>
      <c r="D70" s="6">
        <f t="shared" si="2"/>
        <v>8.7540630000000004</v>
      </c>
      <c r="E70" s="6">
        <f t="shared" si="3"/>
        <v>5.8497170000000001</v>
      </c>
    </row>
    <row r="71" spans="1:5" x14ac:dyDescent="0.4">
      <c r="A71" s="1">
        <v>70</v>
      </c>
      <c r="B71" s="6">
        <v>2651.4130413015769</v>
      </c>
      <c r="C71" s="6">
        <v>292.23550465656598</v>
      </c>
      <c r="D71" s="6">
        <f t="shared" si="2"/>
        <v>7.8828480000000001</v>
      </c>
      <c r="E71" s="6">
        <f t="shared" si="3"/>
        <v>5.6775599999999997</v>
      </c>
    </row>
    <row r="72" spans="1:5" x14ac:dyDescent="0.4">
      <c r="A72" s="1">
        <v>71</v>
      </c>
      <c r="B72" s="6">
        <v>2656.8247878934867</v>
      </c>
      <c r="C72" s="6">
        <v>298.47255931082145</v>
      </c>
      <c r="D72" s="6">
        <f t="shared" si="2"/>
        <v>7.884887</v>
      </c>
      <c r="E72" s="6">
        <f t="shared" si="3"/>
        <v>5.6986780000000001</v>
      </c>
    </row>
    <row r="73" spans="1:5" x14ac:dyDescent="0.4">
      <c r="A73" s="1">
        <v>72</v>
      </c>
      <c r="B73" s="6">
        <v>1846.9871076169993</v>
      </c>
      <c r="C73" s="6">
        <v>179.86615662569011</v>
      </c>
      <c r="D73" s="6">
        <f t="shared" si="2"/>
        <v>7.5213109999999999</v>
      </c>
      <c r="E73" s="6">
        <f t="shared" si="3"/>
        <v>5.1922129999999997</v>
      </c>
    </row>
    <row r="74" spans="1:5" x14ac:dyDescent="0.4">
      <c r="A74" s="1">
        <v>73</v>
      </c>
      <c r="B74" s="6">
        <v>1616.6833260766405</v>
      </c>
      <c r="C74" s="6">
        <v>172.80797380324037</v>
      </c>
      <c r="D74" s="6">
        <f t="shared" si="2"/>
        <v>7.3881319999999997</v>
      </c>
      <c r="E74" s="6">
        <f t="shared" si="3"/>
        <v>5.1521809999999997</v>
      </c>
    </row>
    <row r="75" spans="1:5" x14ac:dyDescent="0.4">
      <c r="A75" s="1">
        <v>74</v>
      </c>
      <c r="B75" s="6">
        <v>1730.5628821904884</v>
      </c>
      <c r="C75" s="6">
        <v>172.14308146762076</v>
      </c>
      <c r="D75" s="6">
        <f t="shared" si="2"/>
        <v>7.4562020000000002</v>
      </c>
      <c r="E75" s="6">
        <f t="shared" si="3"/>
        <v>5.148326</v>
      </c>
    </row>
    <row r="76" spans="1:5" x14ac:dyDescent="0.4">
      <c r="A76" s="1">
        <v>75</v>
      </c>
      <c r="B76" s="6">
        <v>11303.96694303358</v>
      </c>
      <c r="C76" s="6">
        <v>881.04173753885664</v>
      </c>
      <c r="D76" s="6">
        <f t="shared" si="2"/>
        <v>9.3329090000000008</v>
      </c>
      <c r="E76" s="6">
        <f t="shared" si="3"/>
        <v>6.7811050000000002</v>
      </c>
    </row>
    <row r="77" spans="1:5" x14ac:dyDescent="0.4">
      <c r="A77" s="1">
        <v>76</v>
      </c>
      <c r="B77" s="6">
        <v>14019.787450159294</v>
      </c>
      <c r="C77" s="6">
        <v>638.17593147852881</v>
      </c>
      <c r="D77" s="6">
        <f t="shared" si="2"/>
        <v>9.5482250000000004</v>
      </c>
      <c r="E77" s="6">
        <f t="shared" si="3"/>
        <v>6.4586139999999999</v>
      </c>
    </row>
    <row r="78" spans="1:5" x14ac:dyDescent="0.4">
      <c r="A78" s="1">
        <v>77</v>
      </c>
      <c r="B78" s="6">
        <v>9277.1716478585458</v>
      </c>
      <c r="C78" s="6">
        <v>862.08855723653153</v>
      </c>
      <c r="D78" s="6">
        <f t="shared" si="2"/>
        <v>9.1353120000000008</v>
      </c>
      <c r="E78" s="6">
        <f t="shared" si="3"/>
        <v>6.7593579999999998</v>
      </c>
    </row>
    <row r="79" spans="1:5" x14ac:dyDescent="0.4">
      <c r="A79" s="1">
        <v>78</v>
      </c>
      <c r="B79" s="6">
        <v>13684.745167490328</v>
      </c>
      <c r="C79" s="6">
        <v>712.78654520256339</v>
      </c>
      <c r="D79" s="6">
        <f t="shared" si="2"/>
        <v>9.5240369999999999</v>
      </c>
      <c r="E79" s="6">
        <f t="shared" si="3"/>
        <v>6.5691819999999996</v>
      </c>
    </row>
    <row r="80" spans="1:5" x14ac:dyDescent="0.4">
      <c r="A80" s="1">
        <v>79</v>
      </c>
      <c r="B80" s="6">
        <v>1949.1643085853136</v>
      </c>
      <c r="C80" s="6">
        <v>228.40308849550581</v>
      </c>
      <c r="D80" s="6">
        <f t="shared" si="2"/>
        <v>7.5751559999999998</v>
      </c>
      <c r="E80" s="6">
        <f t="shared" si="3"/>
        <v>5.4311119999999997</v>
      </c>
    </row>
    <row r="81" spans="1:5" x14ac:dyDescent="0.4">
      <c r="A81" s="1">
        <v>80</v>
      </c>
      <c r="B81" s="6">
        <v>4846.0150159528894</v>
      </c>
      <c r="C81" s="6">
        <v>324.48100557716054</v>
      </c>
      <c r="D81" s="6">
        <f t="shared" si="2"/>
        <v>8.4859120000000008</v>
      </c>
      <c r="E81" s="6">
        <f t="shared" si="3"/>
        <v>5.7822269999999998</v>
      </c>
    </row>
    <row r="82" spans="1:5" x14ac:dyDescent="0.4">
      <c r="A82" s="1">
        <v>81</v>
      </c>
      <c r="B82" s="6">
        <v>521455.90725404647</v>
      </c>
      <c r="C82" s="6">
        <v>7393.9398168072448</v>
      </c>
      <c r="D82" s="6">
        <f t="shared" si="2"/>
        <v>13.16438</v>
      </c>
      <c r="E82" s="6">
        <f t="shared" si="3"/>
        <v>8.9084160000000008</v>
      </c>
    </row>
    <row r="83" spans="1:5" x14ac:dyDescent="0.4">
      <c r="A83" s="1">
        <v>82</v>
      </c>
      <c r="B83" s="6">
        <v>564372.62785029272</v>
      </c>
      <c r="C83" s="6">
        <v>12212.410893638033</v>
      </c>
      <c r="D83" s="6">
        <f t="shared" si="2"/>
        <v>13.24347</v>
      </c>
      <c r="E83" s="6">
        <f t="shared" si="3"/>
        <v>9.4102080000000008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934D-AB2C-49A1-813B-7DE6F554E985}">
  <dimension ref="A1:W23"/>
  <sheetViews>
    <sheetView workbookViewId="0"/>
  </sheetViews>
  <sheetFormatPr defaultColWidth="10.76171875" defaultRowHeight="13.2" customHeight="1" x14ac:dyDescent="0.4"/>
  <cols>
    <col min="1" max="2" width="10.76171875" style="1"/>
    <col min="3" max="3" width="15.76171875" style="6" customWidth="1"/>
    <col min="4" max="7" width="10.76171875" style="6"/>
    <col min="8" max="16384" width="10.76171875" style="5"/>
  </cols>
  <sheetData>
    <row r="1" spans="1:23" ht="13.2" customHeight="1" x14ac:dyDescent="0.6">
      <c r="A1" s="3" t="s">
        <v>60</v>
      </c>
      <c r="B1" s="3" t="s">
        <v>102</v>
      </c>
      <c r="C1" s="8" t="s">
        <v>101</v>
      </c>
      <c r="D1" s="8" t="s">
        <v>61</v>
      </c>
      <c r="E1" s="8" t="s">
        <v>62</v>
      </c>
      <c r="F1" s="8" t="s">
        <v>63</v>
      </c>
      <c r="G1" s="8" t="s">
        <v>64</v>
      </c>
      <c r="I1" s="3" t="s">
        <v>60</v>
      </c>
      <c r="J1" s="3" t="s">
        <v>155</v>
      </c>
      <c r="K1" s="3" t="s">
        <v>156</v>
      </c>
      <c r="L1" s="3" t="s">
        <v>157</v>
      </c>
    </row>
    <row r="2" spans="1:23" ht="13.2" customHeight="1" x14ac:dyDescent="0.45">
      <c r="A2" s="1">
        <v>1990</v>
      </c>
      <c r="B2" s="1">
        <v>1</v>
      </c>
      <c r="C2" s="6">
        <v>3149.44</v>
      </c>
      <c r="I2" s="1">
        <v>1990</v>
      </c>
      <c r="J2" s="6">
        <v>3149.44</v>
      </c>
      <c r="K2" s="6"/>
      <c r="L2" s="6"/>
      <c r="O2" t="s">
        <v>127</v>
      </c>
      <c r="P2"/>
      <c r="Q2"/>
      <c r="R2"/>
      <c r="S2"/>
      <c r="T2"/>
      <c r="U2"/>
      <c r="V2"/>
      <c r="W2"/>
    </row>
    <row r="3" spans="1:23" ht="13.2" customHeight="1" thickBot="1" x14ac:dyDescent="0.5">
      <c r="A3" s="1">
        <v>1991</v>
      </c>
      <c r="B3" s="1">
        <v>2</v>
      </c>
      <c r="C3" s="6">
        <v>3303.66</v>
      </c>
      <c r="F3" s="6">
        <f>AVERAGE(C2:C4)</f>
        <v>3154.4666666666672</v>
      </c>
      <c r="I3" s="1">
        <v>1991</v>
      </c>
      <c r="J3" s="6">
        <v>3303.66</v>
      </c>
      <c r="K3" s="6">
        <v>3149.44</v>
      </c>
      <c r="L3" s="6"/>
      <c r="O3"/>
      <c r="P3"/>
      <c r="Q3"/>
      <c r="R3"/>
      <c r="S3"/>
      <c r="T3"/>
      <c r="U3"/>
      <c r="V3"/>
      <c r="W3"/>
    </row>
    <row r="4" spans="1:23" ht="13.2" customHeight="1" x14ac:dyDescent="0.45">
      <c r="A4" s="1">
        <v>1992</v>
      </c>
      <c r="B4" s="1">
        <v>3</v>
      </c>
      <c r="C4" s="6">
        <v>3010.3</v>
      </c>
      <c r="F4" s="6">
        <f t="shared" ref="F4:F15" si="0">AVERAGE(C3:C5)</f>
        <v>3141.19</v>
      </c>
      <c r="G4" s="6">
        <f>AVERAGE(C2:C6)</f>
        <v>3242.4440000000004</v>
      </c>
      <c r="I4" s="1">
        <v>1992</v>
      </c>
      <c r="J4" s="6">
        <v>3010.3</v>
      </c>
      <c r="K4" s="6">
        <v>3303.66</v>
      </c>
      <c r="L4" s="6">
        <v>3149.44</v>
      </c>
      <c r="O4" s="32" t="s">
        <v>128</v>
      </c>
      <c r="P4" s="32"/>
      <c r="Q4"/>
      <c r="R4"/>
      <c r="S4"/>
      <c r="T4"/>
      <c r="U4"/>
      <c r="V4"/>
      <c r="W4"/>
    </row>
    <row r="5" spans="1:23" ht="13.2" customHeight="1" x14ac:dyDescent="0.45">
      <c r="A5" s="1">
        <v>1993</v>
      </c>
      <c r="B5" s="1">
        <v>4</v>
      </c>
      <c r="C5" s="6">
        <v>3109.61</v>
      </c>
      <c r="D5" s="6">
        <f>AVERAGE(C2:C4)</f>
        <v>3154.4666666666672</v>
      </c>
      <c r="F5" s="6">
        <f t="shared" si="0"/>
        <v>3253.0399999999995</v>
      </c>
      <c r="G5" s="6">
        <f t="shared" ref="G5:G14" si="1">AVERAGE(C3:C7)</f>
        <v>3263.3159999999998</v>
      </c>
      <c r="I5" s="1">
        <v>1993</v>
      </c>
      <c r="J5" s="6">
        <v>3109.61</v>
      </c>
      <c r="K5" s="6">
        <v>3010.3</v>
      </c>
      <c r="L5" s="6">
        <v>3303.66</v>
      </c>
      <c r="O5" s="29" t="s">
        <v>129</v>
      </c>
      <c r="P5" s="29">
        <v>0.86556213395072845</v>
      </c>
      <c r="Q5"/>
      <c r="R5"/>
      <c r="S5"/>
      <c r="T5"/>
      <c r="U5"/>
      <c r="V5"/>
      <c r="W5"/>
    </row>
    <row r="6" spans="1:23" ht="13.2" customHeight="1" x14ac:dyDescent="0.45">
      <c r="A6" s="1">
        <v>1994</v>
      </c>
      <c r="B6" s="1">
        <v>5</v>
      </c>
      <c r="C6" s="6">
        <v>3639.21</v>
      </c>
      <c r="D6" s="6">
        <f t="shared" ref="D6:D16" si="2">AVERAGE(C3:C5)</f>
        <v>3141.19</v>
      </c>
      <c r="F6" s="6">
        <f t="shared" si="0"/>
        <v>3334.2066666666665</v>
      </c>
      <c r="G6" s="6">
        <f t="shared" si="1"/>
        <v>3295.8839999999996</v>
      </c>
      <c r="I6" s="1">
        <v>1994</v>
      </c>
      <c r="J6" s="6">
        <v>3639.21</v>
      </c>
      <c r="K6" s="6">
        <v>3109.61</v>
      </c>
      <c r="L6" s="6">
        <v>3010.3</v>
      </c>
      <c r="O6" s="33" t="s">
        <v>130</v>
      </c>
      <c r="P6" s="34">
        <v>0.74919780772933886</v>
      </c>
      <c r="Q6"/>
      <c r="R6"/>
      <c r="S6"/>
      <c r="T6"/>
      <c r="U6"/>
      <c r="V6"/>
      <c r="W6"/>
    </row>
    <row r="7" spans="1:23" ht="13.2" customHeight="1" x14ac:dyDescent="0.45">
      <c r="A7" s="1">
        <v>1995</v>
      </c>
      <c r="B7" s="1">
        <v>6</v>
      </c>
      <c r="C7" s="6">
        <v>3253.8</v>
      </c>
      <c r="D7" s="6">
        <f t="shared" si="2"/>
        <v>3253.0399999999995</v>
      </c>
      <c r="E7" s="6">
        <f>AVERAGE(C2:C6)</f>
        <v>3242.4440000000004</v>
      </c>
      <c r="F7" s="6">
        <f t="shared" si="0"/>
        <v>3453.17</v>
      </c>
      <c r="G7" s="6">
        <f t="shared" si="1"/>
        <v>3461.8040000000001</v>
      </c>
      <c r="I7" s="1">
        <v>1995</v>
      </c>
      <c r="J7" s="6">
        <v>3253.8</v>
      </c>
      <c r="K7" s="6">
        <v>3639.21</v>
      </c>
      <c r="L7" s="6">
        <v>3109.61</v>
      </c>
      <c r="O7" s="34" t="s">
        <v>131</v>
      </c>
      <c r="P7" s="34">
        <v>0.69903736927520654</v>
      </c>
      <c r="Q7"/>
      <c r="R7"/>
      <c r="S7"/>
      <c r="T7"/>
      <c r="U7"/>
      <c r="V7"/>
      <c r="W7"/>
    </row>
    <row r="8" spans="1:23" ht="13.2" customHeight="1" x14ac:dyDescent="0.45">
      <c r="A8" s="1">
        <v>1996</v>
      </c>
      <c r="B8" s="1">
        <v>7</v>
      </c>
      <c r="C8" s="6">
        <v>3466.5</v>
      </c>
      <c r="D8" s="6">
        <f t="shared" si="2"/>
        <v>3334.2066666666665</v>
      </c>
      <c r="E8" s="6">
        <f t="shared" ref="E8:E16" si="3">AVERAGE(C3:C7)</f>
        <v>3263.3159999999998</v>
      </c>
      <c r="F8" s="6">
        <f t="shared" si="0"/>
        <v>3520.0666666666671</v>
      </c>
      <c r="G8" s="6">
        <f t="shared" si="1"/>
        <v>3618.8139999999999</v>
      </c>
      <c r="I8" s="1">
        <v>1996</v>
      </c>
      <c r="J8" s="6">
        <v>3466.5</v>
      </c>
      <c r="K8" s="6">
        <v>3253.8</v>
      </c>
      <c r="L8" s="6">
        <v>3639.21</v>
      </c>
      <c r="O8" s="29" t="s">
        <v>132</v>
      </c>
      <c r="P8" s="29">
        <v>253.44717940816534</v>
      </c>
      <c r="Q8"/>
      <c r="R8"/>
      <c r="S8"/>
      <c r="T8"/>
      <c r="U8"/>
      <c r="V8"/>
      <c r="W8"/>
    </row>
    <row r="9" spans="1:23" ht="13.2" customHeight="1" thickBot="1" x14ac:dyDescent="0.5">
      <c r="A9" s="1">
        <v>1997</v>
      </c>
      <c r="B9" s="1">
        <v>8</v>
      </c>
      <c r="C9" s="6">
        <v>3839.9</v>
      </c>
      <c r="D9" s="6">
        <f t="shared" si="2"/>
        <v>3453.17</v>
      </c>
      <c r="E9" s="6">
        <f t="shared" si="3"/>
        <v>3295.8839999999996</v>
      </c>
      <c r="F9" s="6">
        <f t="shared" si="0"/>
        <v>3733.6866666666665</v>
      </c>
      <c r="G9" s="6">
        <f t="shared" si="1"/>
        <v>3692.8940000000002</v>
      </c>
      <c r="I9" s="1">
        <v>1997</v>
      </c>
      <c r="J9" s="6">
        <v>3839.9</v>
      </c>
      <c r="K9" s="6">
        <v>3466.5</v>
      </c>
      <c r="L9" s="6">
        <v>3253.8</v>
      </c>
      <c r="O9" s="30" t="s">
        <v>133</v>
      </c>
      <c r="P9" s="30">
        <v>13</v>
      </c>
      <c r="Q9"/>
      <c r="R9"/>
      <c r="S9"/>
      <c r="T9"/>
      <c r="U9"/>
      <c r="V9"/>
      <c r="W9"/>
    </row>
    <row r="10" spans="1:23" ht="13.2" customHeight="1" x14ac:dyDescent="0.45">
      <c r="A10" s="1">
        <v>1998</v>
      </c>
      <c r="B10" s="1">
        <v>9</v>
      </c>
      <c r="C10" s="6">
        <v>3894.66</v>
      </c>
      <c r="D10" s="6">
        <f t="shared" si="2"/>
        <v>3520.0666666666671</v>
      </c>
      <c r="E10" s="6">
        <f t="shared" si="3"/>
        <v>3461.8040000000001</v>
      </c>
      <c r="F10" s="6">
        <f t="shared" si="0"/>
        <v>3914.7233333333334</v>
      </c>
      <c r="G10" s="6">
        <f t="shared" si="1"/>
        <v>3892.7839999999997</v>
      </c>
      <c r="I10" s="1">
        <v>1998</v>
      </c>
      <c r="J10" s="6">
        <v>3894.66</v>
      </c>
      <c r="K10" s="6">
        <v>3839.9</v>
      </c>
      <c r="L10" s="6">
        <v>3466.5</v>
      </c>
      <c r="O10"/>
      <c r="P10"/>
      <c r="Q10"/>
      <c r="R10"/>
      <c r="S10"/>
      <c r="T10"/>
      <c r="U10"/>
      <c r="V10"/>
      <c r="W10"/>
    </row>
    <row r="11" spans="1:23" ht="13.2" customHeight="1" thickBot="1" x14ac:dyDescent="0.5">
      <c r="A11" s="1">
        <v>1999</v>
      </c>
      <c r="B11" s="1">
        <v>10</v>
      </c>
      <c r="C11" s="6">
        <v>4009.61</v>
      </c>
      <c r="D11" s="6">
        <f t="shared" si="2"/>
        <v>3733.6866666666665</v>
      </c>
      <c r="E11" s="6">
        <f t="shared" si="3"/>
        <v>3618.8139999999999</v>
      </c>
      <c r="F11" s="6">
        <f t="shared" si="0"/>
        <v>4052.5066666666667</v>
      </c>
      <c r="G11" s="6">
        <f t="shared" si="1"/>
        <v>4019.7839999999997</v>
      </c>
      <c r="I11" s="1">
        <v>1999</v>
      </c>
      <c r="J11" s="6">
        <v>4009.61</v>
      </c>
      <c r="K11" s="6">
        <v>3894.66</v>
      </c>
      <c r="L11" s="6">
        <v>3839.9</v>
      </c>
      <c r="O11" t="s">
        <v>134</v>
      </c>
      <c r="P11"/>
      <c r="Q11"/>
      <c r="R11"/>
      <c r="S11"/>
      <c r="T11"/>
      <c r="U11"/>
      <c r="V11"/>
      <c r="W11"/>
    </row>
    <row r="12" spans="1:23" ht="13.2" customHeight="1" x14ac:dyDescent="0.45">
      <c r="A12" s="1">
        <v>2000</v>
      </c>
      <c r="B12" s="1">
        <v>11</v>
      </c>
      <c r="C12" s="6">
        <v>4253.25</v>
      </c>
      <c r="D12" s="6">
        <f t="shared" si="2"/>
        <v>3914.7233333333334</v>
      </c>
      <c r="E12" s="6">
        <f t="shared" si="3"/>
        <v>3692.8940000000002</v>
      </c>
      <c r="F12" s="6">
        <f t="shared" si="0"/>
        <v>4121.4533333333338</v>
      </c>
      <c r="G12" s="6">
        <f t="shared" si="1"/>
        <v>4075.78</v>
      </c>
      <c r="I12" s="1">
        <v>2000</v>
      </c>
      <c r="J12" s="6">
        <v>4253.25</v>
      </c>
      <c r="K12" s="6">
        <v>4009.61</v>
      </c>
      <c r="L12" s="6">
        <v>3894.66</v>
      </c>
      <c r="O12" s="31"/>
      <c r="P12" s="31" t="s">
        <v>139</v>
      </c>
      <c r="Q12" s="31" t="s">
        <v>140</v>
      </c>
      <c r="R12" s="31" t="s">
        <v>141</v>
      </c>
      <c r="S12" s="31" t="s">
        <v>142</v>
      </c>
      <c r="T12" s="31" t="s">
        <v>143</v>
      </c>
      <c r="U12"/>
      <c r="V12"/>
      <c r="W12"/>
    </row>
    <row r="13" spans="1:23" ht="13.2" customHeight="1" x14ac:dyDescent="0.45">
      <c r="A13" s="1">
        <v>2001</v>
      </c>
      <c r="B13" s="1">
        <v>12</v>
      </c>
      <c r="C13" s="6">
        <v>4101.5</v>
      </c>
      <c r="D13" s="6">
        <f t="shared" si="2"/>
        <v>4052.5066666666667</v>
      </c>
      <c r="E13" s="6">
        <f t="shared" si="3"/>
        <v>3892.7839999999997</v>
      </c>
      <c r="F13" s="6">
        <f t="shared" si="0"/>
        <v>4158.21</v>
      </c>
      <c r="G13" s="6">
        <f t="shared" si="1"/>
        <v>4148.57726</v>
      </c>
      <c r="I13" s="1">
        <v>2001</v>
      </c>
      <c r="J13" s="6">
        <v>4101.5</v>
      </c>
      <c r="K13" s="6">
        <v>4253.25</v>
      </c>
      <c r="L13" s="6">
        <v>4009.61</v>
      </c>
      <c r="O13" s="29" t="s">
        <v>135</v>
      </c>
      <c r="P13" s="29">
        <v>2</v>
      </c>
      <c r="Q13" s="29">
        <v>1918845.8811710896</v>
      </c>
      <c r="R13" s="29">
        <v>959422.9405855448</v>
      </c>
      <c r="S13" s="33">
        <v>14.936029883678573</v>
      </c>
      <c r="T13" s="33">
        <v>9.9233118976086864E-4</v>
      </c>
      <c r="U13"/>
      <c r="V13"/>
      <c r="W13"/>
    </row>
    <row r="14" spans="1:23" ht="13.2" customHeight="1" x14ac:dyDescent="0.45">
      <c r="A14" s="1">
        <v>2002</v>
      </c>
      <c r="B14" s="1">
        <v>13</v>
      </c>
      <c r="C14" s="6">
        <v>4119.88</v>
      </c>
      <c r="D14" s="6">
        <f t="shared" si="2"/>
        <v>4121.4533333333338</v>
      </c>
      <c r="E14" s="6">
        <f t="shared" si="3"/>
        <v>4019.7839999999997</v>
      </c>
      <c r="F14" s="6">
        <f t="shared" si="0"/>
        <v>4160.0087666666668</v>
      </c>
      <c r="G14" s="6">
        <f t="shared" si="1"/>
        <v>4227.0132600000006</v>
      </c>
      <c r="I14" s="1">
        <v>2002</v>
      </c>
      <c r="J14" s="6">
        <v>4119.88</v>
      </c>
      <c r="K14" s="6">
        <v>4101.5</v>
      </c>
      <c r="L14" s="6">
        <v>4253.25</v>
      </c>
      <c r="O14" s="29" t="s">
        <v>136</v>
      </c>
      <c r="P14" s="29">
        <v>10</v>
      </c>
      <c r="Q14" s="29">
        <v>642354.72749954753</v>
      </c>
      <c r="R14" s="29">
        <v>64235.472749954752</v>
      </c>
      <c r="S14" s="29"/>
      <c r="T14" s="29"/>
      <c r="U14"/>
      <c r="V14"/>
      <c r="W14"/>
    </row>
    <row r="15" spans="1:23" ht="13.2" customHeight="1" thickBot="1" x14ac:dyDescent="0.5">
      <c r="A15" s="1">
        <v>2003</v>
      </c>
      <c r="B15" s="1">
        <v>14</v>
      </c>
      <c r="C15" s="6">
        <v>4258.6463000000003</v>
      </c>
      <c r="D15" s="6">
        <f t="shared" si="2"/>
        <v>4158.21</v>
      </c>
      <c r="E15" s="6">
        <f t="shared" si="3"/>
        <v>4075.78</v>
      </c>
      <c r="F15" s="6">
        <f t="shared" si="0"/>
        <v>4260.1054333333341</v>
      </c>
      <c r="I15" s="1">
        <v>2003</v>
      </c>
      <c r="J15" s="6">
        <v>4258.6463000000003</v>
      </c>
      <c r="K15" s="6">
        <v>4119.88</v>
      </c>
      <c r="L15" s="6">
        <v>4101.5</v>
      </c>
      <c r="O15" s="30" t="s">
        <v>137</v>
      </c>
      <c r="P15" s="30">
        <v>12</v>
      </c>
      <c r="Q15" s="30">
        <v>2561200.608670637</v>
      </c>
      <c r="R15" s="30"/>
      <c r="S15" s="30"/>
      <c r="T15" s="30"/>
      <c r="U15"/>
      <c r="V15"/>
      <c r="W15"/>
    </row>
    <row r="16" spans="1:23" ht="13.2" customHeight="1" thickBot="1" x14ac:dyDescent="0.5">
      <c r="A16" s="1">
        <v>2004</v>
      </c>
      <c r="B16" s="1">
        <v>15</v>
      </c>
      <c r="C16" s="6">
        <v>4401.79</v>
      </c>
      <c r="D16" s="6">
        <f t="shared" si="2"/>
        <v>4160.0087666666668</v>
      </c>
      <c r="E16" s="6">
        <f t="shared" si="3"/>
        <v>4148.57726</v>
      </c>
      <c r="I16" s="1">
        <v>2004</v>
      </c>
      <c r="J16" s="6">
        <v>4401.79</v>
      </c>
      <c r="K16" s="6">
        <v>4258.6463000000003</v>
      </c>
      <c r="L16" s="6">
        <v>4119.88</v>
      </c>
      <c r="O16"/>
      <c r="P16"/>
      <c r="Q16"/>
      <c r="R16"/>
      <c r="S16"/>
      <c r="T16"/>
      <c r="U16"/>
      <c r="V16"/>
      <c r="W16"/>
    </row>
    <row r="17" spans="11:23" ht="13.2" customHeight="1" x14ac:dyDescent="0.45">
      <c r="K17" s="6"/>
      <c r="L17" s="6"/>
      <c r="O17" s="31"/>
      <c r="P17" s="31" t="s">
        <v>144</v>
      </c>
      <c r="Q17" s="31" t="s">
        <v>132</v>
      </c>
      <c r="R17" s="31" t="s">
        <v>145</v>
      </c>
      <c r="S17" s="31" t="s">
        <v>146</v>
      </c>
      <c r="T17" s="31" t="s">
        <v>147</v>
      </c>
      <c r="U17" s="31" t="s">
        <v>148</v>
      </c>
      <c r="V17" s="31" t="s">
        <v>149</v>
      </c>
      <c r="W17" s="31" t="s">
        <v>150</v>
      </c>
    </row>
    <row r="18" spans="11:23" ht="13.2" customHeight="1" x14ac:dyDescent="0.45">
      <c r="L18" s="6"/>
      <c r="O18" s="29" t="s">
        <v>138</v>
      </c>
      <c r="P18" s="33">
        <v>312.77035187508102</v>
      </c>
      <c r="Q18" s="29">
        <v>642.90941905779198</v>
      </c>
      <c r="R18" s="29">
        <v>0.4864920976479975</v>
      </c>
      <c r="S18" s="29">
        <v>0.63710379558213281</v>
      </c>
      <c r="T18" s="29">
        <v>-1119.7211030355106</v>
      </c>
      <c r="U18" s="29">
        <v>1745.261806785672</v>
      </c>
      <c r="V18" s="29">
        <v>-1119.7211030355106</v>
      </c>
      <c r="W18" s="29">
        <v>1745.261806785672</v>
      </c>
    </row>
    <row r="19" spans="11:23" ht="13.2" customHeight="1" x14ac:dyDescent="0.45">
      <c r="O19" s="29" t="s">
        <v>151</v>
      </c>
      <c r="P19" s="33">
        <v>0.59975561507411501</v>
      </c>
      <c r="Q19" s="29">
        <v>0.30165900898064618</v>
      </c>
      <c r="R19" s="33">
        <v>1.9881906298796945</v>
      </c>
      <c r="S19" s="33">
        <v>7.4845692816289958E-2</v>
      </c>
      <c r="T19" s="29">
        <v>-7.2382542887338919E-2</v>
      </c>
      <c r="U19" s="29">
        <v>1.2718937730355697</v>
      </c>
      <c r="V19" s="29">
        <v>-7.2382542887338919E-2</v>
      </c>
      <c r="W19" s="29">
        <v>1.2718937730355697</v>
      </c>
    </row>
    <row r="20" spans="11:23" ht="13.2" customHeight="1" thickBot="1" x14ac:dyDescent="0.5">
      <c r="O20" s="30" t="s">
        <v>152</v>
      </c>
      <c r="P20" s="36">
        <v>0.34671606416887008</v>
      </c>
      <c r="Q20" s="30">
        <v>0.30668267533301491</v>
      </c>
      <c r="R20" s="36">
        <v>1.1305368449404076</v>
      </c>
      <c r="S20" s="36">
        <v>0.28463571986279512</v>
      </c>
      <c r="T20" s="30">
        <v>-0.33661551997171307</v>
      </c>
      <c r="U20" s="30">
        <v>1.0300476483094532</v>
      </c>
      <c r="V20" s="30">
        <v>-0.33661551997171307</v>
      </c>
      <c r="W20" s="30">
        <v>1.0300476483094532</v>
      </c>
    </row>
    <row r="21" spans="11:23" ht="13.2" customHeight="1" x14ac:dyDescent="0.45">
      <c r="O21"/>
      <c r="P21"/>
      <c r="Q21"/>
      <c r="R21"/>
      <c r="S21"/>
      <c r="T21"/>
      <c r="U21"/>
      <c r="V21"/>
      <c r="W21"/>
    </row>
    <row r="22" spans="11:23" ht="13.2" customHeight="1" x14ac:dyDescent="0.45">
      <c r="O22"/>
      <c r="P22"/>
      <c r="Q22"/>
      <c r="R22"/>
      <c r="S22"/>
      <c r="T22"/>
      <c r="U22"/>
      <c r="V22"/>
      <c r="W22"/>
    </row>
    <row r="23" spans="11:23" ht="13.2" customHeight="1" x14ac:dyDescent="0.6">
      <c r="O23" s="40" t="s">
        <v>158</v>
      </c>
      <c r="P23"/>
      <c r="Q23"/>
      <c r="R23"/>
      <c r="S23"/>
      <c r="T23"/>
      <c r="U23"/>
      <c r="V23"/>
      <c r="W23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A088-71F6-4138-961F-25BC05967F46}">
  <dimension ref="A1:U22"/>
  <sheetViews>
    <sheetView workbookViewId="0"/>
  </sheetViews>
  <sheetFormatPr defaultColWidth="12.76171875" defaultRowHeight="13.2" customHeight="1" x14ac:dyDescent="0.45"/>
  <cols>
    <col min="1" max="5" width="12.76171875" style="15"/>
    <col min="6" max="7" width="12.76171875" style="16"/>
    <col min="8" max="16384" width="12.76171875" style="15"/>
  </cols>
  <sheetData>
    <row r="1" spans="1:21" ht="25.95" customHeight="1" x14ac:dyDescent="0.45">
      <c r="A1" s="43" t="s">
        <v>60</v>
      </c>
      <c r="B1" s="43" t="s">
        <v>65</v>
      </c>
      <c r="C1" s="43" t="s">
        <v>66</v>
      </c>
      <c r="D1" s="43" t="s">
        <v>103</v>
      </c>
      <c r="E1" s="43" t="s">
        <v>104</v>
      </c>
      <c r="F1" s="55" t="s">
        <v>106</v>
      </c>
      <c r="G1" s="22"/>
      <c r="H1" s="43" t="s">
        <v>60</v>
      </c>
      <c r="I1" s="43" t="s">
        <v>65</v>
      </c>
      <c r="J1" s="43" t="s">
        <v>66</v>
      </c>
      <c r="K1" s="43" t="s">
        <v>103</v>
      </c>
      <c r="L1" s="58" t="s">
        <v>109</v>
      </c>
      <c r="M1" s="58" t="s">
        <v>110</v>
      </c>
      <c r="N1" s="58" t="s">
        <v>111</v>
      </c>
      <c r="O1" s="58" t="s">
        <v>112</v>
      </c>
    </row>
    <row r="2" spans="1:21" ht="13.2" customHeight="1" x14ac:dyDescent="0.45">
      <c r="A2" s="64">
        <v>2002</v>
      </c>
      <c r="B2" s="56">
        <v>1</v>
      </c>
      <c r="C2" s="56">
        <v>1</v>
      </c>
      <c r="D2" s="57">
        <v>260</v>
      </c>
      <c r="E2" s="53"/>
      <c r="F2" s="54"/>
      <c r="H2" s="64">
        <v>2002</v>
      </c>
      <c r="I2" s="56">
        <v>1</v>
      </c>
      <c r="J2" s="56">
        <v>1</v>
      </c>
      <c r="K2" s="59">
        <v>260</v>
      </c>
      <c r="L2" s="59">
        <v>260</v>
      </c>
      <c r="M2" s="59">
        <v>260</v>
      </c>
      <c r="N2" s="60">
        <f>L2*2-M2</f>
        <v>260</v>
      </c>
      <c r="O2" s="60">
        <f>(L2-M2)/4</f>
        <v>0</v>
      </c>
      <c r="P2" s="17"/>
      <c r="Q2" s="17"/>
      <c r="R2" s="17"/>
      <c r="S2" s="17"/>
      <c r="T2" s="17"/>
      <c r="U2" s="17"/>
    </row>
    <row r="3" spans="1:21" ht="13.2" customHeight="1" x14ac:dyDescent="0.45">
      <c r="A3" s="64"/>
      <c r="B3" s="56">
        <v>2</v>
      </c>
      <c r="C3" s="56">
        <v>2</v>
      </c>
      <c r="D3" s="57">
        <v>375</v>
      </c>
      <c r="E3" s="53">
        <f>(D2+D3+D4)/3</f>
        <v>325</v>
      </c>
      <c r="F3" s="54">
        <f>D3/E3</f>
        <v>1.1538461538461537</v>
      </c>
      <c r="H3" s="64"/>
      <c r="I3" s="56">
        <v>2</v>
      </c>
      <c r="J3" s="56">
        <v>2</v>
      </c>
      <c r="K3" s="59">
        <v>375</v>
      </c>
      <c r="L3" s="45">
        <f>D3*0.2+0.8*L2</f>
        <v>283</v>
      </c>
      <c r="M3" s="45">
        <f>0.2*L3+0.8*M2</f>
        <v>264.60000000000002</v>
      </c>
      <c r="N3" s="60">
        <f t="shared" ref="N3:N13" si="0">L3*2-M3</f>
        <v>301.39999999999998</v>
      </c>
      <c r="O3" s="60">
        <f t="shared" ref="O3:O13" si="1">(L3-M3)/4</f>
        <v>4.5999999999999943</v>
      </c>
      <c r="P3" s="17"/>
      <c r="Q3" s="17"/>
      <c r="R3" s="18"/>
      <c r="S3" s="18"/>
      <c r="T3" s="18"/>
      <c r="U3" s="18"/>
    </row>
    <row r="4" spans="1:21" ht="13.2" customHeight="1" x14ac:dyDescent="0.4">
      <c r="A4" s="64"/>
      <c r="B4" s="56">
        <v>3</v>
      </c>
      <c r="C4" s="56">
        <v>3</v>
      </c>
      <c r="D4" s="57">
        <v>340</v>
      </c>
      <c r="E4" s="53">
        <f t="shared" ref="E4:E12" si="2">(D3+D4+D5)/3</f>
        <v>312.66666666666669</v>
      </c>
      <c r="F4" s="54">
        <f t="shared" ref="F4:F12" si="3">D4/E4</f>
        <v>1.0874200426439231</v>
      </c>
      <c r="H4" s="64"/>
      <c r="I4" s="56">
        <v>3</v>
      </c>
      <c r="J4" s="56">
        <v>3</v>
      </c>
      <c r="K4" s="59">
        <v>340</v>
      </c>
      <c r="L4" s="45">
        <f t="shared" ref="L4:L13" si="4">D4*0.2+0.8*L3</f>
        <v>294.39999999999998</v>
      </c>
      <c r="M4" s="45">
        <f t="shared" ref="M4:M13" si="5">0.2*L4+0.8*M3</f>
        <v>270.56000000000006</v>
      </c>
      <c r="N4" s="60">
        <f t="shared" si="0"/>
        <v>318.2399999999999</v>
      </c>
      <c r="O4" s="60">
        <f t="shared" si="1"/>
        <v>5.9599999999999795</v>
      </c>
      <c r="P4" s="17"/>
      <c r="Q4" s="19"/>
      <c r="R4" s="20"/>
      <c r="S4" s="17"/>
      <c r="T4" s="19"/>
      <c r="U4" s="19"/>
    </row>
    <row r="5" spans="1:21" ht="13.2" customHeight="1" x14ac:dyDescent="0.4">
      <c r="A5" s="64"/>
      <c r="B5" s="56">
        <v>4</v>
      </c>
      <c r="C5" s="56">
        <v>4</v>
      </c>
      <c r="D5" s="57">
        <v>223</v>
      </c>
      <c r="E5" s="53">
        <f t="shared" si="2"/>
        <v>279.33333333333331</v>
      </c>
      <c r="F5" s="54">
        <f t="shared" si="3"/>
        <v>0.79832935560859197</v>
      </c>
      <c r="H5" s="64"/>
      <c r="I5" s="56">
        <v>4</v>
      </c>
      <c r="J5" s="56">
        <v>4</v>
      </c>
      <c r="K5" s="59">
        <v>223</v>
      </c>
      <c r="L5" s="45">
        <f t="shared" si="4"/>
        <v>280.12</v>
      </c>
      <c r="M5" s="45">
        <f t="shared" si="5"/>
        <v>272.47200000000009</v>
      </c>
      <c r="N5" s="60">
        <f t="shared" si="0"/>
        <v>287.76799999999992</v>
      </c>
      <c r="O5" s="60">
        <f t="shared" si="1"/>
        <v>1.9119999999999777</v>
      </c>
      <c r="P5" s="17"/>
      <c r="Q5" s="19"/>
      <c r="R5" s="20"/>
      <c r="S5" s="19"/>
      <c r="T5" s="19"/>
      <c r="U5" s="19"/>
    </row>
    <row r="6" spans="1:21" ht="13.2" customHeight="1" x14ac:dyDescent="0.4">
      <c r="A6" s="64">
        <v>2003</v>
      </c>
      <c r="B6" s="56">
        <v>1</v>
      </c>
      <c r="C6" s="56">
        <v>5</v>
      </c>
      <c r="D6" s="57">
        <v>275</v>
      </c>
      <c r="E6" s="53">
        <f t="shared" si="2"/>
        <v>303.33333333333331</v>
      </c>
      <c r="F6" s="54">
        <f t="shared" si="3"/>
        <v>0.9065934065934067</v>
      </c>
      <c r="H6" s="64">
        <v>2003</v>
      </c>
      <c r="I6" s="56">
        <v>1</v>
      </c>
      <c r="J6" s="56">
        <v>5</v>
      </c>
      <c r="K6" s="59">
        <v>275</v>
      </c>
      <c r="L6" s="45">
        <f t="shared" si="4"/>
        <v>279.096</v>
      </c>
      <c r="M6" s="45">
        <f t="shared" si="5"/>
        <v>273.79680000000008</v>
      </c>
      <c r="N6" s="60">
        <f t="shared" si="0"/>
        <v>284.39519999999993</v>
      </c>
      <c r="O6" s="60">
        <f t="shared" si="1"/>
        <v>1.324799999999982</v>
      </c>
      <c r="P6" s="17"/>
      <c r="Q6" s="19"/>
      <c r="R6" s="20"/>
      <c r="S6" s="19"/>
      <c r="T6" s="19"/>
      <c r="U6" s="19"/>
    </row>
    <row r="7" spans="1:21" ht="13.2" customHeight="1" x14ac:dyDescent="0.4">
      <c r="A7" s="64"/>
      <c r="B7" s="56">
        <v>2</v>
      </c>
      <c r="C7" s="56">
        <v>6</v>
      </c>
      <c r="D7" s="57">
        <v>412</v>
      </c>
      <c r="E7" s="53">
        <f t="shared" si="2"/>
        <v>346.33333333333331</v>
      </c>
      <c r="F7" s="54">
        <f t="shared" si="3"/>
        <v>1.1896053897978827</v>
      </c>
      <c r="H7" s="64"/>
      <c r="I7" s="56">
        <v>2</v>
      </c>
      <c r="J7" s="56">
        <v>6</v>
      </c>
      <c r="K7" s="59">
        <v>412</v>
      </c>
      <c r="L7" s="45">
        <f t="shared" si="4"/>
        <v>305.67680000000001</v>
      </c>
      <c r="M7" s="45">
        <f t="shared" si="5"/>
        <v>280.17280000000005</v>
      </c>
      <c r="N7" s="60">
        <f t="shared" si="0"/>
        <v>331.18079999999998</v>
      </c>
      <c r="O7" s="60">
        <f t="shared" si="1"/>
        <v>6.3759999999999906</v>
      </c>
      <c r="P7" s="17"/>
      <c r="Q7" s="19"/>
      <c r="R7" s="20"/>
      <c r="S7" s="19"/>
      <c r="T7" s="19"/>
      <c r="U7" s="19"/>
    </row>
    <row r="8" spans="1:21" ht="13.2" customHeight="1" x14ac:dyDescent="0.45">
      <c r="A8" s="64"/>
      <c r="B8" s="56">
        <v>3</v>
      </c>
      <c r="C8" s="56">
        <v>7</v>
      </c>
      <c r="D8" s="57">
        <v>352</v>
      </c>
      <c r="E8" s="53">
        <f t="shared" si="2"/>
        <v>331.66666666666669</v>
      </c>
      <c r="F8" s="54">
        <f t="shared" si="3"/>
        <v>1.0613065326633164</v>
      </c>
      <c r="H8" s="64"/>
      <c r="I8" s="56">
        <v>3</v>
      </c>
      <c r="J8" s="56">
        <v>7</v>
      </c>
      <c r="K8" s="59">
        <v>352</v>
      </c>
      <c r="L8" s="45">
        <f t="shared" si="4"/>
        <v>314.94144000000006</v>
      </c>
      <c r="M8" s="45">
        <f t="shared" si="5"/>
        <v>287.12652800000006</v>
      </c>
      <c r="N8" s="60">
        <f t="shared" si="0"/>
        <v>342.75635200000005</v>
      </c>
      <c r="O8" s="60">
        <f t="shared" si="1"/>
        <v>6.9537279999999981</v>
      </c>
      <c r="P8" s="17"/>
      <c r="Q8" s="17"/>
      <c r="R8" s="17"/>
      <c r="S8" s="17"/>
      <c r="T8" s="17"/>
      <c r="U8" s="17"/>
    </row>
    <row r="9" spans="1:21" ht="13.2" customHeight="1" x14ac:dyDescent="0.45">
      <c r="A9" s="64"/>
      <c r="B9" s="56">
        <v>4</v>
      </c>
      <c r="C9" s="56">
        <v>8</v>
      </c>
      <c r="D9" s="57">
        <v>231</v>
      </c>
      <c r="E9" s="53">
        <f t="shared" si="2"/>
        <v>290</v>
      </c>
      <c r="F9" s="54">
        <f t="shared" si="3"/>
        <v>0.79655172413793107</v>
      </c>
      <c r="H9" s="64"/>
      <c r="I9" s="56">
        <v>4</v>
      </c>
      <c r="J9" s="56">
        <v>8</v>
      </c>
      <c r="K9" s="59">
        <v>231</v>
      </c>
      <c r="L9" s="45">
        <f t="shared" si="4"/>
        <v>298.15315200000003</v>
      </c>
      <c r="M9" s="45">
        <f t="shared" si="5"/>
        <v>289.33185280000009</v>
      </c>
      <c r="N9" s="60">
        <f t="shared" si="0"/>
        <v>306.97445119999998</v>
      </c>
      <c r="O9" s="60">
        <f t="shared" si="1"/>
        <v>2.2053247999999854</v>
      </c>
      <c r="P9" s="17"/>
      <c r="Q9" s="17"/>
      <c r="R9" s="17"/>
      <c r="S9" s="17"/>
      <c r="T9" s="17"/>
      <c r="U9" s="17"/>
    </row>
    <row r="10" spans="1:21" ht="13.2" customHeight="1" x14ac:dyDescent="0.45">
      <c r="A10" s="64">
        <v>2004</v>
      </c>
      <c r="B10" s="56">
        <v>1</v>
      </c>
      <c r="C10" s="56">
        <v>9</v>
      </c>
      <c r="D10" s="57">
        <v>287</v>
      </c>
      <c r="E10" s="53">
        <f t="shared" si="2"/>
        <v>315.33333333333331</v>
      </c>
      <c r="F10" s="54">
        <f t="shared" si="3"/>
        <v>0.91014799154334047</v>
      </c>
      <c r="H10" s="64">
        <v>2004</v>
      </c>
      <c r="I10" s="56">
        <v>1</v>
      </c>
      <c r="J10" s="56">
        <v>9</v>
      </c>
      <c r="K10" s="59">
        <v>287</v>
      </c>
      <c r="L10" s="45">
        <f t="shared" si="4"/>
        <v>295.92252160000004</v>
      </c>
      <c r="M10" s="45">
        <f t="shared" si="5"/>
        <v>290.64998656000012</v>
      </c>
      <c r="N10" s="60">
        <f t="shared" si="0"/>
        <v>301.19505663999996</v>
      </c>
      <c r="O10" s="60">
        <f t="shared" si="1"/>
        <v>1.3181337599999807</v>
      </c>
      <c r="P10" s="17"/>
      <c r="Q10" s="17"/>
      <c r="R10" s="17"/>
      <c r="S10" s="17"/>
      <c r="T10" s="17"/>
      <c r="U10" s="17"/>
    </row>
    <row r="11" spans="1:21" ht="13.2" customHeight="1" x14ac:dyDescent="0.45">
      <c r="A11" s="64"/>
      <c r="B11" s="56">
        <v>2</v>
      </c>
      <c r="C11" s="56">
        <v>10</v>
      </c>
      <c r="D11" s="57">
        <v>428</v>
      </c>
      <c r="E11" s="53">
        <f t="shared" si="2"/>
        <v>359.66666666666669</v>
      </c>
      <c r="F11" s="54">
        <f t="shared" si="3"/>
        <v>1.1899907321594068</v>
      </c>
      <c r="H11" s="64"/>
      <c r="I11" s="56">
        <v>2</v>
      </c>
      <c r="J11" s="56">
        <v>10</v>
      </c>
      <c r="K11" s="59">
        <v>428</v>
      </c>
      <c r="L11" s="45">
        <f t="shared" si="4"/>
        <v>322.33801728000003</v>
      </c>
      <c r="M11" s="45">
        <f t="shared" si="5"/>
        <v>296.98759270400012</v>
      </c>
      <c r="N11" s="60">
        <f t="shared" si="0"/>
        <v>347.68844185599994</v>
      </c>
      <c r="O11" s="60">
        <f t="shared" si="1"/>
        <v>6.3376061439999773</v>
      </c>
      <c r="P11" s="17"/>
      <c r="Q11" s="17"/>
      <c r="R11" s="17"/>
      <c r="S11" s="17"/>
      <c r="T11" s="17"/>
      <c r="U11" s="17"/>
    </row>
    <row r="12" spans="1:21" ht="13.2" customHeight="1" x14ac:dyDescent="0.45">
      <c r="A12" s="64"/>
      <c r="B12" s="56">
        <v>3</v>
      </c>
      <c r="C12" s="56">
        <v>11</v>
      </c>
      <c r="D12" s="57">
        <v>364</v>
      </c>
      <c r="E12" s="53">
        <f t="shared" si="2"/>
        <v>345</v>
      </c>
      <c r="F12" s="54">
        <f t="shared" si="3"/>
        <v>1.0550724637681159</v>
      </c>
      <c r="H12" s="64"/>
      <c r="I12" s="56">
        <v>3</v>
      </c>
      <c r="J12" s="56">
        <v>11</v>
      </c>
      <c r="K12" s="59">
        <v>364</v>
      </c>
      <c r="L12" s="45">
        <f t="shared" si="4"/>
        <v>330.67041382400004</v>
      </c>
      <c r="M12" s="45">
        <f t="shared" si="5"/>
        <v>303.72415692800013</v>
      </c>
      <c r="N12" s="60">
        <f t="shared" si="0"/>
        <v>357.61667071999995</v>
      </c>
      <c r="O12" s="60">
        <f t="shared" si="1"/>
        <v>6.7365642239999772</v>
      </c>
      <c r="P12" s="17"/>
      <c r="Q12" s="17"/>
      <c r="R12" s="17"/>
      <c r="S12" s="17"/>
      <c r="T12" s="17"/>
      <c r="U12" s="17"/>
    </row>
    <row r="13" spans="1:21" ht="13.2" customHeight="1" x14ac:dyDescent="0.45">
      <c r="A13" s="64"/>
      <c r="B13" s="56">
        <v>4</v>
      </c>
      <c r="C13" s="56">
        <v>12</v>
      </c>
      <c r="D13" s="57">
        <v>243</v>
      </c>
      <c r="E13" s="53"/>
      <c r="F13" s="54"/>
      <c r="H13" s="64"/>
      <c r="I13" s="56">
        <v>4</v>
      </c>
      <c r="J13" s="56">
        <v>12</v>
      </c>
      <c r="K13" s="59">
        <v>243</v>
      </c>
      <c r="L13" s="45">
        <f t="shared" si="4"/>
        <v>313.13633105920007</v>
      </c>
      <c r="M13" s="45">
        <f t="shared" si="5"/>
        <v>305.60659175424013</v>
      </c>
      <c r="N13" s="60">
        <f t="shared" si="0"/>
        <v>320.66607036416002</v>
      </c>
      <c r="O13" s="60">
        <f t="shared" si="1"/>
        <v>1.8824348262399866</v>
      </c>
    </row>
    <row r="14" spans="1:21" ht="13.2" customHeight="1" x14ac:dyDescent="0.45">
      <c r="E14" s="41" t="s">
        <v>159</v>
      </c>
      <c r="F14" s="42" t="s">
        <v>160</v>
      </c>
      <c r="K14" s="23"/>
      <c r="L14" s="23"/>
      <c r="M14" s="23"/>
      <c r="N14" s="23"/>
      <c r="O14" s="23"/>
    </row>
    <row r="15" spans="1:21" ht="13.2" customHeight="1" x14ac:dyDescent="0.45">
      <c r="K15" s="23"/>
      <c r="L15" s="23"/>
    </row>
    <row r="16" spans="1:21" ht="13.2" customHeight="1" x14ac:dyDescent="0.45">
      <c r="K16" s="23"/>
      <c r="L16" s="23"/>
    </row>
    <row r="17" spans="1:12" ht="13.2" customHeight="1" x14ac:dyDescent="0.45">
      <c r="A17" s="46" t="s">
        <v>105</v>
      </c>
      <c r="B17" s="47">
        <v>1</v>
      </c>
      <c r="C17" s="46">
        <v>2</v>
      </c>
      <c r="D17" s="46">
        <v>3</v>
      </c>
      <c r="E17" s="46">
        <v>4</v>
      </c>
      <c r="H17" s="43" t="s">
        <v>60</v>
      </c>
      <c r="I17" s="43" t="s">
        <v>65</v>
      </c>
      <c r="J17" s="43" t="s">
        <v>103</v>
      </c>
      <c r="K17" s="23"/>
      <c r="L17" s="23"/>
    </row>
    <row r="18" spans="1:12" ht="13.2" customHeight="1" x14ac:dyDescent="0.4">
      <c r="A18" s="48">
        <v>2002</v>
      </c>
      <c r="B18" s="49"/>
      <c r="C18" s="50">
        <v>1.1537999999999999</v>
      </c>
      <c r="D18" s="50">
        <v>1.0873999999999999</v>
      </c>
      <c r="E18" s="50">
        <v>0.79830000000000001</v>
      </c>
      <c r="H18" s="63">
        <v>2005</v>
      </c>
      <c r="I18" s="44">
        <v>1</v>
      </c>
      <c r="J18" s="45">
        <f>(N13+O13*1)*B22</f>
        <v>296.5805017694733</v>
      </c>
      <c r="K18" s="23"/>
      <c r="L18" s="23"/>
    </row>
    <row r="19" spans="1:12" ht="13.2" customHeight="1" x14ac:dyDescent="0.4">
      <c r="A19" s="48">
        <v>2003</v>
      </c>
      <c r="B19" s="51">
        <v>0.90659999999999996</v>
      </c>
      <c r="C19" s="50">
        <v>1.1896</v>
      </c>
      <c r="D19" s="50">
        <v>1.0612999999999999</v>
      </c>
      <c r="E19" s="50">
        <v>0.79659999999999997</v>
      </c>
      <c r="H19" s="63"/>
      <c r="I19" s="44">
        <v>2</v>
      </c>
      <c r="J19" s="45">
        <f>(N13+O13*2)*C22</f>
        <v>386.80150606677427</v>
      </c>
    </row>
    <row r="20" spans="1:12" ht="13.2" customHeight="1" x14ac:dyDescent="0.4">
      <c r="A20" s="48">
        <v>2004</v>
      </c>
      <c r="B20" s="51">
        <v>0.91010000000000002</v>
      </c>
      <c r="C20" s="50">
        <v>1.19</v>
      </c>
      <c r="D20" s="50">
        <v>1.0550999999999999</v>
      </c>
      <c r="E20" s="52"/>
      <c r="H20" s="63"/>
      <c r="I20" s="44">
        <v>3</v>
      </c>
      <c r="J20" s="45">
        <f>(N13+O13*3)*D22</f>
        <v>352.7551466339205</v>
      </c>
    </row>
    <row r="21" spans="1:12" ht="13.2" customHeight="1" x14ac:dyDescent="0.4">
      <c r="A21" s="48" t="s">
        <v>107</v>
      </c>
      <c r="B21" s="49">
        <f>AVERAGE(B18:B20)</f>
        <v>0.90834999999999999</v>
      </c>
      <c r="C21" s="49">
        <f>AVERAGE(C18:C20)</f>
        <v>1.1778</v>
      </c>
      <c r="D21" s="49">
        <f>AVERAGE(D18:D20)</f>
        <v>1.0679333333333332</v>
      </c>
      <c r="E21" s="49">
        <f>AVERAGE(E18:E20)</f>
        <v>0.79744999999999999</v>
      </c>
      <c r="F21" s="16">
        <f>SUM(B21:E21)</f>
        <v>3.9515333333333333</v>
      </c>
      <c r="H21" s="63"/>
      <c r="I21" s="44">
        <v>4</v>
      </c>
      <c r="J21" s="45">
        <f>(N13+O13)*E22</f>
        <v>260.37113572528921</v>
      </c>
    </row>
    <row r="22" spans="1:12" ht="13.2" customHeight="1" x14ac:dyDescent="0.45">
      <c r="A22" s="53" t="s">
        <v>108</v>
      </c>
      <c r="B22" s="54">
        <f>B21*$F$22</f>
        <v>0.9194911679854233</v>
      </c>
      <c r="C22" s="54">
        <f>C21*$F$22</f>
        <v>1.192246047947632</v>
      </c>
      <c r="D22" s="54">
        <f>D21*$F$22</f>
        <v>1.0810318357430868</v>
      </c>
      <c r="E22" s="54">
        <f>E21*$F$22</f>
        <v>0.80723094832385733</v>
      </c>
      <c r="F22" s="21">
        <f>4/F21</f>
        <v>1.0122652809879709</v>
      </c>
      <c r="G22" s="21"/>
      <c r="J22" s="15">
        <f>SUM(J18:J21)</f>
        <v>1296.5082901954572</v>
      </c>
    </row>
  </sheetData>
  <mergeCells count="7">
    <mergeCell ref="H18:H21"/>
    <mergeCell ref="H2:H5"/>
    <mergeCell ref="A6:A9"/>
    <mergeCell ref="H6:H9"/>
    <mergeCell ref="A10:A13"/>
    <mergeCell ref="H10:H13"/>
    <mergeCell ref="A2:A5"/>
  </mergeCells>
  <phoneticPr fontId="1" type="noConversion"/>
  <pageMargins left="0.7" right="0.7" top="0.75" bottom="0.75" header="0.3" footer="0.3"/>
  <ignoredErrors>
    <ignoredError sqref="B21:E21" formulaRange="1"/>
  </ignoredErrors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258233</xdr:colOff>
                <xdr:row>24</xdr:row>
                <xdr:rowOff>0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266700</xdr:colOff>
                <xdr:row>24</xdr:row>
                <xdr:rowOff>0</xdr:rowOff>
              </to>
            </anchor>
          </objectPr>
        </oleObject>
      </mc:Choice>
      <mc:Fallback>
        <oleObject progId="Equation.3" shapeId="6146" r:id="rId5"/>
      </mc:Fallback>
    </mc:AlternateContent>
    <mc:AlternateContent xmlns:mc="http://schemas.openxmlformats.org/markup-compatibility/2006">
      <mc:Choice Requires="x14">
        <oleObject progId="Equation.3" shapeId="6148" r:id="rId7">
          <objectPr defaultSize="0" autoPict="0" r:id="rId8">
            <anchor moveWithCells="1" sizeWithCells="1">
              <from>
                <xdr:col>11</xdr:col>
                <xdr:colOff>0</xdr:colOff>
                <xdr:row>24</xdr:row>
                <xdr:rowOff>0</xdr:rowOff>
              </from>
              <to>
                <xdr:col>11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Equation.3" shapeId="6148" r:id="rId7"/>
      </mc:Fallback>
    </mc:AlternateContent>
    <mc:AlternateContent xmlns:mc="http://schemas.openxmlformats.org/markup-compatibility/2006">
      <mc:Choice Requires="x14">
        <oleObject progId="Equation.3" shapeId="6147" r:id="rId9">
          <objectPr defaultSize="0" autoPict="0" r:id="rId10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160867</xdr:colOff>
                <xdr:row>19</xdr:row>
                <xdr:rowOff>0</xdr:rowOff>
              </to>
            </anchor>
          </objectPr>
        </oleObject>
      </mc:Choice>
      <mc:Fallback>
        <oleObject progId="Equation.3" shapeId="6147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P85_伦敦气象数据</vt:lpstr>
      <vt:lpstr>P86_甘肃气象台站数据</vt:lpstr>
      <vt:lpstr>P89_2003年中国各省人口与GDP</vt:lpstr>
      <vt:lpstr>P103_林地斑块面积周长</vt:lpstr>
      <vt:lpstr>P111_粮食产量数据</vt:lpstr>
      <vt:lpstr>P115_季度客流量数据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2020-04-29T06:19:42Z</dcterms:modified>
</cp:coreProperties>
</file>