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ive\Projects\Legs\docs\Profile selection\"/>
    </mc:Choice>
  </mc:AlternateContent>
  <bookViews>
    <workbookView xWindow="0" yWindow="0" windowWidth="17256" windowHeight="58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4" i="1"/>
  <c r="U7" i="1"/>
  <c r="U8" i="1"/>
  <c r="U6" i="1"/>
  <c r="T5" i="1"/>
  <c r="T6" i="1"/>
  <c r="T7" i="1"/>
  <c r="T8" i="1"/>
  <c r="T4" i="1"/>
  <c r="S5" i="1"/>
  <c r="S6" i="1"/>
  <c r="S7" i="1"/>
  <c r="S8" i="1"/>
  <c r="S4" i="1"/>
  <c r="N4" i="1"/>
  <c r="N5" i="1"/>
  <c r="N6" i="1"/>
  <c r="N7" i="1"/>
  <c r="N8" i="1"/>
  <c r="N9" i="1"/>
  <c r="L9" i="1"/>
  <c r="M9" i="1" s="1"/>
  <c r="L8" i="1"/>
  <c r="L7" i="1"/>
  <c r="L6" i="1"/>
  <c r="L5" i="1"/>
  <c r="L4" i="1"/>
  <c r="M4" i="1"/>
  <c r="M5" i="1"/>
  <c r="M6" i="1"/>
  <c r="M7" i="1"/>
  <c r="M8" i="1"/>
  <c r="H4" i="1"/>
  <c r="D11" i="1" l="1"/>
  <c r="D10" i="1"/>
  <c r="H9" i="1" l="1"/>
  <c r="H5" i="1"/>
  <c r="H6" i="1"/>
  <c r="H7" i="1"/>
  <c r="H8" i="1"/>
  <c r="I5" i="1"/>
  <c r="I7" i="1"/>
  <c r="I8" i="1"/>
  <c r="I9" i="1"/>
  <c r="I4" i="1"/>
  <c r="I6" i="1"/>
</calcChain>
</file>

<file path=xl/sharedStrings.xml><?xml version="1.0" encoding="utf-8"?>
<sst xmlns="http://schemas.openxmlformats.org/spreadsheetml/2006/main" count="27" uniqueCount="21">
  <si>
    <t>r1</t>
  </si>
  <si>
    <t>r2</t>
  </si>
  <si>
    <t>total mass</t>
  </si>
  <si>
    <t>jump height</t>
  </si>
  <si>
    <t>impact displacement</t>
  </si>
  <si>
    <t>Knee Length</t>
  </si>
  <si>
    <t>Hip Length</t>
  </si>
  <si>
    <t>INPUT PARAMETERS</t>
  </si>
  <si>
    <t>TUBES</t>
  </si>
  <si>
    <t>Stress knee</t>
  </si>
  <si>
    <t>Stress Hip</t>
  </si>
  <si>
    <t>ultimate tensile stress (1)</t>
  </si>
  <si>
    <t>(1) http://www.performance-composites.com/carbonfibre/mechanicalproperties_2.asp</t>
  </si>
  <si>
    <t>TORQUE KNEE</t>
  </si>
  <si>
    <t>HIP KNEE</t>
  </si>
  <si>
    <t>Mass [g/m]</t>
  </si>
  <si>
    <t>r</t>
  </si>
  <si>
    <t>RODS</t>
  </si>
  <si>
    <t>BOXES</t>
  </si>
  <si>
    <t>Interior side</t>
  </si>
  <si>
    <t>Exterior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</si>
</sst>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8"/>
      <name val="Calibri"/>
      <family val="2"/>
      <scheme val="minor"/>
    </font>
    <font>
      <sz val="14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4" xfId="0" applyNumberFormat="1" applyBorder="1"/>
    <xf numFmtId="2" fontId="0" fillId="0" borderId="4" xfId="0" applyNumberFormat="1" applyBorder="1"/>
    <xf numFmtId="0" fontId="0" fillId="0" borderId="4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3" xfId="0" applyBorder="1"/>
    <xf numFmtId="0" fontId="0" fillId="0" borderId="0" xfId="0" applyBorder="1"/>
    <xf numFmtId="11" fontId="0" fillId="0" borderId="0" xfId="0" applyNumberFormat="1" applyBorder="1"/>
    <xf numFmtId="0" fontId="0" fillId="0" borderId="5" xfId="0" applyBorder="1"/>
    <xf numFmtId="0" fontId="0" fillId="0" borderId="6" xfId="0" applyBorder="1"/>
    <xf numFmtId="11" fontId="0" fillId="0" borderId="6" xfId="0" applyNumberForma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1" xfId="0" applyBorder="1"/>
    <xf numFmtId="0" fontId="5" fillId="0" borderId="10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0" fillId="0" borderId="13" xfId="0" applyBorder="1"/>
    <xf numFmtId="2" fontId="0" fillId="0" borderId="7" xfId="0" applyNumberFormat="1" applyBorder="1"/>
    <xf numFmtId="0" fontId="6" fillId="0" borderId="1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K11" sqref="K11"/>
    </sheetView>
  </sheetViews>
  <sheetFormatPr defaultRowHeight="14.4" x14ac:dyDescent="0.3"/>
  <cols>
    <col min="3" max="3" width="11.6640625" customWidth="1"/>
    <col min="4" max="4" width="10.109375" bestFit="1" customWidth="1"/>
    <col min="6" max="7" width="6" bestFit="1" customWidth="1"/>
    <col min="8" max="8" width="10.44140625" bestFit="1" customWidth="1"/>
    <col min="9" max="9" width="10.44140625" customWidth="1"/>
    <col min="10" max="10" width="10.6640625" bestFit="1" customWidth="1"/>
    <col min="12" max="12" width="8" bestFit="1" customWidth="1"/>
    <col min="13" max="13" width="12" bestFit="1" customWidth="1"/>
    <col min="14" max="14" width="11" bestFit="1" customWidth="1"/>
    <col min="15" max="15" width="10.6640625" bestFit="1" customWidth="1"/>
    <col min="17" max="17" width="10.88671875" bestFit="1" customWidth="1"/>
    <col min="18" max="18" width="11.21875" bestFit="1" customWidth="1"/>
    <col min="19" max="19" width="10.44140625" bestFit="1" customWidth="1"/>
    <col min="20" max="20" width="12" bestFit="1" customWidth="1"/>
    <col min="21" max="21" width="10.6640625" bestFit="1" customWidth="1"/>
  </cols>
  <sheetData>
    <row r="1" spans="1:21" ht="15" thickBot="1" x14ac:dyDescent="0.35"/>
    <row r="2" spans="1:21" ht="18.600000000000001" thickBot="1" x14ac:dyDescent="0.4">
      <c r="B2" s="11" t="s">
        <v>7</v>
      </c>
      <c r="C2" s="12"/>
      <c r="D2" s="13"/>
      <c r="F2" s="26" t="s">
        <v>8</v>
      </c>
      <c r="G2" s="27"/>
      <c r="H2" s="27"/>
      <c r="I2" s="27"/>
      <c r="J2" s="28"/>
      <c r="L2" s="37" t="s">
        <v>17</v>
      </c>
      <c r="M2" s="38"/>
      <c r="N2" s="38"/>
      <c r="O2" s="39"/>
      <c r="Q2" s="41" t="s">
        <v>18</v>
      </c>
      <c r="R2" s="42"/>
      <c r="S2" s="42"/>
      <c r="T2" s="42"/>
      <c r="U2" s="43"/>
    </row>
    <row r="3" spans="1:21" ht="15" thickBot="1" x14ac:dyDescent="0.35">
      <c r="A3" s="1"/>
      <c r="B3" s="9" t="s">
        <v>11</v>
      </c>
      <c r="C3" s="10"/>
      <c r="D3" s="3">
        <v>570000000</v>
      </c>
      <c r="F3" s="29" t="s">
        <v>0</v>
      </c>
      <c r="G3" s="30" t="s">
        <v>1</v>
      </c>
      <c r="H3" s="30" t="s">
        <v>9</v>
      </c>
      <c r="I3" s="30" t="s">
        <v>10</v>
      </c>
      <c r="J3" s="33" t="s">
        <v>15</v>
      </c>
      <c r="L3" s="34" t="s">
        <v>16</v>
      </c>
      <c r="M3" s="30" t="s">
        <v>9</v>
      </c>
      <c r="N3" s="30" t="s">
        <v>10</v>
      </c>
      <c r="O3" s="33" t="s">
        <v>15</v>
      </c>
      <c r="Q3" s="34" t="s">
        <v>19</v>
      </c>
      <c r="R3" s="40" t="s">
        <v>20</v>
      </c>
      <c r="S3" s="30" t="s">
        <v>9</v>
      </c>
      <c r="T3" s="31" t="s">
        <v>10</v>
      </c>
      <c r="U3" s="33" t="s">
        <v>15</v>
      </c>
    </row>
    <row r="4" spans="1:21" ht="15" thickBot="1" x14ac:dyDescent="0.35">
      <c r="B4" s="9" t="s">
        <v>2</v>
      </c>
      <c r="C4" s="10"/>
      <c r="D4" s="4">
        <v>1.5</v>
      </c>
      <c r="F4" s="20">
        <v>3.0000000000000001E-3</v>
      </c>
      <c r="G4" s="21">
        <v>5.0000000000000001E-3</v>
      </c>
      <c r="H4" s="22">
        <f>(4*G4)/(PI()*(G4^4-F4^4))*$D$10</f>
        <v>36610423.261998042</v>
      </c>
      <c r="I4" s="22">
        <f>(4*G4)/(PI()*(G4^4-F4^4))*$D$11</f>
        <v>81762130.596409529</v>
      </c>
      <c r="J4" s="5">
        <v>17.5</v>
      </c>
      <c r="L4" s="32">
        <f>0.003/2</f>
        <v>1.5E-3</v>
      </c>
      <c r="M4" s="22">
        <f>4/(PI()*L4^3)*$D$10</f>
        <v>1180211570.638633</v>
      </c>
      <c r="N4" s="22">
        <f>4/(PI()*L4^3)*$D$11</f>
        <v>2635768832.2635131</v>
      </c>
      <c r="O4" s="4">
        <f>1550*(PI()*(L4^2)*1)*1000</f>
        <v>10.956304379394403</v>
      </c>
      <c r="Q4" s="20">
        <v>2.5000000000000001E-3</v>
      </c>
      <c r="R4" s="21">
        <v>4.0000000000000001E-3</v>
      </c>
      <c r="S4" s="22">
        <f>(6*R4)/(R4^4-Q4^4)*$D$10</f>
        <v>346098834.91789114</v>
      </c>
      <c r="T4" s="22">
        <f>(6*R4)/(R4^4-Q4^4)*$D$11</f>
        <v>772943211.75453758</v>
      </c>
      <c r="U4" s="5">
        <v>13</v>
      </c>
    </row>
    <row r="5" spans="1:21" ht="15" thickBot="1" x14ac:dyDescent="0.35">
      <c r="B5" s="9" t="s">
        <v>3</v>
      </c>
      <c r="C5" s="10"/>
      <c r="D5" s="5">
        <v>0.01</v>
      </c>
      <c r="F5" s="20">
        <v>4.0000000000000001E-3</v>
      </c>
      <c r="G5" s="21">
        <v>6.0000000000000001E-3</v>
      </c>
      <c r="H5" s="22">
        <f>(4*G5)/(PI()*(G5^4-F5^4))*$D$10</f>
        <v>22980081.062915687</v>
      </c>
      <c r="I5" s="22">
        <f>(4*G5)/(PI()*(G5^4-F5^4))*$D$11</f>
        <v>51321460.435900129</v>
      </c>
      <c r="J5" s="5">
        <v>24.3</v>
      </c>
      <c r="K5" s="35"/>
      <c r="L5" s="20">
        <f>0.004/2</f>
        <v>2E-3</v>
      </c>
      <c r="M5" s="22">
        <f t="shared" ref="M5:M9" si="0">4/(PI()*L5^3)*$D$10</f>
        <v>497901756.36317331</v>
      </c>
      <c r="N5" s="22">
        <f t="shared" ref="N5:N9" si="1">4/(PI()*L5^3)*$D$11</f>
        <v>1111964976.1111696</v>
      </c>
      <c r="O5" s="4">
        <f t="shared" ref="O5:O9" si="2">1550*(PI()*(L5^2)*1)*1000</f>
        <v>19.477874452256717</v>
      </c>
      <c r="Q5" s="20">
        <v>4.0000000000000001E-3</v>
      </c>
      <c r="R5" s="21">
        <v>6.0000000000000001E-3</v>
      </c>
      <c r="S5" s="22">
        <f t="shared" ref="S5:S9" si="3">(6*R5)/(R5^4-Q5^4)*$D$10</f>
        <v>108291080.76923078</v>
      </c>
      <c r="T5" s="22">
        <f t="shared" ref="T5:T9" si="4">(6*R5)/(R5^4-Q5^4)*$D$11</f>
        <v>241846684.61538461</v>
      </c>
      <c r="U5" s="5">
        <v>28</v>
      </c>
    </row>
    <row r="6" spans="1:21" x14ac:dyDescent="0.3">
      <c r="B6" s="9" t="s">
        <v>4</v>
      </c>
      <c r="C6" s="10"/>
      <c r="D6" s="5">
        <v>1E-3</v>
      </c>
      <c r="F6" s="20">
        <v>5.0000000000000001E-3</v>
      </c>
      <c r="G6" s="21">
        <v>7.0000000000000001E-3</v>
      </c>
      <c r="H6" s="22">
        <f>(4*G6)/(PI()*(G6^4-F6^4))*$D$10</f>
        <v>15699604.930370321</v>
      </c>
      <c r="I6" s="22">
        <f>(4*G6)/(PI()*(G6^4-F6^4))*$D$11</f>
        <v>35061958.706208035</v>
      </c>
      <c r="J6" s="5">
        <v>30.3</v>
      </c>
      <c r="L6" s="20">
        <f>0.005/2</f>
        <v>2.5000000000000001E-3</v>
      </c>
      <c r="M6" s="22">
        <f t="shared" si="0"/>
        <v>254925699.25794467</v>
      </c>
      <c r="N6" s="22">
        <f t="shared" si="1"/>
        <v>569326067.76891875</v>
      </c>
      <c r="O6" s="4">
        <f t="shared" si="2"/>
        <v>30.434178831651121</v>
      </c>
      <c r="Q6" s="20">
        <v>7.0000000000000001E-3</v>
      </c>
      <c r="R6" s="21">
        <v>8.0000000000000002E-3</v>
      </c>
      <c r="S6" s="22">
        <f t="shared" si="3"/>
        <v>88592113.274336338</v>
      </c>
      <c r="T6" s="22">
        <f t="shared" si="4"/>
        <v>197852941.59292045</v>
      </c>
      <c r="U6" s="5">
        <f>1550*((R6^2)-(Q6^2))*1000</f>
        <v>23.249999999999986</v>
      </c>
    </row>
    <row r="7" spans="1:21" x14ac:dyDescent="0.3">
      <c r="B7" s="9" t="s">
        <v>5</v>
      </c>
      <c r="C7" s="10"/>
      <c r="D7" s="5">
        <v>2.1260000000000001E-2</v>
      </c>
      <c r="F7" s="20">
        <v>6.0000000000000001E-3</v>
      </c>
      <c r="G7" s="21">
        <v>8.0000000000000002E-3</v>
      </c>
      <c r="H7" s="22">
        <f t="shared" ref="H7:H9" si="5">(4*G7)/(PI()*(G7^4-F7^4))*$D$10</f>
        <v>11380611.574015388</v>
      </c>
      <c r="I7" s="22">
        <f>(4*G7)/(PI()*(G7^4-F7^4))*$D$11</f>
        <v>25416342.311112445</v>
      </c>
      <c r="J7" s="5">
        <v>32.9</v>
      </c>
      <c r="L7" s="20">
        <f>0.006/2</f>
        <v>3.0000000000000001E-3</v>
      </c>
      <c r="M7" s="22">
        <f t="shared" si="0"/>
        <v>147526446.32982913</v>
      </c>
      <c r="N7" s="22">
        <f t="shared" si="1"/>
        <v>329471104.03293914</v>
      </c>
      <c r="O7" s="4">
        <f t="shared" si="2"/>
        <v>43.825217517577613</v>
      </c>
      <c r="Q7" s="20">
        <v>8.0000000000000002E-3</v>
      </c>
      <c r="R7" s="21">
        <v>0.01</v>
      </c>
      <c r="S7" s="22">
        <f t="shared" si="3"/>
        <v>31792774.390243903</v>
      </c>
      <c r="T7" s="22">
        <f t="shared" si="4"/>
        <v>71002865.853658527</v>
      </c>
      <c r="U7" s="5">
        <f t="shared" ref="U7:U8" si="6">1550*((R7^2)-(Q7^2))*1000</f>
        <v>55.800000000000011</v>
      </c>
    </row>
    <row r="8" spans="1:21" ht="15" thickBot="1" x14ac:dyDescent="0.35">
      <c r="B8" s="18" t="s">
        <v>6</v>
      </c>
      <c r="C8" s="19"/>
      <c r="D8" s="6">
        <v>2.622E-2</v>
      </c>
      <c r="F8" s="20">
        <v>8.0000000000000002E-3</v>
      </c>
      <c r="G8" s="21">
        <v>0.01</v>
      </c>
      <c r="H8" s="22">
        <f t="shared" si="5"/>
        <v>6746636.2650836483</v>
      </c>
      <c r="I8" s="22">
        <f>(4*G8)/(PI()*(G8^4-F8^4))*$D$11</f>
        <v>15067276.099067336</v>
      </c>
      <c r="J8" s="5">
        <v>45.6</v>
      </c>
      <c r="L8" s="20">
        <f>0.008/2</f>
        <v>4.0000000000000001E-3</v>
      </c>
      <c r="M8" s="22">
        <f t="shared" si="0"/>
        <v>62237719.545396663</v>
      </c>
      <c r="N8" s="22">
        <f t="shared" si="1"/>
        <v>138995622.0138962</v>
      </c>
      <c r="O8" s="4">
        <f t="shared" si="2"/>
        <v>77.911497809026869</v>
      </c>
      <c r="Q8" s="23">
        <v>1.7000000000000001E-2</v>
      </c>
      <c r="R8" s="24">
        <v>0.02</v>
      </c>
      <c r="S8" s="25">
        <f t="shared" si="3"/>
        <v>4908655.7094104281</v>
      </c>
      <c r="T8" s="25">
        <f t="shared" si="4"/>
        <v>10962510.493076533</v>
      </c>
      <c r="U8" s="6">
        <f t="shared" si="6"/>
        <v>172.04999999999998</v>
      </c>
    </row>
    <row r="9" spans="1:21" ht="15" thickBot="1" x14ac:dyDescent="0.35">
      <c r="F9" s="23">
        <v>8.9999999999999993E-3</v>
      </c>
      <c r="G9" s="24">
        <v>0.01</v>
      </c>
      <c r="H9" s="25">
        <f t="shared" si="5"/>
        <v>11582477.612402979</v>
      </c>
      <c r="I9" s="25">
        <f>(4*G9)/(PI()*(G9^4-F9^4))*$D$11</f>
        <v>25867170.133438069</v>
      </c>
      <c r="J9" s="6">
        <v>24.7</v>
      </c>
      <c r="L9" s="23">
        <f>0.01/2</f>
        <v>5.0000000000000001E-3</v>
      </c>
      <c r="M9" s="25">
        <f t="shared" si="0"/>
        <v>31865712.407243084</v>
      </c>
      <c r="N9" s="25">
        <f t="shared" si="1"/>
        <v>71165758.471114844</v>
      </c>
      <c r="O9" s="36">
        <f t="shared" si="2"/>
        <v>121.73671532660448</v>
      </c>
      <c r="S9" s="2"/>
      <c r="T9" s="2"/>
    </row>
    <row r="10" spans="1:21" ht="18" x14ac:dyDescent="0.35">
      <c r="B10" s="14" t="s">
        <v>13</v>
      </c>
      <c r="C10" s="15"/>
      <c r="D10" s="7">
        <f>D4*9.81*D5/D6*D7</f>
        <v>3.1284090000000004</v>
      </c>
      <c r="H10" s="2"/>
      <c r="I10" s="2"/>
      <c r="J10" s="2"/>
    </row>
    <row r="11" spans="1:21" ht="18.600000000000001" thickBot="1" x14ac:dyDescent="0.4">
      <c r="B11" s="16" t="s">
        <v>14</v>
      </c>
      <c r="C11" s="17"/>
      <c r="D11" s="8">
        <f>D4*9.81*D5/D6*(D8+D7)</f>
        <v>6.9866820000000001</v>
      </c>
      <c r="H11" s="2"/>
      <c r="I11" s="2"/>
      <c r="J11" s="2"/>
    </row>
    <row r="18" spans="1:1" x14ac:dyDescent="0.3">
      <c r="A18" t="s">
        <v>12</v>
      </c>
    </row>
  </sheetData>
  <mergeCells count="12">
    <mergeCell ref="L2:O2"/>
    <mergeCell ref="Q2:U2"/>
    <mergeCell ref="B11:C11"/>
    <mergeCell ref="B5:C5"/>
    <mergeCell ref="B6:C6"/>
    <mergeCell ref="B7:C7"/>
    <mergeCell ref="B8:C8"/>
    <mergeCell ref="B4:C4"/>
    <mergeCell ref="B3:C3"/>
    <mergeCell ref="B2:D2"/>
    <mergeCell ref="F2:J2"/>
    <mergeCell ref="B10:C10"/>
  </mergeCells>
  <conditionalFormatting sqref="H4:I9">
    <cfRule type="expression" dxfId="8" priority="5">
      <formula>"if($H$4 &lt; $D$3)"</formula>
    </cfRule>
  </conditionalFormatting>
  <conditionalFormatting sqref="H4:H9">
    <cfRule type="cellIs" dxfId="7" priority="4" operator="greaterThan">
      <formula>$D$3</formula>
    </cfRule>
    <cfRule type="cellIs" dxfId="6" priority="3" operator="lessThan">
      <formula>$D$3</formula>
    </cfRule>
  </conditionalFormatting>
  <conditionalFormatting sqref="M4:M9 S4:S8">
    <cfRule type="cellIs" dxfId="5" priority="2" operator="lessThan">
      <formula>$D$3</formula>
    </cfRule>
  </conditionalFormatting>
  <conditionalFormatting sqref="I4:I9 N4:N9 T4:T8">
    <cfRule type="cellIs" dxfId="0" priority="1" operator="lessThan">
      <formula>$D$3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Rodriguez Marin</dc:creator>
  <cp:lastModifiedBy>Jorge Rodriguez Marin</cp:lastModifiedBy>
  <dcterms:created xsi:type="dcterms:W3CDTF">2016-03-08T15:13:37Z</dcterms:created>
  <dcterms:modified xsi:type="dcterms:W3CDTF">2016-03-08T18:10:14Z</dcterms:modified>
</cp:coreProperties>
</file>