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Files\User\PORTFOLI\PORFOLIO\Mercados Equity Global\"/>
    </mc:Choice>
  </mc:AlternateContent>
  <xr:revisionPtr revIDLastSave="0" documentId="13_ncr:1_{77DBA4E9-647B-4DCB-83A6-6B646457B9DD}" xr6:coauthVersionLast="47" xr6:coauthVersionMax="47" xr10:uidLastSave="{00000000-0000-0000-0000-000000000000}"/>
  <bookViews>
    <workbookView xWindow="-19320" yWindow="-120" windowWidth="19440" windowHeight="14880" activeTab="2" xr2:uid="{00000000-000D-0000-FFFF-FFFF00000000}"/>
  </bookViews>
  <sheets>
    <sheet name="Base" sheetId="20" r:id="rId1"/>
    <sheet name="Indice" sheetId="7" r:id="rId2"/>
    <sheet name="Ratio MktCapW" sheetId="19" r:id="rId3"/>
    <sheet name="crack spread y Brent_WTI" sheetId="22" r:id="rId4"/>
    <sheet name="Chart1" sheetId="24" r:id="rId5"/>
    <sheet name="Macro" sheetId="23" r:id="rId6"/>
    <sheet name="Resumen" sheetId="26" r:id="rId7"/>
  </sheets>
  <definedNames>
    <definedName name="SpreadsheetBuilder_1" hidden="1">#REF!</definedName>
    <definedName name="SpreadsheetBuilder_10" hidden="1">'crack spread y Brent_WTI'!$I$3:$K$4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Macro!$B$1:$R$4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089" i="7" l="1"/>
  <c r="AM1089" i="7"/>
  <c r="AL1089" i="7"/>
  <c r="AK1089" i="7"/>
  <c r="AJ1089" i="7"/>
  <c r="AH1089" i="7"/>
  <c r="AF1089" i="7"/>
  <c r="AC1089" i="7"/>
  <c r="AE1089" i="7" s="1"/>
  <c r="AI1089" i="7" s="1"/>
  <c r="AN1088" i="7"/>
  <c r="AM1088" i="7"/>
  <c r="AL1088" i="7"/>
  <c r="AK1088" i="7"/>
  <c r="AJ1088" i="7"/>
  <c r="AH1088" i="7"/>
  <c r="AF1088" i="7"/>
  <c r="AC1088" i="7"/>
  <c r="AE1088" i="7" s="1"/>
  <c r="AI1088" i="7" s="1"/>
  <c r="AN1087" i="7"/>
  <c r="AM1087" i="7"/>
  <c r="AL1087" i="7"/>
  <c r="AK1087" i="7"/>
  <c r="AJ1087" i="7"/>
  <c r="AH1087" i="7"/>
  <c r="AF1087" i="7"/>
  <c r="AC1087" i="7"/>
  <c r="AE1087" i="7" s="1"/>
  <c r="AI1087" i="7" s="1"/>
  <c r="M1089" i="7"/>
  <c r="R1089" i="7" s="1"/>
  <c r="L1089" i="7"/>
  <c r="K1089" i="7"/>
  <c r="J1089" i="7"/>
  <c r="I1089" i="7"/>
  <c r="O1089" i="7" s="1"/>
  <c r="Q1089" i="7" s="1"/>
  <c r="T1089" i="7" s="1"/>
  <c r="M1088" i="7"/>
  <c r="R1088" i="7" s="1"/>
  <c r="L1088" i="7"/>
  <c r="K1088" i="7"/>
  <c r="J1088" i="7"/>
  <c r="I1088" i="7"/>
  <c r="O1088" i="7" s="1"/>
  <c r="Q1088" i="7" s="1"/>
  <c r="T1088" i="7" s="1"/>
  <c r="M1087" i="7"/>
  <c r="R1087" i="7" s="1"/>
  <c r="L1087" i="7"/>
  <c r="K1087" i="7"/>
  <c r="J1087" i="7"/>
  <c r="I1087" i="7"/>
  <c r="O1087" i="7" s="1"/>
  <c r="Q1087" i="7" s="1"/>
  <c r="T1087" i="7" s="1"/>
  <c r="AV385" i="20"/>
  <c r="AU385" i="20"/>
  <c r="AV384" i="20"/>
  <c r="AU384" i="20"/>
  <c r="AV383" i="20"/>
  <c r="AU383" i="20"/>
  <c r="H1" i="26"/>
  <c r="G1" i="26"/>
  <c r="AC275" i="23"/>
  <c r="W275" i="23"/>
  <c r="U275" i="23"/>
  <c r="S275" i="23"/>
  <c r="P275" i="23"/>
  <c r="N275" i="23"/>
  <c r="G275" i="23"/>
  <c r="D275" i="23"/>
  <c r="A275" i="23"/>
  <c r="AC274" i="23"/>
  <c r="W274" i="23"/>
  <c r="U274" i="23"/>
  <c r="S274" i="23"/>
  <c r="AB274" i="23" s="1"/>
  <c r="P274" i="23"/>
  <c r="N274" i="23"/>
  <c r="G274" i="23"/>
  <c r="D274" i="23"/>
  <c r="A274" i="23"/>
  <c r="AI273" i="23"/>
  <c r="AH273" i="23"/>
  <c r="AC273" i="23"/>
  <c r="W273" i="23"/>
  <c r="U273" i="23"/>
  <c r="S273" i="23"/>
  <c r="AB273" i="23" s="1"/>
  <c r="P273" i="23"/>
  <c r="N273" i="23"/>
  <c r="G273" i="23"/>
  <c r="D273" i="23"/>
  <c r="A273" i="23"/>
  <c r="AC272" i="23"/>
  <c r="W272" i="23"/>
  <c r="AI274" i="23" s="1"/>
  <c r="U272" i="23"/>
  <c r="AH274" i="23" s="1"/>
  <c r="S272" i="23"/>
  <c r="P272" i="23"/>
  <c r="AF274" i="23" s="1"/>
  <c r="N272" i="23"/>
  <c r="G272" i="23"/>
  <c r="D272" i="23"/>
  <c r="A272" i="23"/>
  <c r="AC271" i="23"/>
  <c r="W271" i="23"/>
  <c r="U271" i="23"/>
  <c r="S271" i="23"/>
  <c r="AA271" i="23" s="1"/>
  <c r="P271" i="23"/>
  <c r="N271" i="23"/>
  <c r="L271" i="23"/>
  <c r="G271" i="23"/>
  <c r="D271" i="23"/>
  <c r="A271" i="23"/>
  <c r="AC270" i="23"/>
  <c r="W270" i="23"/>
  <c r="AI272" i="23" s="1"/>
  <c r="U270" i="23"/>
  <c r="AH272" i="23" s="1"/>
  <c r="S270" i="23"/>
  <c r="AB270" i="23" s="1"/>
  <c r="P270" i="23"/>
  <c r="N270" i="23"/>
  <c r="L270" i="23"/>
  <c r="G270" i="23"/>
  <c r="D270" i="23"/>
  <c r="A270" i="23"/>
  <c r="AC269" i="23"/>
  <c r="AA269" i="23"/>
  <c r="W269" i="23"/>
  <c r="U269" i="23"/>
  <c r="S269" i="23"/>
  <c r="AB269" i="23" s="1"/>
  <c r="P269" i="23"/>
  <c r="AF271" i="23" s="1"/>
  <c r="N269" i="23"/>
  <c r="L269" i="23"/>
  <c r="G269" i="23"/>
  <c r="D269" i="23"/>
  <c r="A269" i="23"/>
  <c r="AC268" i="23"/>
  <c r="W268" i="23"/>
  <c r="U268" i="23"/>
  <c r="S268" i="23"/>
  <c r="AB268" i="23" s="1"/>
  <c r="P268" i="23"/>
  <c r="N268" i="23"/>
  <c r="L268" i="23"/>
  <c r="G268" i="23"/>
  <c r="D268" i="23"/>
  <c r="A268" i="23"/>
  <c r="AC267" i="23"/>
  <c r="W267" i="23"/>
  <c r="U267" i="23"/>
  <c r="S267" i="23"/>
  <c r="P267" i="23"/>
  <c r="N267" i="23"/>
  <c r="L267" i="23"/>
  <c r="G267" i="23"/>
  <c r="D267" i="23"/>
  <c r="A267" i="23"/>
  <c r="AC266" i="23"/>
  <c r="W266" i="23"/>
  <c r="AI268" i="23" s="1"/>
  <c r="U266" i="23"/>
  <c r="AH268" i="23" s="1"/>
  <c r="S266" i="23"/>
  <c r="AB266" i="23" s="1"/>
  <c r="P266" i="23"/>
  <c r="N266" i="23"/>
  <c r="L266" i="23"/>
  <c r="G266" i="23"/>
  <c r="D266" i="23"/>
  <c r="A266" i="23"/>
  <c r="AC265" i="23"/>
  <c r="W265" i="23"/>
  <c r="AI267" i="23" s="1"/>
  <c r="U265" i="23"/>
  <c r="S265" i="23"/>
  <c r="AB265" i="23" s="1"/>
  <c r="P265" i="23"/>
  <c r="N265" i="23"/>
  <c r="L265" i="23"/>
  <c r="G265" i="23"/>
  <c r="D265" i="23"/>
  <c r="A265" i="23"/>
  <c r="AC264" i="23"/>
  <c r="W264" i="23"/>
  <c r="U264" i="23"/>
  <c r="S264" i="23"/>
  <c r="P264" i="23"/>
  <c r="N264" i="23"/>
  <c r="L264" i="23"/>
  <c r="AD266" i="23" s="1"/>
  <c r="G264" i="23"/>
  <c r="D264" i="23"/>
  <c r="A264" i="23"/>
  <c r="AC263" i="23"/>
  <c r="W263" i="23"/>
  <c r="AI265" i="23" s="1"/>
  <c r="U263" i="23"/>
  <c r="S263" i="23"/>
  <c r="AA263" i="23" s="1"/>
  <c r="P263" i="23"/>
  <c r="AF265" i="23" s="1"/>
  <c r="N263" i="23"/>
  <c r="L263" i="23"/>
  <c r="G263" i="23"/>
  <c r="D263" i="23"/>
  <c r="A263" i="23"/>
  <c r="AC262" i="23"/>
  <c r="W262" i="23"/>
  <c r="AI264" i="23" s="1"/>
  <c r="U262" i="23"/>
  <c r="S262" i="23"/>
  <c r="P262" i="23"/>
  <c r="N262" i="23"/>
  <c r="L262" i="23"/>
  <c r="G262" i="23"/>
  <c r="D262" i="23"/>
  <c r="A262" i="23"/>
  <c r="AC261" i="23"/>
  <c r="W261" i="23"/>
  <c r="U261" i="23"/>
  <c r="S261" i="23"/>
  <c r="AB261" i="23" s="1"/>
  <c r="P261" i="23"/>
  <c r="N261" i="23"/>
  <c r="L261" i="23"/>
  <c r="G261" i="23"/>
  <c r="D261" i="23"/>
  <c r="A261" i="23"/>
  <c r="AC260" i="23"/>
  <c r="AA260" i="23"/>
  <c r="W260" i="23"/>
  <c r="AI260" i="23" s="1"/>
  <c r="U260" i="23"/>
  <c r="S260" i="23"/>
  <c r="AB260" i="23" s="1"/>
  <c r="P260" i="23"/>
  <c r="N260" i="23"/>
  <c r="L260" i="23"/>
  <c r="G260" i="23"/>
  <c r="D260" i="23"/>
  <c r="A260" i="23"/>
  <c r="AC259" i="23"/>
  <c r="W259" i="23"/>
  <c r="U259" i="23"/>
  <c r="S259" i="23"/>
  <c r="P259" i="23"/>
  <c r="AF261" i="23" s="1"/>
  <c r="N259" i="23"/>
  <c r="L259" i="23"/>
  <c r="G259" i="23"/>
  <c r="D259" i="23"/>
  <c r="A259" i="23"/>
  <c r="AC258" i="23"/>
  <c r="W258" i="23"/>
  <c r="U258" i="23"/>
  <c r="S258" i="23"/>
  <c r="AB258" i="23" s="1"/>
  <c r="P258" i="23"/>
  <c r="N258" i="23"/>
  <c r="L258" i="23"/>
  <c r="G258" i="23"/>
  <c r="D258" i="23"/>
  <c r="A258" i="23"/>
  <c r="AI257" i="23"/>
  <c r="AH257" i="23"/>
  <c r="AF257" i="23"/>
  <c r="AC257" i="23"/>
  <c r="W257" i="23"/>
  <c r="AI259" i="23" s="1"/>
  <c r="U257" i="23"/>
  <c r="S257" i="23"/>
  <c r="AB257" i="23" s="1"/>
  <c r="P257" i="23"/>
  <c r="N257" i="23"/>
  <c r="L257" i="23"/>
  <c r="AD259" i="23" s="1"/>
  <c r="G257" i="23"/>
  <c r="D257" i="23"/>
  <c r="A257" i="23"/>
  <c r="AC256" i="23"/>
  <c r="W256" i="23"/>
  <c r="AI258" i="23" s="1"/>
  <c r="U256" i="23"/>
  <c r="AH258" i="23" s="1"/>
  <c r="S256" i="23"/>
  <c r="P256" i="23"/>
  <c r="N256" i="23"/>
  <c r="L256" i="23"/>
  <c r="G256" i="23"/>
  <c r="D256" i="23"/>
  <c r="A256" i="23"/>
  <c r="AC255" i="23"/>
  <c r="W255" i="23"/>
  <c r="U255" i="23"/>
  <c r="S255" i="23"/>
  <c r="AA255" i="23" s="1"/>
  <c r="P255" i="23"/>
  <c r="N255" i="23"/>
  <c r="L255" i="23"/>
  <c r="G255" i="23"/>
  <c r="D255" i="23"/>
  <c r="A255" i="23"/>
  <c r="AC254" i="23"/>
  <c r="W254" i="23"/>
  <c r="U254" i="23"/>
  <c r="S254" i="23"/>
  <c r="P254" i="23"/>
  <c r="N254" i="23"/>
  <c r="L254" i="23"/>
  <c r="AD256" i="23" s="1"/>
  <c r="G254" i="23"/>
  <c r="D254" i="23"/>
  <c r="A254" i="23"/>
  <c r="AC253" i="23"/>
  <c r="AA253" i="23"/>
  <c r="W253" i="23"/>
  <c r="AI255" i="23" s="1"/>
  <c r="U253" i="23"/>
  <c r="S253" i="23"/>
  <c r="AB253" i="23" s="1"/>
  <c r="P253" i="23"/>
  <c r="AF255" i="23" s="1"/>
  <c r="N253" i="23"/>
  <c r="L253" i="23"/>
  <c r="G253" i="23"/>
  <c r="D253" i="23"/>
  <c r="A253" i="23"/>
  <c r="AC252" i="23"/>
  <c r="W252" i="23"/>
  <c r="U252" i="23"/>
  <c r="S252" i="23"/>
  <c r="AB252" i="23" s="1"/>
  <c r="P252" i="23"/>
  <c r="N252" i="23"/>
  <c r="L252" i="23"/>
  <c r="G252" i="23"/>
  <c r="D252" i="23"/>
  <c r="A252" i="23"/>
  <c r="AC251" i="23"/>
  <c r="W251" i="23"/>
  <c r="U251" i="23"/>
  <c r="S251" i="23"/>
  <c r="P251" i="23"/>
  <c r="N251" i="23"/>
  <c r="L251" i="23"/>
  <c r="G251" i="23"/>
  <c r="D251" i="23"/>
  <c r="A251" i="23"/>
  <c r="AC250" i="23"/>
  <c r="W250" i="23"/>
  <c r="U250" i="23"/>
  <c r="AH252" i="23" s="1"/>
  <c r="S250" i="23"/>
  <c r="AB250" i="23" s="1"/>
  <c r="P250" i="23"/>
  <c r="N250" i="23"/>
  <c r="L250" i="23"/>
  <c r="G250" i="23"/>
  <c r="D250" i="23"/>
  <c r="A250" i="23"/>
  <c r="AC249" i="23"/>
  <c r="W249" i="23"/>
  <c r="U249" i="23"/>
  <c r="S249" i="23"/>
  <c r="P249" i="23"/>
  <c r="AF251" i="23" s="1"/>
  <c r="N249" i="23"/>
  <c r="L249" i="23"/>
  <c r="G249" i="23"/>
  <c r="D249" i="23"/>
  <c r="A249" i="23"/>
  <c r="AC248" i="23"/>
  <c r="AA248" i="23"/>
  <c r="W248" i="23"/>
  <c r="U248" i="23"/>
  <c r="S248" i="23"/>
  <c r="P248" i="23"/>
  <c r="N248" i="23"/>
  <c r="L248" i="23"/>
  <c r="AD250" i="23" s="1"/>
  <c r="G248" i="23"/>
  <c r="D248" i="23"/>
  <c r="A248" i="23"/>
  <c r="AC247" i="23"/>
  <c r="W247" i="23"/>
  <c r="AI249" i="23" s="1"/>
  <c r="U247" i="23"/>
  <c r="AH249" i="23" s="1"/>
  <c r="S247" i="23"/>
  <c r="AB247" i="23" s="1"/>
  <c r="P247" i="23"/>
  <c r="N247" i="23"/>
  <c r="L247" i="23"/>
  <c r="G247" i="23"/>
  <c r="D247" i="23"/>
  <c r="A247" i="23"/>
  <c r="AC246" i="23"/>
  <c r="W246" i="23"/>
  <c r="U246" i="23"/>
  <c r="S246" i="23"/>
  <c r="P246" i="23"/>
  <c r="AF247" i="23" s="1"/>
  <c r="N246" i="23"/>
  <c r="L246" i="23"/>
  <c r="G246" i="23"/>
  <c r="D246" i="23"/>
  <c r="A246" i="23"/>
  <c r="AC245" i="23"/>
  <c r="AB245" i="23"/>
  <c r="AA245" i="23"/>
  <c r="W245" i="23"/>
  <c r="U245" i="23"/>
  <c r="S245" i="23"/>
  <c r="P245" i="23"/>
  <c r="N245" i="23"/>
  <c r="L245" i="23"/>
  <c r="AD247" i="23" s="1"/>
  <c r="G245" i="23"/>
  <c r="D245" i="23"/>
  <c r="A245" i="23"/>
  <c r="AF244" i="23"/>
  <c r="AC244" i="23"/>
  <c r="W244" i="23"/>
  <c r="U244" i="23"/>
  <c r="S244" i="23"/>
  <c r="AB244" i="23" s="1"/>
  <c r="P244" i="23"/>
  <c r="N244" i="23"/>
  <c r="L244" i="23"/>
  <c r="AD246" i="23" s="1"/>
  <c r="G244" i="23"/>
  <c r="D244" i="23"/>
  <c r="A244" i="23"/>
  <c r="AC243" i="23"/>
  <c r="W243" i="23"/>
  <c r="AI245" i="23" s="1"/>
  <c r="U243" i="23"/>
  <c r="AH245" i="23" s="1"/>
  <c r="S243" i="23"/>
  <c r="P243" i="23"/>
  <c r="N243" i="23"/>
  <c r="L243" i="23"/>
  <c r="AD245" i="23" s="1"/>
  <c r="G243" i="23"/>
  <c r="D243" i="23"/>
  <c r="A243" i="23"/>
  <c r="AC242" i="23"/>
  <c r="W242" i="23"/>
  <c r="U242" i="23"/>
  <c r="S242" i="23"/>
  <c r="AA242" i="23" s="1"/>
  <c r="P242" i="23"/>
  <c r="N242" i="23"/>
  <c r="L242" i="23"/>
  <c r="G242" i="23"/>
  <c r="D242" i="23"/>
  <c r="A242" i="23"/>
  <c r="AC241" i="23"/>
  <c r="W241" i="23"/>
  <c r="U241" i="23"/>
  <c r="AH243" i="23" s="1"/>
  <c r="S241" i="23"/>
  <c r="AB241" i="23" s="1"/>
  <c r="P241" i="23"/>
  <c r="N241" i="23"/>
  <c r="L241" i="23"/>
  <c r="AD243" i="23" s="1"/>
  <c r="G241" i="23"/>
  <c r="D241" i="23"/>
  <c r="A241" i="23"/>
  <c r="AC240" i="23"/>
  <c r="AB240" i="23"/>
  <c r="AA240" i="23"/>
  <c r="Z240" i="23"/>
  <c r="W240" i="23"/>
  <c r="U240" i="23"/>
  <c r="AH242" i="23" s="1"/>
  <c r="S240" i="23"/>
  <c r="P240" i="23"/>
  <c r="N240" i="23"/>
  <c r="L240" i="23"/>
  <c r="AD242" i="23" s="1"/>
  <c r="G240" i="23"/>
  <c r="D240" i="23"/>
  <c r="A240" i="23"/>
  <c r="AC239" i="23"/>
  <c r="W239" i="23"/>
  <c r="U239" i="23"/>
  <c r="S239" i="23"/>
  <c r="AB239" i="23" s="1"/>
  <c r="P239" i="23"/>
  <c r="AF241" i="23" s="1"/>
  <c r="N239" i="23"/>
  <c r="L239" i="23"/>
  <c r="G239" i="23"/>
  <c r="D239" i="23"/>
  <c r="A239" i="23"/>
  <c r="AC238" i="23"/>
  <c r="W238" i="23"/>
  <c r="U238" i="23"/>
  <c r="S238" i="23"/>
  <c r="P238" i="23"/>
  <c r="N238" i="23"/>
  <c r="L238" i="23"/>
  <c r="G238" i="23"/>
  <c r="D238" i="23"/>
  <c r="A238" i="23"/>
  <c r="AC237" i="23"/>
  <c r="AB237" i="23"/>
  <c r="AA237" i="23"/>
  <c r="W237" i="23"/>
  <c r="U237" i="23"/>
  <c r="S237" i="23"/>
  <c r="P237" i="23"/>
  <c r="N237" i="23"/>
  <c r="L237" i="23"/>
  <c r="AD239" i="23" s="1"/>
  <c r="G237" i="23"/>
  <c r="D237" i="23"/>
  <c r="A237" i="23"/>
  <c r="AC236" i="23"/>
  <c r="W236" i="23"/>
  <c r="U236" i="23"/>
  <c r="S236" i="23"/>
  <c r="AB236" i="23" s="1"/>
  <c r="P236" i="23"/>
  <c r="AF238" i="23" s="1"/>
  <c r="N236" i="23"/>
  <c r="L236" i="23"/>
  <c r="AD238" i="23" s="1"/>
  <c r="G236" i="23"/>
  <c r="D236" i="23"/>
  <c r="A236" i="23"/>
  <c r="AC235" i="23"/>
  <c r="W235" i="23"/>
  <c r="U235" i="23"/>
  <c r="S235" i="23"/>
  <c r="P235" i="23"/>
  <c r="N235" i="23"/>
  <c r="L235" i="23"/>
  <c r="AD237" i="23" s="1"/>
  <c r="G235" i="23"/>
  <c r="D235" i="23"/>
  <c r="A235" i="23"/>
  <c r="AC234" i="23"/>
  <c r="W234" i="23"/>
  <c r="AI236" i="23" s="1"/>
  <c r="U234" i="23"/>
  <c r="AH236" i="23" s="1"/>
  <c r="S234" i="23"/>
  <c r="AA234" i="23" s="1"/>
  <c r="P234" i="23"/>
  <c r="N234" i="23"/>
  <c r="L234" i="23"/>
  <c r="G234" i="23"/>
  <c r="D234" i="23"/>
  <c r="A234" i="23"/>
  <c r="AC233" i="23"/>
  <c r="W233" i="23"/>
  <c r="AI235" i="23" s="1"/>
  <c r="U233" i="23"/>
  <c r="S233" i="23"/>
  <c r="AB233" i="23" s="1"/>
  <c r="P233" i="23"/>
  <c r="AF235" i="23" s="1"/>
  <c r="N233" i="23"/>
  <c r="L233" i="23"/>
  <c r="G233" i="23"/>
  <c r="D233" i="23"/>
  <c r="A233" i="23"/>
  <c r="AC232" i="23"/>
  <c r="W232" i="23"/>
  <c r="AI234" i="23" s="1"/>
  <c r="U232" i="23"/>
  <c r="S232" i="23"/>
  <c r="AB232" i="23" s="1"/>
  <c r="P232" i="23"/>
  <c r="N232" i="23"/>
  <c r="L232" i="23"/>
  <c r="G232" i="23"/>
  <c r="D232" i="23"/>
  <c r="A232" i="23"/>
  <c r="AC231" i="23"/>
  <c r="W231" i="23"/>
  <c r="U231" i="23"/>
  <c r="S231" i="23"/>
  <c r="P231" i="23"/>
  <c r="N231" i="23"/>
  <c r="L231" i="23"/>
  <c r="G231" i="23"/>
  <c r="D231" i="23"/>
  <c r="A231" i="23"/>
  <c r="AC230" i="23"/>
  <c r="W230" i="23"/>
  <c r="U230" i="23"/>
  <c r="S230" i="23"/>
  <c r="AB230" i="23" s="1"/>
  <c r="P230" i="23"/>
  <c r="N230" i="23"/>
  <c r="L230" i="23"/>
  <c r="AD232" i="23" s="1"/>
  <c r="G230" i="23"/>
  <c r="D230" i="23"/>
  <c r="A230" i="23"/>
  <c r="AC229" i="23"/>
  <c r="W229" i="23"/>
  <c r="U229" i="23"/>
  <c r="S229" i="23"/>
  <c r="AB229" i="23" s="1"/>
  <c r="P229" i="23"/>
  <c r="N229" i="23"/>
  <c r="L229" i="23"/>
  <c r="G229" i="23"/>
  <c r="D229" i="23"/>
  <c r="A229" i="23"/>
  <c r="AC228" i="23"/>
  <c r="W228" i="23"/>
  <c r="AI230" i="23" s="1"/>
  <c r="U228" i="23"/>
  <c r="S228" i="23"/>
  <c r="AA228" i="23" s="1"/>
  <c r="P228" i="23"/>
  <c r="N228" i="23"/>
  <c r="L228" i="23"/>
  <c r="G228" i="23"/>
  <c r="D228" i="23"/>
  <c r="A228" i="23"/>
  <c r="AH227" i="23"/>
  <c r="AC227" i="23"/>
  <c r="W227" i="23"/>
  <c r="AI229" i="23" s="1"/>
  <c r="U227" i="23"/>
  <c r="S227" i="23"/>
  <c r="P227" i="23"/>
  <c r="N227" i="23"/>
  <c r="L227" i="23"/>
  <c r="G227" i="23"/>
  <c r="D227" i="23"/>
  <c r="A227" i="23"/>
  <c r="AC226" i="23"/>
  <c r="Z226" i="23"/>
  <c r="W226" i="23"/>
  <c r="U226" i="23"/>
  <c r="S226" i="23"/>
  <c r="AA226" i="23" s="1"/>
  <c r="P226" i="23"/>
  <c r="AF228" i="23" s="1"/>
  <c r="N226" i="23"/>
  <c r="L226" i="23"/>
  <c r="AD228" i="23" s="1"/>
  <c r="G226" i="23"/>
  <c r="D226" i="23"/>
  <c r="A226" i="23"/>
  <c r="AC225" i="23"/>
  <c r="W225" i="23"/>
  <c r="U225" i="23"/>
  <c r="S225" i="23"/>
  <c r="AB225" i="23" s="1"/>
  <c r="P225" i="23"/>
  <c r="N225" i="23"/>
  <c r="L225" i="23"/>
  <c r="G225" i="23"/>
  <c r="D225" i="23"/>
  <c r="A225" i="23"/>
  <c r="AC224" i="23"/>
  <c r="AA224" i="23"/>
  <c r="W224" i="23"/>
  <c r="U224" i="23"/>
  <c r="AH226" i="23" s="1"/>
  <c r="S224" i="23"/>
  <c r="AB224" i="23" s="1"/>
  <c r="P224" i="23"/>
  <c r="N224" i="23"/>
  <c r="L224" i="23"/>
  <c r="G224" i="23"/>
  <c r="D224" i="23"/>
  <c r="A224" i="23"/>
  <c r="AC223" i="23"/>
  <c r="AA223" i="23"/>
  <c r="W223" i="23"/>
  <c r="U223" i="23"/>
  <c r="AH225" i="23" s="1"/>
  <c r="S223" i="23"/>
  <c r="AB223" i="23" s="1"/>
  <c r="P223" i="23"/>
  <c r="N223" i="23"/>
  <c r="L223" i="23"/>
  <c r="G223" i="23"/>
  <c r="D223" i="23"/>
  <c r="A223" i="23"/>
  <c r="AC222" i="23"/>
  <c r="W222" i="23"/>
  <c r="U222" i="23"/>
  <c r="S222" i="23"/>
  <c r="P222" i="23"/>
  <c r="N222" i="23"/>
  <c r="L222" i="23"/>
  <c r="G222" i="23"/>
  <c r="D222" i="23"/>
  <c r="A222" i="23"/>
  <c r="AC221" i="23"/>
  <c r="AB221" i="23"/>
  <c r="W221" i="23"/>
  <c r="U221" i="23"/>
  <c r="S221" i="23"/>
  <c r="AA221" i="23" s="1"/>
  <c r="P221" i="23"/>
  <c r="N221" i="23"/>
  <c r="L221" i="23"/>
  <c r="AD223" i="23" s="1"/>
  <c r="G221" i="23"/>
  <c r="D221" i="23"/>
  <c r="A221" i="23"/>
  <c r="AD220" i="23"/>
  <c r="AC220" i="23"/>
  <c r="W220" i="23"/>
  <c r="AI222" i="23" s="1"/>
  <c r="U220" i="23"/>
  <c r="S220" i="23"/>
  <c r="AA220" i="23" s="1"/>
  <c r="P220" i="23"/>
  <c r="N220" i="23"/>
  <c r="L220" i="23"/>
  <c r="AD222" i="23" s="1"/>
  <c r="G220" i="23"/>
  <c r="D220" i="23"/>
  <c r="A220" i="23"/>
  <c r="AC219" i="23"/>
  <c r="W219" i="23"/>
  <c r="U219" i="23"/>
  <c r="S219" i="23"/>
  <c r="P219" i="23"/>
  <c r="AF221" i="23" s="1"/>
  <c r="N219" i="23"/>
  <c r="L219" i="23"/>
  <c r="AD221" i="23" s="1"/>
  <c r="G219" i="23"/>
  <c r="D219" i="23"/>
  <c r="Z221" i="23" s="1"/>
  <c r="A219" i="23"/>
  <c r="AC218" i="23"/>
  <c r="W218" i="23"/>
  <c r="U218" i="23"/>
  <c r="S218" i="23"/>
  <c r="AA218" i="23" s="1"/>
  <c r="P218" i="23"/>
  <c r="N218" i="23"/>
  <c r="L218" i="23"/>
  <c r="G218" i="23"/>
  <c r="D218" i="23"/>
  <c r="A218" i="23"/>
  <c r="AC217" i="23"/>
  <c r="W217" i="23"/>
  <c r="AI219" i="23" s="1"/>
  <c r="U217" i="23"/>
  <c r="S217" i="23"/>
  <c r="AB217" i="23" s="1"/>
  <c r="P217" i="23"/>
  <c r="N217" i="23"/>
  <c r="L217" i="23"/>
  <c r="G217" i="23"/>
  <c r="D217" i="23"/>
  <c r="A217" i="23"/>
  <c r="AC216" i="23"/>
  <c r="AB216" i="23"/>
  <c r="W216" i="23"/>
  <c r="U216" i="23"/>
  <c r="AH218" i="23" s="1"/>
  <c r="S216" i="23"/>
  <c r="AA216" i="23" s="1"/>
  <c r="P216" i="23"/>
  <c r="AF218" i="23" s="1"/>
  <c r="N216" i="23"/>
  <c r="L216" i="23"/>
  <c r="G216" i="23"/>
  <c r="D216" i="23"/>
  <c r="A216" i="23"/>
  <c r="AH215" i="23"/>
  <c r="AC215" i="23"/>
  <c r="AA215" i="23"/>
  <c r="W215" i="23"/>
  <c r="U215" i="23"/>
  <c r="S215" i="23"/>
  <c r="AB215" i="23" s="1"/>
  <c r="P215" i="23"/>
  <c r="AF217" i="23" s="1"/>
  <c r="N215" i="23"/>
  <c r="L215" i="23"/>
  <c r="AD217" i="23" s="1"/>
  <c r="G215" i="23"/>
  <c r="D215" i="23"/>
  <c r="Z217" i="23" s="1"/>
  <c r="A215" i="23"/>
  <c r="AC214" i="23"/>
  <c r="W214" i="23"/>
  <c r="U214" i="23"/>
  <c r="S214" i="23"/>
  <c r="AA214" i="23" s="1"/>
  <c r="P214" i="23"/>
  <c r="AF216" i="23" s="1"/>
  <c r="N214" i="23"/>
  <c r="L214" i="23"/>
  <c r="AD216" i="23" s="1"/>
  <c r="G214" i="23"/>
  <c r="D214" i="23"/>
  <c r="Z216" i="23" s="1"/>
  <c r="A214" i="23"/>
  <c r="AC213" i="23"/>
  <c r="W213" i="23"/>
  <c r="U213" i="23"/>
  <c r="S213" i="23"/>
  <c r="AB213" i="23" s="1"/>
  <c r="P213" i="23"/>
  <c r="AF215" i="23" s="1"/>
  <c r="N213" i="23"/>
  <c r="L213" i="23"/>
  <c r="AD215" i="23" s="1"/>
  <c r="G213" i="23"/>
  <c r="D213" i="23"/>
  <c r="Z215" i="23" s="1"/>
  <c r="A213" i="23"/>
  <c r="AF212" i="23"/>
  <c r="AC212" i="23"/>
  <c r="W212" i="23"/>
  <c r="AI214" i="23" s="1"/>
  <c r="U212" i="23"/>
  <c r="AH214" i="23" s="1"/>
  <c r="S212" i="23"/>
  <c r="P212" i="23"/>
  <c r="AF214" i="23" s="1"/>
  <c r="N212" i="23"/>
  <c r="L212" i="23"/>
  <c r="AD214" i="23" s="1"/>
  <c r="G212" i="23"/>
  <c r="D212" i="23"/>
  <c r="A212" i="23"/>
  <c r="AC211" i="23"/>
  <c r="W211" i="23"/>
  <c r="AI213" i="23" s="1"/>
  <c r="U211" i="23"/>
  <c r="AH213" i="23" s="1"/>
  <c r="S211" i="23"/>
  <c r="P211" i="23"/>
  <c r="N211" i="23"/>
  <c r="L211" i="23"/>
  <c r="AD213" i="23" s="1"/>
  <c r="G211" i="23"/>
  <c r="D211" i="23"/>
  <c r="A211" i="23"/>
  <c r="AC210" i="23"/>
  <c r="W210" i="23"/>
  <c r="AI212" i="23" s="1"/>
  <c r="U210" i="23"/>
  <c r="S210" i="23"/>
  <c r="AA210" i="23" s="1"/>
  <c r="P210" i="23"/>
  <c r="N210" i="23"/>
  <c r="L210" i="23"/>
  <c r="AD212" i="23" s="1"/>
  <c r="G210" i="23"/>
  <c r="D210" i="23"/>
  <c r="A210" i="23"/>
  <c r="AC209" i="23"/>
  <c r="W209" i="23"/>
  <c r="U209" i="23"/>
  <c r="S209" i="23"/>
  <c r="AA209" i="23" s="1"/>
  <c r="P209" i="23"/>
  <c r="AF211" i="23" s="1"/>
  <c r="N209" i="23"/>
  <c r="L209" i="23"/>
  <c r="G209" i="23"/>
  <c r="D209" i="23"/>
  <c r="A209" i="23"/>
  <c r="AH208" i="23"/>
  <c r="AC208" i="23"/>
  <c r="W208" i="23"/>
  <c r="AI210" i="23" s="1"/>
  <c r="U208" i="23"/>
  <c r="S208" i="23"/>
  <c r="P208" i="23"/>
  <c r="N208" i="23"/>
  <c r="L208" i="23"/>
  <c r="G208" i="23"/>
  <c r="D208" i="23"/>
  <c r="A208" i="23"/>
  <c r="AC207" i="23"/>
  <c r="W207" i="23"/>
  <c r="U207" i="23"/>
  <c r="AH209" i="23" s="1"/>
  <c r="S207" i="23"/>
  <c r="AB207" i="23" s="1"/>
  <c r="P207" i="23"/>
  <c r="N207" i="23"/>
  <c r="L207" i="23"/>
  <c r="AD209" i="23" s="1"/>
  <c r="G207" i="23"/>
  <c r="D207" i="23"/>
  <c r="Z209" i="23" s="1"/>
  <c r="A207" i="23"/>
  <c r="AC206" i="23"/>
  <c r="W206" i="23"/>
  <c r="AI208" i="23" s="1"/>
  <c r="U206" i="23"/>
  <c r="S206" i="23"/>
  <c r="P206" i="23"/>
  <c r="N206" i="23"/>
  <c r="L206" i="23"/>
  <c r="AD208" i="23" s="1"/>
  <c r="G206" i="23"/>
  <c r="D206" i="23"/>
  <c r="A206" i="23"/>
  <c r="AC205" i="23"/>
  <c r="W205" i="23"/>
  <c r="AI207" i="23" s="1"/>
  <c r="U205" i="23"/>
  <c r="AH207" i="23" s="1"/>
  <c r="S205" i="23"/>
  <c r="P205" i="23"/>
  <c r="N205" i="23"/>
  <c r="L205" i="23"/>
  <c r="AD207" i="23" s="1"/>
  <c r="G205" i="23"/>
  <c r="D205" i="23"/>
  <c r="A205" i="23"/>
  <c r="AC204" i="23"/>
  <c r="W204" i="23"/>
  <c r="AI206" i="23" s="1"/>
  <c r="U204" i="23"/>
  <c r="S204" i="23"/>
  <c r="AA204" i="23" s="1"/>
  <c r="P204" i="23"/>
  <c r="AF206" i="23" s="1"/>
  <c r="N204" i="23"/>
  <c r="L204" i="23"/>
  <c r="AD206" i="23" s="1"/>
  <c r="G204" i="23"/>
  <c r="D204" i="23"/>
  <c r="A204" i="23"/>
  <c r="AC203" i="23"/>
  <c r="W203" i="23"/>
  <c r="U203" i="23"/>
  <c r="S203" i="23"/>
  <c r="AB203" i="23" s="1"/>
  <c r="P203" i="23"/>
  <c r="AF205" i="23" s="1"/>
  <c r="N203" i="23"/>
  <c r="L203" i="23"/>
  <c r="AD205" i="23" s="1"/>
  <c r="G203" i="23"/>
  <c r="D203" i="23"/>
  <c r="A203" i="23"/>
  <c r="AC202" i="23"/>
  <c r="W202" i="23"/>
  <c r="U202" i="23"/>
  <c r="S202" i="23"/>
  <c r="AB202" i="23" s="1"/>
  <c r="P202" i="23"/>
  <c r="AF204" i="23" s="1"/>
  <c r="N202" i="23"/>
  <c r="L202" i="23"/>
  <c r="AD204" i="23" s="1"/>
  <c r="G202" i="23"/>
  <c r="D202" i="23"/>
  <c r="A202" i="23"/>
  <c r="AC201" i="23"/>
  <c r="AB201" i="23"/>
  <c r="W201" i="23"/>
  <c r="U201" i="23"/>
  <c r="S201" i="23"/>
  <c r="AA201" i="23" s="1"/>
  <c r="P201" i="23"/>
  <c r="AF203" i="23" s="1"/>
  <c r="N201" i="23"/>
  <c r="L201" i="23"/>
  <c r="AD203" i="23" s="1"/>
  <c r="G201" i="23"/>
  <c r="D201" i="23"/>
  <c r="A201" i="23"/>
  <c r="AC200" i="23"/>
  <c r="AA200" i="23"/>
  <c r="W200" i="23"/>
  <c r="U200" i="23"/>
  <c r="S200" i="23"/>
  <c r="P200" i="23"/>
  <c r="AF202" i="23" s="1"/>
  <c r="N200" i="23"/>
  <c r="L200" i="23"/>
  <c r="AD202" i="23" s="1"/>
  <c r="G200" i="23"/>
  <c r="D200" i="23"/>
  <c r="A200" i="23"/>
  <c r="AC199" i="23"/>
  <c r="W199" i="23"/>
  <c r="U199" i="23"/>
  <c r="AH201" i="23" s="1"/>
  <c r="S199" i="23"/>
  <c r="AB199" i="23" s="1"/>
  <c r="P199" i="23"/>
  <c r="AF201" i="23" s="1"/>
  <c r="N199" i="23"/>
  <c r="L199" i="23"/>
  <c r="AD201" i="23" s="1"/>
  <c r="G199" i="23"/>
  <c r="D199" i="23"/>
  <c r="A199" i="23"/>
  <c r="AC198" i="23"/>
  <c r="W198" i="23"/>
  <c r="U198" i="23"/>
  <c r="AH200" i="23" s="1"/>
  <c r="S198" i="23"/>
  <c r="AB198" i="23" s="1"/>
  <c r="P198" i="23"/>
  <c r="N198" i="23"/>
  <c r="L198" i="23"/>
  <c r="AD200" i="23" s="1"/>
  <c r="G198" i="23"/>
  <c r="D198" i="23"/>
  <c r="A198" i="23"/>
  <c r="AH197" i="23"/>
  <c r="AC197" i="23"/>
  <c r="W197" i="23"/>
  <c r="AI199" i="23" s="1"/>
  <c r="U197" i="23"/>
  <c r="AH199" i="23" s="1"/>
  <c r="S197" i="23"/>
  <c r="P197" i="23"/>
  <c r="N197" i="23"/>
  <c r="L197" i="23"/>
  <c r="AD199" i="23" s="1"/>
  <c r="G197" i="23"/>
  <c r="D197" i="23"/>
  <c r="Z199" i="23" s="1"/>
  <c r="A197" i="23"/>
  <c r="AC196" i="23"/>
  <c r="AB196" i="23"/>
  <c r="W196" i="23"/>
  <c r="AI198" i="23" s="1"/>
  <c r="U196" i="23"/>
  <c r="AH198" i="23" s="1"/>
  <c r="S196" i="23"/>
  <c r="AA196" i="23" s="1"/>
  <c r="P196" i="23"/>
  <c r="AF198" i="23" s="1"/>
  <c r="N196" i="23"/>
  <c r="L196" i="23"/>
  <c r="AD198" i="23" s="1"/>
  <c r="G196" i="23"/>
  <c r="D196" i="23"/>
  <c r="A196" i="23"/>
  <c r="AC195" i="23"/>
  <c r="W195" i="23"/>
  <c r="U195" i="23"/>
  <c r="S195" i="23"/>
  <c r="P195" i="23"/>
  <c r="N195" i="23"/>
  <c r="L195" i="23"/>
  <c r="G195" i="23"/>
  <c r="D195" i="23"/>
  <c r="A195" i="23"/>
  <c r="AC194" i="23"/>
  <c r="AA194" i="23"/>
  <c r="W194" i="23"/>
  <c r="U194" i="23"/>
  <c r="S194" i="23"/>
  <c r="AB194" i="23" s="1"/>
  <c r="P194" i="23"/>
  <c r="N194" i="23"/>
  <c r="L194" i="23"/>
  <c r="G194" i="23"/>
  <c r="D194" i="23"/>
  <c r="Z196" i="23" s="1"/>
  <c r="A194" i="23"/>
  <c r="AC193" i="23"/>
  <c r="AB193" i="23"/>
  <c r="W193" i="23"/>
  <c r="U193" i="23"/>
  <c r="S193" i="23"/>
  <c r="AA193" i="23" s="1"/>
  <c r="P193" i="23"/>
  <c r="AF195" i="23" s="1"/>
  <c r="N193" i="23"/>
  <c r="L193" i="23"/>
  <c r="G193" i="23"/>
  <c r="D193" i="23"/>
  <c r="A193" i="23"/>
  <c r="AC192" i="23"/>
  <c r="W192" i="23"/>
  <c r="U192" i="23"/>
  <c r="S192" i="23"/>
  <c r="P192" i="23"/>
  <c r="N192" i="23"/>
  <c r="L192" i="23"/>
  <c r="G192" i="23"/>
  <c r="D192" i="23"/>
  <c r="A192" i="23"/>
  <c r="AC191" i="23"/>
  <c r="W191" i="23"/>
  <c r="U191" i="23"/>
  <c r="AH193" i="23" s="1"/>
  <c r="S191" i="23"/>
  <c r="AB191" i="23" s="1"/>
  <c r="P191" i="23"/>
  <c r="N191" i="23"/>
  <c r="L191" i="23"/>
  <c r="AD193" i="23" s="1"/>
  <c r="G191" i="23"/>
  <c r="D191" i="23"/>
  <c r="Z193" i="23" s="1"/>
  <c r="A191" i="23"/>
  <c r="AC190" i="23"/>
  <c r="W190" i="23"/>
  <c r="U190" i="23"/>
  <c r="AH192" i="23" s="1"/>
  <c r="S190" i="23"/>
  <c r="P190" i="23"/>
  <c r="AF192" i="23" s="1"/>
  <c r="N190" i="23"/>
  <c r="L190" i="23"/>
  <c r="G190" i="23"/>
  <c r="D190" i="23"/>
  <c r="A190" i="23"/>
  <c r="AC189" i="23"/>
  <c r="W189" i="23"/>
  <c r="U189" i="23"/>
  <c r="AH191" i="23" s="1"/>
  <c r="S189" i="23"/>
  <c r="AA189" i="23" s="1"/>
  <c r="P189" i="23"/>
  <c r="N189" i="23"/>
  <c r="L189" i="23"/>
  <c r="AD191" i="23" s="1"/>
  <c r="G189" i="23"/>
  <c r="D189" i="23"/>
  <c r="Z191" i="23" s="1"/>
  <c r="A189" i="23"/>
  <c r="AC188" i="23"/>
  <c r="AA188" i="23"/>
  <c r="W188" i="23"/>
  <c r="U188" i="23"/>
  <c r="S188" i="23"/>
  <c r="AB188" i="23" s="1"/>
  <c r="P188" i="23"/>
  <c r="N188" i="23"/>
  <c r="L188" i="23"/>
  <c r="G188" i="23"/>
  <c r="D188" i="23"/>
  <c r="A188" i="23"/>
  <c r="AC187" i="23"/>
  <c r="AA187" i="23"/>
  <c r="W187" i="23"/>
  <c r="U187" i="23"/>
  <c r="AH189" i="23" s="1"/>
  <c r="S187" i="23"/>
  <c r="AB187" i="23" s="1"/>
  <c r="P187" i="23"/>
  <c r="N187" i="23"/>
  <c r="L187" i="23"/>
  <c r="G187" i="23"/>
  <c r="D187" i="23"/>
  <c r="Z189" i="23" s="1"/>
  <c r="A187" i="23"/>
  <c r="AC186" i="23"/>
  <c r="W186" i="23"/>
  <c r="U186" i="23"/>
  <c r="AH188" i="23" s="1"/>
  <c r="S186" i="23"/>
  <c r="AB186" i="23" s="1"/>
  <c r="P186" i="23"/>
  <c r="N186" i="23"/>
  <c r="L186" i="23"/>
  <c r="G186" i="23"/>
  <c r="D186" i="23"/>
  <c r="A186" i="23"/>
  <c r="AC185" i="23"/>
  <c r="W185" i="23"/>
  <c r="U185" i="23"/>
  <c r="S185" i="23"/>
  <c r="P185" i="23"/>
  <c r="N185" i="23"/>
  <c r="L185" i="23"/>
  <c r="G185" i="23"/>
  <c r="D185" i="23"/>
  <c r="A185" i="23"/>
  <c r="AC184" i="23"/>
  <c r="AA184" i="23"/>
  <c r="W184" i="23"/>
  <c r="U184" i="23"/>
  <c r="S184" i="23"/>
  <c r="AB184" i="23" s="1"/>
  <c r="P184" i="23"/>
  <c r="N184" i="23"/>
  <c r="L184" i="23"/>
  <c r="AD186" i="23" s="1"/>
  <c r="G184" i="23"/>
  <c r="D184" i="23"/>
  <c r="A184" i="23"/>
  <c r="AC183" i="23"/>
  <c r="W183" i="23"/>
  <c r="U183" i="23"/>
  <c r="AH185" i="23" s="1"/>
  <c r="S183" i="23"/>
  <c r="P183" i="23"/>
  <c r="N183" i="23"/>
  <c r="L183" i="23"/>
  <c r="G183" i="23"/>
  <c r="D183" i="23"/>
  <c r="A183" i="23"/>
  <c r="AC182" i="23"/>
  <c r="W182" i="23"/>
  <c r="U182" i="23"/>
  <c r="S182" i="23"/>
  <c r="P182" i="23"/>
  <c r="N182" i="23"/>
  <c r="L182" i="23"/>
  <c r="G182" i="23"/>
  <c r="D182" i="23"/>
  <c r="A182" i="23"/>
  <c r="AC181" i="23"/>
  <c r="W181" i="23"/>
  <c r="U181" i="23"/>
  <c r="AH183" i="23" s="1"/>
  <c r="S181" i="23"/>
  <c r="AA181" i="23" s="1"/>
  <c r="P181" i="23"/>
  <c r="N181" i="23"/>
  <c r="L181" i="23"/>
  <c r="G181" i="23"/>
  <c r="D181" i="23"/>
  <c r="A181" i="23"/>
  <c r="AC180" i="23"/>
  <c r="W180" i="23"/>
  <c r="U180" i="23"/>
  <c r="S180" i="23"/>
  <c r="AB180" i="23" s="1"/>
  <c r="P180" i="23"/>
  <c r="N180" i="23"/>
  <c r="L180" i="23"/>
  <c r="G180" i="23"/>
  <c r="D180" i="23"/>
  <c r="A180" i="23"/>
  <c r="AC179" i="23"/>
  <c r="W179" i="23"/>
  <c r="U179" i="23"/>
  <c r="S179" i="23"/>
  <c r="AB179" i="23" s="1"/>
  <c r="P179" i="23"/>
  <c r="N179" i="23"/>
  <c r="L179" i="23"/>
  <c r="G179" i="23"/>
  <c r="D179" i="23"/>
  <c r="Z181" i="23" s="1"/>
  <c r="A179" i="23"/>
  <c r="AC178" i="23"/>
  <c r="W178" i="23"/>
  <c r="AI180" i="23" s="1"/>
  <c r="U178" i="23"/>
  <c r="S178" i="23"/>
  <c r="AB178" i="23" s="1"/>
  <c r="P178" i="23"/>
  <c r="N178" i="23"/>
  <c r="L178" i="23"/>
  <c r="G178" i="23"/>
  <c r="D178" i="23"/>
  <c r="A178" i="23"/>
  <c r="AC177" i="23"/>
  <c r="W177" i="23"/>
  <c r="AI179" i="23" s="1"/>
  <c r="U177" i="23"/>
  <c r="AH179" i="23" s="1"/>
  <c r="S177" i="23"/>
  <c r="AA177" i="23" s="1"/>
  <c r="P177" i="23"/>
  <c r="N177" i="23"/>
  <c r="L177" i="23"/>
  <c r="AD179" i="23" s="1"/>
  <c r="G177" i="23"/>
  <c r="D177" i="23"/>
  <c r="A177" i="23"/>
  <c r="AC176" i="23"/>
  <c r="W176" i="23"/>
  <c r="AI178" i="23" s="1"/>
  <c r="U176" i="23"/>
  <c r="S176" i="23"/>
  <c r="AB176" i="23" s="1"/>
  <c r="P176" i="23"/>
  <c r="N176" i="23"/>
  <c r="L176" i="23"/>
  <c r="AD178" i="23" s="1"/>
  <c r="G176" i="23"/>
  <c r="D176" i="23"/>
  <c r="Z178" i="23" s="1"/>
  <c r="A176" i="23"/>
  <c r="AC175" i="23"/>
  <c r="W175" i="23"/>
  <c r="U175" i="23"/>
  <c r="S175" i="23"/>
  <c r="AB175" i="23" s="1"/>
  <c r="P175" i="23"/>
  <c r="AF177" i="23" s="1"/>
  <c r="N175" i="23"/>
  <c r="L175" i="23"/>
  <c r="G175" i="23"/>
  <c r="D175" i="23"/>
  <c r="A175" i="23"/>
  <c r="AC174" i="23"/>
  <c r="W174" i="23"/>
  <c r="AI176" i="23" s="1"/>
  <c r="U174" i="23"/>
  <c r="AH176" i="23" s="1"/>
  <c r="S174" i="23"/>
  <c r="AA174" i="23" s="1"/>
  <c r="P174" i="23"/>
  <c r="AF176" i="23" s="1"/>
  <c r="N174" i="23"/>
  <c r="L174" i="23"/>
  <c r="AD176" i="23" s="1"/>
  <c r="G174" i="23"/>
  <c r="D174" i="23"/>
  <c r="Z176" i="23" s="1"/>
  <c r="A174" i="23"/>
  <c r="W173" i="23"/>
  <c r="AI175" i="23" s="1"/>
  <c r="U173" i="23"/>
  <c r="AH175" i="23" s="1"/>
  <c r="S173" i="23"/>
  <c r="AB173" i="23" s="1"/>
  <c r="P173" i="23"/>
  <c r="AF175" i="23" s="1"/>
  <c r="N173" i="23"/>
  <c r="L173" i="23"/>
  <c r="G173" i="23"/>
  <c r="D173" i="23"/>
  <c r="A173" i="23"/>
  <c r="W172" i="23"/>
  <c r="U172" i="23"/>
  <c r="S172" i="23"/>
  <c r="AB172" i="23" s="1"/>
  <c r="P172" i="23"/>
  <c r="N172" i="23"/>
  <c r="L172" i="23"/>
  <c r="G172" i="23"/>
  <c r="D172" i="23"/>
  <c r="Z174" i="23" s="1"/>
  <c r="A172" i="23"/>
  <c r="W171" i="23"/>
  <c r="U171" i="23"/>
  <c r="AH173" i="23" s="1"/>
  <c r="S171" i="23"/>
  <c r="AA171" i="23" s="1"/>
  <c r="P171" i="23"/>
  <c r="N171" i="23"/>
  <c r="L171" i="23"/>
  <c r="AD173" i="23" s="1"/>
  <c r="G171" i="23"/>
  <c r="D171" i="23"/>
  <c r="A171" i="23"/>
  <c r="AC170" i="23"/>
  <c r="W170" i="23"/>
  <c r="AI172" i="23" s="1"/>
  <c r="U170" i="23"/>
  <c r="AH172" i="23" s="1"/>
  <c r="S170" i="23"/>
  <c r="AB170" i="23" s="1"/>
  <c r="P170" i="23"/>
  <c r="AF172" i="23" s="1"/>
  <c r="N170" i="23"/>
  <c r="L170" i="23"/>
  <c r="AD172" i="23" s="1"/>
  <c r="G170" i="23"/>
  <c r="D170" i="23"/>
  <c r="A170" i="23"/>
  <c r="AC169" i="23"/>
  <c r="W169" i="23"/>
  <c r="U169" i="23"/>
  <c r="S169" i="23"/>
  <c r="P169" i="23"/>
  <c r="N169" i="23"/>
  <c r="L169" i="23"/>
  <c r="G169" i="23"/>
  <c r="D169" i="23"/>
  <c r="A169" i="23"/>
  <c r="AC168" i="23"/>
  <c r="W168" i="23"/>
  <c r="U168" i="23"/>
  <c r="S168" i="23"/>
  <c r="AB168" i="23" s="1"/>
  <c r="P168" i="23"/>
  <c r="AF170" i="23" s="1"/>
  <c r="N168" i="23"/>
  <c r="L168" i="23"/>
  <c r="G168" i="23"/>
  <c r="D168" i="23"/>
  <c r="A168" i="23"/>
  <c r="AC167" i="23"/>
  <c r="AA167" i="23"/>
  <c r="W167" i="23"/>
  <c r="AI169" i="23" s="1"/>
  <c r="U167" i="23"/>
  <c r="S167" i="23"/>
  <c r="AB167" i="23" s="1"/>
  <c r="P167" i="23"/>
  <c r="AF169" i="23" s="1"/>
  <c r="N167" i="23"/>
  <c r="L167" i="23"/>
  <c r="AD169" i="23" s="1"/>
  <c r="G167" i="23"/>
  <c r="D167" i="23"/>
  <c r="A167" i="23"/>
  <c r="AC166" i="23"/>
  <c r="W166" i="23"/>
  <c r="U166" i="23"/>
  <c r="AH168" i="23" s="1"/>
  <c r="S166" i="23"/>
  <c r="AA166" i="23" s="1"/>
  <c r="P166" i="23"/>
  <c r="AF168" i="23" s="1"/>
  <c r="N166" i="23"/>
  <c r="L166" i="23"/>
  <c r="G166" i="23"/>
  <c r="D166" i="23"/>
  <c r="A166" i="23"/>
  <c r="AC165" i="23"/>
  <c r="W165" i="23"/>
  <c r="AI167" i="23" s="1"/>
  <c r="U165" i="23"/>
  <c r="AH167" i="23" s="1"/>
  <c r="S165" i="23"/>
  <c r="AB165" i="23" s="1"/>
  <c r="P165" i="23"/>
  <c r="N165" i="23"/>
  <c r="L165" i="23"/>
  <c r="AD167" i="23" s="1"/>
  <c r="G165" i="23"/>
  <c r="D165" i="23"/>
  <c r="A165" i="23"/>
  <c r="AC164" i="23"/>
  <c r="W164" i="23"/>
  <c r="U164" i="23"/>
  <c r="AH166" i="23" s="1"/>
  <c r="S164" i="23"/>
  <c r="P164" i="23"/>
  <c r="N164" i="23"/>
  <c r="L164" i="23"/>
  <c r="AD166" i="23" s="1"/>
  <c r="G164" i="23"/>
  <c r="D164" i="23"/>
  <c r="A164" i="23"/>
  <c r="AC163" i="23"/>
  <c r="W163" i="23"/>
  <c r="U163" i="23"/>
  <c r="AH165" i="23" s="1"/>
  <c r="S163" i="23"/>
  <c r="AA163" i="23" s="1"/>
  <c r="P163" i="23"/>
  <c r="N163" i="23"/>
  <c r="L163" i="23"/>
  <c r="G163" i="23"/>
  <c r="D163" i="23"/>
  <c r="A163" i="23"/>
  <c r="AC162" i="23"/>
  <c r="W162" i="23"/>
  <c r="U162" i="23"/>
  <c r="AH164" i="23" s="1"/>
  <c r="S162" i="23"/>
  <c r="AB162" i="23" s="1"/>
  <c r="P162" i="23"/>
  <c r="N162" i="23"/>
  <c r="L162" i="23"/>
  <c r="G162" i="23"/>
  <c r="D162" i="23"/>
  <c r="A162" i="23"/>
  <c r="AC161" i="23"/>
  <c r="W161" i="23"/>
  <c r="U161" i="23"/>
  <c r="AH163" i="23" s="1"/>
  <c r="S161" i="23"/>
  <c r="P161" i="23"/>
  <c r="N161" i="23"/>
  <c r="L161" i="23"/>
  <c r="G161" i="23"/>
  <c r="D161" i="23"/>
  <c r="A161" i="23"/>
  <c r="AC160" i="23"/>
  <c r="W160" i="23"/>
  <c r="U160" i="23"/>
  <c r="AH162" i="23" s="1"/>
  <c r="S160" i="23"/>
  <c r="AB160" i="23" s="1"/>
  <c r="P160" i="23"/>
  <c r="AF162" i="23" s="1"/>
  <c r="N160" i="23"/>
  <c r="L160" i="23"/>
  <c r="G160" i="23"/>
  <c r="D160" i="23"/>
  <c r="A160" i="23"/>
  <c r="AC159" i="23"/>
  <c r="W159" i="23"/>
  <c r="U159" i="23"/>
  <c r="AH161" i="23" s="1"/>
  <c r="S159" i="23"/>
  <c r="AB159" i="23" s="1"/>
  <c r="P159" i="23"/>
  <c r="AF161" i="23" s="1"/>
  <c r="N159" i="23"/>
  <c r="L159" i="23"/>
  <c r="G159" i="23"/>
  <c r="D159" i="23"/>
  <c r="A159" i="23"/>
  <c r="AC158" i="23"/>
  <c r="W158" i="23"/>
  <c r="AI160" i="23" s="1"/>
  <c r="U158" i="23"/>
  <c r="S158" i="23"/>
  <c r="P158" i="23"/>
  <c r="AF160" i="23" s="1"/>
  <c r="N158" i="23"/>
  <c r="L158" i="23"/>
  <c r="AD160" i="23" s="1"/>
  <c r="G158" i="23"/>
  <c r="D158" i="23"/>
  <c r="A158" i="23"/>
  <c r="AC157" i="23"/>
  <c r="W157" i="23"/>
  <c r="AI159" i="23" s="1"/>
  <c r="U157" i="23"/>
  <c r="AH159" i="23" s="1"/>
  <c r="S157" i="23"/>
  <c r="AB157" i="23" s="1"/>
  <c r="P157" i="23"/>
  <c r="N157" i="23"/>
  <c r="L157" i="23"/>
  <c r="AD159" i="23" s="1"/>
  <c r="G157" i="23"/>
  <c r="D157" i="23"/>
  <c r="A157" i="23"/>
  <c r="AC156" i="23"/>
  <c r="W156" i="23"/>
  <c r="AI158" i="23" s="1"/>
  <c r="U156" i="23"/>
  <c r="S156" i="23"/>
  <c r="AB156" i="23" s="1"/>
  <c r="P156" i="23"/>
  <c r="N156" i="23"/>
  <c r="L156" i="23"/>
  <c r="AD158" i="23" s="1"/>
  <c r="G156" i="23"/>
  <c r="D156" i="23"/>
  <c r="A156" i="23"/>
  <c r="AC155" i="23"/>
  <c r="W155" i="23"/>
  <c r="AI157" i="23" s="1"/>
  <c r="U155" i="23"/>
  <c r="S155" i="23"/>
  <c r="P155" i="23"/>
  <c r="N155" i="23"/>
  <c r="L155" i="23"/>
  <c r="G155" i="23"/>
  <c r="D155" i="23"/>
  <c r="A155" i="23"/>
  <c r="AC154" i="23"/>
  <c r="AO154" i="23" s="1"/>
  <c r="W154" i="23"/>
  <c r="U154" i="23"/>
  <c r="AH156" i="23" s="1"/>
  <c r="S154" i="23"/>
  <c r="P154" i="23"/>
  <c r="AF156" i="23" s="1"/>
  <c r="N154" i="23"/>
  <c r="L154" i="23"/>
  <c r="G154" i="23"/>
  <c r="D154" i="23"/>
  <c r="A154" i="23"/>
  <c r="AC153" i="23"/>
  <c r="W153" i="23"/>
  <c r="U153" i="23"/>
  <c r="S153" i="23"/>
  <c r="AA153" i="23" s="1"/>
  <c r="P153" i="23"/>
  <c r="AF155" i="23" s="1"/>
  <c r="N153" i="23"/>
  <c r="L153" i="23"/>
  <c r="G153" i="23"/>
  <c r="D153" i="23"/>
  <c r="A153" i="23"/>
  <c r="AO152" i="23"/>
  <c r="W152" i="23"/>
  <c r="U152" i="23"/>
  <c r="S152" i="23"/>
  <c r="AB152" i="23" s="1"/>
  <c r="P152" i="23"/>
  <c r="N152" i="23"/>
  <c r="L152" i="23"/>
  <c r="G152" i="23"/>
  <c r="D152" i="23"/>
  <c r="A152" i="23"/>
  <c r="AO151" i="23"/>
  <c r="AD151" i="23"/>
  <c r="W151" i="23"/>
  <c r="U151" i="23"/>
  <c r="S151" i="23"/>
  <c r="P151" i="23"/>
  <c r="AF153" i="23" s="1"/>
  <c r="N151" i="23"/>
  <c r="L151" i="23"/>
  <c r="G151" i="23"/>
  <c r="D151" i="23"/>
  <c r="A151" i="23"/>
  <c r="AO150" i="23"/>
  <c r="W150" i="23"/>
  <c r="AI150" i="23" s="1"/>
  <c r="U150" i="23"/>
  <c r="S150" i="23"/>
  <c r="AB150" i="23" s="1"/>
  <c r="P150" i="23"/>
  <c r="AF152" i="23" s="1"/>
  <c r="N150" i="23"/>
  <c r="L150" i="23"/>
  <c r="G150" i="23"/>
  <c r="D150" i="23"/>
  <c r="A150" i="23"/>
  <c r="AO149" i="23"/>
  <c r="W149" i="23"/>
  <c r="U149" i="23"/>
  <c r="S149" i="23"/>
  <c r="P149" i="23"/>
  <c r="AF151" i="23" s="1"/>
  <c r="N149" i="23"/>
  <c r="L149" i="23"/>
  <c r="G149" i="23"/>
  <c r="D149" i="23"/>
  <c r="A149" i="23"/>
  <c r="AO148" i="23"/>
  <c r="W148" i="23"/>
  <c r="U148" i="23"/>
  <c r="S148" i="23"/>
  <c r="P148" i="23"/>
  <c r="AF150" i="23" s="1"/>
  <c r="N148" i="23"/>
  <c r="L148" i="23"/>
  <c r="AD150" i="23" s="1"/>
  <c r="G148" i="23"/>
  <c r="D148" i="23"/>
  <c r="A148" i="23"/>
  <c r="AO147" i="23"/>
  <c r="AB147" i="23"/>
  <c r="W147" i="23"/>
  <c r="AI149" i="23" s="1"/>
  <c r="U147" i="23"/>
  <c r="S147" i="23"/>
  <c r="AA147" i="23" s="1"/>
  <c r="P147" i="23"/>
  <c r="AF149" i="23" s="1"/>
  <c r="N147" i="23"/>
  <c r="L147" i="23"/>
  <c r="G147" i="23"/>
  <c r="D147" i="23"/>
  <c r="A147" i="23"/>
  <c r="AO146" i="23"/>
  <c r="AD146" i="23"/>
  <c r="W146" i="23"/>
  <c r="AI148" i="23" s="1"/>
  <c r="U146" i="23"/>
  <c r="AH148" i="23" s="1"/>
  <c r="S146" i="23"/>
  <c r="P146" i="23"/>
  <c r="N146" i="23"/>
  <c r="L146" i="23"/>
  <c r="AD148" i="23" s="1"/>
  <c r="G146" i="23"/>
  <c r="D146" i="23"/>
  <c r="A146" i="23"/>
  <c r="AO145" i="23"/>
  <c r="W145" i="23"/>
  <c r="AI146" i="23" s="1"/>
  <c r="U145" i="23"/>
  <c r="S145" i="23"/>
  <c r="AB145" i="23" s="1"/>
  <c r="P145" i="23"/>
  <c r="AF147" i="23" s="1"/>
  <c r="N145" i="23"/>
  <c r="L145" i="23"/>
  <c r="AD147" i="23" s="1"/>
  <c r="G145" i="23"/>
  <c r="D145" i="23"/>
  <c r="A145" i="23"/>
  <c r="AO144" i="23"/>
  <c r="W144" i="23"/>
  <c r="U144" i="23"/>
  <c r="AH146" i="23" s="1"/>
  <c r="S144" i="23"/>
  <c r="AB144" i="23" s="1"/>
  <c r="P144" i="23"/>
  <c r="N144" i="23"/>
  <c r="L144" i="23"/>
  <c r="G144" i="23"/>
  <c r="D144" i="23"/>
  <c r="A144" i="23"/>
  <c r="AO143" i="23"/>
  <c r="AB143" i="23"/>
  <c r="W143" i="23"/>
  <c r="AI145" i="23" s="1"/>
  <c r="U143" i="23"/>
  <c r="AH145" i="23" s="1"/>
  <c r="S143" i="23"/>
  <c r="AA143" i="23" s="1"/>
  <c r="P143" i="23"/>
  <c r="N143" i="23"/>
  <c r="L143" i="23"/>
  <c r="AD145" i="23" s="1"/>
  <c r="G143" i="23"/>
  <c r="D143" i="23"/>
  <c r="A143" i="23"/>
  <c r="AO142" i="23"/>
  <c r="AH142" i="23"/>
  <c r="AA142" i="23"/>
  <c r="W142" i="23"/>
  <c r="AI144" i="23" s="1"/>
  <c r="U142" i="23"/>
  <c r="AH144" i="23" s="1"/>
  <c r="S142" i="23"/>
  <c r="AB142" i="23" s="1"/>
  <c r="P142" i="23"/>
  <c r="N142" i="23"/>
  <c r="L142" i="23"/>
  <c r="AD144" i="23" s="1"/>
  <c r="G142" i="23"/>
  <c r="D142" i="23"/>
  <c r="Z144" i="23" s="1"/>
  <c r="A142" i="23"/>
  <c r="AO141" i="23"/>
  <c r="W141" i="23"/>
  <c r="AI143" i="23" s="1"/>
  <c r="U141" i="23"/>
  <c r="AH143" i="23" s="1"/>
  <c r="S141" i="23"/>
  <c r="AB141" i="23" s="1"/>
  <c r="P141" i="23"/>
  <c r="N141" i="23"/>
  <c r="L141" i="23"/>
  <c r="G141" i="23"/>
  <c r="D141" i="23"/>
  <c r="Z143" i="23" s="1"/>
  <c r="A141" i="23"/>
  <c r="AO140" i="23"/>
  <c r="W140" i="23"/>
  <c r="U140" i="23"/>
  <c r="S140" i="23"/>
  <c r="AB140" i="23" s="1"/>
  <c r="P140" i="23"/>
  <c r="N140" i="23"/>
  <c r="L140" i="23"/>
  <c r="G140" i="23"/>
  <c r="D140" i="23"/>
  <c r="Z142" i="23" s="1"/>
  <c r="A140" i="23"/>
  <c r="AO139" i="23"/>
  <c r="W139" i="23"/>
  <c r="U139" i="23"/>
  <c r="AH141" i="23" s="1"/>
  <c r="S139" i="23"/>
  <c r="AB139" i="23" s="1"/>
  <c r="P139" i="23"/>
  <c r="N139" i="23"/>
  <c r="L139" i="23"/>
  <c r="AD141" i="23" s="1"/>
  <c r="G139" i="23"/>
  <c r="D139" i="23"/>
  <c r="Z141" i="23" s="1"/>
  <c r="A139" i="23"/>
  <c r="AO138" i="23"/>
  <c r="W138" i="23"/>
  <c r="U138" i="23"/>
  <c r="S138" i="23"/>
  <c r="P138" i="23"/>
  <c r="N138" i="23"/>
  <c r="L138" i="23"/>
  <c r="AD140" i="23" s="1"/>
  <c r="G138" i="23"/>
  <c r="D138" i="23"/>
  <c r="A138" i="23"/>
  <c r="AO137" i="23"/>
  <c r="W137" i="23"/>
  <c r="U137" i="23"/>
  <c r="S137" i="23"/>
  <c r="AB137" i="23" s="1"/>
  <c r="P137" i="23"/>
  <c r="N137" i="23"/>
  <c r="L137" i="23"/>
  <c r="G137" i="23"/>
  <c r="D137" i="23"/>
  <c r="Z139" i="23" s="1"/>
  <c r="A137" i="23"/>
  <c r="AO136" i="23"/>
  <c r="W136" i="23"/>
  <c r="U136" i="23"/>
  <c r="S136" i="23"/>
  <c r="P136" i="23"/>
  <c r="N136" i="23"/>
  <c r="L136" i="23"/>
  <c r="G136" i="23"/>
  <c r="D136" i="23"/>
  <c r="Z138" i="23" s="1"/>
  <c r="A136" i="23"/>
  <c r="AO135" i="23"/>
  <c r="AB135" i="23"/>
  <c r="W135" i="23"/>
  <c r="AI137" i="23" s="1"/>
  <c r="U135" i="23"/>
  <c r="S135" i="23"/>
  <c r="AA135" i="23" s="1"/>
  <c r="P135" i="23"/>
  <c r="AF137" i="23" s="1"/>
  <c r="N135" i="23"/>
  <c r="L135" i="23"/>
  <c r="G135" i="23"/>
  <c r="D135" i="23"/>
  <c r="Z137" i="23" s="1"/>
  <c r="A135" i="23"/>
  <c r="AO134" i="23"/>
  <c r="W134" i="23"/>
  <c r="U134" i="23"/>
  <c r="AH136" i="23" s="1"/>
  <c r="S134" i="23"/>
  <c r="AA134" i="23" s="1"/>
  <c r="P134" i="23"/>
  <c r="AF136" i="23" s="1"/>
  <c r="N134" i="23"/>
  <c r="L134" i="23"/>
  <c r="AD136" i="23" s="1"/>
  <c r="G134" i="23"/>
  <c r="D134" i="23"/>
  <c r="A134" i="23"/>
  <c r="AO133" i="23"/>
  <c r="W133" i="23"/>
  <c r="U133" i="23"/>
  <c r="AH135" i="23" s="1"/>
  <c r="S133" i="23"/>
  <c r="AA133" i="23" s="1"/>
  <c r="P133" i="23"/>
  <c r="AF135" i="23" s="1"/>
  <c r="N133" i="23"/>
  <c r="L133" i="23"/>
  <c r="AD135" i="23" s="1"/>
  <c r="G133" i="23"/>
  <c r="D133" i="23"/>
  <c r="A133" i="23"/>
  <c r="AO132" i="23"/>
  <c r="W132" i="23"/>
  <c r="AI134" i="23" s="1"/>
  <c r="U132" i="23"/>
  <c r="AH134" i="23" s="1"/>
  <c r="S132" i="23"/>
  <c r="P132" i="23"/>
  <c r="AF134" i="23" s="1"/>
  <c r="N132" i="23"/>
  <c r="L132" i="23"/>
  <c r="G132" i="23"/>
  <c r="D132" i="23"/>
  <c r="A132" i="23"/>
  <c r="AO131" i="23"/>
  <c r="W131" i="23"/>
  <c r="AI133" i="23" s="1"/>
  <c r="U131" i="23"/>
  <c r="AH133" i="23" s="1"/>
  <c r="S131" i="23"/>
  <c r="AB131" i="23" s="1"/>
  <c r="P131" i="23"/>
  <c r="AF133" i="23" s="1"/>
  <c r="N131" i="23"/>
  <c r="L131" i="23"/>
  <c r="G131" i="23"/>
  <c r="D131" i="23"/>
  <c r="A131" i="23"/>
  <c r="AO130" i="23"/>
  <c r="W130" i="23"/>
  <c r="U130" i="23"/>
  <c r="S130" i="23"/>
  <c r="P130" i="23"/>
  <c r="AF132" i="23" s="1"/>
  <c r="N130" i="23"/>
  <c r="L130" i="23"/>
  <c r="AD132" i="23" s="1"/>
  <c r="G130" i="23"/>
  <c r="D130" i="23"/>
  <c r="A130" i="23"/>
  <c r="AO129" i="23"/>
  <c r="W129" i="23"/>
  <c r="U129" i="23"/>
  <c r="S129" i="23"/>
  <c r="P129" i="23"/>
  <c r="AF131" i="23" s="1"/>
  <c r="N129" i="23"/>
  <c r="L129" i="23"/>
  <c r="AD131" i="23" s="1"/>
  <c r="G129" i="23"/>
  <c r="D129" i="23"/>
  <c r="A129" i="23"/>
  <c r="AO128" i="23"/>
  <c r="AF128" i="23"/>
  <c r="W128" i="23"/>
  <c r="AI130" i="23" s="1"/>
  <c r="U128" i="23"/>
  <c r="AH130" i="23" s="1"/>
  <c r="S128" i="23"/>
  <c r="P128" i="23"/>
  <c r="AF130" i="23" s="1"/>
  <c r="N128" i="23"/>
  <c r="L128" i="23"/>
  <c r="G128" i="23"/>
  <c r="D128" i="23"/>
  <c r="A128" i="23"/>
  <c r="AO127" i="23"/>
  <c r="W127" i="23"/>
  <c r="U127" i="23"/>
  <c r="AH129" i="23" s="1"/>
  <c r="S127" i="23"/>
  <c r="P127" i="23"/>
  <c r="AF129" i="23" s="1"/>
  <c r="N127" i="23"/>
  <c r="L127" i="23"/>
  <c r="AD129" i="23" s="1"/>
  <c r="G127" i="23"/>
  <c r="D127" i="23"/>
  <c r="A127" i="23"/>
  <c r="AO126" i="23"/>
  <c r="W126" i="23"/>
  <c r="U126" i="23"/>
  <c r="AH128" i="23" s="1"/>
  <c r="S126" i="23"/>
  <c r="P126" i="23"/>
  <c r="N126" i="23"/>
  <c r="L126" i="23"/>
  <c r="AD128" i="23" s="1"/>
  <c r="G126" i="23"/>
  <c r="D126" i="23"/>
  <c r="A126" i="23"/>
  <c r="AO125" i="23"/>
  <c r="W125" i="23"/>
  <c r="AI127" i="23" s="1"/>
  <c r="U125" i="23"/>
  <c r="AH127" i="23" s="1"/>
  <c r="S125" i="23"/>
  <c r="AB125" i="23" s="1"/>
  <c r="P125" i="23"/>
  <c r="AF127" i="23" s="1"/>
  <c r="N125" i="23"/>
  <c r="L125" i="23"/>
  <c r="G125" i="23"/>
  <c r="D125" i="23"/>
  <c r="A125" i="23"/>
  <c r="AO124" i="23"/>
  <c r="W124" i="23"/>
  <c r="U124" i="23"/>
  <c r="S124" i="23"/>
  <c r="P124" i="23"/>
  <c r="AF126" i="23" s="1"/>
  <c r="N124" i="23"/>
  <c r="L124" i="23"/>
  <c r="G124" i="23"/>
  <c r="D124" i="23"/>
  <c r="A124" i="23"/>
  <c r="AO123" i="23"/>
  <c r="W123" i="23"/>
  <c r="AI125" i="23" s="1"/>
  <c r="U123" i="23"/>
  <c r="S123" i="23"/>
  <c r="P123" i="23"/>
  <c r="N123" i="23"/>
  <c r="L123" i="23"/>
  <c r="AD125" i="23" s="1"/>
  <c r="G123" i="23"/>
  <c r="D123" i="23"/>
  <c r="A123" i="23"/>
  <c r="AO122" i="23"/>
  <c r="W122" i="23"/>
  <c r="U122" i="23"/>
  <c r="AH124" i="23" s="1"/>
  <c r="S122" i="23"/>
  <c r="P122" i="23"/>
  <c r="AF124" i="23" s="1"/>
  <c r="N122" i="23"/>
  <c r="L122" i="23"/>
  <c r="AD124" i="23" s="1"/>
  <c r="G122" i="23"/>
  <c r="D122" i="23"/>
  <c r="A122" i="23"/>
  <c r="AO121" i="23"/>
  <c r="W121" i="23"/>
  <c r="U121" i="23"/>
  <c r="S121" i="23"/>
  <c r="P121" i="23"/>
  <c r="AF123" i="23" s="1"/>
  <c r="N121" i="23"/>
  <c r="L121" i="23"/>
  <c r="G121" i="23"/>
  <c r="D121" i="23"/>
  <c r="A121" i="23"/>
  <c r="AO120" i="23"/>
  <c r="W120" i="23"/>
  <c r="AI122" i="23" s="1"/>
  <c r="U120" i="23"/>
  <c r="S120" i="23"/>
  <c r="AB120" i="23" s="1"/>
  <c r="P120" i="23"/>
  <c r="N120" i="23"/>
  <c r="L120" i="23"/>
  <c r="AD122" i="23" s="1"/>
  <c r="G120" i="23"/>
  <c r="D120" i="23"/>
  <c r="A120" i="23"/>
  <c r="AO119" i="23"/>
  <c r="W119" i="23"/>
  <c r="AI121" i="23" s="1"/>
  <c r="U119" i="23"/>
  <c r="AH121" i="23" s="1"/>
  <c r="S119" i="23"/>
  <c r="AB119" i="23" s="1"/>
  <c r="P119" i="23"/>
  <c r="N119" i="23"/>
  <c r="L119" i="23"/>
  <c r="AD121" i="23" s="1"/>
  <c r="G119" i="23"/>
  <c r="D119" i="23"/>
  <c r="A119" i="23"/>
  <c r="AO118" i="23"/>
  <c r="W118" i="23"/>
  <c r="AI120" i="23" s="1"/>
  <c r="U118" i="23"/>
  <c r="S118" i="23"/>
  <c r="P118" i="23"/>
  <c r="AF119" i="23" s="1"/>
  <c r="N118" i="23"/>
  <c r="L118" i="23"/>
  <c r="G118" i="23"/>
  <c r="D118" i="23"/>
  <c r="A118" i="23"/>
  <c r="AO117" i="23"/>
  <c r="W117" i="23"/>
  <c r="AI119" i="23" s="1"/>
  <c r="U117" i="23"/>
  <c r="S117" i="23"/>
  <c r="AB117" i="23" s="1"/>
  <c r="P117" i="23"/>
  <c r="N117" i="23"/>
  <c r="L117" i="23"/>
  <c r="G117" i="23"/>
  <c r="D117" i="23"/>
  <c r="A117" i="23"/>
  <c r="AO116" i="23"/>
  <c r="AB116" i="23"/>
  <c r="W116" i="23"/>
  <c r="U116" i="23"/>
  <c r="AH118" i="23" s="1"/>
  <c r="S116" i="23"/>
  <c r="P116" i="23"/>
  <c r="N116" i="23"/>
  <c r="L116" i="23"/>
  <c r="G116" i="23"/>
  <c r="D116" i="23"/>
  <c r="A116" i="23"/>
  <c r="AO115" i="23"/>
  <c r="AB115" i="23"/>
  <c r="W115" i="23"/>
  <c r="AI117" i="23" s="1"/>
  <c r="U115" i="23"/>
  <c r="S115" i="23"/>
  <c r="P115" i="23"/>
  <c r="AF117" i="23" s="1"/>
  <c r="N115" i="23"/>
  <c r="L115" i="23"/>
  <c r="G115" i="23"/>
  <c r="D115" i="23"/>
  <c r="A115" i="23"/>
  <c r="AO114" i="23"/>
  <c r="W114" i="23"/>
  <c r="U114" i="23"/>
  <c r="S114" i="23"/>
  <c r="P114" i="23"/>
  <c r="N114" i="23"/>
  <c r="L114" i="23"/>
  <c r="AD116" i="23" s="1"/>
  <c r="G114" i="23"/>
  <c r="D114" i="23"/>
  <c r="A114" i="23"/>
  <c r="AO113" i="23"/>
  <c r="W113" i="23"/>
  <c r="U113" i="23"/>
  <c r="AH115" i="23" s="1"/>
  <c r="S113" i="23"/>
  <c r="AB113" i="23" s="1"/>
  <c r="P113" i="23"/>
  <c r="N113" i="23"/>
  <c r="L113" i="23"/>
  <c r="AD115" i="23" s="1"/>
  <c r="G113" i="23"/>
  <c r="D113" i="23"/>
  <c r="A113" i="23"/>
  <c r="AO112" i="23"/>
  <c r="W112" i="23"/>
  <c r="U112" i="23"/>
  <c r="AH114" i="23" s="1"/>
  <c r="S112" i="23"/>
  <c r="AB112" i="23" s="1"/>
  <c r="P112" i="23"/>
  <c r="AF114" i="23" s="1"/>
  <c r="N112" i="23"/>
  <c r="L112" i="23"/>
  <c r="G112" i="23"/>
  <c r="D112" i="23"/>
  <c r="A112" i="23"/>
  <c r="AO111" i="23"/>
  <c r="W111" i="23"/>
  <c r="AI113" i="23" s="1"/>
  <c r="U111" i="23"/>
  <c r="AH113" i="23" s="1"/>
  <c r="S111" i="23"/>
  <c r="AB111" i="23" s="1"/>
  <c r="P111" i="23"/>
  <c r="AF113" i="23" s="1"/>
  <c r="N111" i="23"/>
  <c r="L111" i="23"/>
  <c r="G111" i="23"/>
  <c r="D111" i="23"/>
  <c r="A111" i="23"/>
  <c r="AO110" i="23"/>
  <c r="W110" i="23"/>
  <c r="U110" i="23"/>
  <c r="AH112" i="23" s="1"/>
  <c r="S110" i="23"/>
  <c r="AB110" i="23" s="1"/>
  <c r="P110" i="23"/>
  <c r="AF112" i="23" s="1"/>
  <c r="N110" i="23"/>
  <c r="L110" i="23"/>
  <c r="AD112" i="23" s="1"/>
  <c r="G110" i="23"/>
  <c r="D110" i="23"/>
  <c r="Z112" i="23" s="1"/>
  <c r="A110" i="23"/>
  <c r="AO109" i="23"/>
  <c r="W109" i="23"/>
  <c r="U109" i="23"/>
  <c r="AH111" i="23" s="1"/>
  <c r="S109" i="23"/>
  <c r="AB109" i="23" s="1"/>
  <c r="P109" i="23"/>
  <c r="N109" i="23"/>
  <c r="L109" i="23"/>
  <c r="AD111" i="23" s="1"/>
  <c r="G109" i="23"/>
  <c r="D109" i="23"/>
  <c r="Z111" i="23" s="1"/>
  <c r="A109" i="23"/>
  <c r="AO108" i="23"/>
  <c r="W108" i="23"/>
  <c r="AI110" i="23" s="1"/>
  <c r="U108" i="23"/>
  <c r="AH110" i="23" s="1"/>
  <c r="S108" i="23"/>
  <c r="AB108" i="23" s="1"/>
  <c r="P108" i="23"/>
  <c r="AF110" i="23" s="1"/>
  <c r="N108" i="23"/>
  <c r="L108" i="23"/>
  <c r="G108" i="23"/>
  <c r="D108" i="23"/>
  <c r="Z110" i="23" s="1"/>
  <c r="A108" i="23"/>
  <c r="AO107" i="23"/>
  <c r="W107" i="23"/>
  <c r="AI109" i="23" s="1"/>
  <c r="U107" i="23"/>
  <c r="AH109" i="23" s="1"/>
  <c r="S107" i="23"/>
  <c r="AB107" i="23" s="1"/>
  <c r="P107" i="23"/>
  <c r="AF109" i="23" s="1"/>
  <c r="N107" i="23"/>
  <c r="L107" i="23"/>
  <c r="G107" i="23"/>
  <c r="D107" i="23"/>
  <c r="Z109" i="23" s="1"/>
  <c r="A107" i="23"/>
  <c r="AO106" i="23"/>
  <c r="W106" i="23"/>
  <c r="U106" i="23"/>
  <c r="S106" i="23"/>
  <c r="P106" i="23"/>
  <c r="AF108" i="23" s="1"/>
  <c r="N106" i="23"/>
  <c r="L106" i="23"/>
  <c r="AD108" i="23" s="1"/>
  <c r="G106" i="23"/>
  <c r="D106" i="23"/>
  <c r="A106" i="23"/>
  <c r="AO105" i="23"/>
  <c r="W105" i="23"/>
  <c r="U105" i="23"/>
  <c r="AH107" i="23" s="1"/>
  <c r="S105" i="23"/>
  <c r="P105" i="23"/>
  <c r="AF107" i="23" s="1"/>
  <c r="N105" i="23"/>
  <c r="L105" i="23"/>
  <c r="G105" i="23"/>
  <c r="D105" i="23"/>
  <c r="A105" i="23"/>
  <c r="AO104" i="23"/>
  <c r="W104" i="23"/>
  <c r="AI106" i="23" s="1"/>
  <c r="U104" i="23"/>
  <c r="AH106" i="23" s="1"/>
  <c r="S104" i="23"/>
  <c r="P104" i="23"/>
  <c r="AF106" i="23" s="1"/>
  <c r="N104" i="23"/>
  <c r="L104" i="23"/>
  <c r="G104" i="23"/>
  <c r="D104" i="23"/>
  <c r="A104" i="23"/>
  <c r="AO103" i="23"/>
  <c r="W103" i="23"/>
  <c r="AI105" i="23" s="1"/>
  <c r="U103" i="23"/>
  <c r="S103" i="23"/>
  <c r="AB103" i="23" s="1"/>
  <c r="P103" i="23"/>
  <c r="AF105" i="23" s="1"/>
  <c r="N103" i="23"/>
  <c r="L103" i="23"/>
  <c r="G103" i="23"/>
  <c r="D103" i="23"/>
  <c r="Z105" i="23" s="1"/>
  <c r="A103" i="23"/>
  <c r="AO102" i="23"/>
  <c r="W102" i="23"/>
  <c r="AI104" i="23" s="1"/>
  <c r="U102" i="23"/>
  <c r="S102" i="23"/>
  <c r="AB102" i="23" s="1"/>
  <c r="P102" i="23"/>
  <c r="AF104" i="23" s="1"/>
  <c r="N102" i="23"/>
  <c r="L102" i="23"/>
  <c r="AD104" i="23" s="1"/>
  <c r="G102" i="23"/>
  <c r="D102" i="23"/>
  <c r="A102" i="23"/>
  <c r="AO101" i="23"/>
  <c r="AA101" i="23"/>
  <c r="W101" i="23"/>
  <c r="AI103" i="23" s="1"/>
  <c r="U101" i="23"/>
  <c r="AH103" i="23" s="1"/>
  <c r="S101" i="23"/>
  <c r="AB101" i="23" s="1"/>
  <c r="P101" i="23"/>
  <c r="N101" i="23"/>
  <c r="L101" i="23"/>
  <c r="G101" i="23"/>
  <c r="D101" i="23"/>
  <c r="A101" i="23"/>
  <c r="AO100" i="23"/>
  <c r="W100" i="23"/>
  <c r="U100" i="23"/>
  <c r="AH102" i="23" s="1"/>
  <c r="S100" i="23"/>
  <c r="AB100" i="23" s="1"/>
  <c r="P100" i="23"/>
  <c r="N100" i="23"/>
  <c r="L100" i="23"/>
  <c r="G100" i="23"/>
  <c r="D100" i="23"/>
  <c r="Z102" i="23" s="1"/>
  <c r="A100" i="23"/>
  <c r="AO99" i="23"/>
  <c r="W99" i="23"/>
  <c r="U99" i="23"/>
  <c r="AH101" i="23" s="1"/>
  <c r="S99" i="23"/>
  <c r="AB99" i="23" s="1"/>
  <c r="P99" i="23"/>
  <c r="N99" i="23"/>
  <c r="L99" i="23"/>
  <c r="G99" i="23"/>
  <c r="D99" i="23"/>
  <c r="Z101" i="23" s="1"/>
  <c r="A99" i="23"/>
  <c r="AO98" i="23"/>
  <c r="AA98" i="23"/>
  <c r="W98" i="23"/>
  <c r="AI100" i="23" s="1"/>
  <c r="U98" i="23"/>
  <c r="AH100" i="23" s="1"/>
  <c r="S98" i="23"/>
  <c r="AB98" i="23" s="1"/>
  <c r="P98" i="23"/>
  <c r="AF100" i="23" s="1"/>
  <c r="N98" i="23"/>
  <c r="L98" i="23"/>
  <c r="G98" i="23"/>
  <c r="D98" i="23"/>
  <c r="Z100" i="23" s="1"/>
  <c r="A98" i="23"/>
  <c r="AO97" i="23"/>
  <c r="W97" i="23"/>
  <c r="AI99" i="23" s="1"/>
  <c r="U97" i="23"/>
  <c r="AH99" i="23" s="1"/>
  <c r="S97" i="23"/>
  <c r="AB97" i="23" s="1"/>
  <c r="P97" i="23"/>
  <c r="N97" i="23"/>
  <c r="L97" i="23"/>
  <c r="G97" i="23"/>
  <c r="D97" i="23"/>
  <c r="Z99" i="23" s="1"/>
  <c r="A97" i="23"/>
  <c r="AO96" i="23"/>
  <c r="W96" i="23"/>
  <c r="AI98" i="23" s="1"/>
  <c r="U96" i="23"/>
  <c r="AH98" i="23" s="1"/>
  <c r="S96" i="23"/>
  <c r="AB96" i="23" s="1"/>
  <c r="P96" i="23"/>
  <c r="N96" i="23"/>
  <c r="L96" i="23"/>
  <c r="G96" i="23"/>
  <c r="D96" i="23"/>
  <c r="A96" i="23"/>
  <c r="AO95" i="23"/>
  <c r="W95" i="23"/>
  <c r="AI97" i="23" s="1"/>
  <c r="U95" i="23"/>
  <c r="AH97" i="23" s="1"/>
  <c r="S95" i="23"/>
  <c r="AB95" i="23" s="1"/>
  <c r="P95" i="23"/>
  <c r="N95" i="23"/>
  <c r="L95" i="23"/>
  <c r="G95" i="23"/>
  <c r="D95" i="23"/>
  <c r="Z97" i="23" s="1"/>
  <c r="A95" i="23"/>
  <c r="AO94" i="23"/>
  <c r="W94" i="23"/>
  <c r="AI96" i="23" s="1"/>
  <c r="U94" i="23"/>
  <c r="S94" i="23"/>
  <c r="AB94" i="23" s="1"/>
  <c r="P94" i="23"/>
  <c r="AF96" i="23" s="1"/>
  <c r="N94" i="23"/>
  <c r="L94" i="23"/>
  <c r="G94" i="23"/>
  <c r="D94" i="23"/>
  <c r="Z96" i="23" s="1"/>
  <c r="A94" i="23"/>
  <c r="AO93" i="23"/>
  <c r="W93" i="23"/>
  <c r="AI95" i="23" s="1"/>
  <c r="U93" i="23"/>
  <c r="S93" i="23"/>
  <c r="AB93" i="23" s="1"/>
  <c r="P93" i="23"/>
  <c r="N93" i="23"/>
  <c r="L93" i="23"/>
  <c r="G93" i="23"/>
  <c r="D93" i="23"/>
  <c r="Z95" i="23" s="1"/>
  <c r="A93" i="23"/>
  <c r="AO92" i="23"/>
  <c r="W92" i="23"/>
  <c r="AI94" i="23" s="1"/>
  <c r="U92" i="23"/>
  <c r="AH94" i="23" s="1"/>
  <c r="S92" i="23"/>
  <c r="AB92" i="23" s="1"/>
  <c r="P92" i="23"/>
  <c r="N92" i="23"/>
  <c r="L92" i="23"/>
  <c r="G92" i="23"/>
  <c r="D92" i="23"/>
  <c r="A92" i="23"/>
  <c r="AO91" i="23"/>
  <c r="W91" i="23"/>
  <c r="U91" i="23"/>
  <c r="AH93" i="23" s="1"/>
  <c r="S91" i="23"/>
  <c r="AB91" i="23" s="1"/>
  <c r="P91" i="23"/>
  <c r="AF93" i="23" s="1"/>
  <c r="N91" i="23"/>
  <c r="L91" i="23"/>
  <c r="G91" i="23"/>
  <c r="D91" i="23"/>
  <c r="Z93" i="23" s="1"/>
  <c r="A91" i="23"/>
  <c r="AO90" i="23"/>
  <c r="W90" i="23"/>
  <c r="U90" i="23"/>
  <c r="S90" i="23"/>
  <c r="AB90" i="23" s="1"/>
  <c r="P90" i="23"/>
  <c r="N90" i="23"/>
  <c r="L90" i="23"/>
  <c r="AD92" i="23" s="1"/>
  <c r="G90" i="23"/>
  <c r="D90" i="23"/>
  <c r="Z92" i="23" s="1"/>
  <c r="A90" i="23"/>
  <c r="AO89" i="23"/>
  <c r="W89" i="23"/>
  <c r="AI91" i="23" s="1"/>
  <c r="U89" i="23"/>
  <c r="S89" i="23"/>
  <c r="P89" i="23"/>
  <c r="N89" i="23"/>
  <c r="L89" i="23"/>
  <c r="AD91" i="23" s="1"/>
  <c r="G89" i="23"/>
  <c r="D89" i="23"/>
  <c r="A89" i="23"/>
  <c r="AO88" i="23"/>
  <c r="W88" i="23"/>
  <c r="AI90" i="23" s="1"/>
  <c r="U88" i="23"/>
  <c r="S88" i="23"/>
  <c r="AB88" i="23" s="1"/>
  <c r="P88" i="23"/>
  <c r="N88" i="23"/>
  <c r="L88" i="23"/>
  <c r="AD90" i="23" s="1"/>
  <c r="G88" i="23"/>
  <c r="D88" i="23"/>
  <c r="A88" i="23"/>
  <c r="AO87" i="23"/>
  <c r="W87" i="23"/>
  <c r="U87" i="23"/>
  <c r="S87" i="23"/>
  <c r="AB87" i="23" s="1"/>
  <c r="P87" i="23"/>
  <c r="N87" i="23"/>
  <c r="L87" i="23"/>
  <c r="G87" i="23"/>
  <c r="D87" i="23"/>
  <c r="A87" i="23"/>
  <c r="AO86" i="23"/>
  <c r="W86" i="23"/>
  <c r="AI88" i="23" s="1"/>
  <c r="U86" i="23"/>
  <c r="AH88" i="23" s="1"/>
  <c r="S86" i="23"/>
  <c r="AB86" i="23" s="1"/>
  <c r="P86" i="23"/>
  <c r="N86" i="23"/>
  <c r="L86" i="23"/>
  <c r="G86" i="23"/>
  <c r="D86" i="23"/>
  <c r="A86" i="23"/>
  <c r="AO85" i="23"/>
  <c r="AH85" i="23"/>
  <c r="W85" i="23"/>
  <c r="AI87" i="23" s="1"/>
  <c r="U85" i="23"/>
  <c r="AH87" i="23" s="1"/>
  <c r="S85" i="23"/>
  <c r="AA85" i="23" s="1"/>
  <c r="P85" i="23"/>
  <c r="N85" i="23"/>
  <c r="L85" i="23"/>
  <c r="G85" i="23"/>
  <c r="D85" i="23"/>
  <c r="A85" i="23"/>
  <c r="AO84" i="23"/>
  <c r="AH84" i="23"/>
  <c r="AA84" i="23"/>
  <c r="W84" i="23"/>
  <c r="AI86" i="23" s="1"/>
  <c r="U84" i="23"/>
  <c r="AH86" i="23" s="1"/>
  <c r="S84" i="23"/>
  <c r="AB84" i="23" s="1"/>
  <c r="P84" i="23"/>
  <c r="N84" i="23"/>
  <c r="L84" i="23"/>
  <c r="G84" i="23"/>
  <c r="D84" i="23"/>
  <c r="A84" i="23"/>
  <c r="AO83" i="23"/>
  <c r="AB83" i="23"/>
  <c r="AA83" i="23"/>
  <c r="W83" i="23"/>
  <c r="AI85" i="23" s="1"/>
  <c r="U83" i="23"/>
  <c r="S83" i="23"/>
  <c r="P83" i="23"/>
  <c r="AF85" i="23" s="1"/>
  <c r="N83" i="23"/>
  <c r="L83" i="23"/>
  <c r="G83" i="23"/>
  <c r="D83" i="23"/>
  <c r="A83" i="23"/>
  <c r="AO82" i="23"/>
  <c r="W82" i="23"/>
  <c r="AI84" i="23" s="1"/>
  <c r="U82" i="23"/>
  <c r="S82" i="23"/>
  <c r="AB82" i="23" s="1"/>
  <c r="P82" i="23"/>
  <c r="AF84" i="23" s="1"/>
  <c r="N82" i="23"/>
  <c r="L82" i="23"/>
  <c r="G82" i="23"/>
  <c r="D82" i="23"/>
  <c r="A82" i="23"/>
  <c r="AO81" i="23"/>
  <c r="W81" i="23"/>
  <c r="AI83" i="23" s="1"/>
  <c r="U81" i="23"/>
  <c r="S81" i="23"/>
  <c r="AB81" i="23" s="1"/>
  <c r="P81" i="23"/>
  <c r="AF83" i="23" s="1"/>
  <c r="N81" i="23"/>
  <c r="L81" i="23"/>
  <c r="AD83" i="23" s="1"/>
  <c r="G81" i="23"/>
  <c r="D81" i="23"/>
  <c r="A81" i="23"/>
  <c r="AO80" i="23"/>
  <c r="W80" i="23"/>
  <c r="U80" i="23"/>
  <c r="S80" i="23"/>
  <c r="AA80" i="23" s="1"/>
  <c r="P80" i="23"/>
  <c r="AF82" i="23" s="1"/>
  <c r="N80" i="23"/>
  <c r="L80" i="23"/>
  <c r="AD82" i="23" s="1"/>
  <c r="G80" i="23"/>
  <c r="D80" i="23"/>
  <c r="A80" i="23"/>
  <c r="AO79" i="23"/>
  <c r="W79" i="23"/>
  <c r="U79" i="23"/>
  <c r="S79" i="23"/>
  <c r="P79" i="23"/>
  <c r="AF81" i="23" s="1"/>
  <c r="N79" i="23"/>
  <c r="L79" i="23"/>
  <c r="AD81" i="23" s="1"/>
  <c r="G79" i="23"/>
  <c r="D79" i="23"/>
  <c r="Z81" i="23" s="1"/>
  <c r="A79" i="23"/>
  <c r="AO78" i="23"/>
  <c r="W78" i="23"/>
  <c r="AI80" i="23" s="1"/>
  <c r="U78" i="23"/>
  <c r="S78" i="23"/>
  <c r="P78" i="23"/>
  <c r="AF80" i="23" s="1"/>
  <c r="N78" i="23"/>
  <c r="L78" i="23"/>
  <c r="AD80" i="23" s="1"/>
  <c r="G78" i="23"/>
  <c r="D78" i="23"/>
  <c r="Z80" i="23" s="1"/>
  <c r="A78" i="23"/>
  <c r="AO77" i="23"/>
  <c r="W77" i="23"/>
  <c r="AI79" i="23" s="1"/>
  <c r="U77" i="23"/>
  <c r="AH79" i="23" s="1"/>
  <c r="S77" i="23"/>
  <c r="AA77" i="23" s="1"/>
  <c r="P77" i="23"/>
  <c r="AF79" i="23" s="1"/>
  <c r="N77" i="23"/>
  <c r="L77" i="23"/>
  <c r="AD79" i="23" s="1"/>
  <c r="G77" i="23"/>
  <c r="D77" i="23"/>
  <c r="A77" i="23"/>
  <c r="AO76" i="23"/>
  <c r="W76" i="23"/>
  <c r="U76" i="23"/>
  <c r="AH78" i="23" s="1"/>
  <c r="S76" i="23"/>
  <c r="P76" i="23"/>
  <c r="AF78" i="23" s="1"/>
  <c r="N76" i="23"/>
  <c r="L76" i="23"/>
  <c r="AD77" i="23" s="1"/>
  <c r="G76" i="23"/>
  <c r="D76" i="23"/>
  <c r="A76" i="23"/>
  <c r="W75" i="23"/>
  <c r="U75" i="23"/>
  <c r="AH77" i="23" s="1"/>
  <c r="S75" i="23"/>
  <c r="P75" i="23"/>
  <c r="N75" i="23"/>
  <c r="L75" i="23"/>
  <c r="G75" i="23"/>
  <c r="D75" i="23"/>
  <c r="A75" i="23"/>
  <c r="AA74" i="23"/>
  <c r="W74" i="23"/>
  <c r="U74" i="23"/>
  <c r="AH76" i="23" s="1"/>
  <c r="S74" i="23"/>
  <c r="AB74" i="23" s="1"/>
  <c r="P74" i="23"/>
  <c r="N74" i="23"/>
  <c r="L74" i="23"/>
  <c r="AD76" i="23" s="1"/>
  <c r="G74" i="23"/>
  <c r="D74" i="23"/>
  <c r="Z76" i="23" s="1"/>
  <c r="A74" i="23"/>
  <c r="AB73" i="23"/>
  <c r="AA73" i="23"/>
  <c r="W73" i="23"/>
  <c r="AI75" i="23" s="1"/>
  <c r="U73" i="23"/>
  <c r="AH75" i="23" s="1"/>
  <c r="S73" i="23"/>
  <c r="P73" i="23"/>
  <c r="AF75" i="23" s="1"/>
  <c r="N73" i="23"/>
  <c r="L73" i="23"/>
  <c r="G73" i="23"/>
  <c r="D73" i="23"/>
  <c r="A73" i="23"/>
  <c r="W72" i="23"/>
  <c r="AI74" i="23" s="1"/>
  <c r="U72" i="23"/>
  <c r="AH74" i="23" s="1"/>
  <c r="S72" i="23"/>
  <c r="AB72" i="23" s="1"/>
  <c r="P72" i="23"/>
  <c r="AF74" i="23" s="1"/>
  <c r="N72" i="23"/>
  <c r="L72" i="23"/>
  <c r="G72" i="23"/>
  <c r="D72" i="23"/>
  <c r="A72" i="23"/>
  <c r="W71" i="23"/>
  <c r="AI73" i="23" s="1"/>
  <c r="U71" i="23"/>
  <c r="AH73" i="23" s="1"/>
  <c r="S71" i="23"/>
  <c r="AB71" i="23" s="1"/>
  <c r="P71" i="23"/>
  <c r="AF73" i="23" s="1"/>
  <c r="N71" i="23"/>
  <c r="L71" i="23"/>
  <c r="AD73" i="23" s="1"/>
  <c r="G71" i="23"/>
  <c r="D71" i="23"/>
  <c r="A71" i="23"/>
  <c r="W70" i="23"/>
  <c r="U70" i="23"/>
  <c r="AH72" i="23" s="1"/>
  <c r="S70" i="23"/>
  <c r="AB70" i="23" s="1"/>
  <c r="Q70" i="23"/>
  <c r="AG72" i="23" s="1"/>
  <c r="P70" i="23"/>
  <c r="AF72" i="23" s="1"/>
  <c r="N70" i="23"/>
  <c r="L70" i="23"/>
  <c r="G70" i="23"/>
  <c r="D70" i="23"/>
  <c r="A70" i="23"/>
  <c r="W69" i="23"/>
  <c r="AI71" i="23" s="1"/>
  <c r="U69" i="23"/>
  <c r="S69" i="23"/>
  <c r="AA69" i="23" s="1"/>
  <c r="P69" i="23"/>
  <c r="N69" i="23"/>
  <c r="L69" i="23"/>
  <c r="AD71" i="23" s="1"/>
  <c r="G69" i="23"/>
  <c r="D69" i="23"/>
  <c r="A69" i="23"/>
  <c r="W68" i="23"/>
  <c r="U68" i="23"/>
  <c r="S68" i="23"/>
  <c r="AB68" i="23" s="1"/>
  <c r="P68" i="23"/>
  <c r="N68" i="23"/>
  <c r="L68" i="23"/>
  <c r="AD70" i="23" s="1"/>
  <c r="G68" i="23"/>
  <c r="D68" i="23"/>
  <c r="A68" i="23"/>
  <c r="AI67" i="23"/>
  <c r="AG67" i="23"/>
  <c r="W67" i="23"/>
  <c r="U67" i="23"/>
  <c r="AH69" i="23" s="1"/>
  <c r="S67" i="23"/>
  <c r="AB67" i="23" s="1"/>
  <c r="P67" i="23"/>
  <c r="AF69" i="23" s="1"/>
  <c r="N67" i="23"/>
  <c r="L67" i="23"/>
  <c r="AD69" i="23" s="1"/>
  <c r="G67" i="23"/>
  <c r="D67" i="23"/>
  <c r="Z69" i="23" s="1"/>
  <c r="A67" i="23"/>
  <c r="W66" i="23"/>
  <c r="AI68" i="23" s="1"/>
  <c r="U66" i="23"/>
  <c r="S66" i="23"/>
  <c r="AB66" i="23" s="1"/>
  <c r="P66" i="23"/>
  <c r="N66" i="23"/>
  <c r="L66" i="23"/>
  <c r="AD68" i="23" s="1"/>
  <c r="G66" i="23"/>
  <c r="D66" i="23"/>
  <c r="A66" i="23"/>
  <c r="W65" i="23"/>
  <c r="U65" i="23"/>
  <c r="S65" i="23"/>
  <c r="AB65" i="23" s="1"/>
  <c r="P65" i="23"/>
  <c r="N65" i="23"/>
  <c r="L65" i="23"/>
  <c r="AD67" i="23" s="1"/>
  <c r="G65" i="23"/>
  <c r="D65" i="23"/>
  <c r="A65" i="23"/>
  <c r="AA64" i="23"/>
  <c r="W64" i="23"/>
  <c r="AI66" i="23" s="1"/>
  <c r="U64" i="23"/>
  <c r="S64" i="23"/>
  <c r="P64" i="23"/>
  <c r="N64" i="23"/>
  <c r="L64" i="23"/>
  <c r="AD66" i="23" s="1"/>
  <c r="G64" i="23"/>
  <c r="D64" i="23"/>
  <c r="A64" i="23"/>
  <c r="W63" i="23"/>
  <c r="AI65" i="23" s="1"/>
  <c r="U63" i="23"/>
  <c r="S63" i="23"/>
  <c r="AB63" i="23" s="1"/>
  <c r="P63" i="23"/>
  <c r="N63" i="23"/>
  <c r="L63" i="23"/>
  <c r="AD65" i="23" s="1"/>
  <c r="G63" i="23"/>
  <c r="D63" i="23"/>
  <c r="A63" i="23"/>
  <c r="W62" i="23"/>
  <c r="U62" i="23"/>
  <c r="S62" i="23"/>
  <c r="AA62" i="23" s="1"/>
  <c r="P62" i="23"/>
  <c r="AF64" i="23" s="1"/>
  <c r="N62" i="23"/>
  <c r="L62" i="23"/>
  <c r="AD64" i="23" s="1"/>
  <c r="G62" i="23"/>
  <c r="D62" i="23"/>
  <c r="A62" i="23"/>
  <c r="W61" i="23"/>
  <c r="AI63" i="23" s="1"/>
  <c r="U61" i="23"/>
  <c r="AH63" i="23" s="1"/>
  <c r="S61" i="23"/>
  <c r="P61" i="23"/>
  <c r="AF63" i="23" s="1"/>
  <c r="N61" i="23"/>
  <c r="L61" i="23"/>
  <c r="G61" i="23"/>
  <c r="D61" i="23"/>
  <c r="A61" i="23"/>
  <c r="W60" i="23"/>
  <c r="U60" i="23"/>
  <c r="AH62" i="23" s="1"/>
  <c r="S60" i="23"/>
  <c r="P60" i="23"/>
  <c r="AF62" i="23" s="1"/>
  <c r="N60" i="23"/>
  <c r="L60" i="23"/>
  <c r="AD62" i="23" s="1"/>
  <c r="G60" i="23"/>
  <c r="D60" i="23"/>
  <c r="A60" i="23"/>
  <c r="W59" i="23"/>
  <c r="AI61" i="23" s="1"/>
  <c r="U59" i="23"/>
  <c r="AH61" i="23" s="1"/>
  <c r="S59" i="23"/>
  <c r="P59" i="23"/>
  <c r="N59" i="23"/>
  <c r="L59" i="23"/>
  <c r="G59" i="23"/>
  <c r="D59" i="23"/>
  <c r="A59" i="23"/>
  <c r="AA58" i="23"/>
  <c r="W58" i="23"/>
  <c r="AI60" i="23" s="1"/>
  <c r="U58" i="23"/>
  <c r="S58" i="23"/>
  <c r="AB58" i="23" s="1"/>
  <c r="P58" i="23"/>
  <c r="N58" i="23"/>
  <c r="L58" i="23"/>
  <c r="G58" i="23"/>
  <c r="D58" i="23"/>
  <c r="A58" i="23"/>
  <c r="W57" i="23"/>
  <c r="U57" i="23"/>
  <c r="S57" i="23"/>
  <c r="AB57" i="23" s="1"/>
  <c r="P57" i="23"/>
  <c r="AF59" i="23" s="1"/>
  <c r="N57" i="23"/>
  <c r="L57" i="23"/>
  <c r="AD59" i="23" s="1"/>
  <c r="G57" i="23"/>
  <c r="D57" i="23"/>
  <c r="Z58" i="23" s="1"/>
  <c r="A57" i="23"/>
  <c r="W56" i="23"/>
  <c r="U56" i="23"/>
  <c r="S56" i="23"/>
  <c r="AB56" i="23" s="1"/>
  <c r="P56" i="23"/>
  <c r="AF58" i="23" s="1"/>
  <c r="N56" i="23"/>
  <c r="L56" i="23"/>
  <c r="AD58" i="23" s="1"/>
  <c r="G56" i="23"/>
  <c r="D56" i="23"/>
  <c r="A56" i="23"/>
  <c r="W55" i="23"/>
  <c r="AI57" i="23" s="1"/>
  <c r="U55" i="23"/>
  <c r="AH57" i="23" s="1"/>
  <c r="S55" i="23"/>
  <c r="AB55" i="23" s="1"/>
  <c r="P55" i="23"/>
  <c r="AF57" i="23" s="1"/>
  <c r="N55" i="23"/>
  <c r="L55" i="23"/>
  <c r="AD57" i="23" s="1"/>
  <c r="G55" i="23"/>
  <c r="D55" i="23"/>
  <c r="A55" i="23"/>
  <c r="W54" i="23"/>
  <c r="AI56" i="23" s="1"/>
  <c r="U54" i="23"/>
  <c r="AH56" i="23" s="1"/>
  <c r="S54" i="23"/>
  <c r="AB54" i="23" s="1"/>
  <c r="P54" i="23"/>
  <c r="N54" i="23"/>
  <c r="L54" i="23"/>
  <c r="G54" i="23"/>
  <c r="D54" i="23"/>
  <c r="A54" i="23"/>
  <c r="AB53" i="23"/>
  <c r="W53" i="23"/>
  <c r="AI55" i="23" s="1"/>
  <c r="U53" i="23"/>
  <c r="AH55" i="23" s="1"/>
  <c r="S53" i="23"/>
  <c r="AA53" i="23" s="1"/>
  <c r="P53" i="23"/>
  <c r="N53" i="23"/>
  <c r="L53" i="23"/>
  <c r="G53" i="23"/>
  <c r="D53" i="23"/>
  <c r="A53" i="23"/>
  <c r="W52" i="23"/>
  <c r="U52" i="23"/>
  <c r="S52" i="23"/>
  <c r="Z52" i="23" s="1"/>
  <c r="P52" i="23"/>
  <c r="AF54" i="23" s="1"/>
  <c r="N52" i="23"/>
  <c r="L52" i="23"/>
  <c r="AD54" i="23" s="1"/>
  <c r="G52" i="23"/>
  <c r="D52" i="23"/>
  <c r="A52" i="23"/>
  <c r="W51" i="23"/>
  <c r="U51" i="23"/>
  <c r="AH53" i="23" s="1"/>
  <c r="S51" i="23"/>
  <c r="AB51" i="23" s="1"/>
  <c r="P51" i="23"/>
  <c r="N51" i="23"/>
  <c r="L51" i="23"/>
  <c r="AD53" i="23" s="1"/>
  <c r="G51" i="23"/>
  <c r="D51" i="23"/>
  <c r="A51" i="23"/>
  <c r="AI50" i="23"/>
  <c r="W50" i="23"/>
  <c r="AI52" i="23" s="1"/>
  <c r="U50" i="23"/>
  <c r="AH52" i="23" s="1"/>
  <c r="S50" i="23"/>
  <c r="AB50" i="23" s="1"/>
  <c r="P50" i="23"/>
  <c r="N50" i="23"/>
  <c r="L50" i="23"/>
  <c r="AD52" i="23" s="1"/>
  <c r="G50" i="23"/>
  <c r="D50" i="23"/>
  <c r="A50" i="23"/>
  <c r="W49" i="23"/>
  <c r="AI51" i="23" s="1"/>
  <c r="U49" i="23"/>
  <c r="AH51" i="23" s="1"/>
  <c r="S49" i="23"/>
  <c r="AB49" i="23" s="1"/>
  <c r="P49" i="23"/>
  <c r="AF51" i="23" s="1"/>
  <c r="N49" i="23"/>
  <c r="L49" i="23"/>
  <c r="AD51" i="23" s="1"/>
  <c r="G49" i="23"/>
  <c r="D49" i="23"/>
  <c r="A49" i="23"/>
  <c r="W48" i="23"/>
  <c r="U48" i="23"/>
  <c r="AH50" i="23" s="1"/>
  <c r="S48" i="23"/>
  <c r="P48" i="23"/>
  <c r="N48" i="23"/>
  <c r="L48" i="23"/>
  <c r="AD50" i="23" s="1"/>
  <c r="G48" i="23"/>
  <c r="D48" i="23"/>
  <c r="A48" i="23"/>
  <c r="AA47" i="23"/>
  <c r="W47" i="23"/>
  <c r="U47" i="23"/>
  <c r="S47" i="23"/>
  <c r="AB47" i="23" s="1"/>
  <c r="P47" i="23"/>
  <c r="N47" i="23"/>
  <c r="L47" i="23"/>
  <c r="AD49" i="23" s="1"/>
  <c r="G47" i="23"/>
  <c r="D47" i="23"/>
  <c r="A47" i="23"/>
  <c r="W46" i="23"/>
  <c r="U46" i="23"/>
  <c r="AH48" i="23" s="1"/>
  <c r="S46" i="23"/>
  <c r="AA46" i="23" s="1"/>
  <c r="P46" i="23"/>
  <c r="N46" i="23"/>
  <c r="L46" i="23"/>
  <c r="AD48" i="23" s="1"/>
  <c r="G46" i="23"/>
  <c r="D46" i="23"/>
  <c r="A46" i="23"/>
  <c r="W45" i="23"/>
  <c r="U45" i="23"/>
  <c r="AH47" i="23" s="1"/>
  <c r="S45" i="23"/>
  <c r="P45" i="23"/>
  <c r="N45" i="23"/>
  <c r="L45" i="23"/>
  <c r="AD47" i="23" s="1"/>
  <c r="G45" i="23"/>
  <c r="D45" i="23"/>
  <c r="A45" i="23"/>
  <c r="W44" i="23"/>
  <c r="AI46" i="23" s="1"/>
  <c r="U44" i="23"/>
  <c r="AH46" i="23" s="1"/>
  <c r="S44" i="23"/>
  <c r="P44" i="23"/>
  <c r="AF46" i="23" s="1"/>
  <c r="N44" i="23"/>
  <c r="L44" i="23"/>
  <c r="AD46" i="23" s="1"/>
  <c r="G44" i="23"/>
  <c r="D44" i="23"/>
  <c r="A44" i="23"/>
  <c r="W43" i="23"/>
  <c r="AI45" i="23" s="1"/>
  <c r="U43" i="23"/>
  <c r="S43" i="23"/>
  <c r="AA43" i="23" s="1"/>
  <c r="P43" i="23"/>
  <c r="N43" i="23"/>
  <c r="L43" i="23"/>
  <c r="G43" i="23"/>
  <c r="D43" i="23"/>
  <c r="A43" i="23"/>
  <c r="W42" i="23"/>
  <c r="U42" i="23"/>
  <c r="S42" i="23"/>
  <c r="AA42" i="23" s="1"/>
  <c r="P42" i="23"/>
  <c r="N42" i="23"/>
  <c r="L42" i="23"/>
  <c r="G42" i="23"/>
  <c r="D42" i="23"/>
  <c r="A42" i="23"/>
  <c r="W41" i="23"/>
  <c r="U41" i="23"/>
  <c r="S41" i="23"/>
  <c r="AB41" i="23" s="1"/>
  <c r="P41" i="23"/>
  <c r="N41" i="23"/>
  <c r="L41" i="23"/>
  <c r="G41" i="23"/>
  <c r="D41" i="23"/>
  <c r="Z43" i="23" s="1"/>
  <c r="A41" i="23"/>
  <c r="W40" i="23"/>
  <c r="U40" i="23"/>
  <c r="P40" i="23"/>
  <c r="N40" i="23"/>
  <c r="L40" i="23"/>
  <c r="G40" i="23"/>
  <c r="D40" i="23"/>
  <c r="A40" i="23"/>
  <c r="W39" i="23"/>
  <c r="AI41" i="23" s="1"/>
  <c r="U39" i="23"/>
  <c r="AH41" i="23" s="1"/>
  <c r="P39" i="23"/>
  <c r="N39" i="23"/>
  <c r="L39" i="23"/>
  <c r="G39" i="23"/>
  <c r="D39" i="23"/>
  <c r="A39" i="23"/>
  <c r="W38" i="23"/>
  <c r="U38" i="23"/>
  <c r="P38" i="23"/>
  <c r="N38" i="23"/>
  <c r="L38" i="23"/>
  <c r="G38" i="23"/>
  <c r="D38" i="23"/>
  <c r="A38" i="23"/>
  <c r="W37" i="23"/>
  <c r="U37" i="23"/>
  <c r="P37" i="23"/>
  <c r="N37" i="23"/>
  <c r="L37" i="23"/>
  <c r="G37" i="23"/>
  <c r="D37" i="23"/>
  <c r="A37" i="23"/>
  <c r="W36" i="23"/>
  <c r="U36" i="23"/>
  <c r="P36" i="23"/>
  <c r="N36" i="23"/>
  <c r="L36" i="23"/>
  <c r="G36" i="23"/>
  <c r="D36" i="23"/>
  <c r="A36" i="23"/>
  <c r="W35" i="23"/>
  <c r="U35" i="23"/>
  <c r="P35" i="23"/>
  <c r="N35" i="23"/>
  <c r="L35" i="23"/>
  <c r="G35" i="23"/>
  <c r="D35" i="23"/>
  <c r="A35" i="23"/>
  <c r="W34" i="23"/>
  <c r="U34" i="23"/>
  <c r="P34" i="23"/>
  <c r="N34" i="23"/>
  <c r="L34" i="23"/>
  <c r="G34" i="23"/>
  <c r="D34" i="23"/>
  <c r="A34" i="23"/>
  <c r="W33" i="23"/>
  <c r="U33" i="23"/>
  <c r="P33" i="23"/>
  <c r="N33" i="23"/>
  <c r="L33" i="23"/>
  <c r="G33" i="23"/>
  <c r="D33" i="23"/>
  <c r="A33" i="23"/>
  <c r="W32" i="23"/>
  <c r="U32" i="23"/>
  <c r="P32" i="23"/>
  <c r="N32" i="23"/>
  <c r="L32" i="23"/>
  <c r="G32" i="23"/>
  <c r="D32" i="23"/>
  <c r="A32" i="23"/>
  <c r="W31" i="23"/>
  <c r="U31" i="23"/>
  <c r="P31" i="23"/>
  <c r="N31" i="23"/>
  <c r="L31" i="23"/>
  <c r="G31" i="23"/>
  <c r="D31" i="23"/>
  <c r="A31" i="23"/>
  <c r="W30" i="23"/>
  <c r="U30" i="23"/>
  <c r="P30" i="23"/>
  <c r="N30" i="23"/>
  <c r="L30" i="23"/>
  <c r="G30" i="23"/>
  <c r="D30" i="23"/>
  <c r="A30" i="23"/>
  <c r="W29" i="23"/>
  <c r="U29" i="23"/>
  <c r="P29" i="23"/>
  <c r="N29" i="23"/>
  <c r="L29" i="23"/>
  <c r="G29" i="23"/>
  <c r="D29" i="23"/>
  <c r="A29" i="23"/>
  <c r="W28" i="23"/>
  <c r="U28" i="23"/>
  <c r="P28" i="23"/>
  <c r="N28" i="23"/>
  <c r="L28" i="23"/>
  <c r="G28" i="23"/>
  <c r="D28" i="23"/>
  <c r="A28" i="23"/>
  <c r="W27" i="23"/>
  <c r="U27" i="23"/>
  <c r="P27" i="23"/>
  <c r="N27" i="23"/>
  <c r="L27" i="23"/>
  <c r="G27" i="23"/>
  <c r="D27" i="23"/>
  <c r="A27" i="23"/>
  <c r="W26" i="23"/>
  <c r="U26" i="23"/>
  <c r="P26" i="23"/>
  <c r="N26" i="23"/>
  <c r="L26" i="23"/>
  <c r="G26" i="23"/>
  <c r="D26" i="23"/>
  <c r="A26" i="23"/>
  <c r="W25" i="23"/>
  <c r="U25" i="23"/>
  <c r="P25" i="23"/>
  <c r="N25" i="23"/>
  <c r="L25" i="23"/>
  <c r="G25" i="23"/>
  <c r="D25" i="23"/>
  <c r="A25" i="23"/>
  <c r="W24" i="23"/>
  <c r="U24" i="23"/>
  <c r="P24" i="23"/>
  <c r="N24" i="23"/>
  <c r="L24" i="23"/>
  <c r="G24" i="23"/>
  <c r="D24" i="23"/>
  <c r="A24" i="23"/>
  <c r="W23" i="23"/>
  <c r="U23" i="23"/>
  <c r="P23" i="23"/>
  <c r="N23" i="23"/>
  <c r="L23" i="23"/>
  <c r="G23" i="23"/>
  <c r="D23" i="23"/>
  <c r="A23" i="23"/>
  <c r="W22" i="23"/>
  <c r="U22" i="23"/>
  <c r="P22" i="23"/>
  <c r="N22" i="23"/>
  <c r="L22" i="23"/>
  <c r="G22" i="23"/>
  <c r="D22" i="23"/>
  <c r="A22" i="23"/>
  <c r="W21" i="23"/>
  <c r="U21" i="23"/>
  <c r="P21" i="23"/>
  <c r="N21" i="23"/>
  <c r="L21" i="23"/>
  <c r="G21" i="23"/>
  <c r="D21" i="23"/>
  <c r="A21" i="23"/>
  <c r="W20" i="23"/>
  <c r="U20" i="23"/>
  <c r="P20" i="23"/>
  <c r="N20" i="23"/>
  <c r="L20" i="23"/>
  <c r="G20" i="23"/>
  <c r="D20" i="23"/>
  <c r="A20" i="23"/>
  <c r="W19" i="23"/>
  <c r="U19" i="23"/>
  <c r="P19" i="23"/>
  <c r="N19" i="23"/>
  <c r="L19" i="23"/>
  <c r="G19" i="23"/>
  <c r="D19" i="23"/>
  <c r="A19" i="23"/>
  <c r="W18" i="23"/>
  <c r="U18" i="23"/>
  <c r="P18" i="23"/>
  <c r="N18" i="23"/>
  <c r="L18" i="23"/>
  <c r="G18" i="23"/>
  <c r="D18" i="23"/>
  <c r="A18" i="23"/>
  <c r="W17" i="23"/>
  <c r="U17" i="23"/>
  <c r="P17" i="23"/>
  <c r="N17" i="23"/>
  <c r="L17" i="23"/>
  <c r="G17" i="23"/>
  <c r="D17" i="23"/>
  <c r="A17" i="23"/>
  <c r="G16" i="23"/>
  <c r="D16" i="23"/>
  <c r="A16" i="23"/>
  <c r="A15" i="23"/>
  <c r="A14" i="23"/>
  <c r="A13" i="23"/>
  <c r="A12" i="23"/>
  <c r="A11" i="23"/>
  <c r="A10" i="23"/>
  <c r="A9" i="23"/>
  <c r="A8" i="23"/>
  <c r="A7" i="23"/>
  <c r="A6" i="23"/>
  <c r="A5" i="23"/>
  <c r="AT3" i="23"/>
  <c r="BE3" i="23" s="1"/>
  <c r="AR3" i="23"/>
  <c r="BC3" i="23" s="1"/>
  <c r="AQ3" i="23"/>
  <c r="BB3" i="23" s="1"/>
  <c r="AP3" i="23"/>
  <c r="BA3" i="23" s="1"/>
  <c r="AI3" i="23"/>
  <c r="AU3" i="23" s="1"/>
  <c r="BF3" i="23" s="1"/>
  <c r="AH3" i="23"/>
  <c r="AG3" i="23"/>
  <c r="AS3" i="23" s="1"/>
  <c r="BD3" i="23" s="1"/>
  <c r="AF3" i="23"/>
  <c r="AE3" i="23"/>
  <c r="AD3" i="23"/>
  <c r="AC3" i="23"/>
  <c r="AO3" i="23" s="1"/>
  <c r="AZ3" i="23" s="1"/>
  <c r="AB3" i="23"/>
  <c r="AN3" i="23" s="1"/>
  <c r="AY3" i="23" s="1"/>
  <c r="AA3" i="23"/>
  <c r="AM3" i="23" s="1"/>
  <c r="AX3" i="23" s="1"/>
  <c r="Z3" i="23"/>
  <c r="AL3" i="23" s="1"/>
  <c r="AW3" i="23" s="1"/>
  <c r="D479" i="22"/>
  <c r="Q275" i="23" s="1"/>
  <c r="D478" i="22"/>
  <c r="Q274" i="23" s="1"/>
  <c r="D477" i="22"/>
  <c r="Q273" i="23" s="1"/>
  <c r="D476" i="22"/>
  <c r="Q272" i="23" s="1"/>
  <c r="D475" i="22"/>
  <c r="Q271" i="23" s="1"/>
  <c r="D474" i="22"/>
  <c r="Q270" i="23" s="1"/>
  <c r="D473" i="22"/>
  <c r="Q269" i="23" s="1"/>
  <c r="D472" i="22"/>
  <c r="Q268" i="23" s="1"/>
  <c r="D471" i="22"/>
  <c r="Q267" i="23" s="1"/>
  <c r="D470" i="22"/>
  <c r="Q266" i="23" s="1"/>
  <c r="D469" i="22"/>
  <c r="Q265" i="23" s="1"/>
  <c r="D468" i="22"/>
  <c r="Q264" i="23" s="1"/>
  <c r="D467" i="22"/>
  <c r="Q263" i="23" s="1"/>
  <c r="D466" i="22"/>
  <c r="Q262" i="23" s="1"/>
  <c r="D465" i="22"/>
  <c r="Q261" i="23" s="1"/>
  <c r="AG263" i="23" s="1"/>
  <c r="D464" i="22"/>
  <c r="Q260" i="23" s="1"/>
  <c r="D463" i="22"/>
  <c r="Q259" i="23" s="1"/>
  <c r="D462" i="22"/>
  <c r="Q258" i="23" s="1"/>
  <c r="D461" i="22"/>
  <c r="Q257" i="23" s="1"/>
  <c r="D460" i="22"/>
  <c r="Q256" i="23" s="1"/>
  <c r="D459" i="22"/>
  <c r="Q255" i="23" s="1"/>
  <c r="D458" i="22"/>
  <c r="Q254" i="23" s="1"/>
  <c r="D457" i="22"/>
  <c r="Q253" i="23" s="1"/>
  <c r="D456" i="22"/>
  <c r="Q252" i="23" s="1"/>
  <c r="D455" i="22"/>
  <c r="Q251" i="23" s="1"/>
  <c r="D454" i="22"/>
  <c r="Q250" i="23" s="1"/>
  <c r="D453" i="22"/>
  <c r="Q249" i="23" s="1"/>
  <c r="D452" i="22"/>
  <c r="Q248" i="23" s="1"/>
  <c r="D451" i="22"/>
  <c r="Q247" i="23" s="1"/>
  <c r="D450" i="22"/>
  <c r="Q246" i="23" s="1"/>
  <c r="D449" i="22"/>
  <c r="Q245" i="23" s="1"/>
  <c r="AG247" i="23" s="1"/>
  <c r="D448" i="22"/>
  <c r="Q244" i="23" s="1"/>
  <c r="D447" i="22"/>
  <c r="Q243" i="23" s="1"/>
  <c r="D446" i="22"/>
  <c r="Q242" i="23" s="1"/>
  <c r="AG244" i="23" s="1"/>
  <c r="D445" i="22"/>
  <c r="Q241" i="23" s="1"/>
  <c r="D444" i="22"/>
  <c r="Q240" i="23" s="1"/>
  <c r="D443" i="22"/>
  <c r="Q239" i="23" s="1"/>
  <c r="D442" i="22"/>
  <c r="Q238" i="23" s="1"/>
  <c r="D441" i="22"/>
  <c r="Q237" i="23" s="1"/>
  <c r="D440" i="22"/>
  <c r="Q236" i="23" s="1"/>
  <c r="D439" i="22"/>
  <c r="Q235" i="23" s="1"/>
  <c r="D438" i="22"/>
  <c r="Q234" i="23" s="1"/>
  <c r="D437" i="22"/>
  <c r="Q233" i="23" s="1"/>
  <c r="D436" i="22"/>
  <c r="Q232" i="23" s="1"/>
  <c r="D435" i="22"/>
  <c r="Q231" i="23" s="1"/>
  <c r="D434" i="22"/>
  <c r="Q230" i="23" s="1"/>
  <c r="D433" i="22"/>
  <c r="Q229" i="23" s="1"/>
  <c r="L432" i="22"/>
  <c r="D432" i="22"/>
  <c r="Q228" i="23" s="1"/>
  <c r="L431" i="22"/>
  <c r="D431" i="22"/>
  <c r="Q227" i="23" s="1"/>
  <c r="AG229" i="23" s="1"/>
  <c r="L430" i="22"/>
  <c r="D430" i="22"/>
  <c r="Q226" i="23" s="1"/>
  <c r="L429" i="22"/>
  <c r="D429" i="22"/>
  <c r="Q225" i="23" s="1"/>
  <c r="L428" i="22"/>
  <c r="D428" i="22"/>
  <c r="Q224" i="23" s="1"/>
  <c r="L427" i="22"/>
  <c r="D427" i="22"/>
  <c r="Q223" i="23" s="1"/>
  <c r="L426" i="22"/>
  <c r="D426" i="22"/>
  <c r="Q222" i="23" s="1"/>
  <c r="L425" i="22"/>
  <c r="D425" i="22"/>
  <c r="Q221" i="23" s="1"/>
  <c r="AG223" i="23" s="1"/>
  <c r="L424" i="22"/>
  <c r="D424" i="22"/>
  <c r="Q220" i="23" s="1"/>
  <c r="L423" i="22"/>
  <c r="D423" i="22"/>
  <c r="Q219" i="23" s="1"/>
  <c r="L422" i="22"/>
  <c r="D422" i="22"/>
  <c r="Q218" i="23" s="1"/>
  <c r="L421" i="22"/>
  <c r="D421" i="22"/>
  <c r="Q217" i="23" s="1"/>
  <c r="L420" i="22"/>
  <c r="D420" i="22"/>
  <c r="Q216" i="23" s="1"/>
  <c r="L419" i="22"/>
  <c r="D419" i="22"/>
  <c r="Q215" i="23" s="1"/>
  <c r="L418" i="22"/>
  <c r="D418" i="22"/>
  <c r="Q214" i="23" s="1"/>
  <c r="L417" i="22"/>
  <c r="D417" i="22"/>
  <c r="Q213" i="23" s="1"/>
  <c r="L416" i="22"/>
  <c r="D416" i="22"/>
  <c r="Q212" i="23" s="1"/>
  <c r="L415" i="22"/>
  <c r="D415" i="22"/>
  <c r="Q211" i="23" s="1"/>
  <c r="L414" i="22"/>
  <c r="D414" i="22"/>
  <c r="Q210" i="23" s="1"/>
  <c r="AG212" i="23" s="1"/>
  <c r="L413" i="22"/>
  <c r="D413" i="22"/>
  <c r="Q209" i="23" s="1"/>
  <c r="L412" i="22"/>
  <c r="D412" i="22"/>
  <c r="Q208" i="23" s="1"/>
  <c r="L411" i="22"/>
  <c r="D411" i="22"/>
  <c r="Q207" i="23" s="1"/>
  <c r="L410" i="22"/>
  <c r="D410" i="22"/>
  <c r="Q206" i="23" s="1"/>
  <c r="L409" i="22"/>
  <c r="D409" i="22"/>
  <c r="Q205" i="23" s="1"/>
  <c r="L408" i="22"/>
  <c r="D408" i="22"/>
  <c r="Q204" i="23" s="1"/>
  <c r="L407" i="22"/>
  <c r="D407" i="22"/>
  <c r="Q203" i="23" s="1"/>
  <c r="L406" i="22"/>
  <c r="D406" i="22"/>
  <c r="Q202" i="23" s="1"/>
  <c r="L405" i="22"/>
  <c r="D405" i="22"/>
  <c r="Q201" i="23" s="1"/>
  <c r="L404" i="22"/>
  <c r="D404" i="22"/>
  <c r="Q200" i="23" s="1"/>
  <c r="L403" i="22"/>
  <c r="D403" i="22"/>
  <c r="Q199" i="23" s="1"/>
  <c r="AG201" i="23" s="1"/>
  <c r="L402" i="22"/>
  <c r="D402" i="22"/>
  <c r="Q198" i="23" s="1"/>
  <c r="L401" i="22"/>
  <c r="D401" i="22"/>
  <c r="Q197" i="23" s="1"/>
  <c r="L400" i="22"/>
  <c r="D400" i="22"/>
  <c r="Q196" i="23" s="1"/>
  <c r="L399" i="22"/>
  <c r="D399" i="22"/>
  <c r="Q195" i="23" s="1"/>
  <c r="AG197" i="23" s="1"/>
  <c r="L398" i="22"/>
  <c r="D398" i="22"/>
  <c r="Q194" i="23" s="1"/>
  <c r="L397" i="22"/>
  <c r="D397" i="22"/>
  <c r="Q193" i="23" s="1"/>
  <c r="L396" i="22"/>
  <c r="D396" i="22"/>
  <c r="Q192" i="23" s="1"/>
  <c r="AG194" i="23" s="1"/>
  <c r="L395" i="22"/>
  <c r="D395" i="22"/>
  <c r="Q191" i="23" s="1"/>
  <c r="L394" i="22"/>
  <c r="D394" i="22"/>
  <c r="Q190" i="23" s="1"/>
  <c r="L393" i="22"/>
  <c r="D393" i="22"/>
  <c r="Q189" i="23" s="1"/>
  <c r="L392" i="22"/>
  <c r="D392" i="22"/>
  <c r="Q188" i="23" s="1"/>
  <c r="L391" i="22"/>
  <c r="D391" i="22"/>
  <c r="Q187" i="23" s="1"/>
  <c r="AG189" i="23" s="1"/>
  <c r="L390" i="22"/>
  <c r="D390" i="22"/>
  <c r="Q186" i="23" s="1"/>
  <c r="L389" i="22"/>
  <c r="D389" i="22"/>
  <c r="Q185" i="23" s="1"/>
  <c r="L388" i="22"/>
  <c r="D388" i="22"/>
  <c r="Q184" i="23" s="1"/>
  <c r="L387" i="22"/>
  <c r="D387" i="22"/>
  <c r="Q183" i="23" s="1"/>
  <c r="L386" i="22"/>
  <c r="D386" i="22"/>
  <c r="Q182" i="23" s="1"/>
  <c r="L385" i="22"/>
  <c r="D385" i="22"/>
  <c r="Q181" i="23" s="1"/>
  <c r="L384" i="22"/>
  <c r="D384" i="22"/>
  <c r="Q180" i="23" s="1"/>
  <c r="L383" i="22"/>
  <c r="D383" i="22"/>
  <c r="Q179" i="23" s="1"/>
  <c r="L382" i="22"/>
  <c r="D382" i="22"/>
  <c r="Q178" i="23" s="1"/>
  <c r="L381" i="22"/>
  <c r="D381" i="22"/>
  <c r="Q177" i="23" s="1"/>
  <c r="L380" i="22"/>
  <c r="D380" i="22"/>
  <c r="Q176" i="23" s="1"/>
  <c r="AG178" i="23" s="1"/>
  <c r="L379" i="22"/>
  <c r="D379" i="22"/>
  <c r="Q175" i="23" s="1"/>
  <c r="L378" i="22"/>
  <c r="D378" i="22"/>
  <c r="Q174" i="23" s="1"/>
  <c r="L377" i="22"/>
  <c r="D377" i="22"/>
  <c r="Q173" i="23" s="1"/>
  <c r="L376" i="22"/>
  <c r="D376" i="22"/>
  <c r="Q172" i="23" s="1"/>
  <c r="AG174" i="23" s="1"/>
  <c r="L375" i="22"/>
  <c r="D375" i="22"/>
  <c r="Q171" i="23" s="1"/>
  <c r="L374" i="22"/>
  <c r="D374" i="22"/>
  <c r="Q170" i="23" s="1"/>
  <c r="L373" i="22"/>
  <c r="D373" i="22"/>
  <c r="Q169" i="23" s="1"/>
  <c r="L372" i="22"/>
  <c r="D372" i="22"/>
  <c r="Q168" i="23" s="1"/>
  <c r="L371" i="22"/>
  <c r="D371" i="22"/>
  <c r="Q167" i="23" s="1"/>
  <c r="L370" i="22"/>
  <c r="D370" i="22"/>
  <c r="Q166" i="23" s="1"/>
  <c r="L369" i="22"/>
  <c r="D369" i="22"/>
  <c r="Q165" i="23" s="1"/>
  <c r="L368" i="22"/>
  <c r="D368" i="22"/>
  <c r="Q164" i="23" s="1"/>
  <c r="L367" i="22"/>
  <c r="D367" i="22"/>
  <c r="Q163" i="23" s="1"/>
  <c r="AG165" i="23" s="1"/>
  <c r="L366" i="22"/>
  <c r="D366" i="22"/>
  <c r="Q162" i="23" s="1"/>
  <c r="L365" i="22"/>
  <c r="D365" i="22"/>
  <c r="Q161" i="23" s="1"/>
  <c r="L364" i="22"/>
  <c r="D364" i="22"/>
  <c r="Q160" i="23" s="1"/>
  <c r="AG162" i="23" s="1"/>
  <c r="L363" i="22"/>
  <c r="D363" i="22"/>
  <c r="Q159" i="23" s="1"/>
  <c r="L362" i="22"/>
  <c r="D362" i="22"/>
  <c r="Q158" i="23" s="1"/>
  <c r="L361" i="22"/>
  <c r="D361" i="22"/>
  <c r="Q157" i="23" s="1"/>
  <c r="L360" i="22"/>
  <c r="D360" i="22"/>
  <c r="Q156" i="23" s="1"/>
  <c r="L359" i="22"/>
  <c r="D359" i="22"/>
  <c r="Q155" i="23" s="1"/>
  <c r="L358" i="22"/>
  <c r="D358" i="22"/>
  <c r="Q154" i="23" s="1"/>
  <c r="L357" i="22"/>
  <c r="D357" i="22"/>
  <c r="Q153" i="23" s="1"/>
  <c r="L356" i="22"/>
  <c r="D356" i="22"/>
  <c r="Q152" i="23" s="1"/>
  <c r="L355" i="22"/>
  <c r="D355" i="22"/>
  <c r="Q151" i="23" s="1"/>
  <c r="AG153" i="23" s="1"/>
  <c r="L354" i="22"/>
  <c r="D354" i="22"/>
  <c r="Q150" i="23" s="1"/>
  <c r="L353" i="22"/>
  <c r="D353" i="22"/>
  <c r="Q149" i="23" s="1"/>
  <c r="L352" i="22"/>
  <c r="D352" i="22"/>
  <c r="Q148" i="23" s="1"/>
  <c r="L351" i="22"/>
  <c r="D351" i="22"/>
  <c r="Q147" i="23" s="1"/>
  <c r="AG149" i="23" s="1"/>
  <c r="L350" i="22"/>
  <c r="D350" i="22"/>
  <c r="Q146" i="23" s="1"/>
  <c r="AG148" i="23" s="1"/>
  <c r="L349" i="22"/>
  <c r="D349" i="22"/>
  <c r="Q145" i="23" s="1"/>
  <c r="L348" i="22"/>
  <c r="D348" i="22"/>
  <c r="Q144" i="23" s="1"/>
  <c r="L347" i="22"/>
  <c r="D347" i="22"/>
  <c r="Q143" i="23" s="1"/>
  <c r="L346" i="22"/>
  <c r="D346" i="22"/>
  <c r="Q142" i="23" s="1"/>
  <c r="L345" i="22"/>
  <c r="D345" i="22"/>
  <c r="Q141" i="23" s="1"/>
  <c r="AG143" i="23" s="1"/>
  <c r="L344" i="22"/>
  <c r="D344" i="22"/>
  <c r="Q140" i="23" s="1"/>
  <c r="L343" i="22"/>
  <c r="D343" i="22"/>
  <c r="Q139" i="23" s="1"/>
  <c r="L342" i="22"/>
  <c r="D342" i="22"/>
  <c r="Q138" i="23" s="1"/>
  <c r="L341" i="22"/>
  <c r="D341" i="22"/>
  <c r="Q137" i="23" s="1"/>
  <c r="L340" i="22"/>
  <c r="D340" i="22"/>
  <c r="Q136" i="23" s="1"/>
  <c r="L339" i="22"/>
  <c r="D339" i="22"/>
  <c r="Q135" i="23" s="1"/>
  <c r="L338" i="22"/>
  <c r="D338" i="22"/>
  <c r="Q134" i="23" s="1"/>
  <c r="L337" i="22"/>
  <c r="D337" i="22"/>
  <c r="Q133" i="23" s="1"/>
  <c r="L336" i="22"/>
  <c r="D336" i="22"/>
  <c r="Q132" i="23" s="1"/>
  <c r="L335" i="22"/>
  <c r="D335" i="22"/>
  <c r="Q131" i="23" s="1"/>
  <c r="L334" i="22"/>
  <c r="D334" i="22"/>
  <c r="Q130" i="23" s="1"/>
  <c r="L333" i="22"/>
  <c r="D333" i="22"/>
  <c r="Q129" i="23" s="1"/>
  <c r="L332" i="22"/>
  <c r="D332" i="22"/>
  <c r="Q128" i="23" s="1"/>
  <c r="L331" i="22"/>
  <c r="D331" i="22"/>
  <c r="Q127" i="23" s="1"/>
  <c r="L330" i="22"/>
  <c r="D330" i="22"/>
  <c r="Q126" i="23" s="1"/>
  <c r="L329" i="22"/>
  <c r="D329" i="22"/>
  <c r="Q125" i="23" s="1"/>
  <c r="L328" i="22"/>
  <c r="D328" i="22"/>
  <c r="Q124" i="23" s="1"/>
  <c r="L327" i="22"/>
  <c r="D327" i="22"/>
  <c r="Q123" i="23" s="1"/>
  <c r="AG125" i="23" s="1"/>
  <c r="L326" i="22"/>
  <c r="D326" i="22"/>
  <c r="Q122" i="23" s="1"/>
  <c r="L325" i="22"/>
  <c r="D325" i="22"/>
  <c r="Q121" i="23" s="1"/>
  <c r="L324" i="22"/>
  <c r="D324" i="22"/>
  <c r="Q120" i="23" s="1"/>
  <c r="L323" i="22"/>
  <c r="D323" i="22"/>
  <c r="Q119" i="23" s="1"/>
  <c r="AG121" i="23" s="1"/>
  <c r="L322" i="22"/>
  <c r="D322" i="22"/>
  <c r="Q118" i="23" s="1"/>
  <c r="AG120" i="23" s="1"/>
  <c r="L321" i="22"/>
  <c r="D321" i="22"/>
  <c r="Q117" i="23" s="1"/>
  <c r="L320" i="22"/>
  <c r="D320" i="22"/>
  <c r="Q116" i="23" s="1"/>
  <c r="L319" i="22"/>
  <c r="D319" i="22"/>
  <c r="Q115" i="23" s="1"/>
  <c r="L318" i="22"/>
  <c r="D318" i="22"/>
  <c r="Q114" i="23" s="1"/>
  <c r="L317" i="22"/>
  <c r="D317" i="22"/>
  <c r="Q113" i="23" s="1"/>
  <c r="AG115" i="23" s="1"/>
  <c r="L316" i="22"/>
  <c r="D316" i="22"/>
  <c r="Q112" i="23" s="1"/>
  <c r="L315" i="22"/>
  <c r="D315" i="22"/>
  <c r="Q111" i="23" s="1"/>
  <c r="L314" i="22"/>
  <c r="D314" i="22"/>
  <c r="Q110" i="23" s="1"/>
  <c r="L313" i="22"/>
  <c r="D313" i="22"/>
  <c r="Q109" i="23" s="1"/>
  <c r="AG111" i="23" s="1"/>
  <c r="L312" i="22"/>
  <c r="D312" i="22"/>
  <c r="Q108" i="23" s="1"/>
  <c r="L311" i="22"/>
  <c r="D311" i="22"/>
  <c r="Q107" i="23" s="1"/>
  <c r="L310" i="22"/>
  <c r="D310" i="22"/>
  <c r="Q106" i="23" s="1"/>
  <c r="L309" i="22"/>
  <c r="D309" i="22"/>
  <c r="Q105" i="23" s="1"/>
  <c r="L308" i="22"/>
  <c r="D308" i="22"/>
  <c r="Q104" i="23" s="1"/>
  <c r="L307" i="22"/>
  <c r="D307" i="22"/>
  <c r="Q103" i="23" s="1"/>
  <c r="L306" i="22"/>
  <c r="D306" i="22"/>
  <c r="Q102" i="23" s="1"/>
  <c r="L305" i="22"/>
  <c r="D305" i="22"/>
  <c r="Q101" i="23" s="1"/>
  <c r="L304" i="22"/>
  <c r="D304" i="22"/>
  <c r="Q100" i="23" s="1"/>
  <c r="L303" i="22"/>
  <c r="D303" i="22"/>
  <c r="Q99" i="23" s="1"/>
  <c r="L302" i="22"/>
  <c r="D302" i="22"/>
  <c r="Q98" i="23" s="1"/>
  <c r="L301" i="22"/>
  <c r="D301" i="22"/>
  <c r="Q97" i="23" s="1"/>
  <c r="L300" i="22"/>
  <c r="D300" i="22"/>
  <c r="Q96" i="23" s="1"/>
  <c r="AG98" i="23" s="1"/>
  <c r="L299" i="22"/>
  <c r="D299" i="22"/>
  <c r="Q95" i="23" s="1"/>
  <c r="L298" i="22"/>
  <c r="D298" i="22"/>
  <c r="Q94" i="23" s="1"/>
  <c r="L297" i="22"/>
  <c r="D297" i="22"/>
  <c r="Q93" i="23" s="1"/>
  <c r="L296" i="22"/>
  <c r="D296" i="22"/>
  <c r="Q92" i="23" s="1"/>
  <c r="L295" i="22"/>
  <c r="D295" i="22"/>
  <c r="Q91" i="23" s="1"/>
  <c r="L294" i="22"/>
  <c r="D294" i="22"/>
  <c r="Q90" i="23" s="1"/>
  <c r="L293" i="22"/>
  <c r="D293" i="22"/>
  <c r="Q89" i="23" s="1"/>
  <c r="L292" i="22"/>
  <c r="D292" i="22"/>
  <c r="Q88" i="23" s="1"/>
  <c r="AG90" i="23" s="1"/>
  <c r="L291" i="22"/>
  <c r="D291" i="22"/>
  <c r="Q87" i="23" s="1"/>
  <c r="AG89" i="23" s="1"/>
  <c r="L290" i="22"/>
  <c r="D290" i="22"/>
  <c r="Q86" i="23" s="1"/>
  <c r="L289" i="22"/>
  <c r="D289" i="22"/>
  <c r="Q85" i="23" s="1"/>
  <c r="L288" i="22"/>
  <c r="D288" i="22"/>
  <c r="Q84" i="23" s="1"/>
  <c r="L287" i="22"/>
  <c r="D287" i="22"/>
  <c r="Q83" i="23" s="1"/>
  <c r="L286" i="22"/>
  <c r="D286" i="22"/>
  <c r="Q82" i="23" s="1"/>
  <c r="AG84" i="23" s="1"/>
  <c r="L285" i="22"/>
  <c r="D285" i="22"/>
  <c r="Q81" i="23" s="1"/>
  <c r="L284" i="22"/>
  <c r="D284" i="22"/>
  <c r="Q80" i="23" s="1"/>
  <c r="L283" i="22"/>
  <c r="D283" i="22"/>
  <c r="Q79" i="23" s="1"/>
  <c r="L282" i="22"/>
  <c r="D282" i="22"/>
  <c r="Q78" i="23" s="1"/>
  <c r="AG80" i="23" s="1"/>
  <c r="L281" i="22"/>
  <c r="D281" i="22"/>
  <c r="Q77" i="23" s="1"/>
  <c r="L280" i="22"/>
  <c r="D280" i="22"/>
  <c r="Q76" i="23" s="1"/>
  <c r="L279" i="22"/>
  <c r="D279" i="22"/>
  <c r="Q75" i="23" s="1"/>
  <c r="L278" i="22"/>
  <c r="D278" i="22"/>
  <c r="Q74" i="23" s="1"/>
  <c r="L277" i="22"/>
  <c r="D277" i="22"/>
  <c r="Q73" i="23" s="1"/>
  <c r="L276" i="22"/>
  <c r="D276" i="22"/>
  <c r="Q72" i="23" s="1"/>
  <c r="AG74" i="23" s="1"/>
  <c r="L275" i="22"/>
  <c r="D275" i="22"/>
  <c r="Q71" i="23" s="1"/>
  <c r="L274" i="22"/>
  <c r="D274" i="22"/>
  <c r="L273" i="22"/>
  <c r="D273" i="22"/>
  <c r="Q69" i="23" s="1"/>
  <c r="L272" i="22"/>
  <c r="D272" i="22"/>
  <c r="Q68" i="23" s="1"/>
  <c r="L271" i="22"/>
  <c r="D271" i="22"/>
  <c r="Q67" i="23" s="1"/>
  <c r="AG69" i="23" s="1"/>
  <c r="L270" i="22"/>
  <c r="D270" i="22"/>
  <c r="Q66" i="23" s="1"/>
  <c r="L269" i="22"/>
  <c r="D269" i="22"/>
  <c r="Q65" i="23" s="1"/>
  <c r="L268" i="22"/>
  <c r="D268" i="22"/>
  <c r="Q64" i="23" s="1"/>
  <c r="L267" i="22"/>
  <c r="D267" i="22"/>
  <c r="Q63" i="23" s="1"/>
  <c r="L266" i="22"/>
  <c r="D266" i="22"/>
  <c r="Q62" i="23" s="1"/>
  <c r="L265" i="22"/>
  <c r="D265" i="22"/>
  <c r="Q61" i="23" s="1"/>
  <c r="AG63" i="23" s="1"/>
  <c r="L264" i="22"/>
  <c r="D264" i="22"/>
  <c r="Q60" i="23" s="1"/>
  <c r="L263" i="22"/>
  <c r="D263" i="22"/>
  <c r="Q59" i="23" s="1"/>
  <c r="L262" i="22"/>
  <c r="D262" i="22"/>
  <c r="Q58" i="23" s="1"/>
  <c r="L261" i="22"/>
  <c r="D261" i="22"/>
  <c r="Q57" i="23" s="1"/>
  <c r="L260" i="22"/>
  <c r="D260" i="22"/>
  <c r="Q56" i="23" s="1"/>
  <c r="L259" i="22"/>
  <c r="D259" i="22"/>
  <c r="Q55" i="23" s="1"/>
  <c r="AG57" i="23" s="1"/>
  <c r="L258" i="22"/>
  <c r="D258" i="22"/>
  <c r="Q54" i="23" s="1"/>
  <c r="L257" i="22"/>
  <c r="D257" i="22"/>
  <c r="Q53" i="23" s="1"/>
  <c r="AG55" i="23" s="1"/>
  <c r="L256" i="22"/>
  <c r="D256" i="22"/>
  <c r="Q52" i="23" s="1"/>
  <c r="L255" i="22"/>
  <c r="D255" i="22"/>
  <c r="Q51" i="23" s="1"/>
  <c r="L254" i="22"/>
  <c r="D254" i="22"/>
  <c r="Q50" i="23" s="1"/>
  <c r="L253" i="22"/>
  <c r="D253" i="22"/>
  <c r="Q49" i="23" s="1"/>
  <c r="AG51" i="23" s="1"/>
  <c r="L252" i="22"/>
  <c r="D252" i="22"/>
  <c r="Q48" i="23" s="1"/>
  <c r="L251" i="22"/>
  <c r="D251" i="22"/>
  <c r="Q47" i="23" s="1"/>
  <c r="L250" i="22"/>
  <c r="D250" i="22"/>
  <c r="Q46" i="23" s="1"/>
  <c r="L249" i="22"/>
  <c r="D249" i="22"/>
  <c r="Q45" i="23" s="1"/>
  <c r="AG47" i="23" s="1"/>
  <c r="L248" i="22"/>
  <c r="D248" i="22"/>
  <c r="Q44" i="23" s="1"/>
  <c r="L247" i="22"/>
  <c r="D247" i="22"/>
  <c r="Q43" i="23" s="1"/>
  <c r="L246" i="22"/>
  <c r="D246" i="22"/>
  <c r="Q42" i="23" s="1"/>
  <c r="L245" i="22"/>
  <c r="D245" i="22"/>
  <c r="Q41" i="23" s="1"/>
  <c r="L244" i="22"/>
  <c r="D244" i="22"/>
  <c r="Q40" i="23" s="1"/>
  <c r="L243" i="22"/>
  <c r="D243" i="22"/>
  <c r="Q39" i="23" s="1"/>
  <c r="L242" i="22"/>
  <c r="D242" i="22"/>
  <c r="Q38" i="23" s="1"/>
  <c r="L241" i="22"/>
  <c r="D241" i="22"/>
  <c r="Q37" i="23" s="1"/>
  <c r="L240" i="22"/>
  <c r="D240" i="22"/>
  <c r="Q36" i="23" s="1"/>
  <c r="L239" i="22"/>
  <c r="D239" i="22"/>
  <c r="Q35" i="23" s="1"/>
  <c r="L238" i="22"/>
  <c r="D238" i="22"/>
  <c r="Q34" i="23" s="1"/>
  <c r="L237" i="22"/>
  <c r="D237" i="22"/>
  <c r="Q33" i="23" s="1"/>
  <c r="L236" i="22"/>
  <c r="D236" i="22"/>
  <c r="Q32" i="23" s="1"/>
  <c r="L235" i="22"/>
  <c r="D235" i="22"/>
  <c r="Q31" i="23" s="1"/>
  <c r="L234" i="22"/>
  <c r="D234" i="22"/>
  <c r="Q30" i="23" s="1"/>
  <c r="L233" i="22"/>
  <c r="D233" i="22"/>
  <c r="Q29" i="23" s="1"/>
  <c r="L232" i="22"/>
  <c r="D232" i="22"/>
  <c r="Q28" i="23" s="1"/>
  <c r="L231" i="22"/>
  <c r="D231" i="22"/>
  <c r="Q27" i="23" s="1"/>
  <c r="L230" i="22"/>
  <c r="D230" i="22"/>
  <c r="Q26" i="23" s="1"/>
  <c r="L229" i="22"/>
  <c r="D229" i="22"/>
  <c r="Q25" i="23" s="1"/>
  <c r="L228" i="22"/>
  <c r="D228" i="22"/>
  <c r="Q24" i="23" s="1"/>
  <c r="L227" i="22"/>
  <c r="D227" i="22"/>
  <c r="Q23" i="23" s="1"/>
  <c r="L226" i="22"/>
  <c r="D226" i="22"/>
  <c r="Q22" i="23" s="1"/>
  <c r="L225" i="22"/>
  <c r="D225" i="22"/>
  <c r="Q21" i="23" s="1"/>
  <c r="L224" i="22"/>
  <c r="D224" i="22"/>
  <c r="Q20" i="23" s="1"/>
  <c r="L223" i="22"/>
  <c r="D223" i="22"/>
  <c r="Q19" i="23" s="1"/>
  <c r="L222" i="22"/>
  <c r="D222" i="22"/>
  <c r="Q18" i="23" s="1"/>
  <c r="L221" i="22"/>
  <c r="D221" i="22"/>
  <c r="Q17" i="23" s="1"/>
  <c r="L220" i="22"/>
  <c r="D220" i="22"/>
  <c r="Q16" i="23" s="1"/>
  <c r="L219" i="22"/>
  <c r="D219" i="22"/>
  <c r="Q15" i="23" s="1"/>
  <c r="L218" i="22"/>
  <c r="D218" i="22"/>
  <c r="Q14" i="23" s="1"/>
  <c r="L217" i="22"/>
  <c r="D217" i="22"/>
  <c r="Q13" i="23" s="1"/>
  <c r="L216" i="22"/>
  <c r="D216" i="22"/>
  <c r="Q12" i="23" s="1"/>
  <c r="L215" i="22"/>
  <c r="D215" i="22"/>
  <c r="Q11" i="23" s="1"/>
  <c r="L214" i="22"/>
  <c r="D214" i="22"/>
  <c r="Q10" i="23" s="1"/>
  <c r="L213" i="22"/>
  <c r="D213" i="22"/>
  <c r="Q9" i="23" s="1"/>
  <c r="L212" i="22"/>
  <c r="D212" i="22"/>
  <c r="Q8" i="23" s="1"/>
  <c r="L211" i="22"/>
  <c r="D211" i="22"/>
  <c r="Q7" i="23" s="1"/>
  <c r="L210" i="22"/>
  <c r="D210" i="22"/>
  <c r="Q6" i="23" s="1"/>
  <c r="L209" i="22"/>
  <c r="D209" i="22"/>
  <c r="Q5" i="23" s="1"/>
  <c r="L208" i="22"/>
  <c r="D208" i="22"/>
  <c r="Q4" i="23" s="1"/>
  <c r="L207" i="22"/>
  <c r="D207" i="22"/>
  <c r="L206" i="22"/>
  <c r="D206" i="22"/>
  <c r="L205" i="22"/>
  <c r="D205" i="22"/>
  <c r="L204" i="22"/>
  <c r="D204" i="22"/>
  <c r="L203" i="22"/>
  <c r="D203" i="22"/>
  <c r="L202" i="22"/>
  <c r="D202" i="22"/>
  <c r="L201" i="22"/>
  <c r="D201" i="22"/>
  <c r="L200" i="22"/>
  <c r="D200" i="22"/>
  <c r="L199" i="22"/>
  <c r="D199" i="22"/>
  <c r="L198" i="22"/>
  <c r="D198" i="22"/>
  <c r="L197" i="22"/>
  <c r="D197" i="22"/>
  <c r="L196" i="22"/>
  <c r="D196" i="22"/>
  <c r="L195" i="22"/>
  <c r="D195" i="22"/>
  <c r="L194" i="22"/>
  <c r="D194" i="22"/>
  <c r="L193" i="22"/>
  <c r="D193" i="22"/>
  <c r="L192" i="22"/>
  <c r="D192" i="22"/>
  <c r="L191" i="22"/>
  <c r="D191" i="22"/>
  <c r="L190" i="22"/>
  <c r="D190" i="22"/>
  <c r="L189" i="22"/>
  <c r="D189" i="22"/>
  <c r="L188" i="22"/>
  <c r="D188" i="22"/>
  <c r="L187" i="22"/>
  <c r="D187" i="22"/>
  <c r="L186" i="22"/>
  <c r="D186" i="22"/>
  <c r="L185" i="22"/>
  <c r="D185" i="22"/>
  <c r="L184" i="22"/>
  <c r="D184" i="22"/>
  <c r="L183" i="22"/>
  <c r="D183" i="22"/>
  <c r="L182" i="22"/>
  <c r="D182" i="22"/>
  <c r="L181" i="22"/>
  <c r="D181" i="22"/>
  <c r="L180" i="22"/>
  <c r="D180" i="22"/>
  <c r="L179" i="22"/>
  <c r="D179" i="22"/>
  <c r="L178" i="22"/>
  <c r="D178" i="22"/>
  <c r="L177" i="22"/>
  <c r="D177" i="22"/>
  <c r="L176" i="22"/>
  <c r="D176" i="22"/>
  <c r="L175" i="22"/>
  <c r="D175" i="22"/>
  <c r="L174" i="22"/>
  <c r="D174" i="22"/>
  <c r="L173" i="22"/>
  <c r="D173" i="22"/>
  <c r="L172" i="22"/>
  <c r="D172" i="22"/>
  <c r="L171" i="22"/>
  <c r="D171" i="22"/>
  <c r="L170" i="22"/>
  <c r="D170" i="22"/>
  <c r="L169" i="22"/>
  <c r="D169" i="22"/>
  <c r="L168" i="22"/>
  <c r="D168" i="22"/>
  <c r="L167" i="22"/>
  <c r="D167" i="22"/>
  <c r="L166" i="22"/>
  <c r="D166" i="22"/>
  <c r="L165" i="22"/>
  <c r="D165" i="22"/>
  <c r="L164" i="22"/>
  <c r="D164" i="22"/>
  <c r="L163" i="22"/>
  <c r="D163" i="22"/>
  <c r="L162" i="22"/>
  <c r="D162" i="22"/>
  <c r="L161" i="22"/>
  <c r="D161" i="22"/>
  <c r="L160" i="22"/>
  <c r="D160" i="22"/>
  <c r="L159" i="22"/>
  <c r="D159" i="22"/>
  <c r="L158" i="22"/>
  <c r="D158" i="22"/>
  <c r="L157" i="22"/>
  <c r="D157" i="22"/>
  <c r="L156" i="22"/>
  <c r="D156" i="22"/>
  <c r="L155" i="22"/>
  <c r="D155" i="22"/>
  <c r="L154" i="22"/>
  <c r="D154" i="22"/>
  <c r="L153" i="22"/>
  <c r="D153" i="22"/>
  <c r="L152" i="22"/>
  <c r="D152" i="22"/>
  <c r="L151" i="22"/>
  <c r="D151" i="22"/>
  <c r="L150" i="22"/>
  <c r="D150" i="22"/>
  <c r="L149" i="22"/>
  <c r="D149" i="22"/>
  <c r="L148" i="22"/>
  <c r="D148" i="22"/>
  <c r="L147" i="22"/>
  <c r="D147" i="22"/>
  <c r="L146" i="22"/>
  <c r="D146" i="22"/>
  <c r="L145" i="22"/>
  <c r="D145" i="22"/>
  <c r="L144" i="22"/>
  <c r="D144" i="22"/>
  <c r="L143" i="22"/>
  <c r="D143" i="22"/>
  <c r="L142" i="22"/>
  <c r="D142" i="22"/>
  <c r="L141" i="22"/>
  <c r="D141" i="22"/>
  <c r="L140" i="22"/>
  <c r="D140" i="22"/>
  <c r="L139" i="22"/>
  <c r="D139" i="22"/>
  <c r="L138" i="22"/>
  <c r="D138" i="22"/>
  <c r="L137" i="22"/>
  <c r="D137" i="22"/>
  <c r="L136" i="22"/>
  <c r="D136" i="22"/>
  <c r="L135" i="22"/>
  <c r="D135" i="22"/>
  <c r="L134" i="22"/>
  <c r="D134" i="22"/>
  <c r="L133" i="22"/>
  <c r="D133" i="22"/>
  <c r="L132" i="22"/>
  <c r="D132" i="22"/>
  <c r="L131" i="22"/>
  <c r="D131" i="22"/>
  <c r="L130" i="22"/>
  <c r="D130" i="22"/>
  <c r="L129" i="22"/>
  <c r="D129" i="22"/>
  <c r="L128" i="22"/>
  <c r="D128" i="22"/>
  <c r="L127" i="22"/>
  <c r="D127" i="22"/>
  <c r="L126" i="22"/>
  <c r="D126" i="22"/>
  <c r="L125" i="22"/>
  <c r="D125" i="22"/>
  <c r="L124" i="22"/>
  <c r="D124" i="22"/>
  <c r="L123" i="22"/>
  <c r="D123" i="22"/>
  <c r="L122" i="22"/>
  <c r="D122" i="22"/>
  <c r="L121" i="22"/>
  <c r="D121" i="22"/>
  <c r="L120" i="22"/>
  <c r="D120" i="22"/>
  <c r="L119" i="22"/>
  <c r="D119" i="22"/>
  <c r="L118" i="22"/>
  <c r="D118" i="22"/>
  <c r="L117" i="22"/>
  <c r="D117" i="22"/>
  <c r="L116" i="22"/>
  <c r="D116" i="22"/>
  <c r="L115" i="22"/>
  <c r="D115" i="22"/>
  <c r="L114" i="22"/>
  <c r="D114" i="22"/>
  <c r="L113" i="22"/>
  <c r="D113" i="22"/>
  <c r="L112" i="22"/>
  <c r="D112" i="22"/>
  <c r="L111" i="22"/>
  <c r="D111" i="22"/>
  <c r="L110" i="22"/>
  <c r="D110" i="22"/>
  <c r="L109" i="22"/>
  <c r="D109" i="22"/>
  <c r="L108" i="22"/>
  <c r="D108" i="22"/>
  <c r="L107" i="22"/>
  <c r="D107" i="22"/>
  <c r="L106" i="22"/>
  <c r="D106" i="22"/>
  <c r="L105" i="22"/>
  <c r="D105" i="22"/>
  <c r="L104" i="22"/>
  <c r="D104" i="22"/>
  <c r="L103" i="22"/>
  <c r="D103" i="22"/>
  <c r="L102" i="22"/>
  <c r="D102" i="22"/>
  <c r="L101" i="22"/>
  <c r="D101" i="22"/>
  <c r="L100" i="22"/>
  <c r="D100" i="22"/>
  <c r="L99" i="22"/>
  <c r="D99" i="22"/>
  <c r="L98" i="22"/>
  <c r="D98" i="22"/>
  <c r="L97" i="22"/>
  <c r="D97" i="22"/>
  <c r="L96" i="22"/>
  <c r="D96" i="22"/>
  <c r="L95" i="22"/>
  <c r="D95" i="22"/>
  <c r="L94" i="22"/>
  <c r="D94" i="22"/>
  <c r="L93" i="22"/>
  <c r="D93" i="22"/>
  <c r="L92" i="22"/>
  <c r="D92" i="22"/>
  <c r="L91" i="22"/>
  <c r="D91" i="22"/>
  <c r="L90" i="22"/>
  <c r="D90" i="22"/>
  <c r="L89" i="22"/>
  <c r="D89" i="22"/>
  <c r="L88" i="22"/>
  <c r="D88" i="22"/>
  <c r="L87" i="22"/>
  <c r="D87" i="22"/>
  <c r="L86" i="22"/>
  <c r="D86" i="22"/>
  <c r="L85" i="22"/>
  <c r="D85" i="22"/>
  <c r="L84" i="22"/>
  <c r="D84" i="22"/>
  <c r="L83" i="22"/>
  <c r="D83" i="22"/>
  <c r="L82" i="22"/>
  <c r="D82" i="22"/>
  <c r="L81" i="22"/>
  <c r="D81" i="22"/>
  <c r="L80" i="22"/>
  <c r="D80" i="22"/>
  <c r="L79" i="22"/>
  <c r="D79" i="22"/>
  <c r="L78" i="22"/>
  <c r="D78" i="22"/>
  <c r="L77" i="22"/>
  <c r="D77" i="22"/>
  <c r="L76" i="22"/>
  <c r="D76" i="22"/>
  <c r="L75" i="22"/>
  <c r="D75" i="22"/>
  <c r="L74" i="22"/>
  <c r="D74" i="22"/>
  <c r="L73" i="22"/>
  <c r="D73" i="22"/>
  <c r="L72" i="22"/>
  <c r="D72" i="22"/>
  <c r="L71" i="22"/>
  <c r="D71" i="22"/>
  <c r="L70" i="22"/>
  <c r="D70" i="22"/>
  <c r="L69" i="22"/>
  <c r="D69" i="22"/>
  <c r="L68" i="22"/>
  <c r="D68" i="22"/>
  <c r="L67" i="22"/>
  <c r="D67" i="22"/>
  <c r="L66" i="22"/>
  <c r="D66" i="22"/>
  <c r="L65" i="22"/>
  <c r="D65" i="22"/>
  <c r="L64" i="22"/>
  <c r="D64" i="22"/>
  <c r="L63" i="22"/>
  <c r="D63" i="22"/>
  <c r="L62" i="22"/>
  <c r="D62" i="22"/>
  <c r="L61" i="22"/>
  <c r="D61" i="22"/>
  <c r="L60" i="22"/>
  <c r="D60" i="22"/>
  <c r="L59" i="22"/>
  <c r="D59" i="22"/>
  <c r="L58" i="22"/>
  <c r="D58" i="22"/>
  <c r="L57" i="22"/>
  <c r="D57" i="22"/>
  <c r="L56" i="22"/>
  <c r="D56" i="22"/>
  <c r="L55" i="22"/>
  <c r="D55" i="22"/>
  <c r="L54" i="22"/>
  <c r="D54" i="22"/>
  <c r="L53" i="22"/>
  <c r="D53" i="22"/>
  <c r="L52" i="22"/>
  <c r="D52" i="22"/>
  <c r="L51" i="22"/>
  <c r="D51" i="22"/>
  <c r="L50" i="22"/>
  <c r="D50" i="22"/>
  <c r="L49" i="22"/>
  <c r="D49" i="22"/>
  <c r="L48" i="22"/>
  <c r="D48" i="22"/>
  <c r="L47" i="22"/>
  <c r="D47" i="22"/>
  <c r="L46" i="22"/>
  <c r="D46" i="22"/>
  <c r="L45" i="22"/>
  <c r="D45" i="22"/>
  <c r="L44" i="22"/>
  <c r="D44" i="22"/>
  <c r="L43" i="22"/>
  <c r="D43" i="22"/>
  <c r="L42" i="22"/>
  <c r="D42" i="22"/>
  <c r="L41" i="22"/>
  <c r="D41" i="22"/>
  <c r="L40" i="22"/>
  <c r="D40" i="22"/>
  <c r="L39" i="22"/>
  <c r="D39" i="22"/>
  <c r="L38" i="22"/>
  <c r="D38" i="22"/>
  <c r="L37" i="22"/>
  <c r="D37" i="22"/>
  <c r="L36" i="22"/>
  <c r="D36" i="22"/>
  <c r="L35" i="22"/>
  <c r="D35" i="22"/>
  <c r="L34" i="22"/>
  <c r="D34" i="22"/>
  <c r="L33" i="22"/>
  <c r="D33" i="22"/>
  <c r="L32" i="22"/>
  <c r="D32" i="22"/>
  <c r="L31" i="22"/>
  <c r="D31" i="22"/>
  <c r="L30" i="22"/>
  <c r="D30" i="22"/>
  <c r="L29" i="22"/>
  <c r="D29" i="22"/>
  <c r="L28" i="22"/>
  <c r="D28" i="22"/>
  <c r="L27" i="22"/>
  <c r="D27" i="22"/>
  <c r="L26" i="22"/>
  <c r="D26" i="22"/>
  <c r="L25" i="22"/>
  <c r="D25" i="22"/>
  <c r="L24" i="22"/>
  <c r="D24" i="22"/>
  <c r="L23" i="22"/>
  <c r="D23" i="22"/>
  <c r="L22" i="22"/>
  <c r="D22" i="22"/>
  <c r="L21" i="22"/>
  <c r="D21" i="22"/>
  <c r="L20" i="22"/>
  <c r="D20" i="22"/>
  <c r="L19" i="22"/>
  <c r="D19" i="22"/>
  <c r="L18" i="22"/>
  <c r="D18" i="22"/>
  <c r="L17" i="22"/>
  <c r="D17" i="22"/>
  <c r="L16" i="22"/>
  <c r="D16" i="22"/>
  <c r="L15" i="22"/>
  <c r="L14" i="22"/>
  <c r="L13" i="22"/>
  <c r="L12" i="22"/>
  <c r="L11" i="22"/>
  <c r="L10" i="22"/>
  <c r="L9" i="22"/>
  <c r="L8" i="22"/>
  <c r="L7" i="22"/>
  <c r="L6" i="22"/>
  <c r="L5" i="22"/>
  <c r="B1" i="22"/>
  <c r="C408" i="22" s="1"/>
  <c r="A1" i="22"/>
  <c r="AH1086" i="7"/>
  <c r="M1086" i="7"/>
  <c r="L1086" i="7"/>
  <c r="K1086" i="7"/>
  <c r="J1086" i="7"/>
  <c r="I1086" i="7"/>
  <c r="AH1085" i="7"/>
  <c r="M1085" i="7"/>
  <c r="L1085" i="7"/>
  <c r="K1085" i="7"/>
  <c r="J1085" i="7"/>
  <c r="I1085" i="7"/>
  <c r="AH1084" i="7"/>
  <c r="M1084" i="7"/>
  <c r="L1084" i="7"/>
  <c r="K1084" i="7"/>
  <c r="J1084" i="7"/>
  <c r="I1084" i="7"/>
  <c r="AH1083" i="7"/>
  <c r="M1083" i="7"/>
  <c r="L1083" i="7"/>
  <c r="K1083" i="7"/>
  <c r="J1083" i="7"/>
  <c r="I1083" i="7"/>
  <c r="AH1082" i="7"/>
  <c r="M1082" i="7"/>
  <c r="L1082" i="7"/>
  <c r="K1082" i="7"/>
  <c r="J1082" i="7"/>
  <c r="I1082" i="7"/>
  <c r="AH1081" i="7"/>
  <c r="M1081" i="7"/>
  <c r="L1081" i="7"/>
  <c r="K1081" i="7"/>
  <c r="J1081" i="7"/>
  <c r="I1081" i="7"/>
  <c r="O1081" i="7" s="1"/>
  <c r="AH1080" i="7"/>
  <c r="M1080" i="7"/>
  <c r="L1080" i="7"/>
  <c r="K1080" i="7"/>
  <c r="J1080" i="7"/>
  <c r="I1080" i="7"/>
  <c r="AH1079" i="7"/>
  <c r="M1079" i="7"/>
  <c r="L1079" i="7"/>
  <c r="K1079" i="7"/>
  <c r="J1079" i="7"/>
  <c r="I1079" i="7"/>
  <c r="AH1078" i="7"/>
  <c r="M1078" i="7"/>
  <c r="L1078" i="7"/>
  <c r="K1078" i="7"/>
  <c r="J1078" i="7"/>
  <c r="I1078" i="7"/>
  <c r="AH1077" i="7"/>
  <c r="M1077" i="7"/>
  <c r="L1077" i="7"/>
  <c r="K1077" i="7"/>
  <c r="J1077" i="7"/>
  <c r="I1077" i="7"/>
  <c r="AH1076" i="7"/>
  <c r="M1076" i="7"/>
  <c r="L1076" i="7"/>
  <c r="K1076" i="7"/>
  <c r="J1076" i="7"/>
  <c r="I1076" i="7"/>
  <c r="AH1075" i="7"/>
  <c r="M1075" i="7"/>
  <c r="L1075" i="7"/>
  <c r="K1075" i="7"/>
  <c r="J1075" i="7"/>
  <c r="I1075" i="7"/>
  <c r="AH1074" i="7"/>
  <c r="M1074" i="7"/>
  <c r="L1074" i="7"/>
  <c r="K1074" i="7"/>
  <c r="J1074" i="7"/>
  <c r="I1074" i="7"/>
  <c r="AH1073" i="7"/>
  <c r="M1073" i="7"/>
  <c r="L1073" i="7"/>
  <c r="AC1073" i="7" s="1"/>
  <c r="K1073" i="7"/>
  <c r="J1073" i="7"/>
  <c r="I1073" i="7"/>
  <c r="O1073" i="7" s="1"/>
  <c r="AH1072" i="7"/>
  <c r="AC1072" i="7"/>
  <c r="M1072" i="7"/>
  <c r="L1072" i="7"/>
  <c r="K1072" i="7"/>
  <c r="J1072" i="7"/>
  <c r="I1072" i="7"/>
  <c r="AH1071" i="7"/>
  <c r="M1071" i="7"/>
  <c r="L1071" i="7"/>
  <c r="K1071" i="7"/>
  <c r="J1071" i="7"/>
  <c r="O1071" i="7" s="1"/>
  <c r="I1071" i="7"/>
  <c r="AH1070" i="7"/>
  <c r="M1070" i="7"/>
  <c r="L1070" i="7"/>
  <c r="K1070" i="7"/>
  <c r="J1070" i="7"/>
  <c r="I1070" i="7"/>
  <c r="AH1069" i="7"/>
  <c r="M1069" i="7"/>
  <c r="L1069" i="7"/>
  <c r="K1069" i="7"/>
  <c r="J1069" i="7"/>
  <c r="I1069" i="7"/>
  <c r="AC1069" i="7" s="1"/>
  <c r="AH1068" i="7"/>
  <c r="M1068" i="7"/>
  <c r="L1068" i="7"/>
  <c r="O1068" i="7" s="1"/>
  <c r="K1068" i="7"/>
  <c r="J1068" i="7"/>
  <c r="I1068" i="7"/>
  <c r="AH1067" i="7"/>
  <c r="M1067" i="7"/>
  <c r="L1067" i="7"/>
  <c r="K1067" i="7"/>
  <c r="J1067" i="7"/>
  <c r="I1067" i="7"/>
  <c r="AC1067" i="7" s="1"/>
  <c r="AH1066" i="7"/>
  <c r="M1066" i="7"/>
  <c r="L1066" i="7"/>
  <c r="K1066" i="7"/>
  <c r="AC1066" i="7" s="1"/>
  <c r="J1066" i="7"/>
  <c r="I1066" i="7"/>
  <c r="AH1065" i="7"/>
  <c r="M1065" i="7"/>
  <c r="L1065" i="7"/>
  <c r="K1065" i="7"/>
  <c r="J1065" i="7"/>
  <c r="I1065" i="7"/>
  <c r="AH1064" i="7"/>
  <c r="M1064" i="7"/>
  <c r="L1064" i="7"/>
  <c r="K1064" i="7"/>
  <c r="J1064" i="7"/>
  <c r="I1064" i="7"/>
  <c r="AH1063" i="7"/>
  <c r="M1063" i="7"/>
  <c r="L1063" i="7"/>
  <c r="K1063" i="7"/>
  <c r="J1063" i="7"/>
  <c r="I1063" i="7"/>
  <c r="AH1062" i="7"/>
  <c r="M1062" i="7"/>
  <c r="L1062" i="7"/>
  <c r="K1062" i="7"/>
  <c r="J1062" i="7"/>
  <c r="AC1062" i="7" s="1"/>
  <c r="I1062" i="7"/>
  <c r="AH1061" i="7"/>
  <c r="M1061" i="7"/>
  <c r="L1061" i="7"/>
  <c r="K1061" i="7"/>
  <c r="J1061" i="7"/>
  <c r="I1061" i="7"/>
  <c r="AH1060" i="7"/>
  <c r="M1060" i="7"/>
  <c r="L1060" i="7"/>
  <c r="K1060" i="7"/>
  <c r="J1060" i="7"/>
  <c r="I1060" i="7"/>
  <c r="AH1059" i="7"/>
  <c r="M1059" i="7"/>
  <c r="L1059" i="7"/>
  <c r="K1059" i="7"/>
  <c r="J1059" i="7"/>
  <c r="I1059" i="7"/>
  <c r="AH1058" i="7"/>
  <c r="O1058" i="7"/>
  <c r="M1058" i="7"/>
  <c r="L1058" i="7"/>
  <c r="K1058" i="7"/>
  <c r="J1058" i="7"/>
  <c r="I1058" i="7"/>
  <c r="AH1057" i="7"/>
  <c r="M1057" i="7"/>
  <c r="L1057" i="7"/>
  <c r="K1057" i="7"/>
  <c r="J1057" i="7"/>
  <c r="I1057" i="7"/>
  <c r="O1057" i="7" s="1"/>
  <c r="AH1056" i="7"/>
  <c r="M1056" i="7"/>
  <c r="L1056" i="7"/>
  <c r="K1056" i="7"/>
  <c r="J1056" i="7"/>
  <c r="I1056" i="7"/>
  <c r="AH1055" i="7"/>
  <c r="M1055" i="7"/>
  <c r="L1055" i="7"/>
  <c r="AC1055" i="7" s="1"/>
  <c r="K1055" i="7"/>
  <c r="J1055" i="7"/>
  <c r="I1055" i="7"/>
  <c r="AH1054" i="7"/>
  <c r="M1054" i="7"/>
  <c r="L1054" i="7"/>
  <c r="K1054" i="7"/>
  <c r="J1054" i="7"/>
  <c r="I1054" i="7"/>
  <c r="AH1053" i="7"/>
  <c r="M1053" i="7"/>
  <c r="L1053" i="7"/>
  <c r="K1053" i="7"/>
  <c r="J1053" i="7"/>
  <c r="I1053" i="7"/>
  <c r="AH1052" i="7"/>
  <c r="M1052" i="7"/>
  <c r="L1052" i="7"/>
  <c r="K1052" i="7"/>
  <c r="J1052" i="7"/>
  <c r="I1052" i="7"/>
  <c r="AC1052" i="7" s="1"/>
  <c r="AH1051" i="7"/>
  <c r="M1051" i="7"/>
  <c r="L1051" i="7"/>
  <c r="AC1051" i="7" s="1"/>
  <c r="K1051" i="7"/>
  <c r="J1051" i="7"/>
  <c r="I1051" i="7"/>
  <c r="AH1050" i="7"/>
  <c r="M1050" i="7"/>
  <c r="L1050" i="7"/>
  <c r="K1050" i="7"/>
  <c r="J1050" i="7"/>
  <c r="I1050" i="7"/>
  <c r="O1050" i="7" s="1"/>
  <c r="AH1049" i="7"/>
  <c r="O1049" i="7"/>
  <c r="M1049" i="7"/>
  <c r="L1049" i="7"/>
  <c r="K1049" i="7"/>
  <c r="J1049" i="7"/>
  <c r="I1049" i="7"/>
  <c r="AH1048" i="7"/>
  <c r="M1048" i="7"/>
  <c r="L1048" i="7"/>
  <c r="K1048" i="7"/>
  <c r="J1048" i="7"/>
  <c r="I1048" i="7"/>
  <c r="AH1047" i="7"/>
  <c r="M1047" i="7"/>
  <c r="L1047" i="7"/>
  <c r="K1047" i="7"/>
  <c r="J1047" i="7"/>
  <c r="AC1047" i="7" s="1"/>
  <c r="I1047" i="7"/>
  <c r="AH1046" i="7"/>
  <c r="O1046" i="7"/>
  <c r="M1046" i="7"/>
  <c r="L1046" i="7"/>
  <c r="K1046" i="7"/>
  <c r="J1046" i="7"/>
  <c r="I1046" i="7"/>
  <c r="AC1046" i="7" s="1"/>
  <c r="AH1045" i="7"/>
  <c r="M1045" i="7"/>
  <c r="L1045" i="7"/>
  <c r="K1045" i="7"/>
  <c r="J1045" i="7"/>
  <c r="I1045" i="7"/>
  <c r="AC1045" i="7" s="1"/>
  <c r="AH1044" i="7"/>
  <c r="M1044" i="7"/>
  <c r="L1044" i="7"/>
  <c r="K1044" i="7"/>
  <c r="J1044" i="7"/>
  <c r="I1044" i="7"/>
  <c r="AH1043" i="7"/>
  <c r="M1043" i="7"/>
  <c r="L1043" i="7"/>
  <c r="K1043" i="7"/>
  <c r="J1043" i="7"/>
  <c r="I1043" i="7"/>
  <c r="AH1042" i="7"/>
  <c r="M1042" i="7"/>
  <c r="L1042" i="7"/>
  <c r="K1042" i="7"/>
  <c r="J1042" i="7"/>
  <c r="I1042" i="7"/>
  <c r="AH1041" i="7"/>
  <c r="O1041" i="7"/>
  <c r="M1041" i="7"/>
  <c r="L1041" i="7"/>
  <c r="K1041" i="7"/>
  <c r="J1041" i="7"/>
  <c r="I1041" i="7"/>
  <c r="AH1040" i="7"/>
  <c r="M1040" i="7"/>
  <c r="L1040" i="7"/>
  <c r="K1040" i="7"/>
  <c r="J1040" i="7"/>
  <c r="I1040" i="7"/>
  <c r="AH1039" i="7"/>
  <c r="M1039" i="7"/>
  <c r="L1039" i="7"/>
  <c r="K1039" i="7"/>
  <c r="J1039" i="7"/>
  <c r="I1039" i="7"/>
  <c r="AH1038" i="7"/>
  <c r="M1038" i="7"/>
  <c r="L1038" i="7"/>
  <c r="K1038" i="7"/>
  <c r="J1038" i="7"/>
  <c r="I1038" i="7"/>
  <c r="AH1037" i="7"/>
  <c r="M1037" i="7"/>
  <c r="L1037" i="7"/>
  <c r="K1037" i="7"/>
  <c r="J1037" i="7"/>
  <c r="I1037" i="7"/>
  <c r="AH1036" i="7"/>
  <c r="M1036" i="7"/>
  <c r="L1036" i="7"/>
  <c r="O1036" i="7" s="1"/>
  <c r="K1036" i="7"/>
  <c r="J1036" i="7"/>
  <c r="I1036" i="7"/>
  <c r="AH1035" i="7"/>
  <c r="M1035" i="7"/>
  <c r="L1035" i="7"/>
  <c r="K1035" i="7"/>
  <c r="J1035" i="7"/>
  <c r="I1035" i="7"/>
  <c r="AC1035" i="7" s="1"/>
  <c r="AH1034" i="7"/>
  <c r="M1034" i="7"/>
  <c r="L1034" i="7"/>
  <c r="K1034" i="7"/>
  <c r="J1034" i="7"/>
  <c r="I1034" i="7"/>
  <c r="AH1033" i="7"/>
  <c r="M1033" i="7"/>
  <c r="L1033" i="7"/>
  <c r="K1033" i="7"/>
  <c r="J1033" i="7"/>
  <c r="I1033" i="7"/>
  <c r="AH1032" i="7"/>
  <c r="M1032" i="7"/>
  <c r="L1032" i="7"/>
  <c r="K1032" i="7"/>
  <c r="J1032" i="7"/>
  <c r="I1032" i="7"/>
  <c r="AH1031" i="7"/>
  <c r="M1031" i="7"/>
  <c r="L1031" i="7"/>
  <c r="K1031" i="7"/>
  <c r="J1031" i="7"/>
  <c r="I1031" i="7"/>
  <c r="AH1030" i="7"/>
  <c r="AC1030" i="7"/>
  <c r="M1030" i="7"/>
  <c r="L1030" i="7"/>
  <c r="K1030" i="7"/>
  <c r="J1030" i="7"/>
  <c r="I1030" i="7"/>
  <c r="O1030" i="7" s="1"/>
  <c r="AH1029" i="7"/>
  <c r="M1029" i="7"/>
  <c r="L1029" i="7"/>
  <c r="K1029" i="7"/>
  <c r="J1029" i="7"/>
  <c r="I1029" i="7"/>
  <c r="AH1028" i="7"/>
  <c r="M1028" i="7"/>
  <c r="L1028" i="7"/>
  <c r="K1028" i="7"/>
  <c r="J1028" i="7"/>
  <c r="I1028" i="7"/>
  <c r="AH1027" i="7"/>
  <c r="M1027" i="7"/>
  <c r="L1027" i="7"/>
  <c r="K1027" i="7"/>
  <c r="J1027" i="7"/>
  <c r="I1027" i="7"/>
  <c r="AH1026" i="7"/>
  <c r="O1026" i="7"/>
  <c r="M1026" i="7"/>
  <c r="L1026" i="7"/>
  <c r="K1026" i="7"/>
  <c r="J1026" i="7"/>
  <c r="I1026" i="7"/>
  <c r="AH1025" i="7"/>
  <c r="M1025" i="7"/>
  <c r="L1025" i="7"/>
  <c r="K1025" i="7"/>
  <c r="J1025" i="7"/>
  <c r="I1025" i="7"/>
  <c r="O1025" i="7" s="1"/>
  <c r="AH1024" i="7"/>
  <c r="M1024" i="7"/>
  <c r="L1024" i="7"/>
  <c r="K1024" i="7"/>
  <c r="J1024" i="7"/>
  <c r="I1024" i="7"/>
  <c r="AH1023" i="7"/>
  <c r="M1023" i="7"/>
  <c r="L1023" i="7"/>
  <c r="K1023" i="7"/>
  <c r="J1023" i="7"/>
  <c r="I1023" i="7"/>
  <c r="AH1022" i="7"/>
  <c r="M1022" i="7"/>
  <c r="L1022" i="7"/>
  <c r="K1022" i="7"/>
  <c r="J1022" i="7"/>
  <c r="I1022" i="7"/>
  <c r="AH1021" i="7"/>
  <c r="AC1021" i="7"/>
  <c r="M1021" i="7"/>
  <c r="L1021" i="7"/>
  <c r="K1021" i="7"/>
  <c r="J1021" i="7"/>
  <c r="I1021" i="7"/>
  <c r="AH1020" i="7"/>
  <c r="M1020" i="7"/>
  <c r="L1020" i="7"/>
  <c r="K1020" i="7"/>
  <c r="J1020" i="7"/>
  <c r="I1020" i="7"/>
  <c r="AC1020" i="7" s="1"/>
  <c r="AH1019" i="7"/>
  <c r="M1019" i="7"/>
  <c r="L1019" i="7"/>
  <c r="K1019" i="7"/>
  <c r="J1019" i="7"/>
  <c r="I1019" i="7"/>
  <c r="AC1019" i="7" s="1"/>
  <c r="AH1018" i="7"/>
  <c r="M1018" i="7"/>
  <c r="L1018" i="7"/>
  <c r="K1018" i="7"/>
  <c r="AC1018" i="7" s="1"/>
  <c r="J1018" i="7"/>
  <c r="I1018" i="7"/>
  <c r="AH1017" i="7"/>
  <c r="O1017" i="7"/>
  <c r="M1017" i="7"/>
  <c r="L1017" i="7"/>
  <c r="K1017" i="7"/>
  <c r="J1017" i="7"/>
  <c r="I1017" i="7"/>
  <c r="AH1016" i="7"/>
  <c r="M1016" i="7"/>
  <c r="L1016" i="7"/>
  <c r="K1016" i="7"/>
  <c r="J1016" i="7"/>
  <c r="I1016" i="7"/>
  <c r="AH1015" i="7"/>
  <c r="M1015" i="7"/>
  <c r="L1015" i="7"/>
  <c r="K1015" i="7"/>
  <c r="J1015" i="7"/>
  <c r="I1015" i="7"/>
  <c r="O1015" i="7" s="1"/>
  <c r="AH1014" i="7"/>
  <c r="AC1014" i="7"/>
  <c r="O1014" i="7"/>
  <c r="M1014" i="7"/>
  <c r="L1014" i="7"/>
  <c r="K1014" i="7"/>
  <c r="J1014" i="7"/>
  <c r="I1014" i="7"/>
  <c r="AH1013" i="7"/>
  <c r="M1013" i="7"/>
  <c r="L1013" i="7"/>
  <c r="K1013" i="7"/>
  <c r="J1013" i="7"/>
  <c r="O1013" i="7" s="1"/>
  <c r="I1013" i="7"/>
  <c r="AH1012" i="7"/>
  <c r="M1012" i="7"/>
  <c r="L1012" i="7"/>
  <c r="K1012" i="7"/>
  <c r="J1012" i="7"/>
  <c r="I1012" i="7"/>
  <c r="AH1011" i="7"/>
  <c r="M1011" i="7"/>
  <c r="L1011" i="7"/>
  <c r="K1011" i="7"/>
  <c r="J1011" i="7"/>
  <c r="I1011" i="7"/>
  <c r="AH1010" i="7"/>
  <c r="M1010" i="7"/>
  <c r="L1010" i="7"/>
  <c r="K1010" i="7"/>
  <c r="J1010" i="7"/>
  <c r="I1010" i="7"/>
  <c r="O1010" i="7" s="1"/>
  <c r="AH1009" i="7"/>
  <c r="M1009" i="7"/>
  <c r="L1009" i="7"/>
  <c r="O1009" i="7" s="1"/>
  <c r="K1009" i="7"/>
  <c r="J1009" i="7"/>
  <c r="I1009" i="7"/>
  <c r="AH1008" i="7"/>
  <c r="M1008" i="7"/>
  <c r="L1008" i="7"/>
  <c r="K1008" i="7"/>
  <c r="J1008" i="7"/>
  <c r="AC1008" i="7" s="1"/>
  <c r="I1008" i="7"/>
  <c r="AH1007" i="7"/>
  <c r="M1007" i="7"/>
  <c r="L1007" i="7"/>
  <c r="K1007" i="7"/>
  <c r="J1007" i="7"/>
  <c r="I1007" i="7"/>
  <c r="AC1007" i="7" s="1"/>
  <c r="AH1006" i="7"/>
  <c r="M1006" i="7"/>
  <c r="L1006" i="7"/>
  <c r="K1006" i="7"/>
  <c r="J1006" i="7"/>
  <c r="I1006" i="7"/>
  <c r="AH1005" i="7"/>
  <c r="M1005" i="7"/>
  <c r="L1005" i="7"/>
  <c r="K1005" i="7"/>
  <c r="J1005" i="7"/>
  <c r="I1005" i="7"/>
  <c r="AH1004" i="7"/>
  <c r="M1004" i="7"/>
  <c r="L1004" i="7"/>
  <c r="K1004" i="7"/>
  <c r="J1004" i="7"/>
  <c r="I1004" i="7"/>
  <c r="AH1003" i="7"/>
  <c r="M1003" i="7"/>
  <c r="L1003" i="7"/>
  <c r="K1003" i="7"/>
  <c r="AC1003" i="7" s="1"/>
  <c r="J1003" i="7"/>
  <c r="I1003" i="7"/>
  <c r="O1003" i="7" s="1"/>
  <c r="AH1002" i="7"/>
  <c r="M1002" i="7"/>
  <c r="L1002" i="7"/>
  <c r="K1002" i="7"/>
  <c r="J1002" i="7"/>
  <c r="I1002" i="7"/>
  <c r="AH1001" i="7"/>
  <c r="M1001" i="7"/>
  <c r="L1001" i="7"/>
  <c r="K1001" i="7"/>
  <c r="J1001" i="7"/>
  <c r="I1001" i="7"/>
  <c r="AH1000" i="7"/>
  <c r="M1000" i="7"/>
  <c r="L1000" i="7"/>
  <c r="K1000" i="7"/>
  <c r="J1000" i="7"/>
  <c r="I1000" i="7"/>
  <c r="AH999" i="7"/>
  <c r="O999" i="7"/>
  <c r="M999" i="7"/>
  <c r="L999" i="7"/>
  <c r="K999" i="7"/>
  <c r="J999" i="7"/>
  <c r="I999" i="7"/>
  <c r="AH998" i="7"/>
  <c r="M998" i="7"/>
  <c r="L998" i="7"/>
  <c r="K998" i="7"/>
  <c r="J998" i="7"/>
  <c r="I998" i="7"/>
  <c r="AC998" i="7" s="1"/>
  <c r="AH997" i="7"/>
  <c r="M997" i="7"/>
  <c r="L997" i="7"/>
  <c r="K997" i="7"/>
  <c r="J997" i="7"/>
  <c r="I997" i="7"/>
  <c r="AH996" i="7"/>
  <c r="M996" i="7"/>
  <c r="L996" i="7"/>
  <c r="K996" i="7"/>
  <c r="J996" i="7"/>
  <c r="I996" i="7"/>
  <c r="AC996" i="7" s="1"/>
  <c r="AH995" i="7"/>
  <c r="M995" i="7"/>
  <c r="L995" i="7"/>
  <c r="K995" i="7"/>
  <c r="J995" i="7"/>
  <c r="I995" i="7"/>
  <c r="AH994" i="7"/>
  <c r="M994" i="7"/>
  <c r="L994" i="7"/>
  <c r="K994" i="7"/>
  <c r="J994" i="7"/>
  <c r="I994" i="7"/>
  <c r="AH993" i="7"/>
  <c r="M993" i="7"/>
  <c r="L993" i="7"/>
  <c r="K993" i="7"/>
  <c r="J993" i="7"/>
  <c r="I993" i="7"/>
  <c r="O993" i="7" s="1"/>
  <c r="AH992" i="7"/>
  <c r="AC992" i="7"/>
  <c r="M992" i="7"/>
  <c r="L992" i="7"/>
  <c r="K992" i="7"/>
  <c r="J992" i="7"/>
  <c r="I992" i="7"/>
  <c r="O992" i="7" s="1"/>
  <c r="AH991" i="7"/>
  <c r="M991" i="7"/>
  <c r="L991" i="7"/>
  <c r="K991" i="7"/>
  <c r="J991" i="7"/>
  <c r="I991" i="7"/>
  <c r="AC991" i="7" s="1"/>
  <c r="AH990" i="7"/>
  <c r="M990" i="7"/>
  <c r="L990" i="7"/>
  <c r="K990" i="7"/>
  <c r="J990" i="7"/>
  <c r="I990" i="7"/>
  <c r="AH989" i="7"/>
  <c r="M989" i="7"/>
  <c r="L989" i="7"/>
  <c r="K989" i="7"/>
  <c r="J989" i="7"/>
  <c r="I989" i="7"/>
  <c r="AH988" i="7"/>
  <c r="M988" i="7"/>
  <c r="L988" i="7"/>
  <c r="K988" i="7"/>
  <c r="J988" i="7"/>
  <c r="I988" i="7"/>
  <c r="AH987" i="7"/>
  <c r="M987" i="7"/>
  <c r="L987" i="7"/>
  <c r="K987" i="7"/>
  <c r="J987" i="7"/>
  <c r="I987" i="7"/>
  <c r="AH986" i="7"/>
  <c r="M986" i="7"/>
  <c r="L986" i="7"/>
  <c r="K986" i="7"/>
  <c r="J986" i="7"/>
  <c r="I986" i="7"/>
  <c r="O986" i="7" s="1"/>
  <c r="AH985" i="7"/>
  <c r="M985" i="7"/>
  <c r="L985" i="7"/>
  <c r="K985" i="7"/>
  <c r="J985" i="7"/>
  <c r="I985" i="7"/>
  <c r="AH984" i="7"/>
  <c r="M984" i="7"/>
  <c r="L984" i="7"/>
  <c r="K984" i="7"/>
  <c r="J984" i="7"/>
  <c r="I984" i="7"/>
  <c r="AH983" i="7"/>
  <c r="M983" i="7"/>
  <c r="L983" i="7"/>
  <c r="K983" i="7"/>
  <c r="J983" i="7"/>
  <c r="I983" i="7"/>
  <c r="O983" i="7" s="1"/>
  <c r="AH982" i="7"/>
  <c r="O982" i="7"/>
  <c r="M982" i="7"/>
  <c r="L982" i="7"/>
  <c r="K982" i="7"/>
  <c r="J982" i="7"/>
  <c r="I982" i="7"/>
  <c r="AH981" i="7"/>
  <c r="M981" i="7"/>
  <c r="L981" i="7"/>
  <c r="K981" i="7"/>
  <c r="J981" i="7"/>
  <c r="I981" i="7"/>
  <c r="AC981" i="7" s="1"/>
  <c r="AH980" i="7"/>
  <c r="M980" i="7"/>
  <c r="L980" i="7"/>
  <c r="K980" i="7"/>
  <c r="J980" i="7"/>
  <c r="I980" i="7"/>
  <c r="AH979" i="7"/>
  <c r="M979" i="7"/>
  <c r="L979" i="7"/>
  <c r="K979" i="7"/>
  <c r="J979" i="7"/>
  <c r="I979" i="7"/>
  <c r="AH978" i="7"/>
  <c r="M978" i="7"/>
  <c r="L978" i="7"/>
  <c r="K978" i="7"/>
  <c r="J978" i="7"/>
  <c r="I978" i="7"/>
  <c r="O978" i="7" s="1"/>
  <c r="AH977" i="7"/>
  <c r="M977" i="7"/>
  <c r="L977" i="7"/>
  <c r="K977" i="7"/>
  <c r="J977" i="7"/>
  <c r="AC977" i="7" s="1"/>
  <c r="I977" i="7"/>
  <c r="O977" i="7" s="1"/>
  <c r="AH976" i="7"/>
  <c r="M976" i="7"/>
  <c r="L976" i="7"/>
  <c r="K976" i="7"/>
  <c r="J976" i="7"/>
  <c r="I976" i="7"/>
  <c r="AH975" i="7"/>
  <c r="M975" i="7"/>
  <c r="L975" i="7"/>
  <c r="K975" i="7"/>
  <c r="J975" i="7"/>
  <c r="I975" i="7"/>
  <c r="O975" i="7" s="1"/>
  <c r="AH974" i="7"/>
  <c r="M974" i="7"/>
  <c r="L974" i="7"/>
  <c r="K974" i="7"/>
  <c r="J974" i="7"/>
  <c r="I974" i="7"/>
  <c r="AH973" i="7"/>
  <c r="M973" i="7"/>
  <c r="L973" i="7"/>
  <c r="K973" i="7"/>
  <c r="J973" i="7"/>
  <c r="I973" i="7"/>
  <c r="AH972" i="7"/>
  <c r="M972" i="7"/>
  <c r="L972" i="7"/>
  <c r="K972" i="7"/>
  <c r="J972" i="7"/>
  <c r="I972" i="7"/>
  <c r="AH971" i="7"/>
  <c r="M971" i="7"/>
  <c r="L971" i="7"/>
  <c r="K971" i="7"/>
  <c r="J971" i="7"/>
  <c r="I971" i="7"/>
  <c r="AC971" i="7" s="1"/>
  <c r="AH970" i="7"/>
  <c r="M970" i="7"/>
  <c r="L970" i="7"/>
  <c r="K970" i="7"/>
  <c r="AC970" i="7" s="1"/>
  <c r="J970" i="7"/>
  <c r="O970" i="7" s="1"/>
  <c r="I970" i="7"/>
  <c r="AH969" i="7"/>
  <c r="M969" i="7"/>
  <c r="L969" i="7"/>
  <c r="K969" i="7"/>
  <c r="J969" i="7"/>
  <c r="I969" i="7"/>
  <c r="AC969" i="7" s="1"/>
  <c r="AH968" i="7"/>
  <c r="M968" i="7"/>
  <c r="L968" i="7"/>
  <c r="K968" i="7"/>
  <c r="J968" i="7"/>
  <c r="I968" i="7"/>
  <c r="AH967" i="7"/>
  <c r="M967" i="7"/>
  <c r="L967" i="7"/>
  <c r="K967" i="7"/>
  <c r="J967" i="7"/>
  <c r="I967" i="7"/>
  <c r="AH966" i="7"/>
  <c r="M966" i="7"/>
  <c r="L966" i="7"/>
  <c r="K966" i="7"/>
  <c r="AC966" i="7" s="1"/>
  <c r="J966" i="7"/>
  <c r="I966" i="7"/>
  <c r="AH965" i="7"/>
  <c r="AC965" i="7"/>
  <c r="M965" i="7"/>
  <c r="L965" i="7"/>
  <c r="K965" i="7"/>
  <c r="J965" i="7"/>
  <c r="I965" i="7"/>
  <c r="O965" i="7" s="1"/>
  <c r="AH964" i="7"/>
  <c r="M964" i="7"/>
  <c r="L964" i="7"/>
  <c r="K964" i="7"/>
  <c r="J964" i="7"/>
  <c r="I964" i="7"/>
  <c r="AH963" i="7"/>
  <c r="M963" i="7"/>
  <c r="L963" i="7"/>
  <c r="K963" i="7"/>
  <c r="J963" i="7"/>
  <c r="I963" i="7"/>
  <c r="AH962" i="7"/>
  <c r="M962" i="7"/>
  <c r="L962" i="7"/>
  <c r="K962" i="7"/>
  <c r="J962" i="7"/>
  <c r="I962" i="7"/>
  <c r="AC962" i="7" s="1"/>
  <c r="AH961" i="7"/>
  <c r="O961" i="7"/>
  <c r="M961" i="7"/>
  <c r="L961" i="7"/>
  <c r="K961" i="7"/>
  <c r="J961" i="7"/>
  <c r="AC961" i="7" s="1"/>
  <c r="I961" i="7"/>
  <c r="AH960" i="7"/>
  <c r="O960" i="7"/>
  <c r="M960" i="7"/>
  <c r="L960" i="7"/>
  <c r="K960" i="7"/>
  <c r="J960" i="7"/>
  <c r="I960" i="7"/>
  <c r="AC960" i="7" s="1"/>
  <c r="AH959" i="7"/>
  <c r="M959" i="7"/>
  <c r="L959" i="7"/>
  <c r="O959" i="7" s="1"/>
  <c r="K959" i="7"/>
  <c r="J959" i="7"/>
  <c r="I959" i="7"/>
  <c r="AH958" i="7"/>
  <c r="M958" i="7"/>
  <c r="L958" i="7"/>
  <c r="K958" i="7"/>
  <c r="J958" i="7"/>
  <c r="I958" i="7"/>
  <c r="AC958" i="7" s="1"/>
  <c r="AH957" i="7"/>
  <c r="M957" i="7"/>
  <c r="L957" i="7"/>
  <c r="K957" i="7"/>
  <c r="J957" i="7"/>
  <c r="I957" i="7"/>
  <c r="AH956" i="7"/>
  <c r="M956" i="7"/>
  <c r="L956" i="7"/>
  <c r="K956" i="7"/>
  <c r="J956" i="7"/>
  <c r="I956" i="7"/>
  <c r="AH955" i="7"/>
  <c r="M955" i="7"/>
  <c r="L955" i="7"/>
  <c r="K955" i="7"/>
  <c r="J955" i="7"/>
  <c r="I955" i="7"/>
  <c r="AH954" i="7"/>
  <c r="M954" i="7"/>
  <c r="L954" i="7"/>
  <c r="K954" i="7"/>
  <c r="J954" i="7"/>
  <c r="I954" i="7"/>
  <c r="AC954" i="7" s="1"/>
  <c r="AH953" i="7"/>
  <c r="M953" i="7"/>
  <c r="L953" i="7"/>
  <c r="K953" i="7"/>
  <c r="J953" i="7"/>
  <c r="I953" i="7"/>
  <c r="AC953" i="7" s="1"/>
  <c r="AH952" i="7"/>
  <c r="M952" i="7"/>
  <c r="L952" i="7"/>
  <c r="K952" i="7"/>
  <c r="J952" i="7"/>
  <c r="I952" i="7"/>
  <c r="AH951" i="7"/>
  <c r="M951" i="7"/>
  <c r="L951" i="7"/>
  <c r="K951" i="7"/>
  <c r="J951" i="7"/>
  <c r="I951" i="7"/>
  <c r="AH950" i="7"/>
  <c r="M950" i="7"/>
  <c r="L950" i="7"/>
  <c r="K950" i="7"/>
  <c r="J950" i="7"/>
  <c r="I950" i="7"/>
  <c r="AC950" i="7" s="1"/>
  <c r="AH949" i="7"/>
  <c r="M949" i="7"/>
  <c r="L949" i="7"/>
  <c r="K949" i="7"/>
  <c r="J949" i="7"/>
  <c r="I949" i="7"/>
  <c r="AC949" i="7" s="1"/>
  <c r="AH948" i="7"/>
  <c r="M948" i="7"/>
  <c r="L948" i="7"/>
  <c r="K948" i="7"/>
  <c r="J948" i="7"/>
  <c r="O948" i="7" s="1"/>
  <c r="I948" i="7"/>
  <c r="AC948" i="7" s="1"/>
  <c r="AH947" i="7"/>
  <c r="M947" i="7"/>
  <c r="L947" i="7"/>
  <c r="K947" i="7"/>
  <c r="J947" i="7"/>
  <c r="I947" i="7"/>
  <c r="AH946" i="7"/>
  <c r="M946" i="7"/>
  <c r="L946" i="7"/>
  <c r="K946" i="7"/>
  <c r="J946" i="7"/>
  <c r="I946" i="7"/>
  <c r="AH945" i="7"/>
  <c r="M945" i="7"/>
  <c r="L945" i="7"/>
  <c r="K945" i="7"/>
  <c r="J945" i="7"/>
  <c r="AC945" i="7" s="1"/>
  <c r="I945" i="7"/>
  <c r="O945" i="7" s="1"/>
  <c r="AH944" i="7"/>
  <c r="AC944" i="7"/>
  <c r="M944" i="7"/>
  <c r="L944" i="7"/>
  <c r="K944" i="7"/>
  <c r="J944" i="7"/>
  <c r="I944" i="7"/>
  <c r="AH943" i="7"/>
  <c r="M943" i="7"/>
  <c r="L943" i="7"/>
  <c r="K943" i="7"/>
  <c r="J943" i="7"/>
  <c r="I943" i="7"/>
  <c r="O943" i="7" s="1"/>
  <c r="AH942" i="7"/>
  <c r="M942" i="7"/>
  <c r="L942" i="7"/>
  <c r="K942" i="7"/>
  <c r="J942" i="7"/>
  <c r="I942" i="7"/>
  <c r="O942" i="7" s="1"/>
  <c r="AH941" i="7"/>
  <c r="M941" i="7"/>
  <c r="L941" i="7"/>
  <c r="K941" i="7"/>
  <c r="J941" i="7"/>
  <c r="I941" i="7"/>
  <c r="AH940" i="7"/>
  <c r="M940" i="7"/>
  <c r="L940" i="7"/>
  <c r="K940" i="7"/>
  <c r="J940" i="7"/>
  <c r="I940" i="7"/>
  <c r="AC940" i="7" s="1"/>
  <c r="AH939" i="7"/>
  <c r="M939" i="7"/>
  <c r="L939" i="7"/>
  <c r="K939" i="7"/>
  <c r="J939" i="7"/>
  <c r="I939" i="7"/>
  <c r="AH938" i="7"/>
  <c r="M938" i="7"/>
  <c r="L938" i="7"/>
  <c r="K938" i="7"/>
  <c r="J938" i="7"/>
  <c r="I938" i="7"/>
  <c r="O938" i="7" s="1"/>
  <c r="AH937" i="7"/>
  <c r="O937" i="7"/>
  <c r="M937" i="7"/>
  <c r="L937" i="7"/>
  <c r="K937" i="7"/>
  <c r="J937" i="7"/>
  <c r="I937" i="7"/>
  <c r="AC937" i="7" s="1"/>
  <c r="AH936" i="7"/>
  <c r="M936" i="7"/>
  <c r="L936" i="7"/>
  <c r="K936" i="7"/>
  <c r="J936" i="7"/>
  <c r="I936" i="7"/>
  <c r="AH935" i="7"/>
  <c r="M935" i="7"/>
  <c r="L935" i="7"/>
  <c r="K935" i="7"/>
  <c r="J935" i="7"/>
  <c r="I935" i="7"/>
  <c r="AH934" i="7"/>
  <c r="M934" i="7"/>
  <c r="L934" i="7"/>
  <c r="K934" i="7"/>
  <c r="J934" i="7"/>
  <c r="I934" i="7"/>
  <c r="AC934" i="7" s="1"/>
  <c r="AH933" i="7"/>
  <c r="M933" i="7"/>
  <c r="L933" i="7"/>
  <c r="O933" i="7" s="1"/>
  <c r="K933" i="7"/>
  <c r="J933" i="7"/>
  <c r="I933" i="7"/>
  <c r="AH932" i="7"/>
  <c r="AC932" i="7"/>
  <c r="M932" i="7"/>
  <c r="L932" i="7"/>
  <c r="K932" i="7"/>
  <c r="J932" i="7"/>
  <c r="I932" i="7"/>
  <c r="AH931" i="7"/>
  <c r="M931" i="7"/>
  <c r="L931" i="7"/>
  <c r="K931" i="7"/>
  <c r="J931" i="7"/>
  <c r="I931" i="7"/>
  <c r="AH930" i="7"/>
  <c r="M930" i="7"/>
  <c r="L930" i="7"/>
  <c r="K930" i="7"/>
  <c r="J930" i="7"/>
  <c r="I930" i="7"/>
  <c r="AH929" i="7"/>
  <c r="O929" i="7"/>
  <c r="M929" i="7"/>
  <c r="L929" i="7"/>
  <c r="K929" i="7"/>
  <c r="J929" i="7"/>
  <c r="I929" i="7"/>
  <c r="AC929" i="7" s="1"/>
  <c r="AH928" i="7"/>
  <c r="M928" i="7"/>
  <c r="L928" i="7"/>
  <c r="K928" i="7"/>
  <c r="J928" i="7"/>
  <c r="I928" i="7"/>
  <c r="AC928" i="7" s="1"/>
  <c r="AH927" i="7"/>
  <c r="M927" i="7"/>
  <c r="L927" i="7"/>
  <c r="K927" i="7"/>
  <c r="J927" i="7"/>
  <c r="I927" i="7"/>
  <c r="O927" i="7" s="1"/>
  <c r="AH926" i="7"/>
  <c r="O926" i="7"/>
  <c r="M926" i="7"/>
  <c r="L926" i="7"/>
  <c r="K926" i="7"/>
  <c r="J926" i="7"/>
  <c r="I926" i="7"/>
  <c r="AH925" i="7"/>
  <c r="M925" i="7"/>
  <c r="L925" i="7"/>
  <c r="K925" i="7"/>
  <c r="J925" i="7"/>
  <c r="I925" i="7"/>
  <c r="AH924" i="7"/>
  <c r="M924" i="7"/>
  <c r="L924" i="7"/>
  <c r="K924" i="7"/>
  <c r="J924" i="7"/>
  <c r="I924" i="7"/>
  <c r="AH923" i="7"/>
  <c r="M923" i="7"/>
  <c r="L923" i="7"/>
  <c r="K923" i="7"/>
  <c r="J923" i="7"/>
  <c r="I923" i="7"/>
  <c r="AH922" i="7"/>
  <c r="M922" i="7"/>
  <c r="L922" i="7"/>
  <c r="K922" i="7"/>
  <c r="J922" i="7"/>
  <c r="I922" i="7"/>
  <c r="AC922" i="7" s="1"/>
  <c r="AH921" i="7"/>
  <c r="M921" i="7"/>
  <c r="L921" i="7"/>
  <c r="K921" i="7"/>
  <c r="J921" i="7"/>
  <c r="AC921" i="7" s="1"/>
  <c r="I921" i="7"/>
  <c r="O921" i="7" s="1"/>
  <c r="AH920" i="7"/>
  <c r="M920" i="7"/>
  <c r="L920" i="7"/>
  <c r="K920" i="7"/>
  <c r="J920" i="7"/>
  <c r="I920" i="7"/>
  <c r="AH919" i="7"/>
  <c r="M919" i="7"/>
  <c r="L919" i="7"/>
  <c r="K919" i="7"/>
  <c r="J919" i="7"/>
  <c r="I919" i="7"/>
  <c r="AH918" i="7"/>
  <c r="M918" i="7"/>
  <c r="L918" i="7"/>
  <c r="K918" i="7"/>
  <c r="J918" i="7"/>
  <c r="I918" i="7"/>
  <c r="AH917" i="7"/>
  <c r="M917" i="7"/>
  <c r="L917" i="7"/>
  <c r="O917" i="7" s="1"/>
  <c r="K917" i="7"/>
  <c r="J917" i="7"/>
  <c r="I917" i="7"/>
  <c r="AC917" i="7" s="1"/>
  <c r="AH916" i="7"/>
  <c r="M916" i="7"/>
  <c r="L916" i="7"/>
  <c r="K916" i="7"/>
  <c r="J916" i="7"/>
  <c r="I916" i="7"/>
  <c r="O916" i="7" s="1"/>
  <c r="AH915" i="7"/>
  <c r="M915" i="7"/>
  <c r="L915" i="7"/>
  <c r="K915" i="7"/>
  <c r="J915" i="7"/>
  <c r="I915" i="7"/>
  <c r="AH914" i="7"/>
  <c r="M914" i="7"/>
  <c r="L914" i="7"/>
  <c r="K914" i="7"/>
  <c r="J914" i="7"/>
  <c r="I914" i="7"/>
  <c r="AH913" i="7"/>
  <c r="M913" i="7"/>
  <c r="L913" i="7"/>
  <c r="K913" i="7"/>
  <c r="J913" i="7"/>
  <c r="I913" i="7"/>
  <c r="O913" i="7" s="1"/>
  <c r="AH912" i="7"/>
  <c r="M912" i="7"/>
  <c r="L912" i="7"/>
  <c r="K912" i="7"/>
  <c r="O912" i="7" s="1"/>
  <c r="J912" i="7"/>
  <c r="I912" i="7"/>
  <c r="AH911" i="7"/>
  <c r="M911" i="7"/>
  <c r="L911" i="7"/>
  <c r="K911" i="7"/>
  <c r="J911" i="7"/>
  <c r="I911" i="7"/>
  <c r="AC911" i="7" s="1"/>
  <c r="AH910" i="7"/>
  <c r="M910" i="7"/>
  <c r="L910" i="7"/>
  <c r="K910" i="7"/>
  <c r="J910" i="7"/>
  <c r="I910" i="7"/>
  <c r="AH909" i="7"/>
  <c r="M909" i="7"/>
  <c r="L909" i="7"/>
  <c r="K909" i="7"/>
  <c r="J909" i="7"/>
  <c r="I909" i="7"/>
  <c r="AH908" i="7"/>
  <c r="M908" i="7"/>
  <c r="L908" i="7"/>
  <c r="K908" i="7"/>
  <c r="J908" i="7"/>
  <c r="I908" i="7"/>
  <c r="O908" i="7" s="1"/>
  <c r="AH907" i="7"/>
  <c r="M907" i="7"/>
  <c r="L907" i="7"/>
  <c r="K907" i="7"/>
  <c r="J907" i="7"/>
  <c r="I907" i="7"/>
  <c r="AH906" i="7"/>
  <c r="M906" i="7"/>
  <c r="L906" i="7"/>
  <c r="K906" i="7"/>
  <c r="J906" i="7"/>
  <c r="I906" i="7"/>
  <c r="AC906" i="7" s="1"/>
  <c r="AH905" i="7"/>
  <c r="O905" i="7"/>
  <c r="M905" i="7"/>
  <c r="L905" i="7"/>
  <c r="K905" i="7"/>
  <c r="J905" i="7"/>
  <c r="I905" i="7"/>
  <c r="AC905" i="7" s="1"/>
  <c r="AH904" i="7"/>
  <c r="M904" i="7"/>
  <c r="L904" i="7"/>
  <c r="K904" i="7"/>
  <c r="J904" i="7"/>
  <c r="I904" i="7"/>
  <c r="AH903" i="7"/>
  <c r="M903" i="7"/>
  <c r="L903" i="7"/>
  <c r="K903" i="7"/>
  <c r="J903" i="7"/>
  <c r="I903" i="7"/>
  <c r="AC903" i="7" s="1"/>
  <c r="AH902" i="7"/>
  <c r="M902" i="7"/>
  <c r="L902" i="7"/>
  <c r="K902" i="7"/>
  <c r="J902" i="7"/>
  <c r="I902" i="7"/>
  <c r="AC902" i="7" s="1"/>
  <c r="AH901" i="7"/>
  <c r="M901" i="7"/>
  <c r="L901" i="7"/>
  <c r="K901" i="7"/>
  <c r="J901" i="7"/>
  <c r="I901" i="7"/>
  <c r="AH900" i="7"/>
  <c r="M900" i="7"/>
  <c r="L900" i="7"/>
  <c r="K900" i="7"/>
  <c r="J900" i="7"/>
  <c r="I900" i="7"/>
  <c r="O900" i="7" s="1"/>
  <c r="AH899" i="7"/>
  <c r="M899" i="7"/>
  <c r="L899" i="7"/>
  <c r="K899" i="7"/>
  <c r="J899" i="7"/>
  <c r="I899" i="7"/>
  <c r="O899" i="7" s="1"/>
  <c r="AH898" i="7"/>
  <c r="M898" i="7"/>
  <c r="L898" i="7"/>
  <c r="K898" i="7"/>
  <c r="J898" i="7"/>
  <c r="I898" i="7"/>
  <c r="AH897" i="7"/>
  <c r="M897" i="7"/>
  <c r="L897" i="7"/>
  <c r="K897" i="7"/>
  <c r="J897" i="7"/>
  <c r="I897" i="7"/>
  <c r="O897" i="7" s="1"/>
  <c r="AH896" i="7"/>
  <c r="M896" i="7"/>
  <c r="L896" i="7"/>
  <c r="K896" i="7"/>
  <c r="J896" i="7"/>
  <c r="I896" i="7"/>
  <c r="O896" i="7" s="1"/>
  <c r="AH895" i="7"/>
  <c r="M895" i="7"/>
  <c r="L895" i="7"/>
  <c r="K895" i="7"/>
  <c r="J895" i="7"/>
  <c r="I895" i="7"/>
  <c r="AC895" i="7" s="1"/>
  <c r="AH894" i="7"/>
  <c r="M894" i="7"/>
  <c r="L894" i="7"/>
  <c r="K894" i="7"/>
  <c r="J894" i="7"/>
  <c r="I894" i="7"/>
  <c r="O894" i="7" s="1"/>
  <c r="AH893" i="7"/>
  <c r="M893" i="7"/>
  <c r="L893" i="7"/>
  <c r="K893" i="7"/>
  <c r="J893" i="7"/>
  <c r="I893" i="7"/>
  <c r="AH892" i="7"/>
  <c r="M892" i="7"/>
  <c r="L892" i="7"/>
  <c r="K892" i="7"/>
  <c r="J892" i="7"/>
  <c r="I892" i="7"/>
  <c r="AH891" i="7"/>
  <c r="M891" i="7"/>
  <c r="L891" i="7"/>
  <c r="K891" i="7"/>
  <c r="J891" i="7"/>
  <c r="I891" i="7"/>
  <c r="AH890" i="7"/>
  <c r="M890" i="7"/>
  <c r="L890" i="7"/>
  <c r="K890" i="7"/>
  <c r="J890" i="7"/>
  <c r="I890" i="7"/>
  <c r="O890" i="7" s="1"/>
  <c r="AH889" i="7"/>
  <c r="M889" i="7"/>
  <c r="L889" i="7"/>
  <c r="K889" i="7"/>
  <c r="J889" i="7"/>
  <c r="I889" i="7"/>
  <c r="AC889" i="7" s="1"/>
  <c r="AH888" i="7"/>
  <c r="M888" i="7"/>
  <c r="L888" i="7"/>
  <c r="K888" i="7"/>
  <c r="J888" i="7"/>
  <c r="I888" i="7"/>
  <c r="AH887" i="7"/>
  <c r="M887" i="7"/>
  <c r="L887" i="7"/>
  <c r="K887" i="7"/>
  <c r="J887" i="7"/>
  <c r="I887" i="7"/>
  <c r="AH886" i="7"/>
  <c r="O886" i="7"/>
  <c r="M886" i="7"/>
  <c r="L886" i="7"/>
  <c r="K886" i="7"/>
  <c r="J886" i="7"/>
  <c r="I886" i="7"/>
  <c r="AH885" i="7"/>
  <c r="M885" i="7"/>
  <c r="L885" i="7"/>
  <c r="O885" i="7" s="1"/>
  <c r="K885" i="7"/>
  <c r="J885" i="7"/>
  <c r="I885" i="7"/>
  <c r="AH884" i="7"/>
  <c r="M884" i="7"/>
  <c r="L884" i="7"/>
  <c r="K884" i="7"/>
  <c r="J884" i="7"/>
  <c r="I884" i="7"/>
  <c r="AC884" i="7" s="1"/>
  <c r="AH883" i="7"/>
  <c r="AC883" i="7"/>
  <c r="M883" i="7"/>
  <c r="L883" i="7"/>
  <c r="K883" i="7"/>
  <c r="J883" i="7"/>
  <c r="I883" i="7"/>
  <c r="O883" i="7" s="1"/>
  <c r="AH882" i="7"/>
  <c r="M882" i="7"/>
  <c r="L882" i="7"/>
  <c r="K882" i="7"/>
  <c r="J882" i="7"/>
  <c r="I882" i="7"/>
  <c r="AH881" i="7"/>
  <c r="M881" i="7"/>
  <c r="L881" i="7"/>
  <c r="K881" i="7"/>
  <c r="J881" i="7"/>
  <c r="I881" i="7"/>
  <c r="AH880" i="7"/>
  <c r="M880" i="7"/>
  <c r="L880" i="7"/>
  <c r="K880" i="7"/>
  <c r="J880" i="7"/>
  <c r="I880" i="7"/>
  <c r="AC880" i="7" s="1"/>
  <c r="AH879" i="7"/>
  <c r="M879" i="7"/>
  <c r="L879" i="7"/>
  <c r="K879" i="7"/>
  <c r="J879" i="7"/>
  <c r="I879" i="7"/>
  <c r="AC879" i="7" s="1"/>
  <c r="AH878" i="7"/>
  <c r="M878" i="7"/>
  <c r="L878" i="7"/>
  <c r="K878" i="7"/>
  <c r="J878" i="7"/>
  <c r="I878" i="7"/>
  <c r="AC878" i="7" s="1"/>
  <c r="AH877" i="7"/>
  <c r="M877" i="7"/>
  <c r="L877" i="7"/>
  <c r="K877" i="7"/>
  <c r="J877" i="7"/>
  <c r="I877" i="7"/>
  <c r="AH876" i="7"/>
  <c r="M876" i="7"/>
  <c r="L876" i="7"/>
  <c r="O876" i="7" s="1"/>
  <c r="K876" i="7"/>
  <c r="J876" i="7"/>
  <c r="I876" i="7"/>
  <c r="AH875" i="7"/>
  <c r="M875" i="7"/>
  <c r="L875" i="7"/>
  <c r="K875" i="7"/>
  <c r="J875" i="7"/>
  <c r="I875" i="7"/>
  <c r="AH874" i="7"/>
  <c r="M874" i="7"/>
  <c r="L874" i="7"/>
  <c r="K874" i="7"/>
  <c r="J874" i="7"/>
  <c r="I874" i="7"/>
  <c r="O874" i="7" s="1"/>
  <c r="AH873" i="7"/>
  <c r="M873" i="7"/>
  <c r="L873" i="7"/>
  <c r="K873" i="7"/>
  <c r="J873" i="7"/>
  <c r="I873" i="7"/>
  <c r="AC873" i="7" s="1"/>
  <c r="AH872" i="7"/>
  <c r="M872" i="7"/>
  <c r="L872" i="7"/>
  <c r="K872" i="7"/>
  <c r="J872" i="7"/>
  <c r="I872" i="7"/>
  <c r="AH871" i="7"/>
  <c r="M871" i="7"/>
  <c r="L871" i="7"/>
  <c r="K871" i="7"/>
  <c r="J871" i="7"/>
  <c r="I871" i="7"/>
  <c r="AH870" i="7"/>
  <c r="M870" i="7"/>
  <c r="L870" i="7"/>
  <c r="K870" i="7"/>
  <c r="J870" i="7"/>
  <c r="I870" i="7"/>
  <c r="AH869" i="7"/>
  <c r="AC869" i="7"/>
  <c r="M869" i="7"/>
  <c r="L869" i="7"/>
  <c r="K869" i="7"/>
  <c r="J869" i="7"/>
  <c r="I869" i="7"/>
  <c r="AH868" i="7"/>
  <c r="M868" i="7"/>
  <c r="L868" i="7"/>
  <c r="K868" i="7"/>
  <c r="J868" i="7"/>
  <c r="I868" i="7"/>
  <c r="O868" i="7" s="1"/>
  <c r="AH867" i="7"/>
  <c r="M867" i="7"/>
  <c r="L867" i="7"/>
  <c r="K867" i="7"/>
  <c r="J867" i="7"/>
  <c r="I867" i="7"/>
  <c r="AH866" i="7"/>
  <c r="M866" i="7"/>
  <c r="L866" i="7"/>
  <c r="K866" i="7"/>
  <c r="J866" i="7"/>
  <c r="I866" i="7"/>
  <c r="AH865" i="7"/>
  <c r="M865" i="7"/>
  <c r="L865" i="7"/>
  <c r="K865" i="7"/>
  <c r="O865" i="7" s="1"/>
  <c r="J865" i="7"/>
  <c r="I865" i="7"/>
  <c r="AH864" i="7"/>
  <c r="M864" i="7"/>
  <c r="L864" i="7"/>
  <c r="K864" i="7"/>
  <c r="J864" i="7"/>
  <c r="I864" i="7"/>
  <c r="AH863" i="7"/>
  <c r="M863" i="7"/>
  <c r="L863" i="7"/>
  <c r="K863" i="7"/>
  <c r="J863" i="7"/>
  <c r="I863" i="7"/>
  <c r="AC863" i="7" s="1"/>
  <c r="AH862" i="7"/>
  <c r="M862" i="7"/>
  <c r="L862" i="7"/>
  <c r="K862" i="7"/>
  <c r="J862" i="7"/>
  <c r="I862" i="7"/>
  <c r="O862" i="7" s="1"/>
  <c r="AH861" i="7"/>
  <c r="M861" i="7"/>
  <c r="L861" i="7"/>
  <c r="K861" i="7"/>
  <c r="J861" i="7"/>
  <c r="I861" i="7"/>
  <c r="AH860" i="7"/>
  <c r="M860" i="7"/>
  <c r="L860" i="7"/>
  <c r="K860" i="7"/>
  <c r="J860" i="7"/>
  <c r="I860" i="7"/>
  <c r="AH859" i="7"/>
  <c r="M859" i="7"/>
  <c r="L859" i="7"/>
  <c r="K859" i="7"/>
  <c r="J859" i="7"/>
  <c r="I859" i="7"/>
  <c r="AH858" i="7"/>
  <c r="M858" i="7"/>
  <c r="L858" i="7"/>
  <c r="K858" i="7"/>
  <c r="J858" i="7"/>
  <c r="I858" i="7"/>
  <c r="O858" i="7" s="1"/>
  <c r="AH857" i="7"/>
  <c r="M857" i="7"/>
  <c r="L857" i="7"/>
  <c r="K857" i="7"/>
  <c r="J857" i="7"/>
  <c r="AC857" i="7" s="1"/>
  <c r="I857" i="7"/>
  <c r="O857" i="7" s="1"/>
  <c r="AH856" i="7"/>
  <c r="M856" i="7"/>
  <c r="L856" i="7"/>
  <c r="K856" i="7"/>
  <c r="J856" i="7"/>
  <c r="I856" i="7"/>
  <c r="AH855" i="7"/>
  <c r="M855" i="7"/>
  <c r="L855" i="7"/>
  <c r="K855" i="7"/>
  <c r="J855" i="7"/>
  <c r="I855" i="7"/>
  <c r="AH854" i="7"/>
  <c r="M854" i="7"/>
  <c r="L854" i="7"/>
  <c r="K854" i="7"/>
  <c r="J854" i="7"/>
  <c r="I854" i="7"/>
  <c r="AH853" i="7"/>
  <c r="M853" i="7"/>
  <c r="L853" i="7"/>
  <c r="AC853" i="7" s="1"/>
  <c r="K853" i="7"/>
  <c r="J853" i="7"/>
  <c r="I853" i="7"/>
  <c r="AH852" i="7"/>
  <c r="M852" i="7"/>
  <c r="L852" i="7"/>
  <c r="K852" i="7"/>
  <c r="J852" i="7"/>
  <c r="I852" i="7"/>
  <c r="AC852" i="7" s="1"/>
  <c r="AH851" i="7"/>
  <c r="AC851" i="7"/>
  <c r="M851" i="7"/>
  <c r="L851" i="7"/>
  <c r="K851" i="7"/>
  <c r="J851" i="7"/>
  <c r="I851" i="7"/>
  <c r="AH850" i="7"/>
  <c r="M850" i="7"/>
  <c r="L850" i="7"/>
  <c r="K850" i="7"/>
  <c r="J850" i="7"/>
  <c r="I850" i="7"/>
  <c r="AH849" i="7"/>
  <c r="M849" i="7"/>
  <c r="L849" i="7"/>
  <c r="K849" i="7"/>
  <c r="J849" i="7"/>
  <c r="I849" i="7"/>
  <c r="AH848" i="7"/>
  <c r="M848" i="7"/>
  <c r="L848" i="7"/>
  <c r="K848" i="7"/>
  <c r="O848" i="7" s="1"/>
  <c r="J848" i="7"/>
  <c r="I848" i="7"/>
  <c r="AH847" i="7"/>
  <c r="M847" i="7"/>
  <c r="L847" i="7"/>
  <c r="K847" i="7"/>
  <c r="O847" i="7" s="1"/>
  <c r="J847" i="7"/>
  <c r="I847" i="7"/>
  <c r="AH846" i="7"/>
  <c r="O846" i="7"/>
  <c r="M846" i="7"/>
  <c r="L846" i="7"/>
  <c r="K846" i="7"/>
  <c r="J846" i="7"/>
  <c r="I846" i="7"/>
  <c r="AC846" i="7" s="1"/>
  <c r="AH845" i="7"/>
  <c r="M845" i="7"/>
  <c r="L845" i="7"/>
  <c r="K845" i="7"/>
  <c r="J845" i="7"/>
  <c r="I845" i="7"/>
  <c r="AH844" i="7"/>
  <c r="M844" i="7"/>
  <c r="L844" i="7"/>
  <c r="K844" i="7"/>
  <c r="J844" i="7"/>
  <c r="I844" i="7"/>
  <c r="AH843" i="7"/>
  <c r="M843" i="7"/>
  <c r="L843" i="7"/>
  <c r="K843" i="7"/>
  <c r="J843" i="7"/>
  <c r="I843" i="7"/>
  <c r="AH842" i="7"/>
  <c r="M842" i="7"/>
  <c r="L842" i="7"/>
  <c r="K842" i="7"/>
  <c r="J842" i="7"/>
  <c r="I842" i="7"/>
  <c r="AC842" i="7" s="1"/>
  <c r="AH841" i="7"/>
  <c r="AC841" i="7"/>
  <c r="M841" i="7"/>
  <c r="L841" i="7"/>
  <c r="K841" i="7"/>
  <c r="J841" i="7"/>
  <c r="I841" i="7"/>
  <c r="O841" i="7" s="1"/>
  <c r="AH840" i="7"/>
  <c r="M840" i="7"/>
  <c r="L840" i="7"/>
  <c r="K840" i="7"/>
  <c r="J840" i="7"/>
  <c r="I840" i="7"/>
  <c r="AH839" i="7"/>
  <c r="M839" i="7"/>
  <c r="L839" i="7"/>
  <c r="K839" i="7"/>
  <c r="J839" i="7"/>
  <c r="I839" i="7"/>
  <c r="AH838" i="7"/>
  <c r="M838" i="7"/>
  <c r="L838" i="7"/>
  <c r="K838" i="7"/>
  <c r="J838" i="7"/>
  <c r="I838" i="7"/>
  <c r="AH837" i="7"/>
  <c r="M837" i="7"/>
  <c r="L837" i="7"/>
  <c r="K837" i="7"/>
  <c r="J837" i="7"/>
  <c r="I837" i="7"/>
  <c r="AH836" i="7"/>
  <c r="AC836" i="7"/>
  <c r="M836" i="7"/>
  <c r="L836" i="7"/>
  <c r="K836" i="7"/>
  <c r="J836" i="7"/>
  <c r="I836" i="7"/>
  <c r="O836" i="7" s="1"/>
  <c r="AH835" i="7"/>
  <c r="M835" i="7"/>
  <c r="L835" i="7"/>
  <c r="K835" i="7"/>
  <c r="J835" i="7"/>
  <c r="I835" i="7"/>
  <c r="O835" i="7" s="1"/>
  <c r="AH834" i="7"/>
  <c r="M834" i="7"/>
  <c r="L834" i="7"/>
  <c r="K834" i="7"/>
  <c r="J834" i="7"/>
  <c r="I834" i="7"/>
  <c r="AH833" i="7"/>
  <c r="M833" i="7"/>
  <c r="L833" i="7"/>
  <c r="K833" i="7"/>
  <c r="J833" i="7"/>
  <c r="O833" i="7" s="1"/>
  <c r="I833" i="7"/>
  <c r="AH832" i="7"/>
  <c r="M832" i="7"/>
  <c r="L832" i="7"/>
  <c r="K832" i="7"/>
  <c r="J832" i="7"/>
  <c r="I832" i="7"/>
  <c r="AC832" i="7" s="1"/>
  <c r="AH831" i="7"/>
  <c r="M831" i="7"/>
  <c r="L831" i="7"/>
  <c r="K831" i="7"/>
  <c r="J831" i="7"/>
  <c r="O831" i="7" s="1"/>
  <c r="I831" i="7"/>
  <c r="AC831" i="7" s="1"/>
  <c r="AH830" i="7"/>
  <c r="M830" i="7"/>
  <c r="L830" i="7"/>
  <c r="K830" i="7"/>
  <c r="J830" i="7"/>
  <c r="I830" i="7"/>
  <c r="O830" i="7" s="1"/>
  <c r="AH829" i="7"/>
  <c r="M829" i="7"/>
  <c r="L829" i="7"/>
  <c r="K829" i="7"/>
  <c r="J829" i="7"/>
  <c r="I829" i="7"/>
  <c r="AH828" i="7"/>
  <c r="M828" i="7"/>
  <c r="L828" i="7"/>
  <c r="K828" i="7"/>
  <c r="J828" i="7"/>
  <c r="I828" i="7"/>
  <c r="AH827" i="7"/>
  <c r="M827" i="7"/>
  <c r="L827" i="7"/>
  <c r="K827" i="7"/>
  <c r="J827" i="7"/>
  <c r="I827" i="7"/>
  <c r="AH826" i="7"/>
  <c r="M826" i="7"/>
  <c r="L826" i="7"/>
  <c r="K826" i="7"/>
  <c r="J826" i="7"/>
  <c r="I826" i="7"/>
  <c r="O826" i="7" s="1"/>
  <c r="AH825" i="7"/>
  <c r="M825" i="7"/>
  <c r="L825" i="7"/>
  <c r="K825" i="7"/>
  <c r="J825" i="7"/>
  <c r="I825" i="7"/>
  <c r="AC825" i="7" s="1"/>
  <c r="AH824" i="7"/>
  <c r="M824" i="7"/>
  <c r="L824" i="7"/>
  <c r="K824" i="7"/>
  <c r="J824" i="7"/>
  <c r="I824" i="7"/>
  <c r="AH823" i="7"/>
  <c r="M823" i="7"/>
  <c r="L823" i="7"/>
  <c r="K823" i="7"/>
  <c r="J823" i="7"/>
  <c r="I823" i="7"/>
  <c r="AH822" i="7"/>
  <c r="O822" i="7"/>
  <c r="M822" i="7"/>
  <c r="L822" i="7"/>
  <c r="K822" i="7"/>
  <c r="J822" i="7"/>
  <c r="I822" i="7"/>
  <c r="AH821" i="7"/>
  <c r="M821" i="7"/>
  <c r="L821" i="7"/>
  <c r="K821" i="7"/>
  <c r="J821" i="7"/>
  <c r="O821" i="7" s="1"/>
  <c r="I821" i="7"/>
  <c r="AC821" i="7" s="1"/>
  <c r="AH820" i="7"/>
  <c r="M820" i="7"/>
  <c r="L820" i="7"/>
  <c r="K820" i="7"/>
  <c r="J820" i="7"/>
  <c r="I820" i="7"/>
  <c r="AH819" i="7"/>
  <c r="M819" i="7"/>
  <c r="L819" i="7"/>
  <c r="K819" i="7"/>
  <c r="J819" i="7"/>
  <c r="I819" i="7"/>
  <c r="AH818" i="7"/>
  <c r="M818" i="7"/>
  <c r="L818" i="7"/>
  <c r="K818" i="7"/>
  <c r="J818" i="7"/>
  <c r="I818" i="7"/>
  <c r="AH817" i="7"/>
  <c r="M817" i="7"/>
  <c r="L817" i="7"/>
  <c r="K817" i="7"/>
  <c r="J817" i="7"/>
  <c r="I817" i="7"/>
  <c r="AH816" i="7"/>
  <c r="M816" i="7"/>
  <c r="L816" i="7"/>
  <c r="K816" i="7"/>
  <c r="J816" i="7"/>
  <c r="I816" i="7"/>
  <c r="AC816" i="7" s="1"/>
  <c r="AH815" i="7"/>
  <c r="M815" i="7"/>
  <c r="L815" i="7"/>
  <c r="K815" i="7"/>
  <c r="O815" i="7" s="1"/>
  <c r="J815" i="7"/>
  <c r="I815" i="7"/>
  <c r="AH814" i="7"/>
  <c r="O814" i="7"/>
  <c r="M814" i="7"/>
  <c r="L814" i="7"/>
  <c r="K814" i="7"/>
  <c r="J814" i="7"/>
  <c r="I814" i="7"/>
  <c r="AC814" i="7" s="1"/>
  <c r="AH813" i="7"/>
  <c r="M813" i="7"/>
  <c r="L813" i="7"/>
  <c r="K813" i="7"/>
  <c r="J813" i="7"/>
  <c r="AC813" i="7" s="1"/>
  <c r="I813" i="7"/>
  <c r="AH812" i="7"/>
  <c r="M812" i="7"/>
  <c r="L812" i="7"/>
  <c r="K812" i="7"/>
  <c r="J812" i="7"/>
  <c r="I812" i="7"/>
  <c r="AH811" i="7"/>
  <c r="M811" i="7"/>
  <c r="L811" i="7"/>
  <c r="K811" i="7"/>
  <c r="J811" i="7"/>
  <c r="I811" i="7"/>
  <c r="O811" i="7" s="1"/>
  <c r="AH810" i="7"/>
  <c r="M810" i="7"/>
  <c r="L810" i="7"/>
  <c r="K810" i="7"/>
  <c r="J810" i="7"/>
  <c r="I810" i="7"/>
  <c r="AH809" i="7"/>
  <c r="O809" i="7"/>
  <c r="M809" i="7"/>
  <c r="L809" i="7"/>
  <c r="K809" i="7"/>
  <c r="J809" i="7"/>
  <c r="I809" i="7"/>
  <c r="AH808" i="7"/>
  <c r="M808" i="7"/>
  <c r="L808" i="7"/>
  <c r="O808" i="7" s="1"/>
  <c r="K808" i="7"/>
  <c r="J808" i="7"/>
  <c r="I808" i="7"/>
  <c r="AH807" i="7"/>
  <c r="M807" i="7"/>
  <c r="L807" i="7"/>
  <c r="K807" i="7"/>
  <c r="J807" i="7"/>
  <c r="I807" i="7"/>
  <c r="AH806" i="7"/>
  <c r="M806" i="7"/>
  <c r="L806" i="7"/>
  <c r="K806" i="7"/>
  <c r="J806" i="7"/>
  <c r="I806" i="7"/>
  <c r="O806" i="7" s="1"/>
  <c r="AH805" i="7"/>
  <c r="M805" i="7"/>
  <c r="L805" i="7"/>
  <c r="K805" i="7"/>
  <c r="J805" i="7"/>
  <c r="I805" i="7"/>
  <c r="AH804" i="7"/>
  <c r="M804" i="7"/>
  <c r="L804" i="7"/>
  <c r="K804" i="7"/>
  <c r="J804" i="7"/>
  <c r="I804" i="7"/>
  <c r="AH803" i="7"/>
  <c r="M803" i="7"/>
  <c r="L803" i="7"/>
  <c r="K803" i="7"/>
  <c r="J803" i="7"/>
  <c r="I803" i="7"/>
  <c r="AH802" i="7"/>
  <c r="AC802" i="7"/>
  <c r="M802" i="7"/>
  <c r="L802" i="7"/>
  <c r="K802" i="7"/>
  <c r="J802" i="7"/>
  <c r="I802" i="7"/>
  <c r="O802" i="7" s="1"/>
  <c r="AH801" i="7"/>
  <c r="M801" i="7"/>
  <c r="L801" i="7"/>
  <c r="K801" i="7"/>
  <c r="AC801" i="7" s="1"/>
  <c r="J801" i="7"/>
  <c r="I801" i="7"/>
  <c r="AH800" i="7"/>
  <c r="M800" i="7"/>
  <c r="L800" i="7"/>
  <c r="K800" i="7"/>
  <c r="J800" i="7"/>
  <c r="I800" i="7"/>
  <c r="AH799" i="7"/>
  <c r="M799" i="7"/>
  <c r="L799" i="7"/>
  <c r="K799" i="7"/>
  <c r="J799" i="7"/>
  <c r="I799" i="7"/>
  <c r="AH798" i="7"/>
  <c r="M798" i="7"/>
  <c r="L798" i="7"/>
  <c r="K798" i="7"/>
  <c r="J798" i="7"/>
  <c r="I798" i="7"/>
  <c r="AH797" i="7"/>
  <c r="AC797" i="7"/>
  <c r="M797" i="7"/>
  <c r="L797" i="7"/>
  <c r="K797" i="7"/>
  <c r="J797" i="7"/>
  <c r="I797" i="7"/>
  <c r="O797" i="7" s="1"/>
  <c r="AH796" i="7"/>
  <c r="M796" i="7"/>
  <c r="L796" i="7"/>
  <c r="K796" i="7"/>
  <c r="J796" i="7"/>
  <c r="AC796" i="7" s="1"/>
  <c r="I796" i="7"/>
  <c r="AH795" i="7"/>
  <c r="M795" i="7"/>
  <c r="L795" i="7"/>
  <c r="K795" i="7"/>
  <c r="J795" i="7"/>
  <c r="I795" i="7"/>
  <c r="AC795" i="7" s="1"/>
  <c r="AH794" i="7"/>
  <c r="M794" i="7"/>
  <c r="L794" i="7"/>
  <c r="K794" i="7"/>
  <c r="J794" i="7"/>
  <c r="I794" i="7"/>
  <c r="AH793" i="7"/>
  <c r="M793" i="7"/>
  <c r="L793" i="7"/>
  <c r="K793" i="7"/>
  <c r="O793" i="7" s="1"/>
  <c r="J793" i="7"/>
  <c r="I793" i="7"/>
  <c r="AH792" i="7"/>
  <c r="M792" i="7"/>
  <c r="L792" i="7"/>
  <c r="K792" i="7"/>
  <c r="J792" i="7"/>
  <c r="I792" i="7"/>
  <c r="AH791" i="7"/>
  <c r="M791" i="7"/>
  <c r="L791" i="7"/>
  <c r="K791" i="7"/>
  <c r="J791" i="7"/>
  <c r="I791" i="7"/>
  <c r="AC791" i="7" s="1"/>
  <c r="AH790" i="7"/>
  <c r="M790" i="7"/>
  <c r="L790" i="7"/>
  <c r="K790" i="7"/>
  <c r="J790" i="7"/>
  <c r="I790" i="7"/>
  <c r="AH789" i="7"/>
  <c r="M789" i="7"/>
  <c r="L789" i="7"/>
  <c r="K789" i="7"/>
  <c r="J789" i="7"/>
  <c r="I789" i="7"/>
  <c r="AH788" i="7"/>
  <c r="M788" i="7"/>
  <c r="L788" i="7"/>
  <c r="K788" i="7"/>
  <c r="J788" i="7"/>
  <c r="I788" i="7"/>
  <c r="AH787" i="7"/>
  <c r="M787" i="7"/>
  <c r="L787" i="7"/>
  <c r="K787" i="7"/>
  <c r="J787" i="7"/>
  <c r="I787" i="7"/>
  <c r="AH786" i="7"/>
  <c r="M786" i="7"/>
  <c r="L786" i="7"/>
  <c r="K786" i="7"/>
  <c r="J786" i="7"/>
  <c r="I786" i="7"/>
  <c r="AC786" i="7" s="1"/>
  <c r="AH785" i="7"/>
  <c r="M785" i="7"/>
  <c r="L785" i="7"/>
  <c r="K785" i="7"/>
  <c r="J785" i="7"/>
  <c r="O785" i="7" s="1"/>
  <c r="I785" i="7"/>
  <c r="AH784" i="7"/>
  <c r="M784" i="7"/>
  <c r="L784" i="7"/>
  <c r="K784" i="7"/>
  <c r="J784" i="7"/>
  <c r="I784" i="7"/>
  <c r="AC784" i="7" s="1"/>
  <c r="AH783" i="7"/>
  <c r="M783" i="7"/>
  <c r="L783" i="7"/>
  <c r="K783" i="7"/>
  <c r="J783" i="7"/>
  <c r="I783" i="7"/>
  <c r="AH782" i="7"/>
  <c r="M782" i="7"/>
  <c r="L782" i="7"/>
  <c r="K782" i="7"/>
  <c r="J782" i="7"/>
  <c r="I782" i="7"/>
  <c r="AH781" i="7"/>
  <c r="M781" i="7"/>
  <c r="L781" i="7"/>
  <c r="K781" i="7"/>
  <c r="J781" i="7"/>
  <c r="I781" i="7"/>
  <c r="AC781" i="7" s="1"/>
  <c r="AH780" i="7"/>
  <c r="M780" i="7"/>
  <c r="L780" i="7"/>
  <c r="K780" i="7"/>
  <c r="J780" i="7"/>
  <c r="I780" i="7"/>
  <c r="AH779" i="7"/>
  <c r="AC779" i="7"/>
  <c r="M779" i="7"/>
  <c r="L779" i="7"/>
  <c r="K779" i="7"/>
  <c r="J779" i="7"/>
  <c r="I779" i="7"/>
  <c r="O779" i="7" s="1"/>
  <c r="AH778" i="7"/>
  <c r="M778" i="7"/>
  <c r="L778" i="7"/>
  <c r="K778" i="7"/>
  <c r="J778" i="7"/>
  <c r="I778" i="7"/>
  <c r="AH777" i="7"/>
  <c r="M777" i="7"/>
  <c r="L777" i="7"/>
  <c r="K777" i="7"/>
  <c r="J777" i="7"/>
  <c r="O777" i="7" s="1"/>
  <c r="I777" i="7"/>
  <c r="AH776" i="7"/>
  <c r="M776" i="7"/>
  <c r="L776" i="7"/>
  <c r="K776" i="7"/>
  <c r="AC776" i="7" s="1"/>
  <c r="J776" i="7"/>
  <c r="I776" i="7"/>
  <c r="AH775" i="7"/>
  <c r="M775" i="7"/>
  <c r="L775" i="7"/>
  <c r="K775" i="7"/>
  <c r="J775" i="7"/>
  <c r="I775" i="7"/>
  <c r="O775" i="7" s="1"/>
  <c r="AH774" i="7"/>
  <c r="M774" i="7"/>
  <c r="L774" i="7"/>
  <c r="AC774" i="7" s="1"/>
  <c r="K774" i="7"/>
  <c r="J774" i="7"/>
  <c r="I774" i="7"/>
  <c r="AH773" i="7"/>
  <c r="M773" i="7"/>
  <c r="L773" i="7"/>
  <c r="K773" i="7"/>
  <c r="J773" i="7"/>
  <c r="I773" i="7"/>
  <c r="AC773" i="7" s="1"/>
  <c r="AH772" i="7"/>
  <c r="M772" i="7"/>
  <c r="L772" i="7"/>
  <c r="K772" i="7"/>
  <c r="J772" i="7"/>
  <c r="I772" i="7"/>
  <c r="O772" i="7" s="1"/>
  <c r="AH771" i="7"/>
  <c r="M771" i="7"/>
  <c r="L771" i="7"/>
  <c r="K771" i="7"/>
  <c r="J771" i="7"/>
  <c r="I771" i="7"/>
  <c r="AH770" i="7"/>
  <c r="M770" i="7"/>
  <c r="L770" i="7"/>
  <c r="K770" i="7"/>
  <c r="J770" i="7"/>
  <c r="I770" i="7"/>
  <c r="AC770" i="7" s="1"/>
  <c r="AH769" i="7"/>
  <c r="AC769" i="7"/>
  <c r="M769" i="7"/>
  <c r="L769" i="7"/>
  <c r="K769" i="7"/>
  <c r="J769" i="7"/>
  <c r="O769" i="7" s="1"/>
  <c r="I769" i="7"/>
  <c r="AH768" i="7"/>
  <c r="M768" i="7"/>
  <c r="L768" i="7"/>
  <c r="K768" i="7"/>
  <c r="J768" i="7"/>
  <c r="I768" i="7"/>
  <c r="AC768" i="7" s="1"/>
  <c r="AH767" i="7"/>
  <c r="M767" i="7"/>
  <c r="L767" i="7"/>
  <c r="K767" i="7"/>
  <c r="J767" i="7"/>
  <c r="I767" i="7"/>
  <c r="AH766" i="7"/>
  <c r="M766" i="7"/>
  <c r="L766" i="7"/>
  <c r="K766" i="7"/>
  <c r="J766" i="7"/>
  <c r="I766" i="7"/>
  <c r="AH765" i="7"/>
  <c r="M765" i="7"/>
  <c r="L765" i="7"/>
  <c r="K765" i="7"/>
  <c r="J765" i="7"/>
  <c r="I765" i="7"/>
  <c r="AC765" i="7" s="1"/>
  <c r="AH764" i="7"/>
  <c r="M764" i="7"/>
  <c r="L764" i="7"/>
  <c r="K764" i="7"/>
  <c r="J764" i="7"/>
  <c r="AC764" i="7" s="1"/>
  <c r="I764" i="7"/>
  <c r="AH763" i="7"/>
  <c r="M763" i="7"/>
  <c r="L763" i="7"/>
  <c r="K763" i="7"/>
  <c r="J763" i="7"/>
  <c r="I763" i="7"/>
  <c r="AC763" i="7" s="1"/>
  <c r="AH762" i="7"/>
  <c r="M762" i="7"/>
  <c r="L762" i="7"/>
  <c r="K762" i="7"/>
  <c r="J762" i="7"/>
  <c r="I762" i="7"/>
  <c r="AH761" i="7"/>
  <c r="M761" i="7"/>
  <c r="L761" i="7"/>
  <c r="K761" i="7"/>
  <c r="J761" i="7"/>
  <c r="I761" i="7"/>
  <c r="AH760" i="7"/>
  <c r="M760" i="7"/>
  <c r="L760" i="7"/>
  <c r="K760" i="7"/>
  <c r="J760" i="7"/>
  <c r="I760" i="7"/>
  <c r="AH759" i="7"/>
  <c r="M759" i="7"/>
  <c r="L759" i="7"/>
  <c r="K759" i="7"/>
  <c r="J759" i="7"/>
  <c r="I759" i="7"/>
  <c r="AC759" i="7" s="1"/>
  <c r="AH758" i="7"/>
  <c r="M758" i="7"/>
  <c r="L758" i="7"/>
  <c r="K758" i="7"/>
  <c r="J758" i="7"/>
  <c r="I758" i="7"/>
  <c r="AH757" i="7"/>
  <c r="M757" i="7"/>
  <c r="L757" i="7"/>
  <c r="K757" i="7"/>
  <c r="J757" i="7"/>
  <c r="I757" i="7"/>
  <c r="AH756" i="7"/>
  <c r="M756" i="7"/>
  <c r="L756" i="7"/>
  <c r="K756" i="7"/>
  <c r="J756" i="7"/>
  <c r="I756" i="7"/>
  <c r="AC756" i="7" s="1"/>
  <c r="AH755" i="7"/>
  <c r="M755" i="7"/>
  <c r="L755" i="7"/>
  <c r="K755" i="7"/>
  <c r="J755" i="7"/>
  <c r="I755" i="7"/>
  <c r="AH754" i="7"/>
  <c r="AC754" i="7"/>
  <c r="O754" i="7"/>
  <c r="M754" i="7"/>
  <c r="L754" i="7"/>
  <c r="K754" i="7"/>
  <c r="J754" i="7"/>
  <c r="I754" i="7"/>
  <c r="AH753" i="7"/>
  <c r="M753" i="7"/>
  <c r="L753" i="7"/>
  <c r="K753" i="7"/>
  <c r="J753" i="7"/>
  <c r="I753" i="7"/>
  <c r="AH752" i="7"/>
  <c r="M752" i="7"/>
  <c r="L752" i="7"/>
  <c r="O752" i="7" s="1"/>
  <c r="K752" i="7"/>
  <c r="J752" i="7"/>
  <c r="I752" i="7"/>
  <c r="AH751" i="7"/>
  <c r="M751" i="7"/>
  <c r="L751" i="7"/>
  <c r="K751" i="7"/>
  <c r="J751" i="7"/>
  <c r="I751" i="7"/>
  <c r="AH750" i="7"/>
  <c r="M750" i="7"/>
  <c r="L750" i="7"/>
  <c r="K750" i="7"/>
  <c r="J750" i="7"/>
  <c r="I750" i="7"/>
  <c r="AH749" i="7"/>
  <c r="M749" i="7"/>
  <c r="L749" i="7"/>
  <c r="AC749" i="7" s="1"/>
  <c r="K749" i="7"/>
  <c r="J749" i="7"/>
  <c r="I749" i="7"/>
  <c r="AH748" i="7"/>
  <c r="M748" i="7"/>
  <c r="L748" i="7"/>
  <c r="K748" i="7"/>
  <c r="J748" i="7"/>
  <c r="I748" i="7"/>
  <c r="AH747" i="7"/>
  <c r="M747" i="7"/>
  <c r="L747" i="7"/>
  <c r="K747" i="7"/>
  <c r="J747" i="7"/>
  <c r="I747" i="7"/>
  <c r="AH746" i="7"/>
  <c r="M746" i="7"/>
  <c r="L746" i="7"/>
  <c r="K746" i="7"/>
  <c r="J746" i="7"/>
  <c r="I746" i="7"/>
  <c r="AH745" i="7"/>
  <c r="M745" i="7"/>
  <c r="L745" i="7"/>
  <c r="K745" i="7"/>
  <c r="J745" i="7"/>
  <c r="I745" i="7"/>
  <c r="AH744" i="7"/>
  <c r="M744" i="7"/>
  <c r="L744" i="7"/>
  <c r="K744" i="7"/>
  <c r="J744" i="7"/>
  <c r="I744" i="7"/>
  <c r="AH743" i="7"/>
  <c r="M743" i="7"/>
  <c r="L743" i="7"/>
  <c r="K743" i="7"/>
  <c r="J743" i="7"/>
  <c r="I743" i="7"/>
  <c r="AH742" i="7"/>
  <c r="M742" i="7"/>
  <c r="L742" i="7"/>
  <c r="K742" i="7"/>
  <c r="J742" i="7"/>
  <c r="I742" i="7"/>
  <c r="AH741" i="7"/>
  <c r="M741" i="7"/>
  <c r="L741" i="7"/>
  <c r="K741" i="7"/>
  <c r="J741" i="7"/>
  <c r="I741" i="7"/>
  <c r="AH740" i="7"/>
  <c r="M740" i="7"/>
  <c r="L740" i="7"/>
  <c r="K740" i="7"/>
  <c r="J740" i="7"/>
  <c r="I740" i="7"/>
  <c r="AH739" i="7"/>
  <c r="M739" i="7"/>
  <c r="L739" i="7"/>
  <c r="K739" i="7"/>
  <c r="J739" i="7"/>
  <c r="I739" i="7"/>
  <c r="AH738" i="7"/>
  <c r="M738" i="7"/>
  <c r="L738" i="7"/>
  <c r="K738" i="7"/>
  <c r="J738" i="7"/>
  <c r="I738" i="7"/>
  <c r="AC738" i="7" s="1"/>
  <c r="AH737" i="7"/>
  <c r="M737" i="7"/>
  <c r="L737" i="7"/>
  <c r="K737" i="7"/>
  <c r="J737" i="7"/>
  <c r="I737" i="7"/>
  <c r="AC737" i="7" s="1"/>
  <c r="AH736" i="7"/>
  <c r="M736" i="7"/>
  <c r="L736" i="7"/>
  <c r="K736" i="7"/>
  <c r="J736" i="7"/>
  <c r="I736" i="7"/>
  <c r="AH735" i="7"/>
  <c r="M735" i="7"/>
  <c r="L735" i="7"/>
  <c r="K735" i="7"/>
  <c r="J735" i="7"/>
  <c r="I735" i="7"/>
  <c r="AH734" i="7"/>
  <c r="M734" i="7"/>
  <c r="L734" i="7"/>
  <c r="K734" i="7"/>
  <c r="J734" i="7"/>
  <c r="I734" i="7"/>
  <c r="AH733" i="7"/>
  <c r="M733" i="7"/>
  <c r="L733" i="7"/>
  <c r="K733" i="7"/>
  <c r="J733" i="7"/>
  <c r="I733" i="7"/>
  <c r="AH732" i="7"/>
  <c r="M732" i="7"/>
  <c r="L732" i="7"/>
  <c r="K732" i="7"/>
  <c r="J732" i="7"/>
  <c r="AC732" i="7" s="1"/>
  <c r="I732" i="7"/>
  <c r="AH731" i="7"/>
  <c r="M731" i="7"/>
  <c r="L731" i="7"/>
  <c r="K731" i="7"/>
  <c r="J731" i="7"/>
  <c r="I731" i="7"/>
  <c r="AH730" i="7"/>
  <c r="M730" i="7"/>
  <c r="L730" i="7"/>
  <c r="K730" i="7"/>
  <c r="J730" i="7"/>
  <c r="I730" i="7"/>
  <c r="AH729" i="7"/>
  <c r="M729" i="7"/>
  <c r="L729" i="7"/>
  <c r="K729" i="7"/>
  <c r="J729" i="7"/>
  <c r="I729" i="7"/>
  <c r="AH728" i="7"/>
  <c r="M728" i="7"/>
  <c r="L728" i="7"/>
  <c r="K728" i="7"/>
  <c r="J728" i="7"/>
  <c r="I728" i="7"/>
  <c r="AH727" i="7"/>
  <c r="O727" i="7"/>
  <c r="M727" i="7"/>
  <c r="L727" i="7"/>
  <c r="K727" i="7"/>
  <c r="J727" i="7"/>
  <c r="I727" i="7"/>
  <c r="AH726" i="7"/>
  <c r="M726" i="7"/>
  <c r="L726" i="7"/>
  <c r="K726" i="7"/>
  <c r="J726" i="7"/>
  <c r="I726" i="7"/>
  <c r="AH725" i="7"/>
  <c r="M725" i="7"/>
  <c r="L725" i="7"/>
  <c r="K725" i="7"/>
  <c r="J725" i="7"/>
  <c r="I725" i="7"/>
  <c r="AH724" i="7"/>
  <c r="AC724" i="7"/>
  <c r="M724" i="7"/>
  <c r="L724" i="7"/>
  <c r="K724" i="7"/>
  <c r="J724" i="7"/>
  <c r="I724" i="7"/>
  <c r="AH723" i="7"/>
  <c r="M723" i="7"/>
  <c r="L723" i="7"/>
  <c r="K723" i="7"/>
  <c r="J723" i="7"/>
  <c r="I723" i="7"/>
  <c r="AH722" i="7"/>
  <c r="M722" i="7"/>
  <c r="L722" i="7"/>
  <c r="K722" i="7"/>
  <c r="J722" i="7"/>
  <c r="I722" i="7"/>
  <c r="AC722" i="7" s="1"/>
  <c r="AH721" i="7"/>
  <c r="M721" i="7"/>
  <c r="L721" i="7"/>
  <c r="K721" i="7"/>
  <c r="J721" i="7"/>
  <c r="I721" i="7"/>
  <c r="AC721" i="7" s="1"/>
  <c r="AH720" i="7"/>
  <c r="O720" i="7"/>
  <c r="M720" i="7"/>
  <c r="L720" i="7"/>
  <c r="K720" i="7"/>
  <c r="J720" i="7"/>
  <c r="I720" i="7"/>
  <c r="AH719" i="7"/>
  <c r="M719" i="7"/>
  <c r="L719" i="7"/>
  <c r="K719" i="7"/>
  <c r="J719" i="7"/>
  <c r="I719" i="7"/>
  <c r="AH718" i="7"/>
  <c r="M718" i="7"/>
  <c r="L718" i="7"/>
  <c r="K718" i="7"/>
  <c r="J718" i="7"/>
  <c r="I718" i="7"/>
  <c r="AH717" i="7"/>
  <c r="M717" i="7"/>
  <c r="L717" i="7"/>
  <c r="K717" i="7"/>
  <c r="J717" i="7"/>
  <c r="I717" i="7"/>
  <c r="AH716" i="7"/>
  <c r="M716" i="7"/>
  <c r="L716" i="7"/>
  <c r="K716" i="7"/>
  <c r="J716" i="7"/>
  <c r="I716" i="7"/>
  <c r="AC716" i="7" s="1"/>
  <c r="AH715" i="7"/>
  <c r="AC715" i="7"/>
  <c r="M715" i="7"/>
  <c r="L715" i="7"/>
  <c r="K715" i="7"/>
  <c r="J715" i="7"/>
  <c r="I715" i="7"/>
  <c r="AH714" i="7"/>
  <c r="M714" i="7"/>
  <c r="L714" i="7"/>
  <c r="K714" i="7"/>
  <c r="J714" i="7"/>
  <c r="I714" i="7"/>
  <c r="AH713" i="7"/>
  <c r="M713" i="7"/>
  <c r="L713" i="7"/>
  <c r="K713" i="7"/>
  <c r="J713" i="7"/>
  <c r="I713" i="7"/>
  <c r="AH712" i="7"/>
  <c r="M712" i="7"/>
  <c r="L712" i="7"/>
  <c r="K712" i="7"/>
  <c r="J712" i="7"/>
  <c r="I712" i="7"/>
  <c r="O712" i="7" s="1"/>
  <c r="AH711" i="7"/>
  <c r="M711" i="7"/>
  <c r="L711" i="7"/>
  <c r="K711" i="7"/>
  <c r="J711" i="7"/>
  <c r="I711" i="7"/>
  <c r="AH710" i="7"/>
  <c r="M710" i="7"/>
  <c r="L710" i="7"/>
  <c r="K710" i="7"/>
  <c r="AC710" i="7" s="1"/>
  <c r="J710" i="7"/>
  <c r="I710" i="7"/>
  <c r="AH709" i="7"/>
  <c r="M709" i="7"/>
  <c r="L709" i="7"/>
  <c r="K709" i="7"/>
  <c r="J709" i="7"/>
  <c r="I709" i="7"/>
  <c r="AH708" i="7"/>
  <c r="M708" i="7"/>
  <c r="L708" i="7"/>
  <c r="K708" i="7"/>
  <c r="J708" i="7"/>
  <c r="I708" i="7"/>
  <c r="AC708" i="7" s="1"/>
  <c r="AH707" i="7"/>
  <c r="M707" i="7"/>
  <c r="L707" i="7"/>
  <c r="K707" i="7"/>
  <c r="J707" i="7"/>
  <c r="I707" i="7"/>
  <c r="AH706" i="7"/>
  <c r="M706" i="7"/>
  <c r="L706" i="7"/>
  <c r="K706" i="7"/>
  <c r="J706" i="7"/>
  <c r="AC706" i="7" s="1"/>
  <c r="I706" i="7"/>
  <c r="AH705" i="7"/>
  <c r="M705" i="7"/>
  <c r="L705" i="7"/>
  <c r="K705" i="7"/>
  <c r="J705" i="7"/>
  <c r="I705" i="7"/>
  <c r="AC705" i="7" s="1"/>
  <c r="AH704" i="7"/>
  <c r="M704" i="7"/>
  <c r="L704" i="7"/>
  <c r="K704" i="7"/>
  <c r="J704" i="7"/>
  <c r="I704" i="7"/>
  <c r="AH703" i="7"/>
  <c r="M703" i="7"/>
  <c r="L703" i="7"/>
  <c r="K703" i="7"/>
  <c r="J703" i="7"/>
  <c r="I703" i="7"/>
  <c r="AH702" i="7"/>
  <c r="M702" i="7"/>
  <c r="L702" i="7"/>
  <c r="K702" i="7"/>
  <c r="J702" i="7"/>
  <c r="I702" i="7"/>
  <c r="AH701" i="7"/>
  <c r="M701" i="7"/>
  <c r="L701" i="7"/>
  <c r="K701" i="7"/>
  <c r="J701" i="7"/>
  <c r="I701" i="7"/>
  <c r="AH700" i="7"/>
  <c r="M700" i="7"/>
  <c r="L700" i="7"/>
  <c r="K700" i="7"/>
  <c r="J700" i="7"/>
  <c r="I700" i="7"/>
  <c r="AH699" i="7"/>
  <c r="M699" i="7"/>
  <c r="L699" i="7"/>
  <c r="K699" i="7"/>
  <c r="J699" i="7"/>
  <c r="I699" i="7"/>
  <c r="AH698" i="7"/>
  <c r="M698" i="7"/>
  <c r="L698" i="7"/>
  <c r="K698" i="7"/>
  <c r="J698" i="7"/>
  <c r="I698" i="7"/>
  <c r="AH697" i="7"/>
  <c r="M697" i="7"/>
  <c r="L697" i="7"/>
  <c r="K697" i="7"/>
  <c r="O697" i="7" s="1"/>
  <c r="J697" i="7"/>
  <c r="I697" i="7"/>
  <c r="AH696" i="7"/>
  <c r="M696" i="7"/>
  <c r="L696" i="7"/>
  <c r="K696" i="7"/>
  <c r="J696" i="7"/>
  <c r="I696" i="7"/>
  <c r="AH695" i="7"/>
  <c r="M695" i="7"/>
  <c r="L695" i="7"/>
  <c r="K695" i="7"/>
  <c r="J695" i="7"/>
  <c r="I695" i="7"/>
  <c r="AH694" i="7"/>
  <c r="M694" i="7"/>
  <c r="L694" i="7"/>
  <c r="K694" i="7"/>
  <c r="J694" i="7"/>
  <c r="I694" i="7"/>
  <c r="AH693" i="7"/>
  <c r="M693" i="7"/>
  <c r="L693" i="7"/>
  <c r="K693" i="7"/>
  <c r="J693" i="7"/>
  <c r="I693" i="7"/>
  <c r="AH692" i="7"/>
  <c r="M692" i="7"/>
  <c r="L692" i="7"/>
  <c r="AC692" i="7" s="1"/>
  <c r="K692" i="7"/>
  <c r="J692" i="7"/>
  <c r="I692" i="7"/>
  <c r="AH691" i="7"/>
  <c r="M691" i="7"/>
  <c r="L691" i="7"/>
  <c r="K691" i="7"/>
  <c r="J691" i="7"/>
  <c r="I691" i="7"/>
  <c r="AH690" i="7"/>
  <c r="M690" i="7"/>
  <c r="L690" i="7"/>
  <c r="K690" i="7"/>
  <c r="J690" i="7"/>
  <c r="I690" i="7"/>
  <c r="AC690" i="7" s="1"/>
  <c r="AH689" i="7"/>
  <c r="M689" i="7"/>
  <c r="L689" i="7"/>
  <c r="K689" i="7"/>
  <c r="AC689" i="7" s="1"/>
  <c r="J689" i="7"/>
  <c r="I689" i="7"/>
  <c r="AH688" i="7"/>
  <c r="M688" i="7"/>
  <c r="L688" i="7"/>
  <c r="K688" i="7"/>
  <c r="J688" i="7"/>
  <c r="I688" i="7"/>
  <c r="O688" i="7" s="1"/>
  <c r="AH687" i="7"/>
  <c r="M687" i="7"/>
  <c r="L687" i="7"/>
  <c r="K687" i="7"/>
  <c r="J687" i="7"/>
  <c r="I687" i="7"/>
  <c r="AH686" i="7"/>
  <c r="M686" i="7"/>
  <c r="L686" i="7"/>
  <c r="K686" i="7"/>
  <c r="J686" i="7"/>
  <c r="I686" i="7"/>
  <c r="AH685" i="7"/>
  <c r="M685" i="7"/>
  <c r="L685" i="7"/>
  <c r="K685" i="7"/>
  <c r="J685" i="7"/>
  <c r="I685" i="7"/>
  <c r="AC685" i="7" s="1"/>
  <c r="AH684" i="7"/>
  <c r="M684" i="7"/>
  <c r="L684" i="7"/>
  <c r="K684" i="7"/>
  <c r="J684" i="7"/>
  <c r="I684" i="7"/>
  <c r="AC684" i="7" s="1"/>
  <c r="AH683" i="7"/>
  <c r="M683" i="7"/>
  <c r="L683" i="7"/>
  <c r="K683" i="7"/>
  <c r="J683" i="7"/>
  <c r="I683" i="7"/>
  <c r="AH682" i="7"/>
  <c r="M682" i="7"/>
  <c r="L682" i="7"/>
  <c r="K682" i="7"/>
  <c r="J682" i="7"/>
  <c r="I682" i="7"/>
  <c r="AH681" i="7"/>
  <c r="M681" i="7"/>
  <c r="L681" i="7"/>
  <c r="K681" i="7"/>
  <c r="J681" i="7"/>
  <c r="I681" i="7"/>
  <c r="AH680" i="7"/>
  <c r="AC680" i="7"/>
  <c r="M680" i="7"/>
  <c r="L680" i="7"/>
  <c r="K680" i="7"/>
  <c r="O680" i="7" s="1"/>
  <c r="J680" i="7"/>
  <c r="I680" i="7"/>
  <c r="AH679" i="7"/>
  <c r="M679" i="7"/>
  <c r="L679" i="7"/>
  <c r="K679" i="7"/>
  <c r="J679" i="7"/>
  <c r="I679" i="7"/>
  <c r="AC679" i="7" s="1"/>
  <c r="AH678" i="7"/>
  <c r="M678" i="7"/>
  <c r="L678" i="7"/>
  <c r="K678" i="7"/>
  <c r="J678" i="7"/>
  <c r="I678" i="7"/>
  <c r="AH677" i="7"/>
  <c r="M677" i="7"/>
  <c r="L677" i="7"/>
  <c r="K677" i="7"/>
  <c r="J677" i="7"/>
  <c r="I677" i="7"/>
  <c r="AH676" i="7"/>
  <c r="M676" i="7"/>
  <c r="L676" i="7"/>
  <c r="K676" i="7"/>
  <c r="J676" i="7"/>
  <c r="I676" i="7"/>
  <c r="AH675" i="7"/>
  <c r="M675" i="7"/>
  <c r="L675" i="7"/>
  <c r="K675" i="7"/>
  <c r="J675" i="7"/>
  <c r="O675" i="7" s="1"/>
  <c r="I675" i="7"/>
  <c r="AH674" i="7"/>
  <c r="M674" i="7"/>
  <c r="L674" i="7"/>
  <c r="K674" i="7"/>
  <c r="O674" i="7" s="1"/>
  <c r="J674" i="7"/>
  <c r="I674" i="7"/>
  <c r="AC674" i="7" s="1"/>
  <c r="AH673" i="7"/>
  <c r="M673" i="7"/>
  <c r="L673" i="7"/>
  <c r="K673" i="7"/>
  <c r="J673" i="7"/>
  <c r="AC673" i="7" s="1"/>
  <c r="I673" i="7"/>
  <c r="AH672" i="7"/>
  <c r="M672" i="7"/>
  <c r="L672" i="7"/>
  <c r="K672" i="7"/>
  <c r="J672" i="7"/>
  <c r="I672" i="7"/>
  <c r="AH671" i="7"/>
  <c r="M671" i="7"/>
  <c r="L671" i="7"/>
  <c r="K671" i="7"/>
  <c r="J671" i="7"/>
  <c r="O671" i="7" s="1"/>
  <c r="I671" i="7"/>
  <c r="AH670" i="7"/>
  <c r="M670" i="7"/>
  <c r="L670" i="7"/>
  <c r="K670" i="7"/>
  <c r="J670" i="7"/>
  <c r="I670" i="7"/>
  <c r="AH669" i="7"/>
  <c r="M669" i="7"/>
  <c r="L669" i="7"/>
  <c r="K669" i="7"/>
  <c r="J669" i="7"/>
  <c r="I669" i="7"/>
  <c r="AC669" i="7" s="1"/>
  <c r="AH668" i="7"/>
  <c r="M668" i="7"/>
  <c r="L668" i="7"/>
  <c r="K668" i="7"/>
  <c r="J668" i="7"/>
  <c r="I668" i="7"/>
  <c r="AH667" i="7"/>
  <c r="M667" i="7"/>
  <c r="L667" i="7"/>
  <c r="K667" i="7"/>
  <c r="J667" i="7"/>
  <c r="I667" i="7"/>
  <c r="AC667" i="7" s="1"/>
  <c r="AH666" i="7"/>
  <c r="M666" i="7"/>
  <c r="L666" i="7"/>
  <c r="K666" i="7"/>
  <c r="J666" i="7"/>
  <c r="I666" i="7"/>
  <c r="AH665" i="7"/>
  <c r="M665" i="7"/>
  <c r="L665" i="7"/>
  <c r="K665" i="7"/>
  <c r="J665" i="7"/>
  <c r="I665" i="7"/>
  <c r="AH664" i="7"/>
  <c r="M664" i="7"/>
  <c r="L664" i="7"/>
  <c r="K664" i="7"/>
  <c r="J664" i="7"/>
  <c r="I664" i="7"/>
  <c r="AH663" i="7"/>
  <c r="AC663" i="7"/>
  <c r="M663" i="7"/>
  <c r="L663" i="7"/>
  <c r="K663" i="7"/>
  <c r="J663" i="7"/>
  <c r="I663" i="7"/>
  <c r="AH662" i="7"/>
  <c r="M662" i="7"/>
  <c r="L662" i="7"/>
  <c r="K662" i="7"/>
  <c r="J662" i="7"/>
  <c r="I662" i="7"/>
  <c r="O662" i="7" s="1"/>
  <c r="AH661" i="7"/>
  <c r="M661" i="7"/>
  <c r="L661" i="7"/>
  <c r="K661" i="7"/>
  <c r="J661" i="7"/>
  <c r="I661" i="7"/>
  <c r="AH660" i="7"/>
  <c r="M660" i="7"/>
  <c r="L660" i="7"/>
  <c r="K660" i="7"/>
  <c r="J660" i="7"/>
  <c r="I660" i="7"/>
  <c r="AH659" i="7"/>
  <c r="M659" i="7"/>
  <c r="L659" i="7"/>
  <c r="K659" i="7"/>
  <c r="J659" i="7"/>
  <c r="I659" i="7"/>
  <c r="AH658" i="7"/>
  <c r="M658" i="7"/>
  <c r="L658" i="7"/>
  <c r="K658" i="7"/>
  <c r="J658" i="7"/>
  <c r="I658" i="7"/>
  <c r="AC658" i="7" s="1"/>
  <c r="AH657" i="7"/>
  <c r="M657" i="7"/>
  <c r="L657" i="7"/>
  <c r="K657" i="7"/>
  <c r="J657" i="7"/>
  <c r="I657" i="7"/>
  <c r="AC657" i="7" s="1"/>
  <c r="AH656" i="7"/>
  <c r="M656" i="7"/>
  <c r="L656" i="7"/>
  <c r="K656" i="7"/>
  <c r="J656" i="7"/>
  <c r="I656" i="7"/>
  <c r="AH655" i="7"/>
  <c r="M655" i="7"/>
  <c r="L655" i="7"/>
  <c r="K655" i="7"/>
  <c r="J655" i="7"/>
  <c r="I655" i="7"/>
  <c r="AH654" i="7"/>
  <c r="M654" i="7"/>
  <c r="L654" i="7"/>
  <c r="K654" i="7"/>
  <c r="J654" i="7"/>
  <c r="I654" i="7"/>
  <c r="AH653" i="7"/>
  <c r="AC653" i="7"/>
  <c r="M653" i="7"/>
  <c r="L653" i="7"/>
  <c r="K653" i="7"/>
  <c r="J653" i="7"/>
  <c r="I653" i="7"/>
  <c r="O653" i="7" s="1"/>
  <c r="AH652" i="7"/>
  <c r="M652" i="7"/>
  <c r="L652" i="7"/>
  <c r="K652" i="7"/>
  <c r="J652" i="7"/>
  <c r="I652" i="7"/>
  <c r="AH651" i="7"/>
  <c r="M651" i="7"/>
  <c r="L651" i="7"/>
  <c r="K651" i="7"/>
  <c r="J651" i="7"/>
  <c r="I651" i="7"/>
  <c r="AH650" i="7"/>
  <c r="M650" i="7"/>
  <c r="L650" i="7"/>
  <c r="K650" i="7"/>
  <c r="J650" i="7"/>
  <c r="I650" i="7"/>
  <c r="AH649" i="7"/>
  <c r="M649" i="7"/>
  <c r="L649" i="7"/>
  <c r="K649" i="7"/>
  <c r="J649" i="7"/>
  <c r="AC649" i="7" s="1"/>
  <c r="I649" i="7"/>
  <c r="O649" i="7" s="1"/>
  <c r="AH648" i="7"/>
  <c r="M648" i="7"/>
  <c r="L648" i="7"/>
  <c r="K648" i="7"/>
  <c r="J648" i="7"/>
  <c r="I648" i="7"/>
  <c r="AH647" i="7"/>
  <c r="M647" i="7"/>
  <c r="L647" i="7"/>
  <c r="K647" i="7"/>
  <c r="J647" i="7"/>
  <c r="I647" i="7"/>
  <c r="AH646" i="7"/>
  <c r="M646" i="7"/>
  <c r="L646" i="7"/>
  <c r="K646" i="7"/>
  <c r="J646" i="7"/>
  <c r="I646" i="7"/>
  <c r="AH645" i="7"/>
  <c r="M645" i="7"/>
  <c r="L645" i="7"/>
  <c r="K645" i="7"/>
  <c r="J645" i="7"/>
  <c r="I645" i="7"/>
  <c r="AH644" i="7"/>
  <c r="M644" i="7"/>
  <c r="L644" i="7"/>
  <c r="K644" i="7"/>
  <c r="J644" i="7"/>
  <c r="I644" i="7"/>
  <c r="AH643" i="7"/>
  <c r="M643" i="7"/>
  <c r="L643" i="7"/>
  <c r="K643" i="7"/>
  <c r="O643" i="7" s="1"/>
  <c r="J643" i="7"/>
  <c r="I643" i="7"/>
  <c r="AH642" i="7"/>
  <c r="M642" i="7"/>
  <c r="L642" i="7"/>
  <c r="K642" i="7"/>
  <c r="O642" i="7" s="1"/>
  <c r="J642" i="7"/>
  <c r="I642" i="7"/>
  <c r="AH641" i="7"/>
  <c r="M641" i="7"/>
  <c r="L641" i="7"/>
  <c r="K641" i="7"/>
  <c r="J641" i="7"/>
  <c r="I641" i="7"/>
  <c r="AC641" i="7" s="1"/>
  <c r="AH640" i="7"/>
  <c r="M640" i="7"/>
  <c r="L640" i="7"/>
  <c r="K640" i="7"/>
  <c r="J640" i="7"/>
  <c r="I640" i="7"/>
  <c r="AH639" i="7"/>
  <c r="M639" i="7"/>
  <c r="L639" i="7"/>
  <c r="K639" i="7"/>
  <c r="J639" i="7"/>
  <c r="I639" i="7"/>
  <c r="AH638" i="7"/>
  <c r="M638" i="7"/>
  <c r="L638" i="7"/>
  <c r="K638" i="7"/>
  <c r="O638" i="7" s="1"/>
  <c r="J638" i="7"/>
  <c r="I638" i="7"/>
  <c r="AH637" i="7"/>
  <c r="M637" i="7"/>
  <c r="L637" i="7"/>
  <c r="AC637" i="7" s="1"/>
  <c r="K637" i="7"/>
  <c r="J637" i="7"/>
  <c r="I637" i="7"/>
  <c r="O637" i="7" s="1"/>
  <c r="AH636" i="7"/>
  <c r="M636" i="7"/>
  <c r="L636" i="7"/>
  <c r="K636" i="7"/>
  <c r="J636" i="7"/>
  <c r="I636" i="7"/>
  <c r="O636" i="7" s="1"/>
  <c r="AH635" i="7"/>
  <c r="M635" i="7"/>
  <c r="L635" i="7"/>
  <c r="K635" i="7"/>
  <c r="J635" i="7"/>
  <c r="I635" i="7"/>
  <c r="AH634" i="7"/>
  <c r="M634" i="7"/>
  <c r="L634" i="7"/>
  <c r="K634" i="7"/>
  <c r="J634" i="7"/>
  <c r="I634" i="7"/>
  <c r="AH633" i="7"/>
  <c r="M633" i="7"/>
  <c r="L633" i="7"/>
  <c r="K633" i="7"/>
  <c r="J633" i="7"/>
  <c r="I633" i="7"/>
  <c r="AH632" i="7"/>
  <c r="M632" i="7"/>
  <c r="L632" i="7"/>
  <c r="K632" i="7"/>
  <c r="J632" i="7"/>
  <c r="I632" i="7"/>
  <c r="AH631" i="7"/>
  <c r="M631" i="7"/>
  <c r="L631" i="7"/>
  <c r="K631" i="7"/>
  <c r="J631" i="7"/>
  <c r="I631" i="7"/>
  <c r="O631" i="7" s="1"/>
  <c r="AH630" i="7"/>
  <c r="M630" i="7"/>
  <c r="L630" i="7"/>
  <c r="K630" i="7"/>
  <c r="AC630" i="7" s="1"/>
  <c r="J630" i="7"/>
  <c r="I630" i="7"/>
  <c r="AH629" i="7"/>
  <c r="M629" i="7"/>
  <c r="L629" i="7"/>
  <c r="K629" i="7"/>
  <c r="J629" i="7"/>
  <c r="I629" i="7"/>
  <c r="AH628" i="7"/>
  <c r="M628" i="7"/>
  <c r="L628" i="7"/>
  <c r="K628" i="7"/>
  <c r="J628" i="7"/>
  <c r="I628" i="7"/>
  <c r="AH627" i="7"/>
  <c r="M627" i="7"/>
  <c r="L627" i="7"/>
  <c r="K627" i="7"/>
  <c r="J627" i="7"/>
  <c r="I627" i="7"/>
  <c r="AH626" i="7"/>
  <c r="M626" i="7"/>
  <c r="L626" i="7"/>
  <c r="K626" i="7"/>
  <c r="J626" i="7"/>
  <c r="I626" i="7"/>
  <c r="AC626" i="7" s="1"/>
  <c r="AH625" i="7"/>
  <c r="M625" i="7"/>
  <c r="L625" i="7"/>
  <c r="K625" i="7"/>
  <c r="J625" i="7"/>
  <c r="O625" i="7" s="1"/>
  <c r="I625" i="7"/>
  <c r="AC625" i="7" s="1"/>
  <c r="AH624" i="7"/>
  <c r="M624" i="7"/>
  <c r="L624" i="7"/>
  <c r="K624" i="7"/>
  <c r="J624" i="7"/>
  <c r="I624" i="7"/>
  <c r="AH623" i="7"/>
  <c r="M623" i="7"/>
  <c r="L623" i="7"/>
  <c r="K623" i="7"/>
  <c r="J623" i="7"/>
  <c r="I623" i="7"/>
  <c r="AH622" i="7"/>
  <c r="M622" i="7"/>
  <c r="L622" i="7"/>
  <c r="K622" i="7"/>
  <c r="J622" i="7"/>
  <c r="I622" i="7"/>
  <c r="AH621" i="7"/>
  <c r="M621" i="7"/>
  <c r="L621" i="7"/>
  <c r="K621" i="7"/>
  <c r="J621" i="7"/>
  <c r="I621" i="7"/>
  <c r="AC621" i="7" s="1"/>
  <c r="AH620" i="7"/>
  <c r="M620" i="7"/>
  <c r="L620" i="7"/>
  <c r="K620" i="7"/>
  <c r="J620" i="7"/>
  <c r="I620" i="7"/>
  <c r="O620" i="7" s="1"/>
  <c r="AH619" i="7"/>
  <c r="M619" i="7"/>
  <c r="L619" i="7"/>
  <c r="K619" i="7"/>
  <c r="J619" i="7"/>
  <c r="I619" i="7"/>
  <c r="AC619" i="7" s="1"/>
  <c r="AH618" i="7"/>
  <c r="M618" i="7"/>
  <c r="L618" i="7"/>
  <c r="K618" i="7"/>
  <c r="J618" i="7"/>
  <c r="I618" i="7"/>
  <c r="AH617" i="7"/>
  <c r="M617" i="7"/>
  <c r="L617" i="7"/>
  <c r="K617" i="7"/>
  <c r="J617" i="7"/>
  <c r="I617" i="7"/>
  <c r="AH616" i="7"/>
  <c r="M616" i="7"/>
  <c r="L616" i="7"/>
  <c r="K616" i="7"/>
  <c r="J616" i="7"/>
  <c r="I616" i="7"/>
  <c r="AC616" i="7" s="1"/>
  <c r="AH615" i="7"/>
  <c r="M615" i="7"/>
  <c r="L615" i="7"/>
  <c r="K615" i="7"/>
  <c r="J615" i="7"/>
  <c r="I615" i="7"/>
  <c r="O615" i="7" s="1"/>
  <c r="AH614" i="7"/>
  <c r="M614" i="7"/>
  <c r="L614" i="7"/>
  <c r="K614" i="7"/>
  <c r="J614" i="7"/>
  <c r="I614" i="7"/>
  <c r="AC614" i="7" s="1"/>
  <c r="AH613" i="7"/>
  <c r="M613" i="7"/>
  <c r="L613" i="7"/>
  <c r="K613" i="7"/>
  <c r="J613" i="7"/>
  <c r="I613" i="7"/>
  <c r="AH612" i="7"/>
  <c r="M612" i="7"/>
  <c r="L612" i="7"/>
  <c r="K612" i="7"/>
  <c r="J612" i="7"/>
  <c r="I612" i="7"/>
  <c r="AH611" i="7"/>
  <c r="M611" i="7"/>
  <c r="L611" i="7"/>
  <c r="K611" i="7"/>
  <c r="J611" i="7"/>
  <c r="I611" i="7"/>
  <c r="AH610" i="7"/>
  <c r="AC610" i="7"/>
  <c r="M610" i="7"/>
  <c r="L610" i="7"/>
  <c r="K610" i="7"/>
  <c r="J610" i="7"/>
  <c r="I610" i="7"/>
  <c r="O610" i="7" s="1"/>
  <c r="AH609" i="7"/>
  <c r="M609" i="7"/>
  <c r="L609" i="7"/>
  <c r="K609" i="7"/>
  <c r="J609" i="7"/>
  <c r="I609" i="7"/>
  <c r="AC609" i="7" s="1"/>
  <c r="AH608" i="7"/>
  <c r="M608" i="7"/>
  <c r="L608" i="7"/>
  <c r="K608" i="7"/>
  <c r="J608" i="7"/>
  <c r="I608" i="7"/>
  <c r="AH607" i="7"/>
  <c r="M607" i="7"/>
  <c r="L607" i="7"/>
  <c r="K607" i="7"/>
  <c r="J607" i="7"/>
  <c r="I607" i="7"/>
  <c r="AH606" i="7"/>
  <c r="M606" i="7"/>
  <c r="L606" i="7"/>
  <c r="K606" i="7"/>
  <c r="J606" i="7"/>
  <c r="I606" i="7"/>
  <c r="O606" i="7" s="1"/>
  <c r="AH605" i="7"/>
  <c r="M605" i="7"/>
  <c r="L605" i="7"/>
  <c r="K605" i="7"/>
  <c r="J605" i="7"/>
  <c r="I605" i="7"/>
  <c r="AC605" i="7" s="1"/>
  <c r="AH604" i="7"/>
  <c r="M604" i="7"/>
  <c r="L604" i="7"/>
  <c r="K604" i="7"/>
  <c r="J604" i="7"/>
  <c r="I604" i="7"/>
  <c r="AH603" i="7"/>
  <c r="M603" i="7"/>
  <c r="L603" i="7"/>
  <c r="K603" i="7"/>
  <c r="J603" i="7"/>
  <c r="I603" i="7"/>
  <c r="AH602" i="7"/>
  <c r="M602" i="7"/>
  <c r="L602" i="7"/>
  <c r="K602" i="7"/>
  <c r="J602" i="7"/>
  <c r="I602" i="7"/>
  <c r="AH601" i="7"/>
  <c r="M601" i="7"/>
  <c r="L601" i="7"/>
  <c r="K601" i="7"/>
  <c r="J601" i="7"/>
  <c r="I601" i="7"/>
  <c r="O601" i="7" s="1"/>
  <c r="AH600" i="7"/>
  <c r="M600" i="7"/>
  <c r="L600" i="7"/>
  <c r="K600" i="7"/>
  <c r="J600" i="7"/>
  <c r="I600" i="7"/>
  <c r="O600" i="7" s="1"/>
  <c r="AH599" i="7"/>
  <c r="M599" i="7"/>
  <c r="L599" i="7"/>
  <c r="K599" i="7"/>
  <c r="J599" i="7"/>
  <c r="I599" i="7"/>
  <c r="AC599" i="7" s="1"/>
  <c r="AH598" i="7"/>
  <c r="M598" i="7"/>
  <c r="L598" i="7"/>
  <c r="K598" i="7"/>
  <c r="O598" i="7" s="1"/>
  <c r="J598" i="7"/>
  <c r="I598" i="7"/>
  <c r="AC598" i="7" s="1"/>
  <c r="AH597" i="7"/>
  <c r="M597" i="7"/>
  <c r="L597" i="7"/>
  <c r="K597" i="7"/>
  <c r="J597" i="7"/>
  <c r="I597" i="7"/>
  <c r="AH596" i="7"/>
  <c r="M596" i="7"/>
  <c r="L596" i="7"/>
  <c r="K596" i="7"/>
  <c r="J596" i="7"/>
  <c r="I596" i="7"/>
  <c r="AH595" i="7"/>
  <c r="M595" i="7"/>
  <c r="L595" i="7"/>
  <c r="O595" i="7" s="1"/>
  <c r="K595" i="7"/>
  <c r="J595" i="7"/>
  <c r="I595" i="7"/>
  <c r="AC595" i="7" s="1"/>
  <c r="AH594" i="7"/>
  <c r="M594" i="7"/>
  <c r="L594" i="7"/>
  <c r="K594" i="7"/>
  <c r="J594" i="7"/>
  <c r="I594" i="7"/>
  <c r="AC594" i="7" s="1"/>
  <c r="AH593" i="7"/>
  <c r="M593" i="7"/>
  <c r="L593" i="7"/>
  <c r="K593" i="7"/>
  <c r="J593" i="7"/>
  <c r="O593" i="7" s="1"/>
  <c r="I593" i="7"/>
  <c r="AC593" i="7" s="1"/>
  <c r="AH592" i="7"/>
  <c r="M592" i="7"/>
  <c r="L592" i="7"/>
  <c r="K592" i="7"/>
  <c r="J592" i="7"/>
  <c r="I592" i="7"/>
  <c r="AH591" i="7"/>
  <c r="M591" i="7"/>
  <c r="L591" i="7"/>
  <c r="K591" i="7"/>
  <c r="J591" i="7"/>
  <c r="I591" i="7"/>
  <c r="AH590" i="7"/>
  <c r="M590" i="7"/>
  <c r="L590" i="7"/>
  <c r="K590" i="7"/>
  <c r="J590" i="7"/>
  <c r="I590" i="7"/>
  <c r="O590" i="7" s="1"/>
  <c r="AH589" i="7"/>
  <c r="M589" i="7"/>
  <c r="L589" i="7"/>
  <c r="K589" i="7"/>
  <c r="J589" i="7"/>
  <c r="I589" i="7"/>
  <c r="AC589" i="7" s="1"/>
  <c r="AH588" i="7"/>
  <c r="M588" i="7"/>
  <c r="L588" i="7"/>
  <c r="K588" i="7"/>
  <c r="J588" i="7"/>
  <c r="I588" i="7"/>
  <c r="O588" i="7" s="1"/>
  <c r="AH587" i="7"/>
  <c r="M587" i="7"/>
  <c r="L587" i="7"/>
  <c r="K587" i="7"/>
  <c r="J587" i="7"/>
  <c r="I587" i="7"/>
  <c r="AC587" i="7" s="1"/>
  <c r="AH586" i="7"/>
  <c r="M586" i="7"/>
  <c r="L586" i="7"/>
  <c r="K586" i="7"/>
  <c r="J586" i="7"/>
  <c r="I586" i="7"/>
  <c r="AH585" i="7"/>
  <c r="M585" i="7"/>
  <c r="L585" i="7"/>
  <c r="K585" i="7"/>
  <c r="J585" i="7"/>
  <c r="I585" i="7"/>
  <c r="AH584" i="7"/>
  <c r="M584" i="7"/>
  <c r="L584" i="7"/>
  <c r="K584" i="7"/>
  <c r="J584" i="7"/>
  <c r="I584" i="7"/>
  <c r="AC584" i="7" s="1"/>
  <c r="AH583" i="7"/>
  <c r="AC583" i="7"/>
  <c r="M583" i="7"/>
  <c r="L583" i="7"/>
  <c r="K583" i="7"/>
  <c r="J583" i="7"/>
  <c r="I583" i="7"/>
  <c r="O583" i="7" s="1"/>
  <c r="AH582" i="7"/>
  <c r="M582" i="7"/>
  <c r="L582" i="7"/>
  <c r="K582" i="7"/>
  <c r="J582" i="7"/>
  <c r="I582" i="7"/>
  <c r="AC582" i="7" s="1"/>
  <c r="AH581" i="7"/>
  <c r="M581" i="7"/>
  <c r="L581" i="7"/>
  <c r="K581" i="7"/>
  <c r="J581" i="7"/>
  <c r="I581" i="7"/>
  <c r="AH580" i="7"/>
  <c r="M580" i="7"/>
  <c r="L580" i="7"/>
  <c r="K580" i="7"/>
  <c r="J580" i="7"/>
  <c r="I580" i="7"/>
  <c r="AH579" i="7"/>
  <c r="M579" i="7"/>
  <c r="L579" i="7"/>
  <c r="K579" i="7"/>
  <c r="J579" i="7"/>
  <c r="I579" i="7"/>
  <c r="O579" i="7" s="1"/>
  <c r="AH578" i="7"/>
  <c r="AC578" i="7"/>
  <c r="M578" i="7"/>
  <c r="L578" i="7"/>
  <c r="K578" i="7"/>
  <c r="J578" i="7"/>
  <c r="I578" i="7"/>
  <c r="O578" i="7" s="1"/>
  <c r="AH577" i="7"/>
  <c r="M577" i="7"/>
  <c r="L577" i="7"/>
  <c r="K577" i="7"/>
  <c r="J577" i="7"/>
  <c r="I577" i="7"/>
  <c r="O577" i="7" s="1"/>
  <c r="AH576" i="7"/>
  <c r="M576" i="7"/>
  <c r="L576" i="7"/>
  <c r="K576" i="7"/>
  <c r="J576" i="7"/>
  <c r="I576" i="7"/>
  <c r="AH575" i="7"/>
  <c r="M575" i="7"/>
  <c r="L575" i="7"/>
  <c r="K575" i="7"/>
  <c r="J575" i="7"/>
  <c r="I575" i="7"/>
  <c r="AH574" i="7"/>
  <c r="M574" i="7"/>
  <c r="L574" i="7"/>
  <c r="K574" i="7"/>
  <c r="J574" i="7"/>
  <c r="I574" i="7"/>
  <c r="AH573" i="7"/>
  <c r="M573" i="7"/>
  <c r="L573" i="7"/>
  <c r="K573" i="7"/>
  <c r="J573" i="7"/>
  <c r="I573" i="7"/>
  <c r="AC573" i="7" s="1"/>
  <c r="AH572" i="7"/>
  <c r="M572" i="7"/>
  <c r="L572" i="7"/>
  <c r="K572" i="7"/>
  <c r="J572" i="7"/>
  <c r="I572" i="7"/>
  <c r="AH571" i="7"/>
  <c r="M571" i="7"/>
  <c r="L571" i="7"/>
  <c r="K571" i="7"/>
  <c r="J571" i="7"/>
  <c r="I571" i="7"/>
  <c r="AH570" i="7"/>
  <c r="M570" i="7"/>
  <c r="L570" i="7"/>
  <c r="K570" i="7"/>
  <c r="J570" i="7"/>
  <c r="I570" i="7"/>
  <c r="AH569" i="7"/>
  <c r="M569" i="7"/>
  <c r="L569" i="7"/>
  <c r="K569" i="7"/>
  <c r="J569" i="7"/>
  <c r="I569" i="7"/>
  <c r="AH568" i="7"/>
  <c r="M568" i="7"/>
  <c r="L568" i="7"/>
  <c r="K568" i="7"/>
  <c r="J568" i="7"/>
  <c r="I568" i="7"/>
  <c r="O568" i="7" s="1"/>
  <c r="AH567" i="7"/>
  <c r="M567" i="7"/>
  <c r="L567" i="7"/>
  <c r="K567" i="7"/>
  <c r="J567" i="7"/>
  <c r="I567" i="7"/>
  <c r="AC567" i="7" s="1"/>
  <c r="AH566" i="7"/>
  <c r="M566" i="7"/>
  <c r="L566" i="7"/>
  <c r="K566" i="7"/>
  <c r="J566" i="7"/>
  <c r="I566" i="7"/>
  <c r="AH565" i="7"/>
  <c r="M565" i="7"/>
  <c r="L565" i="7"/>
  <c r="K565" i="7"/>
  <c r="J565" i="7"/>
  <c r="I565" i="7"/>
  <c r="AH564" i="7"/>
  <c r="M564" i="7"/>
  <c r="L564" i="7"/>
  <c r="K564" i="7"/>
  <c r="J564" i="7"/>
  <c r="I564" i="7"/>
  <c r="O564" i="7" s="1"/>
  <c r="AH563" i="7"/>
  <c r="M563" i="7"/>
  <c r="L563" i="7"/>
  <c r="K563" i="7"/>
  <c r="J563" i="7"/>
  <c r="I563" i="7"/>
  <c r="AC563" i="7" s="1"/>
  <c r="AH562" i="7"/>
  <c r="M562" i="7"/>
  <c r="L562" i="7"/>
  <c r="K562" i="7"/>
  <c r="J562" i="7"/>
  <c r="I562" i="7"/>
  <c r="AC562" i="7" s="1"/>
  <c r="AH561" i="7"/>
  <c r="M561" i="7"/>
  <c r="L561" i="7"/>
  <c r="K561" i="7"/>
  <c r="AC561" i="7" s="1"/>
  <c r="J561" i="7"/>
  <c r="I561" i="7"/>
  <c r="O561" i="7" s="1"/>
  <c r="AH560" i="7"/>
  <c r="M560" i="7"/>
  <c r="L560" i="7"/>
  <c r="K560" i="7"/>
  <c r="J560" i="7"/>
  <c r="I560" i="7"/>
  <c r="O560" i="7" s="1"/>
  <c r="AH559" i="7"/>
  <c r="M559" i="7"/>
  <c r="L559" i="7"/>
  <c r="K559" i="7"/>
  <c r="J559" i="7"/>
  <c r="I559" i="7"/>
  <c r="AH558" i="7"/>
  <c r="M558" i="7"/>
  <c r="L558" i="7"/>
  <c r="K558" i="7"/>
  <c r="O558" i="7" s="1"/>
  <c r="J558" i="7"/>
  <c r="I558" i="7"/>
  <c r="AC558" i="7" s="1"/>
  <c r="AH557" i="7"/>
  <c r="M557" i="7"/>
  <c r="L557" i="7"/>
  <c r="K557" i="7"/>
  <c r="J557" i="7"/>
  <c r="I557" i="7"/>
  <c r="AC557" i="7" s="1"/>
  <c r="AH556" i="7"/>
  <c r="M556" i="7"/>
  <c r="L556" i="7"/>
  <c r="K556" i="7"/>
  <c r="J556" i="7"/>
  <c r="I556" i="7"/>
  <c r="O556" i="7" s="1"/>
  <c r="AH555" i="7"/>
  <c r="M555" i="7"/>
  <c r="L555" i="7"/>
  <c r="K555" i="7"/>
  <c r="J555" i="7"/>
  <c r="I555" i="7"/>
  <c r="AH554" i="7"/>
  <c r="M554" i="7"/>
  <c r="L554" i="7"/>
  <c r="K554" i="7"/>
  <c r="J554" i="7"/>
  <c r="I554" i="7"/>
  <c r="AH553" i="7"/>
  <c r="M553" i="7"/>
  <c r="L553" i="7"/>
  <c r="O553" i="7" s="1"/>
  <c r="K553" i="7"/>
  <c r="J553" i="7"/>
  <c r="I553" i="7"/>
  <c r="AH552" i="7"/>
  <c r="M552" i="7"/>
  <c r="L552" i="7"/>
  <c r="K552" i="7"/>
  <c r="J552" i="7"/>
  <c r="I552" i="7"/>
  <c r="AC552" i="7" s="1"/>
  <c r="AH551" i="7"/>
  <c r="AC551" i="7"/>
  <c r="M551" i="7"/>
  <c r="L551" i="7"/>
  <c r="K551" i="7"/>
  <c r="J551" i="7"/>
  <c r="I551" i="7"/>
  <c r="O551" i="7" s="1"/>
  <c r="AH550" i="7"/>
  <c r="M550" i="7"/>
  <c r="L550" i="7"/>
  <c r="K550" i="7"/>
  <c r="O550" i="7" s="1"/>
  <c r="J550" i="7"/>
  <c r="I550" i="7"/>
  <c r="AC550" i="7" s="1"/>
  <c r="AH549" i="7"/>
  <c r="M549" i="7"/>
  <c r="L549" i="7"/>
  <c r="K549" i="7"/>
  <c r="J549" i="7"/>
  <c r="I549" i="7"/>
  <c r="AH548" i="7"/>
  <c r="M548" i="7"/>
  <c r="L548" i="7"/>
  <c r="K548" i="7"/>
  <c r="J548" i="7"/>
  <c r="I548" i="7"/>
  <c r="AC548" i="7" s="1"/>
  <c r="AH547" i="7"/>
  <c r="M547" i="7"/>
  <c r="L547" i="7"/>
  <c r="O547" i="7" s="1"/>
  <c r="K547" i="7"/>
  <c r="J547" i="7"/>
  <c r="I547" i="7"/>
  <c r="AH546" i="7"/>
  <c r="M546" i="7"/>
  <c r="L546" i="7"/>
  <c r="K546" i="7"/>
  <c r="J546" i="7"/>
  <c r="I546" i="7"/>
  <c r="O546" i="7" s="1"/>
  <c r="AH545" i="7"/>
  <c r="M545" i="7"/>
  <c r="L545" i="7"/>
  <c r="K545" i="7"/>
  <c r="J545" i="7"/>
  <c r="I545" i="7"/>
  <c r="O545" i="7" s="1"/>
  <c r="AH544" i="7"/>
  <c r="M544" i="7"/>
  <c r="L544" i="7"/>
  <c r="K544" i="7"/>
  <c r="J544" i="7"/>
  <c r="I544" i="7"/>
  <c r="AH543" i="7"/>
  <c r="M543" i="7"/>
  <c r="L543" i="7"/>
  <c r="K543" i="7"/>
  <c r="J543" i="7"/>
  <c r="I543" i="7"/>
  <c r="AC543" i="7" s="1"/>
  <c r="AH542" i="7"/>
  <c r="M542" i="7"/>
  <c r="L542" i="7"/>
  <c r="K542" i="7"/>
  <c r="O542" i="7" s="1"/>
  <c r="J542" i="7"/>
  <c r="I542" i="7"/>
  <c r="AH541" i="7"/>
  <c r="AC541" i="7"/>
  <c r="M541" i="7"/>
  <c r="L541" i="7"/>
  <c r="K541" i="7"/>
  <c r="J541" i="7"/>
  <c r="I541" i="7"/>
  <c r="O541" i="7" s="1"/>
  <c r="AH540" i="7"/>
  <c r="M540" i="7"/>
  <c r="L540" i="7"/>
  <c r="K540" i="7"/>
  <c r="AC540" i="7" s="1"/>
  <c r="J540" i="7"/>
  <c r="I540" i="7"/>
  <c r="O540" i="7" s="1"/>
  <c r="AH539" i="7"/>
  <c r="AC539" i="7"/>
  <c r="M539" i="7"/>
  <c r="L539" i="7"/>
  <c r="K539" i="7"/>
  <c r="J539" i="7"/>
  <c r="I539" i="7"/>
  <c r="O539" i="7" s="1"/>
  <c r="AH538" i="7"/>
  <c r="M538" i="7"/>
  <c r="L538" i="7"/>
  <c r="K538" i="7"/>
  <c r="J538" i="7"/>
  <c r="I538" i="7"/>
  <c r="AH537" i="7"/>
  <c r="M537" i="7"/>
  <c r="L537" i="7"/>
  <c r="K537" i="7"/>
  <c r="J537" i="7"/>
  <c r="I537" i="7"/>
  <c r="AH536" i="7"/>
  <c r="M536" i="7"/>
  <c r="L536" i="7"/>
  <c r="K536" i="7"/>
  <c r="J536" i="7"/>
  <c r="I536" i="7"/>
  <c r="AC536" i="7" s="1"/>
  <c r="AH535" i="7"/>
  <c r="M535" i="7"/>
  <c r="L535" i="7"/>
  <c r="K535" i="7"/>
  <c r="J535" i="7"/>
  <c r="I535" i="7"/>
  <c r="AC535" i="7" s="1"/>
  <c r="AH534" i="7"/>
  <c r="M534" i="7"/>
  <c r="L534" i="7"/>
  <c r="K534" i="7"/>
  <c r="J534" i="7"/>
  <c r="I534" i="7"/>
  <c r="O534" i="7" s="1"/>
  <c r="AH533" i="7"/>
  <c r="M533" i="7"/>
  <c r="L533" i="7"/>
  <c r="K533" i="7"/>
  <c r="J533" i="7"/>
  <c r="I533" i="7"/>
  <c r="AH532" i="7"/>
  <c r="M532" i="7"/>
  <c r="L532" i="7"/>
  <c r="K532" i="7"/>
  <c r="J532" i="7"/>
  <c r="I532" i="7"/>
  <c r="AH531" i="7"/>
  <c r="M531" i="7"/>
  <c r="L531" i="7"/>
  <c r="K531" i="7"/>
  <c r="J531" i="7"/>
  <c r="I531" i="7"/>
  <c r="AH530" i="7"/>
  <c r="M530" i="7"/>
  <c r="L530" i="7"/>
  <c r="K530" i="7"/>
  <c r="J530" i="7"/>
  <c r="I530" i="7"/>
  <c r="AH529" i="7"/>
  <c r="M529" i="7"/>
  <c r="L529" i="7"/>
  <c r="K529" i="7"/>
  <c r="J529" i="7"/>
  <c r="I529" i="7"/>
  <c r="AH528" i="7"/>
  <c r="M528" i="7"/>
  <c r="L528" i="7"/>
  <c r="K528" i="7"/>
  <c r="J528" i="7"/>
  <c r="I528" i="7"/>
  <c r="O528" i="7" s="1"/>
  <c r="AH527" i="7"/>
  <c r="M527" i="7"/>
  <c r="L527" i="7"/>
  <c r="K527" i="7"/>
  <c r="J527" i="7"/>
  <c r="I527" i="7"/>
  <c r="AH526" i="7"/>
  <c r="M526" i="7"/>
  <c r="L526" i="7"/>
  <c r="K526" i="7"/>
  <c r="J526" i="7"/>
  <c r="I526" i="7"/>
  <c r="AH525" i="7"/>
  <c r="M525" i="7"/>
  <c r="L525" i="7"/>
  <c r="K525" i="7"/>
  <c r="J525" i="7"/>
  <c r="I525" i="7"/>
  <c r="AH524" i="7"/>
  <c r="O524" i="7"/>
  <c r="M524" i="7"/>
  <c r="L524" i="7"/>
  <c r="K524" i="7"/>
  <c r="J524" i="7"/>
  <c r="I524" i="7"/>
  <c r="AC524" i="7" s="1"/>
  <c r="AH523" i="7"/>
  <c r="M523" i="7"/>
  <c r="L523" i="7"/>
  <c r="K523" i="7"/>
  <c r="J523" i="7"/>
  <c r="I523" i="7"/>
  <c r="AC523" i="7" s="1"/>
  <c r="AH522" i="7"/>
  <c r="M522" i="7"/>
  <c r="L522" i="7"/>
  <c r="K522" i="7"/>
  <c r="J522" i="7"/>
  <c r="I522" i="7"/>
  <c r="AH521" i="7"/>
  <c r="M521" i="7"/>
  <c r="L521" i="7"/>
  <c r="K521" i="7"/>
  <c r="J521" i="7"/>
  <c r="I521" i="7"/>
  <c r="AH520" i="7"/>
  <c r="M520" i="7"/>
  <c r="L520" i="7"/>
  <c r="K520" i="7"/>
  <c r="J520" i="7"/>
  <c r="I520" i="7"/>
  <c r="O520" i="7" s="1"/>
  <c r="AH519" i="7"/>
  <c r="M519" i="7"/>
  <c r="L519" i="7"/>
  <c r="K519" i="7"/>
  <c r="J519" i="7"/>
  <c r="O519" i="7" s="1"/>
  <c r="I519" i="7"/>
  <c r="AC519" i="7" s="1"/>
  <c r="AH518" i="7"/>
  <c r="M518" i="7"/>
  <c r="L518" i="7"/>
  <c r="K518" i="7"/>
  <c r="J518" i="7"/>
  <c r="I518" i="7"/>
  <c r="AC518" i="7" s="1"/>
  <c r="AH517" i="7"/>
  <c r="M517" i="7"/>
  <c r="L517" i="7"/>
  <c r="K517" i="7"/>
  <c r="J517" i="7"/>
  <c r="I517" i="7"/>
  <c r="AH516" i="7"/>
  <c r="M516" i="7"/>
  <c r="L516" i="7"/>
  <c r="K516" i="7"/>
  <c r="J516" i="7"/>
  <c r="I516" i="7"/>
  <c r="AC516" i="7" s="1"/>
  <c r="AH515" i="7"/>
  <c r="M515" i="7"/>
  <c r="L515" i="7"/>
  <c r="K515" i="7"/>
  <c r="J515" i="7"/>
  <c r="I515" i="7"/>
  <c r="AH514" i="7"/>
  <c r="M514" i="7"/>
  <c r="L514" i="7"/>
  <c r="K514" i="7"/>
  <c r="J514" i="7"/>
  <c r="I514" i="7"/>
  <c r="AH513" i="7"/>
  <c r="M513" i="7"/>
  <c r="L513" i="7"/>
  <c r="K513" i="7"/>
  <c r="J513" i="7"/>
  <c r="I513" i="7"/>
  <c r="AH512" i="7"/>
  <c r="AC512" i="7"/>
  <c r="M512" i="7"/>
  <c r="L512" i="7"/>
  <c r="K512" i="7"/>
  <c r="J512" i="7"/>
  <c r="I512" i="7"/>
  <c r="O512" i="7" s="1"/>
  <c r="AH511" i="7"/>
  <c r="M511" i="7"/>
  <c r="L511" i="7"/>
  <c r="K511" i="7"/>
  <c r="J511" i="7"/>
  <c r="I511" i="7"/>
  <c r="AH510" i="7"/>
  <c r="M510" i="7"/>
  <c r="L510" i="7"/>
  <c r="K510" i="7"/>
  <c r="J510" i="7"/>
  <c r="I510" i="7"/>
  <c r="AH509" i="7"/>
  <c r="M509" i="7"/>
  <c r="L509" i="7"/>
  <c r="K509" i="7"/>
  <c r="J509" i="7"/>
  <c r="I509" i="7"/>
  <c r="AH508" i="7"/>
  <c r="M508" i="7"/>
  <c r="L508" i="7"/>
  <c r="K508" i="7"/>
  <c r="J508" i="7"/>
  <c r="I508" i="7"/>
  <c r="AC508" i="7" s="1"/>
  <c r="AH507" i="7"/>
  <c r="M507" i="7"/>
  <c r="L507" i="7"/>
  <c r="K507" i="7"/>
  <c r="J507" i="7"/>
  <c r="O507" i="7" s="1"/>
  <c r="I507" i="7"/>
  <c r="AC507" i="7" s="1"/>
  <c r="AH506" i="7"/>
  <c r="M506" i="7"/>
  <c r="L506" i="7"/>
  <c r="K506" i="7"/>
  <c r="J506" i="7"/>
  <c r="I506" i="7"/>
  <c r="O506" i="7" s="1"/>
  <c r="AH505" i="7"/>
  <c r="M505" i="7"/>
  <c r="L505" i="7"/>
  <c r="K505" i="7"/>
  <c r="J505" i="7"/>
  <c r="I505" i="7"/>
  <c r="AH504" i="7"/>
  <c r="M504" i="7"/>
  <c r="L504" i="7"/>
  <c r="K504" i="7"/>
  <c r="O504" i="7" s="1"/>
  <c r="J504" i="7"/>
  <c r="I504" i="7"/>
  <c r="AH503" i="7"/>
  <c r="O503" i="7"/>
  <c r="M503" i="7"/>
  <c r="L503" i="7"/>
  <c r="K503" i="7"/>
  <c r="J503" i="7"/>
  <c r="I503" i="7"/>
  <c r="AC503" i="7" s="1"/>
  <c r="AH502" i="7"/>
  <c r="M502" i="7"/>
  <c r="L502" i="7"/>
  <c r="K502" i="7"/>
  <c r="J502" i="7"/>
  <c r="I502" i="7"/>
  <c r="AH501" i="7"/>
  <c r="M501" i="7"/>
  <c r="L501" i="7"/>
  <c r="K501" i="7"/>
  <c r="J501" i="7"/>
  <c r="I501" i="7"/>
  <c r="AH500" i="7"/>
  <c r="M500" i="7"/>
  <c r="L500" i="7"/>
  <c r="K500" i="7"/>
  <c r="J500" i="7"/>
  <c r="I500" i="7"/>
  <c r="AH499" i="7"/>
  <c r="M499" i="7"/>
  <c r="L499" i="7"/>
  <c r="K499" i="7"/>
  <c r="J499" i="7"/>
  <c r="I499" i="7"/>
  <c r="AH498" i="7"/>
  <c r="M498" i="7"/>
  <c r="L498" i="7"/>
  <c r="K498" i="7"/>
  <c r="J498" i="7"/>
  <c r="I498" i="7"/>
  <c r="AH497" i="7"/>
  <c r="M497" i="7"/>
  <c r="L497" i="7"/>
  <c r="K497" i="7"/>
  <c r="J497" i="7"/>
  <c r="I497" i="7"/>
  <c r="AC497" i="7" s="1"/>
  <c r="AH496" i="7"/>
  <c r="M496" i="7"/>
  <c r="L496" i="7"/>
  <c r="K496" i="7"/>
  <c r="J496" i="7"/>
  <c r="I496" i="7"/>
  <c r="AC496" i="7" s="1"/>
  <c r="AH495" i="7"/>
  <c r="M495" i="7"/>
  <c r="L495" i="7"/>
  <c r="K495" i="7"/>
  <c r="J495" i="7"/>
  <c r="I495" i="7"/>
  <c r="AH494" i="7"/>
  <c r="M494" i="7"/>
  <c r="L494" i="7"/>
  <c r="K494" i="7"/>
  <c r="J494" i="7"/>
  <c r="I494" i="7"/>
  <c r="AH493" i="7"/>
  <c r="M493" i="7"/>
  <c r="L493" i="7"/>
  <c r="K493" i="7"/>
  <c r="J493" i="7"/>
  <c r="I493" i="7"/>
  <c r="AH492" i="7"/>
  <c r="M492" i="7"/>
  <c r="L492" i="7"/>
  <c r="K492" i="7"/>
  <c r="J492" i="7"/>
  <c r="I492" i="7"/>
  <c r="AC492" i="7" s="1"/>
  <c r="AH491" i="7"/>
  <c r="M491" i="7"/>
  <c r="L491" i="7"/>
  <c r="K491" i="7"/>
  <c r="J491" i="7"/>
  <c r="I491" i="7"/>
  <c r="AC491" i="7" s="1"/>
  <c r="AH490" i="7"/>
  <c r="O490" i="7"/>
  <c r="M490" i="7"/>
  <c r="L490" i="7"/>
  <c r="K490" i="7"/>
  <c r="J490" i="7"/>
  <c r="I490" i="7"/>
  <c r="AC490" i="7" s="1"/>
  <c r="AH489" i="7"/>
  <c r="M489" i="7"/>
  <c r="L489" i="7"/>
  <c r="K489" i="7"/>
  <c r="J489" i="7"/>
  <c r="I489" i="7"/>
  <c r="AH488" i="7"/>
  <c r="M488" i="7"/>
  <c r="L488" i="7"/>
  <c r="K488" i="7"/>
  <c r="J488" i="7"/>
  <c r="O488" i="7" s="1"/>
  <c r="I488" i="7"/>
  <c r="AH487" i="7"/>
  <c r="M487" i="7"/>
  <c r="L487" i="7"/>
  <c r="K487" i="7"/>
  <c r="J487" i="7"/>
  <c r="I487" i="7"/>
  <c r="AC487" i="7" s="1"/>
  <c r="AH486" i="7"/>
  <c r="M486" i="7"/>
  <c r="L486" i="7"/>
  <c r="K486" i="7"/>
  <c r="J486" i="7"/>
  <c r="I486" i="7"/>
  <c r="O486" i="7" s="1"/>
  <c r="AH485" i="7"/>
  <c r="M485" i="7"/>
  <c r="L485" i="7"/>
  <c r="K485" i="7"/>
  <c r="J485" i="7"/>
  <c r="O485" i="7" s="1"/>
  <c r="I485" i="7"/>
  <c r="AC485" i="7" s="1"/>
  <c r="AH484" i="7"/>
  <c r="M484" i="7"/>
  <c r="L484" i="7"/>
  <c r="K484" i="7"/>
  <c r="J484" i="7"/>
  <c r="I484" i="7"/>
  <c r="AH483" i="7"/>
  <c r="M483" i="7"/>
  <c r="L483" i="7"/>
  <c r="K483" i="7"/>
  <c r="J483" i="7"/>
  <c r="I483" i="7"/>
  <c r="AH482" i="7"/>
  <c r="M482" i="7"/>
  <c r="L482" i="7"/>
  <c r="K482" i="7"/>
  <c r="J482" i="7"/>
  <c r="I482" i="7"/>
  <c r="AH481" i="7"/>
  <c r="M481" i="7"/>
  <c r="L481" i="7"/>
  <c r="K481" i="7"/>
  <c r="J481" i="7"/>
  <c r="I481" i="7"/>
  <c r="AH480" i="7"/>
  <c r="AC480" i="7"/>
  <c r="M480" i="7"/>
  <c r="L480" i="7"/>
  <c r="K480" i="7"/>
  <c r="J480" i="7"/>
  <c r="I480" i="7"/>
  <c r="O480" i="7" s="1"/>
  <c r="AH479" i="7"/>
  <c r="M479" i="7"/>
  <c r="L479" i="7"/>
  <c r="K479" i="7"/>
  <c r="J479" i="7"/>
  <c r="I479" i="7"/>
  <c r="AH478" i="7"/>
  <c r="M478" i="7"/>
  <c r="L478" i="7"/>
  <c r="K478" i="7"/>
  <c r="J478" i="7"/>
  <c r="I478" i="7"/>
  <c r="AH477" i="7"/>
  <c r="M477" i="7"/>
  <c r="L477" i="7"/>
  <c r="K477" i="7"/>
  <c r="J477" i="7"/>
  <c r="I477" i="7"/>
  <c r="AH476" i="7"/>
  <c r="M476" i="7"/>
  <c r="L476" i="7"/>
  <c r="K476" i="7"/>
  <c r="J476" i="7"/>
  <c r="I476" i="7"/>
  <c r="AC476" i="7" s="1"/>
  <c r="AH475" i="7"/>
  <c r="M475" i="7"/>
  <c r="L475" i="7"/>
  <c r="K475" i="7"/>
  <c r="J475" i="7"/>
  <c r="I475" i="7"/>
  <c r="O475" i="7" s="1"/>
  <c r="AH474" i="7"/>
  <c r="M474" i="7"/>
  <c r="L474" i="7"/>
  <c r="K474" i="7"/>
  <c r="J474" i="7"/>
  <c r="I474" i="7"/>
  <c r="O474" i="7" s="1"/>
  <c r="AH473" i="7"/>
  <c r="M473" i="7"/>
  <c r="L473" i="7"/>
  <c r="K473" i="7"/>
  <c r="J473" i="7"/>
  <c r="I473" i="7"/>
  <c r="AH472" i="7"/>
  <c r="M472" i="7"/>
  <c r="L472" i="7"/>
  <c r="K472" i="7"/>
  <c r="J472" i="7"/>
  <c r="O472" i="7" s="1"/>
  <c r="I472" i="7"/>
  <c r="AC472" i="7" s="1"/>
  <c r="AH471" i="7"/>
  <c r="O471" i="7"/>
  <c r="M471" i="7"/>
  <c r="L471" i="7"/>
  <c r="K471" i="7"/>
  <c r="J471" i="7"/>
  <c r="I471" i="7"/>
  <c r="AC471" i="7" s="1"/>
  <c r="AH470" i="7"/>
  <c r="M470" i="7"/>
  <c r="L470" i="7"/>
  <c r="K470" i="7"/>
  <c r="J470" i="7"/>
  <c r="I470" i="7"/>
  <c r="O470" i="7" s="1"/>
  <c r="AH469" i="7"/>
  <c r="M469" i="7"/>
  <c r="L469" i="7"/>
  <c r="K469" i="7"/>
  <c r="J469" i="7"/>
  <c r="I469" i="7"/>
  <c r="AH468" i="7"/>
  <c r="M468" i="7"/>
  <c r="L468" i="7"/>
  <c r="K468" i="7"/>
  <c r="J468" i="7"/>
  <c r="I468" i="7"/>
  <c r="AH467" i="7"/>
  <c r="M467" i="7"/>
  <c r="L467" i="7"/>
  <c r="K467" i="7"/>
  <c r="J467" i="7"/>
  <c r="I467" i="7"/>
  <c r="AH466" i="7"/>
  <c r="M466" i="7"/>
  <c r="L466" i="7"/>
  <c r="K466" i="7"/>
  <c r="J466" i="7"/>
  <c r="I466" i="7"/>
  <c r="AC466" i="7" s="1"/>
  <c r="AH465" i="7"/>
  <c r="M465" i="7"/>
  <c r="L465" i="7"/>
  <c r="K465" i="7"/>
  <c r="J465" i="7"/>
  <c r="I465" i="7"/>
  <c r="AC465" i="7" s="1"/>
  <c r="AH464" i="7"/>
  <c r="M464" i="7"/>
  <c r="L464" i="7"/>
  <c r="K464" i="7"/>
  <c r="J464" i="7"/>
  <c r="I464" i="7"/>
  <c r="AC464" i="7" s="1"/>
  <c r="AH463" i="7"/>
  <c r="M463" i="7"/>
  <c r="L463" i="7"/>
  <c r="K463" i="7"/>
  <c r="J463" i="7"/>
  <c r="I463" i="7"/>
  <c r="AH462" i="7"/>
  <c r="M462" i="7"/>
  <c r="L462" i="7"/>
  <c r="K462" i="7"/>
  <c r="J462" i="7"/>
  <c r="I462" i="7"/>
  <c r="AH461" i="7"/>
  <c r="M461" i="7"/>
  <c r="L461" i="7"/>
  <c r="K461" i="7"/>
  <c r="J461" i="7"/>
  <c r="I461" i="7"/>
  <c r="AH460" i="7"/>
  <c r="M460" i="7"/>
  <c r="L460" i="7"/>
  <c r="K460" i="7"/>
  <c r="J460" i="7"/>
  <c r="I460" i="7"/>
  <c r="AC460" i="7" s="1"/>
  <c r="AH459" i="7"/>
  <c r="M459" i="7"/>
  <c r="L459" i="7"/>
  <c r="K459" i="7"/>
  <c r="J459" i="7"/>
  <c r="I459" i="7"/>
  <c r="AC459" i="7" s="1"/>
  <c r="AH458" i="7"/>
  <c r="O458" i="7"/>
  <c r="M458" i="7"/>
  <c r="L458" i="7"/>
  <c r="K458" i="7"/>
  <c r="J458" i="7"/>
  <c r="I458" i="7"/>
  <c r="AC458" i="7" s="1"/>
  <c r="AH457" i="7"/>
  <c r="M457" i="7"/>
  <c r="L457" i="7"/>
  <c r="K457" i="7"/>
  <c r="J457" i="7"/>
  <c r="I457" i="7"/>
  <c r="AH456" i="7"/>
  <c r="M456" i="7"/>
  <c r="L456" i="7"/>
  <c r="K456" i="7"/>
  <c r="J456" i="7"/>
  <c r="O456" i="7" s="1"/>
  <c r="I456" i="7"/>
  <c r="AH455" i="7"/>
  <c r="M455" i="7"/>
  <c r="L455" i="7"/>
  <c r="K455" i="7"/>
  <c r="J455" i="7"/>
  <c r="I455" i="7"/>
  <c r="AC455" i="7" s="1"/>
  <c r="AH454" i="7"/>
  <c r="M454" i="7"/>
  <c r="L454" i="7"/>
  <c r="K454" i="7"/>
  <c r="J454" i="7"/>
  <c r="I454" i="7"/>
  <c r="O454" i="7" s="1"/>
  <c r="AH453" i="7"/>
  <c r="M453" i="7"/>
  <c r="L453" i="7"/>
  <c r="K453" i="7"/>
  <c r="J453" i="7"/>
  <c r="I453" i="7"/>
  <c r="O453" i="7" s="1"/>
  <c r="AH452" i="7"/>
  <c r="M452" i="7"/>
  <c r="L452" i="7"/>
  <c r="K452" i="7"/>
  <c r="J452" i="7"/>
  <c r="I452" i="7"/>
  <c r="AH451" i="7"/>
  <c r="M451" i="7"/>
  <c r="L451" i="7"/>
  <c r="K451" i="7"/>
  <c r="J451" i="7"/>
  <c r="I451" i="7"/>
  <c r="AH450" i="7"/>
  <c r="M450" i="7"/>
  <c r="L450" i="7"/>
  <c r="K450" i="7"/>
  <c r="J450" i="7"/>
  <c r="I450" i="7"/>
  <c r="AC450" i="7" s="1"/>
  <c r="AH449" i="7"/>
  <c r="M449" i="7"/>
  <c r="L449" i="7"/>
  <c r="K449" i="7"/>
  <c r="J449" i="7"/>
  <c r="I449" i="7"/>
  <c r="AH448" i="7"/>
  <c r="M448" i="7"/>
  <c r="L448" i="7"/>
  <c r="K448" i="7"/>
  <c r="J448" i="7"/>
  <c r="I448" i="7"/>
  <c r="O448" i="7" s="1"/>
  <c r="AH447" i="7"/>
  <c r="M447" i="7"/>
  <c r="L447" i="7"/>
  <c r="K447" i="7"/>
  <c r="J447" i="7"/>
  <c r="I447" i="7"/>
  <c r="AH446" i="7"/>
  <c r="M446" i="7"/>
  <c r="L446" i="7"/>
  <c r="K446" i="7"/>
  <c r="J446" i="7"/>
  <c r="I446" i="7"/>
  <c r="AH445" i="7"/>
  <c r="M445" i="7"/>
  <c r="L445" i="7"/>
  <c r="K445" i="7"/>
  <c r="J445" i="7"/>
  <c r="I445" i="7"/>
  <c r="AH444" i="7"/>
  <c r="M444" i="7"/>
  <c r="L444" i="7"/>
  <c r="K444" i="7"/>
  <c r="J444" i="7"/>
  <c r="I444" i="7"/>
  <c r="AC444" i="7" s="1"/>
  <c r="AH443" i="7"/>
  <c r="M443" i="7"/>
  <c r="L443" i="7"/>
  <c r="K443" i="7"/>
  <c r="J443" i="7"/>
  <c r="O443" i="7" s="1"/>
  <c r="I443" i="7"/>
  <c r="AC443" i="7" s="1"/>
  <c r="AH442" i="7"/>
  <c r="M442" i="7"/>
  <c r="L442" i="7"/>
  <c r="K442" i="7"/>
  <c r="J442" i="7"/>
  <c r="I442" i="7"/>
  <c r="O442" i="7" s="1"/>
  <c r="AH441" i="7"/>
  <c r="M441" i="7"/>
  <c r="L441" i="7"/>
  <c r="K441" i="7"/>
  <c r="J441" i="7"/>
  <c r="I441" i="7"/>
  <c r="AH440" i="7"/>
  <c r="M440" i="7"/>
  <c r="L440" i="7"/>
  <c r="K440" i="7"/>
  <c r="J440" i="7"/>
  <c r="I440" i="7"/>
  <c r="O440" i="7" s="1"/>
  <c r="AH439" i="7"/>
  <c r="M439" i="7"/>
  <c r="L439" i="7"/>
  <c r="K439" i="7"/>
  <c r="J439" i="7"/>
  <c r="I439" i="7"/>
  <c r="AC439" i="7" s="1"/>
  <c r="AH438" i="7"/>
  <c r="M438" i="7"/>
  <c r="L438" i="7"/>
  <c r="K438" i="7"/>
  <c r="J438" i="7"/>
  <c r="I438" i="7"/>
  <c r="O438" i="7" s="1"/>
  <c r="AH437" i="7"/>
  <c r="M437" i="7"/>
  <c r="L437" i="7"/>
  <c r="K437" i="7"/>
  <c r="J437" i="7"/>
  <c r="I437" i="7"/>
  <c r="O437" i="7" s="1"/>
  <c r="AH436" i="7"/>
  <c r="M436" i="7"/>
  <c r="L436" i="7"/>
  <c r="K436" i="7"/>
  <c r="J436" i="7"/>
  <c r="I436" i="7"/>
  <c r="AH435" i="7"/>
  <c r="M435" i="7"/>
  <c r="L435" i="7"/>
  <c r="K435" i="7"/>
  <c r="J435" i="7"/>
  <c r="I435" i="7"/>
  <c r="AH434" i="7"/>
  <c r="M434" i="7"/>
  <c r="L434" i="7"/>
  <c r="K434" i="7"/>
  <c r="J434" i="7"/>
  <c r="I434" i="7"/>
  <c r="AH433" i="7"/>
  <c r="M433" i="7"/>
  <c r="L433" i="7"/>
  <c r="K433" i="7"/>
  <c r="J433" i="7"/>
  <c r="I433" i="7"/>
  <c r="AC433" i="7" s="1"/>
  <c r="AH432" i="7"/>
  <c r="M432" i="7"/>
  <c r="L432" i="7"/>
  <c r="K432" i="7"/>
  <c r="J432" i="7"/>
  <c r="I432" i="7"/>
  <c r="AH431" i="7"/>
  <c r="M431" i="7"/>
  <c r="L431" i="7"/>
  <c r="K431" i="7"/>
  <c r="J431" i="7"/>
  <c r="I431" i="7"/>
  <c r="AH430" i="7"/>
  <c r="M430" i="7"/>
  <c r="L430" i="7"/>
  <c r="K430" i="7"/>
  <c r="J430" i="7"/>
  <c r="I430" i="7"/>
  <c r="AH429" i="7"/>
  <c r="M429" i="7"/>
  <c r="L429" i="7"/>
  <c r="K429" i="7"/>
  <c r="J429" i="7"/>
  <c r="I429" i="7"/>
  <c r="AH428" i="7"/>
  <c r="M428" i="7"/>
  <c r="L428" i="7"/>
  <c r="K428" i="7"/>
  <c r="J428" i="7"/>
  <c r="I428" i="7"/>
  <c r="AC428" i="7" s="1"/>
  <c r="AH427" i="7"/>
  <c r="M427" i="7"/>
  <c r="L427" i="7"/>
  <c r="K427" i="7"/>
  <c r="AC427" i="7" s="1"/>
  <c r="J427" i="7"/>
  <c r="I427" i="7"/>
  <c r="AH426" i="7"/>
  <c r="M426" i="7"/>
  <c r="L426" i="7"/>
  <c r="K426" i="7"/>
  <c r="J426" i="7"/>
  <c r="I426" i="7"/>
  <c r="AH425" i="7"/>
  <c r="M425" i="7"/>
  <c r="L425" i="7"/>
  <c r="K425" i="7"/>
  <c r="J425" i="7"/>
  <c r="I425" i="7"/>
  <c r="AH424" i="7"/>
  <c r="M424" i="7"/>
  <c r="L424" i="7"/>
  <c r="K424" i="7"/>
  <c r="J424" i="7"/>
  <c r="I424" i="7"/>
  <c r="AH423" i="7"/>
  <c r="M423" i="7"/>
  <c r="L423" i="7"/>
  <c r="K423" i="7"/>
  <c r="J423" i="7"/>
  <c r="I423" i="7"/>
  <c r="AC423" i="7" s="1"/>
  <c r="AH422" i="7"/>
  <c r="M422" i="7"/>
  <c r="L422" i="7"/>
  <c r="K422" i="7"/>
  <c r="J422" i="7"/>
  <c r="I422" i="7"/>
  <c r="AC422" i="7" s="1"/>
  <c r="AH421" i="7"/>
  <c r="M421" i="7"/>
  <c r="L421" i="7"/>
  <c r="K421" i="7"/>
  <c r="J421" i="7"/>
  <c r="I421" i="7"/>
  <c r="O421" i="7" s="1"/>
  <c r="AH420" i="7"/>
  <c r="M420" i="7"/>
  <c r="L420" i="7"/>
  <c r="K420" i="7"/>
  <c r="J420" i="7"/>
  <c r="I420" i="7"/>
  <c r="AC420" i="7" s="1"/>
  <c r="AH419" i="7"/>
  <c r="M419" i="7"/>
  <c r="L419" i="7"/>
  <c r="K419" i="7"/>
  <c r="J419" i="7"/>
  <c r="I419" i="7"/>
  <c r="AH418" i="7"/>
  <c r="M418" i="7"/>
  <c r="L418" i="7"/>
  <c r="O418" i="7" s="1"/>
  <c r="K418" i="7"/>
  <c r="J418" i="7"/>
  <c r="I418" i="7"/>
  <c r="AH417" i="7"/>
  <c r="M417" i="7"/>
  <c r="L417" i="7"/>
  <c r="K417" i="7"/>
  <c r="J417" i="7"/>
  <c r="I417" i="7"/>
  <c r="AH416" i="7"/>
  <c r="M416" i="7"/>
  <c r="L416" i="7"/>
  <c r="K416" i="7"/>
  <c r="J416" i="7"/>
  <c r="I416" i="7"/>
  <c r="AH415" i="7"/>
  <c r="M415" i="7"/>
  <c r="L415" i="7"/>
  <c r="K415" i="7"/>
  <c r="J415" i="7"/>
  <c r="I415" i="7"/>
  <c r="AH414" i="7"/>
  <c r="M414" i="7"/>
  <c r="L414" i="7"/>
  <c r="K414" i="7"/>
  <c r="J414" i="7"/>
  <c r="I414" i="7"/>
  <c r="AH413" i="7"/>
  <c r="M413" i="7"/>
  <c r="L413" i="7"/>
  <c r="K413" i="7"/>
  <c r="J413" i="7"/>
  <c r="I413" i="7"/>
  <c r="O413" i="7" s="1"/>
  <c r="AH412" i="7"/>
  <c r="M412" i="7"/>
  <c r="L412" i="7"/>
  <c r="K412" i="7"/>
  <c r="J412" i="7"/>
  <c r="I412" i="7"/>
  <c r="AC412" i="7" s="1"/>
  <c r="AH411" i="7"/>
  <c r="M411" i="7"/>
  <c r="L411" i="7"/>
  <c r="K411" i="7"/>
  <c r="AC411" i="7" s="1"/>
  <c r="J411" i="7"/>
  <c r="I411" i="7"/>
  <c r="AH410" i="7"/>
  <c r="M410" i="7"/>
  <c r="L410" i="7"/>
  <c r="K410" i="7"/>
  <c r="J410" i="7"/>
  <c r="I410" i="7"/>
  <c r="AH409" i="7"/>
  <c r="M409" i="7"/>
  <c r="L409" i="7"/>
  <c r="K409" i="7"/>
  <c r="J409" i="7"/>
  <c r="I409" i="7"/>
  <c r="AC409" i="7" s="1"/>
  <c r="AH408" i="7"/>
  <c r="O408" i="7"/>
  <c r="M408" i="7"/>
  <c r="L408" i="7"/>
  <c r="K408" i="7"/>
  <c r="J408" i="7"/>
  <c r="I408" i="7"/>
  <c r="AH407" i="7"/>
  <c r="M407" i="7"/>
  <c r="L407" i="7"/>
  <c r="K407" i="7"/>
  <c r="J407" i="7"/>
  <c r="I407" i="7"/>
  <c r="AC407" i="7" s="1"/>
  <c r="AH406" i="7"/>
  <c r="M406" i="7"/>
  <c r="L406" i="7"/>
  <c r="K406" i="7"/>
  <c r="J406" i="7"/>
  <c r="I406" i="7"/>
  <c r="AH405" i="7"/>
  <c r="M405" i="7"/>
  <c r="L405" i="7"/>
  <c r="K405" i="7"/>
  <c r="J405" i="7"/>
  <c r="I405" i="7"/>
  <c r="O405" i="7" s="1"/>
  <c r="AH404" i="7"/>
  <c r="M404" i="7"/>
  <c r="L404" i="7"/>
  <c r="K404" i="7"/>
  <c r="J404" i="7"/>
  <c r="I404" i="7"/>
  <c r="AH403" i="7"/>
  <c r="M403" i="7"/>
  <c r="L403" i="7"/>
  <c r="K403" i="7"/>
  <c r="J403" i="7"/>
  <c r="I403" i="7"/>
  <c r="AC403" i="7" s="1"/>
  <c r="AH402" i="7"/>
  <c r="M402" i="7"/>
  <c r="L402" i="7"/>
  <c r="K402" i="7"/>
  <c r="J402" i="7"/>
  <c r="I402" i="7"/>
  <c r="AC402" i="7" s="1"/>
  <c r="AH401" i="7"/>
  <c r="M401" i="7"/>
  <c r="L401" i="7"/>
  <c r="K401" i="7"/>
  <c r="J401" i="7"/>
  <c r="I401" i="7"/>
  <c r="AH400" i="7"/>
  <c r="M400" i="7"/>
  <c r="L400" i="7"/>
  <c r="K400" i="7"/>
  <c r="J400" i="7"/>
  <c r="I400" i="7"/>
  <c r="O400" i="7" s="1"/>
  <c r="AH399" i="7"/>
  <c r="M399" i="7"/>
  <c r="L399" i="7"/>
  <c r="K399" i="7"/>
  <c r="J399" i="7"/>
  <c r="I399" i="7"/>
  <c r="O399" i="7" s="1"/>
  <c r="AH398" i="7"/>
  <c r="M398" i="7"/>
  <c r="L398" i="7"/>
  <c r="K398" i="7"/>
  <c r="J398" i="7"/>
  <c r="I398" i="7"/>
  <c r="AH397" i="7"/>
  <c r="M397" i="7"/>
  <c r="L397" i="7"/>
  <c r="K397" i="7"/>
  <c r="J397" i="7"/>
  <c r="I397" i="7"/>
  <c r="AH396" i="7"/>
  <c r="M396" i="7"/>
  <c r="L396" i="7"/>
  <c r="K396" i="7"/>
  <c r="J396" i="7"/>
  <c r="I396" i="7"/>
  <c r="AC396" i="7" s="1"/>
  <c r="AH395" i="7"/>
  <c r="M395" i="7"/>
  <c r="L395" i="7"/>
  <c r="K395" i="7"/>
  <c r="J395" i="7"/>
  <c r="I395" i="7"/>
  <c r="AC395" i="7" s="1"/>
  <c r="AH394" i="7"/>
  <c r="M394" i="7"/>
  <c r="L394" i="7"/>
  <c r="K394" i="7"/>
  <c r="O394" i="7" s="1"/>
  <c r="J394" i="7"/>
  <c r="I394" i="7"/>
  <c r="AH393" i="7"/>
  <c r="M393" i="7"/>
  <c r="L393" i="7"/>
  <c r="K393" i="7"/>
  <c r="J393" i="7"/>
  <c r="I393" i="7"/>
  <c r="AH392" i="7"/>
  <c r="M392" i="7"/>
  <c r="L392" i="7"/>
  <c r="K392" i="7"/>
  <c r="J392" i="7"/>
  <c r="I392" i="7"/>
  <c r="AC392" i="7" s="1"/>
  <c r="AH391" i="7"/>
  <c r="M391" i="7"/>
  <c r="L391" i="7"/>
  <c r="K391" i="7"/>
  <c r="J391" i="7"/>
  <c r="I391" i="7"/>
  <c r="AC391" i="7" s="1"/>
  <c r="AH390" i="7"/>
  <c r="M390" i="7"/>
  <c r="L390" i="7"/>
  <c r="K390" i="7"/>
  <c r="J390" i="7"/>
  <c r="I390" i="7"/>
  <c r="AC390" i="7" s="1"/>
  <c r="AH389" i="7"/>
  <c r="M389" i="7"/>
  <c r="L389" i="7"/>
  <c r="K389" i="7"/>
  <c r="J389" i="7"/>
  <c r="I389" i="7"/>
  <c r="AH388" i="7"/>
  <c r="M388" i="7"/>
  <c r="L388" i="7"/>
  <c r="K388" i="7"/>
  <c r="J388" i="7"/>
  <c r="I388" i="7"/>
  <c r="AC388" i="7" s="1"/>
  <c r="AH387" i="7"/>
  <c r="M387" i="7"/>
  <c r="L387" i="7"/>
  <c r="K387" i="7"/>
  <c r="J387" i="7"/>
  <c r="I387" i="7"/>
  <c r="AH386" i="7"/>
  <c r="M386" i="7"/>
  <c r="L386" i="7"/>
  <c r="K386" i="7"/>
  <c r="J386" i="7"/>
  <c r="I386" i="7"/>
  <c r="AC386" i="7" s="1"/>
  <c r="AH385" i="7"/>
  <c r="M385" i="7"/>
  <c r="L385" i="7"/>
  <c r="K385" i="7"/>
  <c r="J385" i="7"/>
  <c r="I385" i="7"/>
  <c r="AH384" i="7"/>
  <c r="M384" i="7"/>
  <c r="L384" i="7"/>
  <c r="K384" i="7"/>
  <c r="J384" i="7"/>
  <c r="I384" i="7"/>
  <c r="AH383" i="7"/>
  <c r="M383" i="7"/>
  <c r="L383" i="7"/>
  <c r="K383" i="7"/>
  <c r="J383" i="7"/>
  <c r="I383" i="7"/>
  <c r="AH382" i="7"/>
  <c r="M382" i="7"/>
  <c r="L382" i="7"/>
  <c r="K382" i="7"/>
  <c r="J382" i="7"/>
  <c r="I382" i="7"/>
  <c r="O382" i="7" s="1"/>
  <c r="AH381" i="7"/>
  <c r="M381" i="7"/>
  <c r="L381" i="7"/>
  <c r="AC381" i="7" s="1"/>
  <c r="K381" i="7"/>
  <c r="J381" i="7"/>
  <c r="I381" i="7"/>
  <c r="AH380" i="7"/>
  <c r="M380" i="7"/>
  <c r="L380" i="7"/>
  <c r="K380" i="7"/>
  <c r="J380" i="7"/>
  <c r="I380" i="7"/>
  <c r="AC380" i="7" s="1"/>
  <c r="AH379" i="7"/>
  <c r="M379" i="7"/>
  <c r="L379" i="7"/>
  <c r="K379" i="7"/>
  <c r="J379" i="7"/>
  <c r="I379" i="7"/>
  <c r="AH378" i="7"/>
  <c r="M378" i="7"/>
  <c r="L378" i="7"/>
  <c r="K378" i="7"/>
  <c r="J378" i="7"/>
  <c r="I378" i="7"/>
  <c r="AC378" i="7" s="1"/>
  <c r="AH377" i="7"/>
  <c r="M377" i="7"/>
  <c r="L377" i="7"/>
  <c r="K377" i="7"/>
  <c r="J377" i="7"/>
  <c r="I377" i="7"/>
  <c r="AH376" i="7"/>
  <c r="M376" i="7"/>
  <c r="L376" i="7"/>
  <c r="K376" i="7"/>
  <c r="J376" i="7"/>
  <c r="I376" i="7"/>
  <c r="AC376" i="7" s="1"/>
  <c r="AH375" i="7"/>
  <c r="M375" i="7"/>
  <c r="L375" i="7"/>
  <c r="K375" i="7"/>
  <c r="J375" i="7"/>
  <c r="I375" i="7"/>
  <c r="AH374" i="7"/>
  <c r="M374" i="7"/>
  <c r="L374" i="7"/>
  <c r="K374" i="7"/>
  <c r="J374" i="7"/>
  <c r="I374" i="7"/>
  <c r="AH373" i="7"/>
  <c r="M373" i="7"/>
  <c r="L373" i="7"/>
  <c r="K373" i="7"/>
  <c r="J373" i="7"/>
  <c r="I373" i="7"/>
  <c r="AC373" i="7" s="1"/>
  <c r="AH372" i="7"/>
  <c r="M372" i="7"/>
  <c r="L372" i="7"/>
  <c r="K372" i="7"/>
  <c r="J372" i="7"/>
  <c r="I372" i="7"/>
  <c r="O372" i="7" s="1"/>
  <c r="AH371" i="7"/>
  <c r="M371" i="7"/>
  <c r="L371" i="7"/>
  <c r="K371" i="7"/>
  <c r="J371" i="7"/>
  <c r="I371" i="7"/>
  <c r="AH370" i="7"/>
  <c r="M370" i="7"/>
  <c r="L370" i="7"/>
  <c r="K370" i="7"/>
  <c r="J370" i="7"/>
  <c r="I370" i="7"/>
  <c r="AH369" i="7"/>
  <c r="M369" i="7"/>
  <c r="L369" i="7"/>
  <c r="K369" i="7"/>
  <c r="J369" i="7"/>
  <c r="I369" i="7"/>
  <c r="AH368" i="7"/>
  <c r="M368" i="7"/>
  <c r="L368" i="7"/>
  <c r="K368" i="7"/>
  <c r="J368" i="7"/>
  <c r="I368" i="7"/>
  <c r="O368" i="7" s="1"/>
  <c r="AH367" i="7"/>
  <c r="M367" i="7"/>
  <c r="L367" i="7"/>
  <c r="K367" i="7"/>
  <c r="J367" i="7"/>
  <c r="I367" i="7"/>
  <c r="O367" i="7" s="1"/>
  <c r="AH366" i="7"/>
  <c r="M366" i="7"/>
  <c r="L366" i="7"/>
  <c r="K366" i="7"/>
  <c r="J366" i="7"/>
  <c r="AC366" i="7" s="1"/>
  <c r="I366" i="7"/>
  <c r="O366" i="7" s="1"/>
  <c r="AH365" i="7"/>
  <c r="M365" i="7"/>
  <c r="L365" i="7"/>
  <c r="K365" i="7"/>
  <c r="J365" i="7"/>
  <c r="I365" i="7"/>
  <c r="AC365" i="7" s="1"/>
  <c r="AH364" i="7"/>
  <c r="M364" i="7"/>
  <c r="L364" i="7"/>
  <c r="K364" i="7"/>
  <c r="J364" i="7"/>
  <c r="I364" i="7"/>
  <c r="AH363" i="7"/>
  <c r="M363" i="7"/>
  <c r="L363" i="7"/>
  <c r="K363" i="7"/>
  <c r="J363" i="7"/>
  <c r="I363" i="7"/>
  <c r="AH362" i="7"/>
  <c r="M362" i="7"/>
  <c r="L362" i="7"/>
  <c r="K362" i="7"/>
  <c r="J362" i="7"/>
  <c r="I362" i="7"/>
  <c r="AC362" i="7" s="1"/>
  <c r="AH361" i="7"/>
  <c r="M361" i="7"/>
  <c r="L361" i="7"/>
  <c r="K361" i="7"/>
  <c r="J361" i="7"/>
  <c r="I361" i="7"/>
  <c r="AH360" i="7"/>
  <c r="M360" i="7"/>
  <c r="L360" i="7"/>
  <c r="K360" i="7"/>
  <c r="J360" i="7"/>
  <c r="I360" i="7"/>
  <c r="AH359" i="7"/>
  <c r="M359" i="7"/>
  <c r="L359" i="7"/>
  <c r="K359" i="7"/>
  <c r="J359" i="7"/>
  <c r="I359" i="7"/>
  <c r="AH358" i="7"/>
  <c r="M358" i="7"/>
  <c r="L358" i="7"/>
  <c r="K358" i="7"/>
  <c r="J358" i="7"/>
  <c r="I358" i="7"/>
  <c r="AH357" i="7"/>
  <c r="O357" i="7"/>
  <c r="M357" i="7"/>
  <c r="L357" i="7"/>
  <c r="K357" i="7"/>
  <c r="J357" i="7"/>
  <c r="I357" i="7"/>
  <c r="AC357" i="7" s="1"/>
  <c r="AH356" i="7"/>
  <c r="M356" i="7"/>
  <c r="L356" i="7"/>
  <c r="K356" i="7"/>
  <c r="J356" i="7"/>
  <c r="I356" i="7"/>
  <c r="O356" i="7" s="1"/>
  <c r="AH355" i="7"/>
  <c r="M355" i="7"/>
  <c r="L355" i="7"/>
  <c r="K355" i="7"/>
  <c r="O355" i="7" s="1"/>
  <c r="J355" i="7"/>
  <c r="I355" i="7"/>
  <c r="AH354" i="7"/>
  <c r="M354" i="7"/>
  <c r="L354" i="7"/>
  <c r="K354" i="7"/>
  <c r="J354" i="7"/>
  <c r="I354" i="7"/>
  <c r="AH353" i="7"/>
  <c r="M353" i="7"/>
  <c r="L353" i="7"/>
  <c r="K353" i="7"/>
  <c r="J353" i="7"/>
  <c r="I353" i="7"/>
  <c r="AH352" i="7"/>
  <c r="O352" i="7"/>
  <c r="M352" i="7"/>
  <c r="L352" i="7"/>
  <c r="K352" i="7"/>
  <c r="J352" i="7"/>
  <c r="I352" i="7"/>
  <c r="AC352" i="7" s="1"/>
  <c r="AH351" i="7"/>
  <c r="M351" i="7"/>
  <c r="L351" i="7"/>
  <c r="K351" i="7"/>
  <c r="J351" i="7"/>
  <c r="I351" i="7"/>
  <c r="O351" i="7" s="1"/>
  <c r="AH350" i="7"/>
  <c r="M350" i="7"/>
  <c r="L350" i="7"/>
  <c r="K350" i="7"/>
  <c r="J350" i="7"/>
  <c r="I350" i="7"/>
  <c r="AH349" i="7"/>
  <c r="M349" i="7"/>
  <c r="L349" i="7"/>
  <c r="K349" i="7"/>
  <c r="J349" i="7"/>
  <c r="I349" i="7"/>
  <c r="AC349" i="7" s="1"/>
  <c r="AH348" i="7"/>
  <c r="M348" i="7"/>
  <c r="L348" i="7"/>
  <c r="K348" i="7"/>
  <c r="J348" i="7"/>
  <c r="I348" i="7"/>
  <c r="AH347" i="7"/>
  <c r="O347" i="7"/>
  <c r="M347" i="7"/>
  <c r="L347" i="7"/>
  <c r="K347" i="7"/>
  <c r="AC347" i="7" s="1"/>
  <c r="J347" i="7"/>
  <c r="I347" i="7"/>
  <c r="AH346" i="7"/>
  <c r="M346" i="7"/>
  <c r="L346" i="7"/>
  <c r="K346" i="7"/>
  <c r="J346" i="7"/>
  <c r="O346" i="7" s="1"/>
  <c r="I346" i="7"/>
  <c r="AC346" i="7" s="1"/>
  <c r="AH345" i="7"/>
  <c r="M345" i="7"/>
  <c r="L345" i="7"/>
  <c r="K345" i="7"/>
  <c r="J345" i="7"/>
  <c r="I345" i="7"/>
  <c r="AH344" i="7"/>
  <c r="M344" i="7"/>
  <c r="L344" i="7"/>
  <c r="K344" i="7"/>
  <c r="J344" i="7"/>
  <c r="I344" i="7"/>
  <c r="AH343" i="7"/>
  <c r="M343" i="7"/>
  <c r="L343" i="7"/>
  <c r="K343" i="7"/>
  <c r="J343" i="7"/>
  <c r="I343" i="7"/>
  <c r="AH342" i="7"/>
  <c r="M342" i="7"/>
  <c r="L342" i="7"/>
  <c r="K342" i="7"/>
  <c r="J342" i="7"/>
  <c r="I342" i="7"/>
  <c r="AH341" i="7"/>
  <c r="M341" i="7"/>
  <c r="L341" i="7"/>
  <c r="K341" i="7"/>
  <c r="J341" i="7"/>
  <c r="I341" i="7"/>
  <c r="AC341" i="7" s="1"/>
  <c r="AH340" i="7"/>
  <c r="AC340" i="7"/>
  <c r="M340" i="7"/>
  <c r="L340" i="7"/>
  <c r="K340" i="7"/>
  <c r="J340" i="7"/>
  <c r="I340" i="7"/>
  <c r="O340" i="7" s="1"/>
  <c r="AH339" i="7"/>
  <c r="M339" i="7"/>
  <c r="L339" i="7"/>
  <c r="K339" i="7"/>
  <c r="J339" i="7"/>
  <c r="I339" i="7"/>
  <c r="AH338" i="7"/>
  <c r="M338" i="7"/>
  <c r="L338" i="7"/>
  <c r="K338" i="7"/>
  <c r="J338" i="7"/>
  <c r="I338" i="7"/>
  <c r="AH337" i="7"/>
  <c r="M337" i="7"/>
  <c r="L337" i="7"/>
  <c r="K337" i="7"/>
  <c r="J337" i="7"/>
  <c r="I337" i="7"/>
  <c r="O337" i="7" s="1"/>
  <c r="AH336" i="7"/>
  <c r="M336" i="7"/>
  <c r="L336" i="7"/>
  <c r="K336" i="7"/>
  <c r="J336" i="7"/>
  <c r="I336" i="7"/>
  <c r="O336" i="7" s="1"/>
  <c r="AH335" i="7"/>
  <c r="M335" i="7"/>
  <c r="L335" i="7"/>
  <c r="K335" i="7"/>
  <c r="J335" i="7"/>
  <c r="I335" i="7"/>
  <c r="O335" i="7" s="1"/>
  <c r="AH334" i="7"/>
  <c r="M334" i="7"/>
  <c r="L334" i="7"/>
  <c r="K334" i="7"/>
  <c r="J334" i="7"/>
  <c r="I334" i="7"/>
  <c r="O334" i="7" s="1"/>
  <c r="AH333" i="7"/>
  <c r="M333" i="7"/>
  <c r="L333" i="7"/>
  <c r="K333" i="7"/>
  <c r="J333" i="7"/>
  <c r="I333" i="7"/>
  <c r="AH332" i="7"/>
  <c r="M332" i="7"/>
  <c r="L332" i="7"/>
  <c r="K332" i="7"/>
  <c r="J332" i="7"/>
  <c r="I332" i="7"/>
  <c r="AH331" i="7"/>
  <c r="M331" i="7"/>
  <c r="L331" i="7"/>
  <c r="K331" i="7"/>
  <c r="J331" i="7"/>
  <c r="I331" i="7"/>
  <c r="AH330" i="7"/>
  <c r="AC330" i="7"/>
  <c r="M330" i="7"/>
  <c r="L330" i="7"/>
  <c r="K330" i="7"/>
  <c r="J330" i="7"/>
  <c r="I330" i="7"/>
  <c r="AH329" i="7"/>
  <c r="M329" i="7"/>
  <c r="L329" i="7"/>
  <c r="K329" i="7"/>
  <c r="J329" i="7"/>
  <c r="I329" i="7"/>
  <c r="O329" i="7" s="1"/>
  <c r="AH328" i="7"/>
  <c r="M328" i="7"/>
  <c r="L328" i="7"/>
  <c r="K328" i="7"/>
  <c r="J328" i="7"/>
  <c r="I328" i="7"/>
  <c r="AH327" i="7"/>
  <c r="M327" i="7"/>
  <c r="L327" i="7"/>
  <c r="K327" i="7"/>
  <c r="J327" i="7"/>
  <c r="I327" i="7"/>
  <c r="AH326" i="7"/>
  <c r="M326" i="7"/>
  <c r="L326" i="7"/>
  <c r="K326" i="7"/>
  <c r="J326" i="7"/>
  <c r="I326" i="7"/>
  <c r="AH325" i="7"/>
  <c r="AC325" i="7"/>
  <c r="M325" i="7"/>
  <c r="L325" i="7"/>
  <c r="K325" i="7"/>
  <c r="J325" i="7"/>
  <c r="I325" i="7"/>
  <c r="O325" i="7" s="1"/>
  <c r="AH324" i="7"/>
  <c r="M324" i="7"/>
  <c r="L324" i="7"/>
  <c r="K324" i="7"/>
  <c r="J324" i="7"/>
  <c r="I324" i="7"/>
  <c r="AC324" i="7" s="1"/>
  <c r="AH323" i="7"/>
  <c r="M323" i="7"/>
  <c r="L323" i="7"/>
  <c r="K323" i="7"/>
  <c r="J323" i="7"/>
  <c r="I323" i="7"/>
  <c r="AH322" i="7"/>
  <c r="M322" i="7"/>
  <c r="L322" i="7"/>
  <c r="K322" i="7"/>
  <c r="J322" i="7"/>
  <c r="I322" i="7"/>
  <c r="O322" i="7" s="1"/>
  <c r="AH321" i="7"/>
  <c r="M321" i="7"/>
  <c r="L321" i="7"/>
  <c r="O321" i="7" s="1"/>
  <c r="K321" i="7"/>
  <c r="J321" i="7"/>
  <c r="I321" i="7"/>
  <c r="AH320" i="7"/>
  <c r="M320" i="7"/>
  <c r="L320" i="7"/>
  <c r="AC320" i="7" s="1"/>
  <c r="K320" i="7"/>
  <c r="J320" i="7"/>
  <c r="I320" i="7"/>
  <c r="O320" i="7" s="1"/>
  <c r="AH319" i="7"/>
  <c r="M319" i="7"/>
  <c r="L319" i="7"/>
  <c r="K319" i="7"/>
  <c r="J319" i="7"/>
  <c r="I319" i="7"/>
  <c r="AC319" i="7" s="1"/>
  <c r="AH318" i="7"/>
  <c r="M318" i="7"/>
  <c r="L318" i="7"/>
  <c r="K318" i="7"/>
  <c r="J318" i="7"/>
  <c r="I318" i="7"/>
  <c r="AH317" i="7"/>
  <c r="M317" i="7"/>
  <c r="L317" i="7"/>
  <c r="K317" i="7"/>
  <c r="J317" i="7"/>
  <c r="I317" i="7"/>
  <c r="AC317" i="7" s="1"/>
  <c r="AH316" i="7"/>
  <c r="M316" i="7"/>
  <c r="L316" i="7"/>
  <c r="K316" i="7"/>
  <c r="J316" i="7"/>
  <c r="I316" i="7"/>
  <c r="AH315" i="7"/>
  <c r="M315" i="7"/>
  <c r="L315" i="7"/>
  <c r="K315" i="7"/>
  <c r="J315" i="7"/>
  <c r="I315" i="7"/>
  <c r="AH314" i="7"/>
  <c r="M314" i="7"/>
  <c r="L314" i="7"/>
  <c r="K314" i="7"/>
  <c r="J314" i="7"/>
  <c r="I314" i="7"/>
  <c r="AC314" i="7" s="1"/>
  <c r="AH313" i="7"/>
  <c r="M313" i="7"/>
  <c r="L313" i="7"/>
  <c r="K313" i="7"/>
  <c r="J313" i="7"/>
  <c r="I313" i="7"/>
  <c r="AH312" i="7"/>
  <c r="M312" i="7"/>
  <c r="L312" i="7"/>
  <c r="K312" i="7"/>
  <c r="J312" i="7"/>
  <c r="I312" i="7"/>
  <c r="AH311" i="7"/>
  <c r="M311" i="7"/>
  <c r="L311" i="7"/>
  <c r="K311" i="7"/>
  <c r="J311" i="7"/>
  <c r="I311" i="7"/>
  <c r="AH310" i="7"/>
  <c r="M310" i="7"/>
  <c r="L310" i="7"/>
  <c r="K310" i="7"/>
  <c r="J310" i="7"/>
  <c r="I310" i="7"/>
  <c r="AH309" i="7"/>
  <c r="M309" i="7"/>
  <c r="L309" i="7"/>
  <c r="K309" i="7"/>
  <c r="J309" i="7"/>
  <c r="I309" i="7"/>
  <c r="AC309" i="7" s="1"/>
  <c r="AH308" i="7"/>
  <c r="M308" i="7"/>
  <c r="L308" i="7"/>
  <c r="K308" i="7"/>
  <c r="J308" i="7"/>
  <c r="I308" i="7"/>
  <c r="O308" i="7" s="1"/>
  <c r="AH307" i="7"/>
  <c r="M307" i="7"/>
  <c r="L307" i="7"/>
  <c r="K307" i="7"/>
  <c r="J307" i="7"/>
  <c r="I307" i="7"/>
  <c r="AH306" i="7"/>
  <c r="O306" i="7"/>
  <c r="M306" i="7"/>
  <c r="L306" i="7"/>
  <c r="K306" i="7"/>
  <c r="J306" i="7"/>
  <c r="I306" i="7"/>
  <c r="AH305" i="7"/>
  <c r="M305" i="7"/>
  <c r="L305" i="7"/>
  <c r="K305" i="7"/>
  <c r="J305" i="7"/>
  <c r="I305" i="7"/>
  <c r="AH304" i="7"/>
  <c r="M304" i="7"/>
  <c r="L304" i="7"/>
  <c r="K304" i="7"/>
  <c r="J304" i="7"/>
  <c r="I304" i="7"/>
  <c r="O304" i="7" s="1"/>
  <c r="AH303" i="7"/>
  <c r="AC303" i="7"/>
  <c r="M303" i="7"/>
  <c r="L303" i="7"/>
  <c r="K303" i="7"/>
  <c r="J303" i="7"/>
  <c r="I303" i="7"/>
  <c r="O303" i="7" s="1"/>
  <c r="AH302" i="7"/>
  <c r="M302" i="7"/>
  <c r="L302" i="7"/>
  <c r="K302" i="7"/>
  <c r="J302" i="7"/>
  <c r="I302" i="7"/>
  <c r="O302" i="7" s="1"/>
  <c r="AH301" i="7"/>
  <c r="M301" i="7"/>
  <c r="L301" i="7"/>
  <c r="K301" i="7"/>
  <c r="J301" i="7"/>
  <c r="I301" i="7"/>
  <c r="AH300" i="7"/>
  <c r="M300" i="7"/>
  <c r="L300" i="7"/>
  <c r="K300" i="7"/>
  <c r="J300" i="7"/>
  <c r="I300" i="7"/>
  <c r="AH299" i="7"/>
  <c r="M299" i="7"/>
  <c r="L299" i="7"/>
  <c r="K299" i="7"/>
  <c r="J299" i="7"/>
  <c r="I299" i="7"/>
  <c r="O299" i="7" s="1"/>
  <c r="AH298" i="7"/>
  <c r="AC298" i="7"/>
  <c r="M298" i="7"/>
  <c r="L298" i="7"/>
  <c r="K298" i="7"/>
  <c r="J298" i="7"/>
  <c r="I298" i="7"/>
  <c r="O298" i="7" s="1"/>
  <c r="AH297" i="7"/>
  <c r="M297" i="7"/>
  <c r="L297" i="7"/>
  <c r="K297" i="7"/>
  <c r="J297" i="7"/>
  <c r="I297" i="7"/>
  <c r="AC297" i="7" s="1"/>
  <c r="AH296" i="7"/>
  <c r="M296" i="7"/>
  <c r="L296" i="7"/>
  <c r="K296" i="7"/>
  <c r="J296" i="7"/>
  <c r="I296" i="7"/>
  <c r="AH295" i="7"/>
  <c r="M295" i="7"/>
  <c r="L295" i="7"/>
  <c r="K295" i="7"/>
  <c r="J295" i="7"/>
  <c r="I295" i="7"/>
  <c r="AH294" i="7"/>
  <c r="M294" i="7"/>
  <c r="L294" i="7"/>
  <c r="K294" i="7"/>
  <c r="J294" i="7"/>
  <c r="I294" i="7"/>
  <c r="AC294" i="7" s="1"/>
  <c r="AH293" i="7"/>
  <c r="M293" i="7"/>
  <c r="L293" i="7"/>
  <c r="K293" i="7"/>
  <c r="J293" i="7"/>
  <c r="I293" i="7"/>
  <c r="AC293" i="7" s="1"/>
  <c r="AH292" i="7"/>
  <c r="M292" i="7"/>
  <c r="L292" i="7"/>
  <c r="K292" i="7"/>
  <c r="J292" i="7"/>
  <c r="I292" i="7"/>
  <c r="AC292" i="7" s="1"/>
  <c r="AH291" i="7"/>
  <c r="M291" i="7"/>
  <c r="L291" i="7"/>
  <c r="K291" i="7"/>
  <c r="O291" i="7" s="1"/>
  <c r="J291" i="7"/>
  <c r="I291" i="7"/>
  <c r="AC291" i="7" s="1"/>
  <c r="AH290" i="7"/>
  <c r="M290" i="7"/>
  <c r="L290" i="7"/>
  <c r="K290" i="7"/>
  <c r="O290" i="7" s="1"/>
  <c r="J290" i="7"/>
  <c r="I290" i="7"/>
  <c r="AH289" i="7"/>
  <c r="M289" i="7"/>
  <c r="L289" i="7"/>
  <c r="K289" i="7"/>
  <c r="J289" i="7"/>
  <c r="I289" i="7"/>
  <c r="AH288" i="7"/>
  <c r="M288" i="7"/>
  <c r="L288" i="7"/>
  <c r="K288" i="7"/>
  <c r="J288" i="7"/>
  <c r="I288" i="7"/>
  <c r="AH287" i="7"/>
  <c r="M287" i="7"/>
  <c r="L287" i="7"/>
  <c r="K287" i="7"/>
  <c r="J287" i="7"/>
  <c r="I287" i="7"/>
  <c r="AC287" i="7" s="1"/>
  <c r="AH286" i="7"/>
  <c r="M286" i="7"/>
  <c r="L286" i="7"/>
  <c r="K286" i="7"/>
  <c r="J286" i="7"/>
  <c r="AC286" i="7" s="1"/>
  <c r="I286" i="7"/>
  <c r="AH285" i="7"/>
  <c r="M285" i="7"/>
  <c r="L285" i="7"/>
  <c r="K285" i="7"/>
  <c r="J285" i="7"/>
  <c r="I285" i="7"/>
  <c r="AH284" i="7"/>
  <c r="M284" i="7"/>
  <c r="L284" i="7"/>
  <c r="K284" i="7"/>
  <c r="J284" i="7"/>
  <c r="I284" i="7"/>
  <c r="AH283" i="7"/>
  <c r="M283" i="7"/>
  <c r="L283" i="7"/>
  <c r="K283" i="7"/>
  <c r="J283" i="7"/>
  <c r="I283" i="7"/>
  <c r="AC283" i="7" s="1"/>
  <c r="AH282" i="7"/>
  <c r="M282" i="7"/>
  <c r="L282" i="7"/>
  <c r="K282" i="7"/>
  <c r="J282" i="7"/>
  <c r="I282" i="7"/>
  <c r="AC282" i="7" s="1"/>
  <c r="AH281" i="7"/>
  <c r="M281" i="7"/>
  <c r="L281" i="7"/>
  <c r="K281" i="7"/>
  <c r="J281" i="7"/>
  <c r="I281" i="7"/>
  <c r="O281" i="7" s="1"/>
  <c r="AH280" i="7"/>
  <c r="M280" i="7"/>
  <c r="L280" i="7"/>
  <c r="K280" i="7"/>
  <c r="J280" i="7"/>
  <c r="I280" i="7"/>
  <c r="AH279" i="7"/>
  <c r="M279" i="7"/>
  <c r="L279" i="7"/>
  <c r="K279" i="7"/>
  <c r="J279" i="7"/>
  <c r="I279" i="7"/>
  <c r="AH278" i="7"/>
  <c r="M278" i="7"/>
  <c r="L278" i="7"/>
  <c r="K278" i="7"/>
  <c r="J278" i="7"/>
  <c r="I278" i="7"/>
  <c r="AH277" i="7"/>
  <c r="M277" i="7"/>
  <c r="L277" i="7"/>
  <c r="K277" i="7"/>
  <c r="J277" i="7"/>
  <c r="I277" i="7"/>
  <c r="AC277" i="7" s="1"/>
  <c r="AH276" i="7"/>
  <c r="M276" i="7"/>
  <c r="L276" i="7"/>
  <c r="K276" i="7"/>
  <c r="J276" i="7"/>
  <c r="I276" i="7"/>
  <c r="O276" i="7" s="1"/>
  <c r="AH275" i="7"/>
  <c r="M275" i="7"/>
  <c r="L275" i="7"/>
  <c r="K275" i="7"/>
  <c r="J275" i="7"/>
  <c r="I275" i="7"/>
  <c r="AH274" i="7"/>
  <c r="M274" i="7"/>
  <c r="L274" i="7"/>
  <c r="K274" i="7"/>
  <c r="J274" i="7"/>
  <c r="I274" i="7"/>
  <c r="AH273" i="7"/>
  <c r="M273" i="7"/>
  <c r="L273" i="7"/>
  <c r="K273" i="7"/>
  <c r="J273" i="7"/>
  <c r="I273" i="7"/>
  <c r="O273" i="7" s="1"/>
  <c r="AH272" i="7"/>
  <c r="O272" i="7"/>
  <c r="M272" i="7"/>
  <c r="L272" i="7"/>
  <c r="K272" i="7"/>
  <c r="J272" i="7"/>
  <c r="I272" i="7"/>
  <c r="AH271" i="7"/>
  <c r="M271" i="7"/>
  <c r="L271" i="7"/>
  <c r="K271" i="7"/>
  <c r="J271" i="7"/>
  <c r="I271" i="7"/>
  <c r="O271" i="7" s="1"/>
  <c r="AH270" i="7"/>
  <c r="M270" i="7"/>
  <c r="L270" i="7"/>
  <c r="K270" i="7"/>
  <c r="J270" i="7"/>
  <c r="I270" i="7"/>
  <c r="AH269" i="7"/>
  <c r="M269" i="7"/>
  <c r="L269" i="7"/>
  <c r="K269" i="7"/>
  <c r="J269" i="7"/>
  <c r="I269" i="7"/>
  <c r="AC269" i="7" s="1"/>
  <c r="AH268" i="7"/>
  <c r="M268" i="7"/>
  <c r="L268" i="7"/>
  <c r="K268" i="7"/>
  <c r="J268" i="7"/>
  <c r="I268" i="7"/>
  <c r="AH267" i="7"/>
  <c r="M267" i="7"/>
  <c r="L267" i="7"/>
  <c r="K267" i="7"/>
  <c r="J267" i="7"/>
  <c r="I267" i="7"/>
  <c r="AH266" i="7"/>
  <c r="M266" i="7"/>
  <c r="L266" i="7"/>
  <c r="K266" i="7"/>
  <c r="J266" i="7"/>
  <c r="I266" i="7"/>
  <c r="AC266" i="7" s="1"/>
  <c r="AH265" i="7"/>
  <c r="M265" i="7"/>
  <c r="L265" i="7"/>
  <c r="K265" i="7"/>
  <c r="J265" i="7"/>
  <c r="I265" i="7"/>
  <c r="AH264" i="7"/>
  <c r="M264" i="7"/>
  <c r="L264" i="7"/>
  <c r="K264" i="7"/>
  <c r="J264" i="7"/>
  <c r="I264" i="7"/>
  <c r="AH263" i="7"/>
  <c r="M263" i="7"/>
  <c r="L263" i="7"/>
  <c r="K263" i="7"/>
  <c r="J263" i="7"/>
  <c r="I263" i="7"/>
  <c r="AH262" i="7"/>
  <c r="AC262" i="7"/>
  <c r="M262" i="7"/>
  <c r="L262" i="7"/>
  <c r="K262" i="7"/>
  <c r="J262" i="7"/>
  <c r="I262" i="7"/>
  <c r="AH261" i="7"/>
  <c r="M261" i="7"/>
  <c r="L261" i="7"/>
  <c r="K261" i="7"/>
  <c r="J261" i="7"/>
  <c r="I261" i="7"/>
  <c r="AC261" i="7" s="1"/>
  <c r="AH260" i="7"/>
  <c r="M260" i="7"/>
  <c r="L260" i="7"/>
  <c r="K260" i="7"/>
  <c r="J260" i="7"/>
  <c r="I260" i="7"/>
  <c r="O260" i="7" s="1"/>
  <c r="AH259" i="7"/>
  <c r="M259" i="7"/>
  <c r="L259" i="7"/>
  <c r="K259" i="7"/>
  <c r="J259" i="7"/>
  <c r="I259" i="7"/>
  <c r="AH258" i="7"/>
  <c r="M258" i="7"/>
  <c r="L258" i="7"/>
  <c r="K258" i="7"/>
  <c r="J258" i="7"/>
  <c r="I258" i="7"/>
  <c r="AC258" i="7" s="1"/>
  <c r="AH257" i="7"/>
  <c r="M257" i="7"/>
  <c r="L257" i="7"/>
  <c r="K257" i="7"/>
  <c r="J257" i="7"/>
  <c r="I257" i="7"/>
  <c r="AH256" i="7"/>
  <c r="M256" i="7"/>
  <c r="L256" i="7"/>
  <c r="K256" i="7"/>
  <c r="O256" i="7" s="1"/>
  <c r="J256" i="7"/>
  <c r="I256" i="7"/>
  <c r="AC256" i="7" s="1"/>
  <c r="AH255" i="7"/>
  <c r="M255" i="7"/>
  <c r="L255" i="7"/>
  <c r="K255" i="7"/>
  <c r="J255" i="7"/>
  <c r="I255" i="7"/>
  <c r="O255" i="7" s="1"/>
  <c r="AH254" i="7"/>
  <c r="M254" i="7"/>
  <c r="L254" i="7"/>
  <c r="K254" i="7"/>
  <c r="J254" i="7"/>
  <c r="I254" i="7"/>
  <c r="AH253" i="7"/>
  <c r="M253" i="7"/>
  <c r="L253" i="7"/>
  <c r="K253" i="7"/>
  <c r="J253" i="7"/>
  <c r="I253" i="7"/>
  <c r="AC253" i="7" s="1"/>
  <c r="AH252" i="7"/>
  <c r="M252" i="7"/>
  <c r="L252" i="7"/>
  <c r="K252" i="7"/>
  <c r="J252" i="7"/>
  <c r="I252" i="7"/>
  <c r="AH251" i="7"/>
  <c r="M251" i="7"/>
  <c r="L251" i="7"/>
  <c r="O251" i="7" s="1"/>
  <c r="K251" i="7"/>
  <c r="J251" i="7"/>
  <c r="I251" i="7"/>
  <c r="AC251" i="7" s="1"/>
  <c r="AH250" i="7"/>
  <c r="M250" i="7"/>
  <c r="L250" i="7"/>
  <c r="K250" i="7"/>
  <c r="J250" i="7"/>
  <c r="I250" i="7"/>
  <c r="AC250" i="7" s="1"/>
  <c r="AH249" i="7"/>
  <c r="M249" i="7"/>
  <c r="L249" i="7"/>
  <c r="K249" i="7"/>
  <c r="J249" i="7"/>
  <c r="I249" i="7"/>
  <c r="AC249" i="7" s="1"/>
  <c r="AH248" i="7"/>
  <c r="M248" i="7"/>
  <c r="L248" i="7"/>
  <c r="K248" i="7"/>
  <c r="J248" i="7"/>
  <c r="I248" i="7"/>
  <c r="AH247" i="7"/>
  <c r="M247" i="7"/>
  <c r="L247" i="7"/>
  <c r="K247" i="7"/>
  <c r="J247" i="7"/>
  <c r="I247" i="7"/>
  <c r="AH246" i="7"/>
  <c r="M246" i="7"/>
  <c r="L246" i="7"/>
  <c r="K246" i="7"/>
  <c r="J246" i="7"/>
  <c r="I246" i="7"/>
  <c r="AC246" i="7" s="1"/>
  <c r="AH245" i="7"/>
  <c r="M245" i="7"/>
  <c r="L245" i="7"/>
  <c r="K245" i="7"/>
  <c r="J245" i="7"/>
  <c r="I245" i="7"/>
  <c r="AC245" i="7" s="1"/>
  <c r="AH244" i="7"/>
  <c r="M244" i="7"/>
  <c r="L244" i="7"/>
  <c r="K244" i="7"/>
  <c r="J244" i="7"/>
  <c r="AC244" i="7" s="1"/>
  <c r="I244" i="7"/>
  <c r="AH243" i="7"/>
  <c r="M243" i="7"/>
  <c r="L243" i="7"/>
  <c r="K243" i="7"/>
  <c r="J243" i="7"/>
  <c r="I243" i="7"/>
  <c r="AH242" i="7"/>
  <c r="M242" i="7"/>
  <c r="L242" i="7"/>
  <c r="K242" i="7"/>
  <c r="J242" i="7"/>
  <c r="I242" i="7"/>
  <c r="AH241" i="7"/>
  <c r="M241" i="7"/>
  <c r="L241" i="7"/>
  <c r="K241" i="7"/>
  <c r="J241" i="7"/>
  <c r="I241" i="7"/>
  <c r="AC241" i="7" s="1"/>
  <c r="AH240" i="7"/>
  <c r="M240" i="7"/>
  <c r="L240" i="7"/>
  <c r="K240" i="7"/>
  <c r="J240" i="7"/>
  <c r="I240" i="7"/>
  <c r="AC240" i="7" s="1"/>
  <c r="AH239" i="7"/>
  <c r="M239" i="7"/>
  <c r="L239" i="7"/>
  <c r="K239" i="7"/>
  <c r="J239" i="7"/>
  <c r="I239" i="7"/>
  <c r="O239" i="7" s="1"/>
  <c r="AH238" i="7"/>
  <c r="AC238" i="7"/>
  <c r="M238" i="7"/>
  <c r="L238" i="7"/>
  <c r="K238" i="7"/>
  <c r="J238" i="7"/>
  <c r="I238" i="7"/>
  <c r="AH237" i="7"/>
  <c r="M237" i="7"/>
  <c r="L237" i="7"/>
  <c r="K237" i="7"/>
  <c r="J237" i="7"/>
  <c r="I237" i="7"/>
  <c r="AC237" i="7" s="1"/>
  <c r="AH236" i="7"/>
  <c r="M236" i="7"/>
  <c r="L236" i="7"/>
  <c r="K236" i="7"/>
  <c r="J236" i="7"/>
  <c r="I236" i="7"/>
  <c r="AH235" i="7"/>
  <c r="M235" i="7"/>
  <c r="L235" i="7"/>
  <c r="K235" i="7"/>
  <c r="O235" i="7" s="1"/>
  <c r="J235" i="7"/>
  <c r="I235" i="7"/>
  <c r="AC235" i="7" s="1"/>
  <c r="AH234" i="7"/>
  <c r="M234" i="7"/>
  <c r="L234" i="7"/>
  <c r="K234" i="7"/>
  <c r="J234" i="7"/>
  <c r="I234" i="7"/>
  <c r="AH233" i="7"/>
  <c r="M233" i="7"/>
  <c r="L233" i="7"/>
  <c r="K233" i="7"/>
  <c r="J233" i="7"/>
  <c r="I233" i="7"/>
  <c r="AH232" i="7"/>
  <c r="M232" i="7"/>
  <c r="L232" i="7"/>
  <c r="AC232" i="7" s="1"/>
  <c r="K232" i="7"/>
  <c r="J232" i="7"/>
  <c r="I232" i="7"/>
  <c r="O232" i="7" s="1"/>
  <c r="AH231" i="7"/>
  <c r="M231" i="7"/>
  <c r="L231" i="7"/>
  <c r="K231" i="7"/>
  <c r="J231" i="7"/>
  <c r="I231" i="7"/>
  <c r="O231" i="7" s="1"/>
  <c r="AH230" i="7"/>
  <c r="M230" i="7"/>
  <c r="L230" i="7"/>
  <c r="K230" i="7"/>
  <c r="J230" i="7"/>
  <c r="I230" i="7"/>
  <c r="AH229" i="7"/>
  <c r="M229" i="7"/>
  <c r="L229" i="7"/>
  <c r="K229" i="7"/>
  <c r="J229" i="7"/>
  <c r="I229" i="7"/>
  <c r="AC229" i="7" s="1"/>
  <c r="AH228" i="7"/>
  <c r="M228" i="7"/>
  <c r="L228" i="7"/>
  <c r="K228" i="7"/>
  <c r="J228" i="7"/>
  <c r="I228" i="7"/>
  <c r="AH227" i="7"/>
  <c r="M227" i="7"/>
  <c r="L227" i="7"/>
  <c r="K227" i="7"/>
  <c r="J227" i="7"/>
  <c r="I227" i="7"/>
  <c r="AH226" i="7"/>
  <c r="M226" i="7"/>
  <c r="L226" i="7"/>
  <c r="K226" i="7"/>
  <c r="J226" i="7"/>
  <c r="I226" i="7"/>
  <c r="AC226" i="7" s="1"/>
  <c r="AH225" i="7"/>
  <c r="M225" i="7"/>
  <c r="L225" i="7"/>
  <c r="K225" i="7"/>
  <c r="J225" i="7"/>
  <c r="O225" i="7" s="1"/>
  <c r="I225" i="7"/>
  <c r="AC225" i="7" s="1"/>
  <c r="AH224" i="7"/>
  <c r="M224" i="7"/>
  <c r="L224" i="7"/>
  <c r="K224" i="7"/>
  <c r="J224" i="7"/>
  <c r="AC224" i="7" s="1"/>
  <c r="I224" i="7"/>
  <c r="AH223" i="7"/>
  <c r="M223" i="7"/>
  <c r="L223" i="7"/>
  <c r="K223" i="7"/>
  <c r="J223" i="7"/>
  <c r="I223" i="7"/>
  <c r="AH222" i="7"/>
  <c r="M222" i="7"/>
  <c r="L222" i="7"/>
  <c r="K222" i="7"/>
  <c r="J222" i="7"/>
  <c r="O222" i="7" s="1"/>
  <c r="I222" i="7"/>
  <c r="AC222" i="7" s="1"/>
  <c r="AH221" i="7"/>
  <c r="M221" i="7"/>
  <c r="L221" i="7"/>
  <c r="K221" i="7"/>
  <c r="J221" i="7"/>
  <c r="I221" i="7"/>
  <c r="O221" i="7" s="1"/>
  <c r="AH220" i="7"/>
  <c r="M220" i="7"/>
  <c r="L220" i="7"/>
  <c r="K220" i="7"/>
  <c r="J220" i="7"/>
  <c r="I220" i="7"/>
  <c r="O220" i="7" s="1"/>
  <c r="AH219" i="7"/>
  <c r="M219" i="7"/>
  <c r="L219" i="7"/>
  <c r="K219" i="7"/>
  <c r="J219" i="7"/>
  <c r="I219" i="7"/>
  <c r="O219" i="7" s="1"/>
  <c r="AH218" i="7"/>
  <c r="M218" i="7"/>
  <c r="L218" i="7"/>
  <c r="K218" i="7"/>
  <c r="J218" i="7"/>
  <c r="I218" i="7"/>
  <c r="AC218" i="7" s="1"/>
  <c r="AH217" i="7"/>
  <c r="M217" i="7"/>
  <c r="L217" i="7"/>
  <c r="K217" i="7"/>
  <c r="J217" i="7"/>
  <c r="I217" i="7"/>
  <c r="AH216" i="7"/>
  <c r="M216" i="7"/>
  <c r="L216" i="7"/>
  <c r="K216" i="7"/>
  <c r="J216" i="7"/>
  <c r="I216" i="7"/>
  <c r="AH215" i="7"/>
  <c r="M215" i="7"/>
  <c r="L215" i="7"/>
  <c r="K215" i="7"/>
  <c r="J215" i="7"/>
  <c r="I215" i="7"/>
  <c r="AC215" i="7" s="1"/>
  <c r="AH214" i="7"/>
  <c r="M214" i="7"/>
  <c r="L214" i="7"/>
  <c r="K214" i="7"/>
  <c r="J214" i="7"/>
  <c r="I214" i="7"/>
  <c r="AH213" i="7"/>
  <c r="M213" i="7"/>
  <c r="L213" i="7"/>
  <c r="K213" i="7"/>
  <c r="J213" i="7"/>
  <c r="I213" i="7"/>
  <c r="AC213" i="7" s="1"/>
  <c r="AH212" i="7"/>
  <c r="M212" i="7"/>
  <c r="L212" i="7"/>
  <c r="K212" i="7"/>
  <c r="J212" i="7"/>
  <c r="I212" i="7"/>
  <c r="AC212" i="7" s="1"/>
  <c r="AH211" i="7"/>
  <c r="M211" i="7"/>
  <c r="L211" i="7"/>
  <c r="K211" i="7"/>
  <c r="J211" i="7"/>
  <c r="I211" i="7"/>
  <c r="AH210" i="7"/>
  <c r="M210" i="7"/>
  <c r="L210" i="7"/>
  <c r="K210" i="7"/>
  <c r="J210" i="7"/>
  <c r="I210" i="7"/>
  <c r="AC210" i="7" s="1"/>
  <c r="AH209" i="7"/>
  <c r="M209" i="7"/>
  <c r="L209" i="7"/>
  <c r="K209" i="7"/>
  <c r="J209" i="7"/>
  <c r="I209" i="7"/>
  <c r="O209" i="7" s="1"/>
  <c r="AH208" i="7"/>
  <c r="M208" i="7"/>
  <c r="L208" i="7"/>
  <c r="K208" i="7"/>
  <c r="J208" i="7"/>
  <c r="AC208" i="7" s="1"/>
  <c r="I208" i="7"/>
  <c r="AH207" i="7"/>
  <c r="M207" i="7"/>
  <c r="L207" i="7"/>
  <c r="K207" i="7"/>
  <c r="J207" i="7"/>
  <c r="I207" i="7"/>
  <c r="AH206" i="7"/>
  <c r="M206" i="7"/>
  <c r="L206" i="7"/>
  <c r="K206" i="7"/>
  <c r="J206" i="7"/>
  <c r="I206" i="7"/>
  <c r="AH205" i="7"/>
  <c r="M205" i="7"/>
  <c r="L205" i="7"/>
  <c r="K205" i="7"/>
  <c r="AC205" i="7" s="1"/>
  <c r="J205" i="7"/>
  <c r="I205" i="7"/>
  <c r="O205" i="7" s="1"/>
  <c r="AH204" i="7"/>
  <c r="M204" i="7"/>
  <c r="L204" i="7"/>
  <c r="K204" i="7"/>
  <c r="J204" i="7"/>
  <c r="I204" i="7"/>
  <c r="O204" i="7" s="1"/>
  <c r="AH203" i="7"/>
  <c r="M203" i="7"/>
  <c r="L203" i="7"/>
  <c r="K203" i="7"/>
  <c r="J203" i="7"/>
  <c r="I203" i="7"/>
  <c r="O203" i="7" s="1"/>
  <c r="AH202" i="7"/>
  <c r="M202" i="7"/>
  <c r="L202" i="7"/>
  <c r="K202" i="7"/>
  <c r="J202" i="7"/>
  <c r="I202" i="7"/>
  <c r="AH201" i="7"/>
  <c r="M201" i="7"/>
  <c r="L201" i="7"/>
  <c r="K201" i="7"/>
  <c r="J201" i="7"/>
  <c r="I201" i="7"/>
  <c r="AH200" i="7"/>
  <c r="M200" i="7"/>
  <c r="L200" i="7"/>
  <c r="K200" i="7"/>
  <c r="J200" i="7"/>
  <c r="I200" i="7"/>
  <c r="AH199" i="7"/>
  <c r="M199" i="7"/>
  <c r="L199" i="7"/>
  <c r="K199" i="7"/>
  <c r="J199" i="7"/>
  <c r="I199" i="7"/>
  <c r="AC199" i="7" s="1"/>
  <c r="AH198" i="7"/>
  <c r="M198" i="7"/>
  <c r="L198" i="7"/>
  <c r="K198" i="7"/>
  <c r="J198" i="7"/>
  <c r="I198" i="7"/>
  <c r="O198" i="7" s="1"/>
  <c r="AH197" i="7"/>
  <c r="M197" i="7"/>
  <c r="L197" i="7"/>
  <c r="K197" i="7"/>
  <c r="J197" i="7"/>
  <c r="I197" i="7"/>
  <c r="AH196" i="7"/>
  <c r="M196" i="7"/>
  <c r="L196" i="7"/>
  <c r="K196" i="7"/>
  <c r="J196" i="7"/>
  <c r="I196" i="7"/>
  <c r="AH195" i="7"/>
  <c r="M195" i="7"/>
  <c r="L195" i="7"/>
  <c r="K195" i="7"/>
  <c r="AC195" i="7" s="1"/>
  <c r="J195" i="7"/>
  <c r="I195" i="7"/>
  <c r="O195" i="7" s="1"/>
  <c r="AH194" i="7"/>
  <c r="M194" i="7"/>
  <c r="L194" i="7"/>
  <c r="K194" i="7"/>
  <c r="J194" i="7"/>
  <c r="I194" i="7"/>
  <c r="AC194" i="7" s="1"/>
  <c r="AH193" i="7"/>
  <c r="M193" i="7"/>
  <c r="L193" i="7"/>
  <c r="K193" i="7"/>
  <c r="J193" i="7"/>
  <c r="I193" i="7"/>
  <c r="AH192" i="7"/>
  <c r="M192" i="7"/>
  <c r="L192" i="7"/>
  <c r="K192" i="7"/>
  <c r="J192" i="7"/>
  <c r="AC192" i="7" s="1"/>
  <c r="I192" i="7"/>
  <c r="AH191" i="7"/>
  <c r="M191" i="7"/>
  <c r="L191" i="7"/>
  <c r="K191" i="7"/>
  <c r="J191" i="7"/>
  <c r="I191" i="7"/>
  <c r="AH190" i="7"/>
  <c r="M190" i="7"/>
  <c r="L190" i="7"/>
  <c r="K190" i="7"/>
  <c r="J190" i="7"/>
  <c r="I190" i="7"/>
  <c r="AH189" i="7"/>
  <c r="M189" i="7"/>
  <c r="L189" i="7"/>
  <c r="K189" i="7"/>
  <c r="J189" i="7"/>
  <c r="I189" i="7"/>
  <c r="O189" i="7" s="1"/>
  <c r="AH188" i="7"/>
  <c r="M188" i="7"/>
  <c r="L188" i="7"/>
  <c r="K188" i="7"/>
  <c r="J188" i="7"/>
  <c r="I188" i="7"/>
  <c r="O188" i="7" s="1"/>
  <c r="AH187" i="7"/>
  <c r="M187" i="7"/>
  <c r="L187" i="7"/>
  <c r="K187" i="7"/>
  <c r="J187" i="7"/>
  <c r="I187" i="7"/>
  <c r="O187" i="7" s="1"/>
  <c r="AH186" i="7"/>
  <c r="M186" i="7"/>
  <c r="L186" i="7"/>
  <c r="K186" i="7"/>
  <c r="J186" i="7"/>
  <c r="I186" i="7"/>
  <c r="AC186" i="7" s="1"/>
  <c r="AH185" i="7"/>
  <c r="M185" i="7"/>
  <c r="L185" i="7"/>
  <c r="K185" i="7"/>
  <c r="J185" i="7"/>
  <c r="I185" i="7"/>
  <c r="AH184" i="7"/>
  <c r="M184" i="7"/>
  <c r="L184" i="7"/>
  <c r="K184" i="7"/>
  <c r="J184" i="7"/>
  <c r="I184" i="7"/>
  <c r="AH183" i="7"/>
  <c r="O183" i="7"/>
  <c r="M183" i="7"/>
  <c r="L183" i="7"/>
  <c r="K183" i="7"/>
  <c r="J183" i="7"/>
  <c r="I183" i="7"/>
  <c r="AC183" i="7" s="1"/>
  <c r="AH182" i="7"/>
  <c r="M182" i="7"/>
  <c r="L182" i="7"/>
  <c r="K182" i="7"/>
  <c r="J182" i="7"/>
  <c r="I182" i="7"/>
  <c r="O182" i="7" s="1"/>
  <c r="AH181" i="7"/>
  <c r="M181" i="7"/>
  <c r="L181" i="7"/>
  <c r="K181" i="7"/>
  <c r="J181" i="7"/>
  <c r="I181" i="7"/>
  <c r="AC181" i="7" s="1"/>
  <c r="AH180" i="7"/>
  <c r="M180" i="7"/>
  <c r="L180" i="7"/>
  <c r="K180" i="7"/>
  <c r="J180" i="7"/>
  <c r="I180" i="7"/>
  <c r="AH179" i="7"/>
  <c r="M179" i="7"/>
  <c r="L179" i="7"/>
  <c r="K179" i="7"/>
  <c r="J179" i="7"/>
  <c r="I179" i="7"/>
  <c r="AH178" i="7"/>
  <c r="M178" i="7"/>
  <c r="L178" i="7"/>
  <c r="K178" i="7"/>
  <c r="J178" i="7"/>
  <c r="I178" i="7"/>
  <c r="AC178" i="7" s="1"/>
  <c r="AH177" i="7"/>
  <c r="M177" i="7"/>
  <c r="L177" i="7"/>
  <c r="K177" i="7"/>
  <c r="J177" i="7"/>
  <c r="I177" i="7"/>
  <c r="O177" i="7" s="1"/>
  <c r="AH176" i="7"/>
  <c r="M176" i="7"/>
  <c r="L176" i="7"/>
  <c r="K176" i="7"/>
  <c r="J176" i="7"/>
  <c r="I176" i="7"/>
  <c r="AH175" i="7"/>
  <c r="M175" i="7"/>
  <c r="L175" i="7"/>
  <c r="K175" i="7"/>
  <c r="J175" i="7"/>
  <c r="I175" i="7"/>
  <c r="AH174" i="7"/>
  <c r="M174" i="7"/>
  <c r="L174" i="7"/>
  <c r="K174" i="7"/>
  <c r="J174" i="7"/>
  <c r="I174" i="7"/>
  <c r="AH173" i="7"/>
  <c r="M173" i="7"/>
  <c r="L173" i="7"/>
  <c r="K173" i="7"/>
  <c r="AC173" i="7" s="1"/>
  <c r="J173" i="7"/>
  <c r="I173" i="7"/>
  <c r="O173" i="7" s="1"/>
  <c r="AH172" i="7"/>
  <c r="M172" i="7"/>
  <c r="L172" i="7"/>
  <c r="K172" i="7"/>
  <c r="J172" i="7"/>
  <c r="I172" i="7"/>
  <c r="O172" i="7" s="1"/>
  <c r="AH171" i="7"/>
  <c r="M171" i="7"/>
  <c r="L171" i="7"/>
  <c r="K171" i="7"/>
  <c r="J171" i="7"/>
  <c r="I171" i="7"/>
  <c r="O171" i="7" s="1"/>
  <c r="AH170" i="7"/>
  <c r="M170" i="7"/>
  <c r="L170" i="7"/>
  <c r="K170" i="7"/>
  <c r="J170" i="7"/>
  <c r="I170" i="7"/>
  <c r="AC170" i="7" s="1"/>
  <c r="AH169" i="7"/>
  <c r="M169" i="7"/>
  <c r="L169" i="7"/>
  <c r="K169" i="7"/>
  <c r="J169" i="7"/>
  <c r="I169" i="7"/>
  <c r="AH168" i="7"/>
  <c r="M168" i="7"/>
  <c r="L168" i="7"/>
  <c r="O168" i="7" s="1"/>
  <c r="K168" i="7"/>
  <c r="J168" i="7"/>
  <c r="I168" i="7"/>
  <c r="AC168" i="7" s="1"/>
  <c r="AH167" i="7"/>
  <c r="M167" i="7"/>
  <c r="L167" i="7"/>
  <c r="K167" i="7"/>
  <c r="J167" i="7"/>
  <c r="O167" i="7" s="1"/>
  <c r="I167" i="7"/>
  <c r="AC167" i="7" s="1"/>
  <c r="AH166" i="7"/>
  <c r="M166" i="7"/>
  <c r="L166" i="7"/>
  <c r="K166" i="7"/>
  <c r="J166" i="7"/>
  <c r="I166" i="7"/>
  <c r="O166" i="7" s="1"/>
  <c r="AH165" i="7"/>
  <c r="M165" i="7"/>
  <c r="L165" i="7"/>
  <c r="K165" i="7"/>
  <c r="J165" i="7"/>
  <c r="I165" i="7"/>
  <c r="AH164" i="7"/>
  <c r="M164" i="7"/>
  <c r="L164" i="7"/>
  <c r="K164" i="7"/>
  <c r="J164" i="7"/>
  <c r="I164" i="7"/>
  <c r="AH163" i="7"/>
  <c r="M163" i="7"/>
  <c r="L163" i="7"/>
  <c r="AC163" i="7" s="1"/>
  <c r="K163" i="7"/>
  <c r="J163" i="7"/>
  <c r="I163" i="7"/>
  <c r="AH162" i="7"/>
  <c r="M162" i="7"/>
  <c r="L162" i="7"/>
  <c r="K162" i="7"/>
  <c r="J162" i="7"/>
  <c r="I162" i="7"/>
  <c r="AC162" i="7" s="1"/>
  <c r="AH161" i="7"/>
  <c r="M161" i="7"/>
  <c r="L161" i="7"/>
  <c r="K161" i="7"/>
  <c r="J161" i="7"/>
  <c r="I161" i="7"/>
  <c r="AH160" i="7"/>
  <c r="M160" i="7"/>
  <c r="L160" i="7"/>
  <c r="K160" i="7"/>
  <c r="J160" i="7"/>
  <c r="I160" i="7"/>
  <c r="AH159" i="7"/>
  <c r="M159" i="7"/>
  <c r="L159" i="7"/>
  <c r="K159" i="7"/>
  <c r="J159" i="7"/>
  <c r="I159" i="7"/>
  <c r="AH158" i="7"/>
  <c r="M158" i="7"/>
  <c r="L158" i="7"/>
  <c r="O158" i="7" s="1"/>
  <c r="K158" i="7"/>
  <c r="J158" i="7"/>
  <c r="I158" i="7"/>
  <c r="AH157" i="7"/>
  <c r="M157" i="7"/>
  <c r="L157" i="7"/>
  <c r="K157" i="7"/>
  <c r="J157" i="7"/>
  <c r="I157" i="7"/>
  <c r="AH156" i="7"/>
  <c r="M156" i="7"/>
  <c r="L156" i="7"/>
  <c r="K156" i="7"/>
  <c r="J156" i="7"/>
  <c r="I156" i="7"/>
  <c r="O156" i="7" s="1"/>
  <c r="AH155" i="7"/>
  <c r="M155" i="7"/>
  <c r="L155" i="7"/>
  <c r="K155" i="7"/>
  <c r="J155" i="7"/>
  <c r="I155" i="7"/>
  <c r="AH154" i="7"/>
  <c r="M154" i="7"/>
  <c r="L154" i="7"/>
  <c r="K154" i="7"/>
  <c r="J154" i="7"/>
  <c r="I154" i="7"/>
  <c r="AH153" i="7"/>
  <c r="M153" i="7"/>
  <c r="L153" i="7"/>
  <c r="K153" i="7"/>
  <c r="J153" i="7"/>
  <c r="I153" i="7"/>
  <c r="AH152" i="7"/>
  <c r="M152" i="7"/>
  <c r="L152" i="7"/>
  <c r="K152" i="7"/>
  <c r="J152" i="7"/>
  <c r="I152" i="7"/>
  <c r="AH151" i="7"/>
  <c r="M151" i="7"/>
  <c r="L151" i="7"/>
  <c r="K151" i="7"/>
  <c r="J151" i="7"/>
  <c r="O151" i="7" s="1"/>
  <c r="I151" i="7"/>
  <c r="AC151" i="7" s="1"/>
  <c r="AH150" i="7"/>
  <c r="M150" i="7"/>
  <c r="L150" i="7"/>
  <c r="K150" i="7"/>
  <c r="J150" i="7"/>
  <c r="I150" i="7"/>
  <c r="O150" i="7" s="1"/>
  <c r="AH149" i="7"/>
  <c r="O149" i="7"/>
  <c r="M149" i="7"/>
  <c r="L149" i="7"/>
  <c r="K149" i="7"/>
  <c r="J149" i="7"/>
  <c r="I149" i="7"/>
  <c r="AH148" i="7"/>
  <c r="M148" i="7"/>
  <c r="L148" i="7"/>
  <c r="K148" i="7"/>
  <c r="J148" i="7"/>
  <c r="I148" i="7"/>
  <c r="O148" i="7" s="1"/>
  <c r="AH147" i="7"/>
  <c r="M147" i="7"/>
  <c r="L147" i="7"/>
  <c r="K147" i="7"/>
  <c r="J147" i="7"/>
  <c r="I147" i="7"/>
  <c r="O147" i="7" s="1"/>
  <c r="AH146" i="7"/>
  <c r="M146" i="7"/>
  <c r="L146" i="7"/>
  <c r="K146" i="7"/>
  <c r="J146" i="7"/>
  <c r="I146" i="7"/>
  <c r="AH145" i="7"/>
  <c r="M145" i="7"/>
  <c r="L145" i="7"/>
  <c r="K145" i="7"/>
  <c r="J145" i="7"/>
  <c r="I145" i="7"/>
  <c r="AH144" i="7"/>
  <c r="M144" i="7"/>
  <c r="L144" i="7"/>
  <c r="K144" i="7"/>
  <c r="J144" i="7"/>
  <c r="I144" i="7"/>
  <c r="O144" i="7" s="1"/>
  <c r="AH143" i="7"/>
  <c r="M143" i="7"/>
  <c r="L143" i="7"/>
  <c r="K143" i="7"/>
  <c r="J143" i="7"/>
  <c r="AC143" i="7" s="1"/>
  <c r="I143" i="7"/>
  <c r="O143" i="7" s="1"/>
  <c r="AH142" i="7"/>
  <c r="O142" i="7"/>
  <c r="M142" i="7"/>
  <c r="L142" i="7"/>
  <c r="K142" i="7"/>
  <c r="J142" i="7"/>
  <c r="I142" i="7"/>
  <c r="AH141" i="7"/>
  <c r="M141" i="7"/>
  <c r="L141" i="7"/>
  <c r="K141" i="7"/>
  <c r="AC141" i="7" s="1"/>
  <c r="J141" i="7"/>
  <c r="I141" i="7"/>
  <c r="O141" i="7" s="1"/>
  <c r="AH140" i="7"/>
  <c r="M140" i="7"/>
  <c r="L140" i="7"/>
  <c r="K140" i="7"/>
  <c r="J140" i="7"/>
  <c r="I140" i="7"/>
  <c r="AH139" i="7"/>
  <c r="M139" i="7"/>
  <c r="L139" i="7"/>
  <c r="K139" i="7"/>
  <c r="J139" i="7"/>
  <c r="I139" i="7"/>
  <c r="AH138" i="7"/>
  <c r="M138" i="7"/>
  <c r="L138" i="7"/>
  <c r="K138" i="7"/>
  <c r="J138" i="7"/>
  <c r="I138" i="7"/>
  <c r="AH137" i="7"/>
  <c r="M137" i="7"/>
  <c r="L137" i="7"/>
  <c r="K137" i="7"/>
  <c r="J137" i="7"/>
  <c r="I137" i="7"/>
  <c r="AH136" i="7"/>
  <c r="M136" i="7"/>
  <c r="L136" i="7"/>
  <c r="K136" i="7"/>
  <c r="J136" i="7"/>
  <c r="I136" i="7"/>
  <c r="AH135" i="7"/>
  <c r="M135" i="7"/>
  <c r="L135" i="7"/>
  <c r="K135" i="7"/>
  <c r="J135" i="7"/>
  <c r="I135" i="7"/>
  <c r="AH134" i="7"/>
  <c r="M134" i="7"/>
  <c r="L134" i="7"/>
  <c r="AC134" i="7" s="1"/>
  <c r="K134" i="7"/>
  <c r="J134" i="7"/>
  <c r="I134" i="7"/>
  <c r="O134" i="7" s="1"/>
  <c r="AH133" i="7"/>
  <c r="M133" i="7"/>
  <c r="L133" i="7"/>
  <c r="K133" i="7"/>
  <c r="J133" i="7"/>
  <c r="AC133" i="7" s="1"/>
  <c r="I133" i="7"/>
  <c r="O133" i="7" s="1"/>
  <c r="AH132" i="7"/>
  <c r="M132" i="7"/>
  <c r="L132" i="7"/>
  <c r="K132" i="7"/>
  <c r="J132" i="7"/>
  <c r="I132" i="7"/>
  <c r="AC132" i="7" s="1"/>
  <c r="AH131" i="7"/>
  <c r="M131" i="7"/>
  <c r="L131" i="7"/>
  <c r="K131" i="7"/>
  <c r="J131" i="7"/>
  <c r="I131" i="7"/>
  <c r="O131" i="7" s="1"/>
  <c r="AH130" i="7"/>
  <c r="M130" i="7"/>
  <c r="L130" i="7"/>
  <c r="K130" i="7"/>
  <c r="J130" i="7"/>
  <c r="I130" i="7"/>
  <c r="AH129" i="7"/>
  <c r="M129" i="7"/>
  <c r="L129" i="7"/>
  <c r="K129" i="7"/>
  <c r="J129" i="7"/>
  <c r="I129" i="7"/>
  <c r="AH128" i="7"/>
  <c r="M128" i="7"/>
  <c r="L128" i="7"/>
  <c r="K128" i="7"/>
  <c r="O128" i="7" s="1"/>
  <c r="J128" i="7"/>
  <c r="I128" i="7"/>
  <c r="AH127" i="7"/>
  <c r="AC127" i="7"/>
  <c r="M127" i="7"/>
  <c r="L127" i="7"/>
  <c r="K127" i="7"/>
  <c r="J127" i="7"/>
  <c r="O127" i="7" s="1"/>
  <c r="I127" i="7"/>
  <c r="AH126" i="7"/>
  <c r="M126" i="7"/>
  <c r="L126" i="7"/>
  <c r="K126" i="7"/>
  <c r="J126" i="7"/>
  <c r="I126" i="7"/>
  <c r="AC126" i="7" s="1"/>
  <c r="AH125" i="7"/>
  <c r="M125" i="7"/>
  <c r="L125" i="7"/>
  <c r="K125" i="7"/>
  <c r="J125" i="7"/>
  <c r="I125" i="7"/>
  <c r="AH124" i="7"/>
  <c r="M124" i="7"/>
  <c r="L124" i="7"/>
  <c r="K124" i="7"/>
  <c r="J124" i="7"/>
  <c r="I124" i="7"/>
  <c r="AC124" i="7" s="1"/>
  <c r="AH123" i="7"/>
  <c r="M123" i="7"/>
  <c r="L123" i="7"/>
  <c r="K123" i="7"/>
  <c r="J123" i="7"/>
  <c r="I123" i="7"/>
  <c r="AH122" i="7"/>
  <c r="M122" i="7"/>
  <c r="L122" i="7"/>
  <c r="K122" i="7"/>
  <c r="J122" i="7"/>
  <c r="I122" i="7"/>
  <c r="O122" i="7" s="1"/>
  <c r="AH121" i="7"/>
  <c r="O121" i="7"/>
  <c r="M121" i="7"/>
  <c r="L121" i="7"/>
  <c r="K121" i="7"/>
  <c r="J121" i="7"/>
  <c r="I121" i="7"/>
  <c r="AH120" i="7"/>
  <c r="M120" i="7"/>
  <c r="L120" i="7"/>
  <c r="K120" i="7"/>
  <c r="J120" i="7"/>
  <c r="I120" i="7"/>
  <c r="AH119" i="7"/>
  <c r="M119" i="7"/>
  <c r="L119" i="7"/>
  <c r="K119" i="7"/>
  <c r="J119" i="7"/>
  <c r="I119" i="7"/>
  <c r="AH118" i="7"/>
  <c r="M118" i="7"/>
  <c r="L118" i="7"/>
  <c r="K118" i="7"/>
  <c r="J118" i="7"/>
  <c r="I118" i="7"/>
  <c r="AH117" i="7"/>
  <c r="M117" i="7"/>
  <c r="L117" i="7"/>
  <c r="K117" i="7"/>
  <c r="J117" i="7"/>
  <c r="I117" i="7"/>
  <c r="AC117" i="7" s="1"/>
  <c r="AH116" i="7"/>
  <c r="M116" i="7"/>
  <c r="L116" i="7"/>
  <c r="K116" i="7"/>
  <c r="J116" i="7"/>
  <c r="I116" i="7"/>
  <c r="AC116" i="7" s="1"/>
  <c r="AH115" i="7"/>
  <c r="M115" i="7"/>
  <c r="L115" i="7"/>
  <c r="K115" i="7"/>
  <c r="J115" i="7"/>
  <c r="I115" i="7"/>
  <c r="O115" i="7" s="1"/>
  <c r="AH114" i="7"/>
  <c r="M114" i="7"/>
  <c r="L114" i="7"/>
  <c r="K114" i="7"/>
  <c r="J114" i="7"/>
  <c r="I114" i="7"/>
  <c r="AH113" i="7"/>
  <c r="M113" i="7"/>
  <c r="L113" i="7"/>
  <c r="K113" i="7"/>
  <c r="O113" i="7" s="1"/>
  <c r="J113" i="7"/>
  <c r="I113" i="7"/>
  <c r="AC113" i="7" s="1"/>
  <c r="AH112" i="7"/>
  <c r="O112" i="7"/>
  <c r="M112" i="7"/>
  <c r="L112" i="7"/>
  <c r="K112" i="7"/>
  <c r="J112" i="7"/>
  <c r="I112" i="7"/>
  <c r="AC112" i="7" s="1"/>
  <c r="AH111" i="7"/>
  <c r="M111" i="7"/>
  <c r="L111" i="7"/>
  <c r="K111" i="7"/>
  <c r="J111" i="7"/>
  <c r="I111" i="7"/>
  <c r="AC111" i="7" s="1"/>
  <c r="AH110" i="7"/>
  <c r="O110" i="7"/>
  <c r="M110" i="7"/>
  <c r="L110" i="7"/>
  <c r="K110" i="7"/>
  <c r="J110" i="7"/>
  <c r="I110" i="7"/>
  <c r="AH109" i="7"/>
  <c r="M109" i="7"/>
  <c r="L109" i="7"/>
  <c r="K109" i="7"/>
  <c r="J109" i="7"/>
  <c r="I109" i="7"/>
  <c r="AH108" i="7"/>
  <c r="M108" i="7"/>
  <c r="L108" i="7"/>
  <c r="K108" i="7"/>
  <c r="J108" i="7"/>
  <c r="I108" i="7"/>
  <c r="AC108" i="7" s="1"/>
  <c r="AH107" i="7"/>
  <c r="M107" i="7"/>
  <c r="L107" i="7"/>
  <c r="K107" i="7"/>
  <c r="J107" i="7"/>
  <c r="I107" i="7"/>
  <c r="O107" i="7" s="1"/>
  <c r="AH106" i="7"/>
  <c r="M106" i="7"/>
  <c r="L106" i="7"/>
  <c r="K106" i="7"/>
  <c r="J106" i="7"/>
  <c r="I106" i="7"/>
  <c r="O106" i="7" s="1"/>
  <c r="AH105" i="7"/>
  <c r="O105" i="7"/>
  <c r="M105" i="7"/>
  <c r="L105" i="7"/>
  <c r="K105" i="7"/>
  <c r="J105" i="7"/>
  <c r="I105" i="7"/>
  <c r="AC105" i="7" s="1"/>
  <c r="AH104" i="7"/>
  <c r="M104" i="7"/>
  <c r="L104" i="7"/>
  <c r="K104" i="7"/>
  <c r="J104" i="7"/>
  <c r="I104" i="7"/>
  <c r="AC104" i="7" s="1"/>
  <c r="AH103" i="7"/>
  <c r="M103" i="7"/>
  <c r="L103" i="7"/>
  <c r="K103" i="7"/>
  <c r="J103" i="7"/>
  <c r="I103" i="7"/>
  <c r="AH102" i="7"/>
  <c r="M102" i="7"/>
  <c r="L102" i="7"/>
  <c r="AC102" i="7" s="1"/>
  <c r="K102" i="7"/>
  <c r="J102" i="7"/>
  <c r="I102" i="7"/>
  <c r="AH101" i="7"/>
  <c r="M101" i="7"/>
  <c r="L101" i="7"/>
  <c r="K101" i="7"/>
  <c r="J101" i="7"/>
  <c r="I101" i="7"/>
  <c r="AC101" i="7" s="1"/>
  <c r="AH100" i="7"/>
  <c r="M100" i="7"/>
  <c r="L100" i="7"/>
  <c r="K100" i="7"/>
  <c r="J100" i="7"/>
  <c r="I100" i="7"/>
  <c r="AC100" i="7" s="1"/>
  <c r="AH99" i="7"/>
  <c r="M99" i="7"/>
  <c r="L99" i="7"/>
  <c r="K99" i="7"/>
  <c r="AC99" i="7" s="1"/>
  <c r="J99" i="7"/>
  <c r="I99" i="7"/>
  <c r="O99" i="7" s="1"/>
  <c r="AH98" i="7"/>
  <c r="M98" i="7"/>
  <c r="L98" i="7"/>
  <c r="K98" i="7"/>
  <c r="J98" i="7"/>
  <c r="I98" i="7"/>
  <c r="AH97" i="7"/>
  <c r="M97" i="7"/>
  <c r="L97" i="7"/>
  <c r="K97" i="7"/>
  <c r="J97" i="7"/>
  <c r="I97" i="7"/>
  <c r="AC97" i="7" s="1"/>
  <c r="AH96" i="7"/>
  <c r="O96" i="7"/>
  <c r="M96" i="7"/>
  <c r="L96" i="7"/>
  <c r="K96" i="7"/>
  <c r="J96" i="7"/>
  <c r="I96" i="7"/>
  <c r="AC96" i="7" s="1"/>
  <c r="AH95" i="7"/>
  <c r="AC95" i="7"/>
  <c r="M95" i="7"/>
  <c r="L95" i="7"/>
  <c r="K95" i="7"/>
  <c r="J95" i="7"/>
  <c r="O95" i="7" s="1"/>
  <c r="I95" i="7"/>
  <c r="AH94" i="7"/>
  <c r="O94" i="7"/>
  <c r="M94" i="7"/>
  <c r="L94" i="7"/>
  <c r="K94" i="7"/>
  <c r="J94" i="7"/>
  <c r="I94" i="7"/>
  <c r="AC94" i="7" s="1"/>
  <c r="AH93" i="7"/>
  <c r="M93" i="7"/>
  <c r="L93" i="7"/>
  <c r="K93" i="7"/>
  <c r="J93" i="7"/>
  <c r="I93" i="7"/>
  <c r="AH92" i="7"/>
  <c r="M92" i="7"/>
  <c r="L92" i="7"/>
  <c r="K92" i="7"/>
  <c r="J92" i="7"/>
  <c r="I92" i="7"/>
  <c r="AH91" i="7"/>
  <c r="M91" i="7"/>
  <c r="L91" i="7"/>
  <c r="K91" i="7"/>
  <c r="J91" i="7"/>
  <c r="I91" i="7"/>
  <c r="O91" i="7" s="1"/>
  <c r="AH90" i="7"/>
  <c r="M90" i="7"/>
  <c r="L90" i="7"/>
  <c r="K90" i="7"/>
  <c r="J90" i="7"/>
  <c r="I90" i="7"/>
  <c r="O90" i="7" s="1"/>
  <c r="AH89" i="7"/>
  <c r="M89" i="7"/>
  <c r="L89" i="7"/>
  <c r="K89" i="7"/>
  <c r="J89" i="7"/>
  <c r="I89" i="7"/>
  <c r="AH88" i="7"/>
  <c r="M88" i="7"/>
  <c r="L88" i="7"/>
  <c r="K88" i="7"/>
  <c r="J88" i="7"/>
  <c r="I88" i="7"/>
  <c r="AH87" i="7"/>
  <c r="M87" i="7"/>
  <c r="L87" i="7"/>
  <c r="K87" i="7"/>
  <c r="J87" i="7"/>
  <c r="I87" i="7"/>
  <c r="AH86" i="7"/>
  <c r="M86" i="7"/>
  <c r="L86" i="7"/>
  <c r="AC86" i="7" s="1"/>
  <c r="K86" i="7"/>
  <c r="J86" i="7"/>
  <c r="I86" i="7"/>
  <c r="AH85" i="7"/>
  <c r="M85" i="7"/>
  <c r="L85" i="7"/>
  <c r="K85" i="7"/>
  <c r="J85" i="7"/>
  <c r="I85" i="7"/>
  <c r="AH84" i="7"/>
  <c r="M84" i="7"/>
  <c r="L84" i="7"/>
  <c r="K84" i="7"/>
  <c r="J84" i="7"/>
  <c r="I84" i="7"/>
  <c r="AC84" i="7" s="1"/>
  <c r="AH83" i="7"/>
  <c r="M83" i="7"/>
  <c r="L83" i="7"/>
  <c r="K83" i="7"/>
  <c r="J83" i="7"/>
  <c r="I83" i="7"/>
  <c r="O83" i="7" s="1"/>
  <c r="AH82" i="7"/>
  <c r="M82" i="7"/>
  <c r="L82" i="7"/>
  <c r="K82" i="7"/>
  <c r="J82" i="7"/>
  <c r="I82" i="7"/>
  <c r="AH81" i="7"/>
  <c r="M81" i="7"/>
  <c r="L81" i="7"/>
  <c r="K81" i="7"/>
  <c r="J81" i="7"/>
  <c r="I81" i="7"/>
  <c r="AH80" i="7"/>
  <c r="M80" i="7"/>
  <c r="L80" i="7"/>
  <c r="K80" i="7"/>
  <c r="J80" i="7"/>
  <c r="O80" i="7" s="1"/>
  <c r="I80" i="7"/>
  <c r="AH79" i="7"/>
  <c r="M79" i="7"/>
  <c r="L79" i="7"/>
  <c r="K79" i="7"/>
  <c r="J79" i="7"/>
  <c r="O79" i="7" s="1"/>
  <c r="I79" i="7"/>
  <c r="AC79" i="7" s="1"/>
  <c r="AH78" i="7"/>
  <c r="M78" i="7"/>
  <c r="L78" i="7"/>
  <c r="K78" i="7"/>
  <c r="J78" i="7"/>
  <c r="I78" i="7"/>
  <c r="O78" i="7" s="1"/>
  <c r="AH77" i="7"/>
  <c r="M77" i="7"/>
  <c r="L77" i="7"/>
  <c r="K77" i="7"/>
  <c r="J77" i="7"/>
  <c r="I77" i="7"/>
  <c r="AH76" i="7"/>
  <c r="M76" i="7"/>
  <c r="L76" i="7"/>
  <c r="K76" i="7"/>
  <c r="J76" i="7"/>
  <c r="I76" i="7"/>
  <c r="AC76" i="7" s="1"/>
  <c r="AH75" i="7"/>
  <c r="M75" i="7"/>
  <c r="L75" i="7"/>
  <c r="K75" i="7"/>
  <c r="J75" i="7"/>
  <c r="AC75" i="7" s="1"/>
  <c r="I75" i="7"/>
  <c r="O75" i="7" s="1"/>
  <c r="AH74" i="7"/>
  <c r="M74" i="7"/>
  <c r="L74" i="7"/>
  <c r="K74" i="7"/>
  <c r="J74" i="7"/>
  <c r="I74" i="7"/>
  <c r="O74" i="7" s="1"/>
  <c r="AH73" i="7"/>
  <c r="O73" i="7"/>
  <c r="M73" i="7"/>
  <c r="L73" i="7"/>
  <c r="K73" i="7"/>
  <c r="J73" i="7"/>
  <c r="I73" i="7"/>
  <c r="AC73" i="7" s="1"/>
  <c r="AH72" i="7"/>
  <c r="M72" i="7"/>
  <c r="L72" i="7"/>
  <c r="K72" i="7"/>
  <c r="J72" i="7"/>
  <c r="I72" i="7"/>
  <c r="AH71" i="7"/>
  <c r="M71" i="7"/>
  <c r="L71" i="7"/>
  <c r="K71" i="7"/>
  <c r="J71" i="7"/>
  <c r="I71" i="7"/>
  <c r="AH70" i="7"/>
  <c r="M70" i="7"/>
  <c r="L70" i="7"/>
  <c r="K70" i="7"/>
  <c r="J70" i="7"/>
  <c r="I70" i="7"/>
  <c r="AH69" i="7"/>
  <c r="M69" i="7"/>
  <c r="L69" i="7"/>
  <c r="K69" i="7"/>
  <c r="J69" i="7"/>
  <c r="I69" i="7"/>
  <c r="AC69" i="7" s="1"/>
  <c r="AH68" i="7"/>
  <c r="M68" i="7"/>
  <c r="L68" i="7"/>
  <c r="K68" i="7"/>
  <c r="J68" i="7"/>
  <c r="I68" i="7"/>
  <c r="O68" i="7" s="1"/>
  <c r="AH67" i="7"/>
  <c r="O67" i="7"/>
  <c r="M67" i="7"/>
  <c r="L67" i="7"/>
  <c r="K67" i="7"/>
  <c r="AC67" i="7" s="1"/>
  <c r="J67" i="7"/>
  <c r="I67" i="7"/>
  <c r="AH66" i="7"/>
  <c r="M66" i="7"/>
  <c r="L66" i="7"/>
  <c r="K66" i="7"/>
  <c r="J66" i="7"/>
  <c r="I66" i="7"/>
  <c r="AH65" i="7"/>
  <c r="M65" i="7"/>
  <c r="L65" i="7"/>
  <c r="K65" i="7"/>
  <c r="J65" i="7"/>
  <c r="I65" i="7"/>
  <c r="AH64" i="7"/>
  <c r="O64" i="7"/>
  <c r="M64" i="7"/>
  <c r="L64" i="7"/>
  <c r="K64" i="7"/>
  <c r="J64" i="7"/>
  <c r="I64" i="7"/>
  <c r="AC64" i="7" s="1"/>
  <c r="AH63" i="7"/>
  <c r="AC63" i="7"/>
  <c r="M63" i="7"/>
  <c r="L63" i="7"/>
  <c r="K63" i="7"/>
  <c r="J63" i="7"/>
  <c r="O63" i="7" s="1"/>
  <c r="I63" i="7"/>
  <c r="AH62" i="7"/>
  <c r="M62" i="7"/>
  <c r="L62" i="7"/>
  <c r="K62" i="7"/>
  <c r="J62" i="7"/>
  <c r="I62" i="7"/>
  <c r="AH61" i="7"/>
  <c r="M61" i="7"/>
  <c r="L61" i="7"/>
  <c r="K61" i="7"/>
  <c r="J61" i="7"/>
  <c r="I61" i="7"/>
  <c r="AH60" i="7"/>
  <c r="M60" i="7"/>
  <c r="L60" i="7"/>
  <c r="K60" i="7"/>
  <c r="J60" i="7"/>
  <c r="I60" i="7"/>
  <c r="AH59" i="7"/>
  <c r="M59" i="7"/>
  <c r="L59" i="7"/>
  <c r="K59" i="7"/>
  <c r="J59" i="7"/>
  <c r="I59" i="7"/>
  <c r="AH58" i="7"/>
  <c r="M58" i="7"/>
  <c r="L58" i="7"/>
  <c r="K58" i="7"/>
  <c r="J58" i="7"/>
  <c r="I58" i="7"/>
  <c r="AH57" i="7"/>
  <c r="M57" i="7"/>
  <c r="L57" i="7"/>
  <c r="K57" i="7"/>
  <c r="J57" i="7"/>
  <c r="I57" i="7"/>
  <c r="AH56" i="7"/>
  <c r="O56" i="7"/>
  <c r="M56" i="7"/>
  <c r="L56" i="7"/>
  <c r="AC56" i="7" s="1"/>
  <c r="K56" i="7"/>
  <c r="J56" i="7"/>
  <c r="I56" i="7"/>
  <c r="AH55" i="7"/>
  <c r="M55" i="7"/>
  <c r="L55" i="7"/>
  <c r="K55" i="7"/>
  <c r="J55" i="7"/>
  <c r="I55" i="7"/>
  <c r="AH54" i="7"/>
  <c r="M54" i="7"/>
  <c r="L54" i="7"/>
  <c r="K54" i="7"/>
  <c r="J54" i="7"/>
  <c r="I54" i="7"/>
  <c r="AH53" i="7"/>
  <c r="M53" i="7"/>
  <c r="L53" i="7"/>
  <c r="K53" i="7"/>
  <c r="J53" i="7"/>
  <c r="I53" i="7"/>
  <c r="AC53" i="7" s="1"/>
  <c r="AH52" i="7"/>
  <c r="M52" i="7"/>
  <c r="L52" i="7"/>
  <c r="K52" i="7"/>
  <c r="J52" i="7"/>
  <c r="I52" i="7"/>
  <c r="AC52" i="7" s="1"/>
  <c r="AH51" i="7"/>
  <c r="M51" i="7"/>
  <c r="L51" i="7"/>
  <c r="AC51" i="7" s="1"/>
  <c r="K51" i="7"/>
  <c r="J51" i="7"/>
  <c r="I51" i="7"/>
  <c r="AH50" i="7"/>
  <c r="AC50" i="7"/>
  <c r="M50" i="7"/>
  <c r="L50" i="7"/>
  <c r="K50" i="7"/>
  <c r="J50" i="7"/>
  <c r="I50" i="7"/>
  <c r="O50" i="7" s="1"/>
  <c r="AH49" i="7"/>
  <c r="M49" i="7"/>
  <c r="L49" i="7"/>
  <c r="K49" i="7"/>
  <c r="O49" i="7" s="1"/>
  <c r="J49" i="7"/>
  <c r="I49" i="7"/>
  <c r="AH48" i="7"/>
  <c r="M48" i="7"/>
  <c r="L48" i="7"/>
  <c r="K48" i="7"/>
  <c r="J48" i="7"/>
  <c r="I48" i="7"/>
  <c r="AH47" i="7"/>
  <c r="M47" i="7"/>
  <c r="L47" i="7"/>
  <c r="K47" i="7"/>
  <c r="J47" i="7"/>
  <c r="I47" i="7"/>
  <c r="AH46" i="7"/>
  <c r="M46" i="7"/>
  <c r="L46" i="7"/>
  <c r="K46" i="7"/>
  <c r="J46" i="7"/>
  <c r="I46" i="7"/>
  <c r="AH45" i="7"/>
  <c r="M45" i="7"/>
  <c r="L45" i="7"/>
  <c r="K45" i="7"/>
  <c r="J45" i="7"/>
  <c r="I45" i="7"/>
  <c r="AC45" i="7" s="1"/>
  <c r="AH44" i="7"/>
  <c r="M44" i="7"/>
  <c r="L44" i="7"/>
  <c r="K44" i="7"/>
  <c r="J44" i="7"/>
  <c r="I44" i="7"/>
  <c r="O44" i="7" s="1"/>
  <c r="AH43" i="7"/>
  <c r="M43" i="7"/>
  <c r="L43" i="7"/>
  <c r="K43" i="7"/>
  <c r="J43" i="7"/>
  <c r="I43" i="7"/>
  <c r="AH42" i="7"/>
  <c r="M42" i="7"/>
  <c r="L42" i="7"/>
  <c r="K42" i="7"/>
  <c r="AC42" i="7" s="1"/>
  <c r="J42" i="7"/>
  <c r="I42" i="7"/>
  <c r="AH41" i="7"/>
  <c r="O41" i="7"/>
  <c r="M41" i="7"/>
  <c r="L41" i="7"/>
  <c r="K41" i="7"/>
  <c r="J41" i="7"/>
  <c r="I41" i="7"/>
  <c r="AC41" i="7" s="1"/>
  <c r="AH40" i="7"/>
  <c r="M40" i="7"/>
  <c r="L40" i="7"/>
  <c r="AC40" i="7" s="1"/>
  <c r="K40" i="7"/>
  <c r="J40" i="7"/>
  <c r="I40" i="7"/>
  <c r="O40" i="7" s="1"/>
  <c r="AH39" i="7"/>
  <c r="M39" i="7"/>
  <c r="L39" i="7"/>
  <c r="K39" i="7"/>
  <c r="J39" i="7"/>
  <c r="I39" i="7"/>
  <c r="AH38" i="7"/>
  <c r="M38" i="7"/>
  <c r="L38" i="7"/>
  <c r="K38" i="7"/>
  <c r="J38" i="7"/>
  <c r="I38" i="7"/>
  <c r="AH37" i="7"/>
  <c r="M37" i="7"/>
  <c r="L37" i="7"/>
  <c r="K37" i="7"/>
  <c r="J37" i="7"/>
  <c r="I37" i="7"/>
  <c r="AH36" i="7"/>
  <c r="M36" i="7"/>
  <c r="L36" i="7"/>
  <c r="K36" i="7"/>
  <c r="J36" i="7"/>
  <c r="I36" i="7"/>
  <c r="AC36" i="7" s="1"/>
  <c r="AH35" i="7"/>
  <c r="M35" i="7"/>
  <c r="L35" i="7"/>
  <c r="K35" i="7"/>
  <c r="J35" i="7"/>
  <c r="I35" i="7"/>
  <c r="AH34" i="7"/>
  <c r="M34" i="7"/>
  <c r="L34" i="7"/>
  <c r="AC34" i="7" s="1"/>
  <c r="K34" i="7"/>
  <c r="J34" i="7"/>
  <c r="I34" i="7"/>
  <c r="AH33" i="7"/>
  <c r="O33" i="7"/>
  <c r="M33" i="7"/>
  <c r="L33" i="7"/>
  <c r="K33" i="7"/>
  <c r="J33" i="7"/>
  <c r="I33" i="7"/>
  <c r="AH32" i="7"/>
  <c r="M32" i="7"/>
  <c r="L32" i="7"/>
  <c r="K32" i="7"/>
  <c r="J32" i="7"/>
  <c r="I32" i="7"/>
  <c r="AH31" i="7"/>
  <c r="M31" i="7"/>
  <c r="L31" i="7"/>
  <c r="K31" i="7"/>
  <c r="J31" i="7"/>
  <c r="I31" i="7"/>
  <c r="AH30" i="7"/>
  <c r="M30" i="7"/>
  <c r="L30" i="7"/>
  <c r="K30" i="7"/>
  <c r="J30" i="7"/>
  <c r="I30" i="7"/>
  <c r="AH29" i="7"/>
  <c r="M29" i="7"/>
  <c r="L29" i="7"/>
  <c r="K29" i="7"/>
  <c r="J29" i="7"/>
  <c r="I29" i="7"/>
  <c r="AH28" i="7"/>
  <c r="M28" i="7"/>
  <c r="L28" i="7"/>
  <c r="K28" i="7"/>
  <c r="J28" i="7"/>
  <c r="I28" i="7"/>
  <c r="AC28" i="7" s="1"/>
  <c r="AH27" i="7"/>
  <c r="M27" i="7"/>
  <c r="L27" i="7"/>
  <c r="K27" i="7"/>
  <c r="J27" i="7"/>
  <c r="I27" i="7"/>
  <c r="AC27" i="7" s="1"/>
  <c r="AH26" i="7"/>
  <c r="M26" i="7"/>
  <c r="L26" i="7"/>
  <c r="K26" i="7"/>
  <c r="J26" i="7"/>
  <c r="I26" i="7"/>
  <c r="AH25" i="7"/>
  <c r="O25" i="7"/>
  <c r="M25" i="7"/>
  <c r="L25" i="7"/>
  <c r="K25" i="7"/>
  <c r="J25" i="7"/>
  <c r="I25" i="7"/>
  <c r="AC25" i="7" s="1"/>
  <c r="AH24" i="7"/>
  <c r="M24" i="7"/>
  <c r="L24" i="7"/>
  <c r="K24" i="7"/>
  <c r="J24" i="7"/>
  <c r="I24" i="7"/>
  <c r="AH23" i="7"/>
  <c r="M23" i="7"/>
  <c r="L23" i="7"/>
  <c r="K23" i="7"/>
  <c r="J23" i="7"/>
  <c r="I23" i="7"/>
  <c r="AH22" i="7"/>
  <c r="M22" i="7"/>
  <c r="L22" i="7"/>
  <c r="K22" i="7"/>
  <c r="J22" i="7"/>
  <c r="I22" i="7"/>
  <c r="AH21" i="7"/>
  <c r="M21" i="7"/>
  <c r="L21" i="7"/>
  <c r="K21" i="7"/>
  <c r="J21" i="7"/>
  <c r="I21" i="7"/>
  <c r="AH20" i="7"/>
  <c r="M20" i="7"/>
  <c r="L20" i="7"/>
  <c r="K20" i="7"/>
  <c r="J20" i="7"/>
  <c r="I20" i="7"/>
  <c r="AH19" i="7"/>
  <c r="AC19" i="7"/>
  <c r="M19" i="7"/>
  <c r="L19" i="7"/>
  <c r="K19" i="7"/>
  <c r="J19" i="7"/>
  <c r="I19" i="7"/>
  <c r="AH18" i="7"/>
  <c r="M18" i="7"/>
  <c r="L18" i="7"/>
  <c r="K18" i="7"/>
  <c r="AC18" i="7" s="1"/>
  <c r="J18" i="7"/>
  <c r="I18" i="7"/>
  <c r="AH17" i="7"/>
  <c r="M17" i="7"/>
  <c r="L17" i="7"/>
  <c r="K17" i="7"/>
  <c r="J17" i="7"/>
  <c r="I17" i="7"/>
  <c r="O17" i="7" s="1"/>
  <c r="AH16" i="7"/>
  <c r="M16" i="7"/>
  <c r="L16" i="7"/>
  <c r="K16" i="7"/>
  <c r="J16" i="7"/>
  <c r="I16" i="7"/>
  <c r="O16" i="7" s="1"/>
  <c r="AH15" i="7"/>
  <c r="M15" i="7"/>
  <c r="L15" i="7"/>
  <c r="K15" i="7"/>
  <c r="J15" i="7"/>
  <c r="I15" i="7"/>
  <c r="AC15" i="7" s="1"/>
  <c r="AH14" i="7"/>
  <c r="M14" i="7"/>
  <c r="L14" i="7"/>
  <c r="K14" i="7"/>
  <c r="J14" i="7"/>
  <c r="I14" i="7"/>
  <c r="AH13" i="7"/>
  <c r="M13" i="7"/>
  <c r="L13" i="7"/>
  <c r="K13" i="7"/>
  <c r="J13" i="7"/>
  <c r="I13" i="7"/>
  <c r="AH12" i="7"/>
  <c r="M12" i="7"/>
  <c r="L12" i="7"/>
  <c r="K12" i="7"/>
  <c r="J12" i="7"/>
  <c r="I12" i="7"/>
  <c r="O12" i="7" s="1"/>
  <c r="AH11" i="7"/>
  <c r="M11" i="7"/>
  <c r="L11" i="7"/>
  <c r="K11" i="7"/>
  <c r="J11" i="7"/>
  <c r="I11" i="7"/>
  <c r="O11" i="7" s="1"/>
  <c r="AH10" i="7"/>
  <c r="M10" i="7"/>
  <c r="L10" i="7"/>
  <c r="K10" i="7"/>
  <c r="J10" i="7"/>
  <c r="AC10" i="7" s="1"/>
  <c r="I10" i="7"/>
  <c r="AH9" i="7"/>
  <c r="O9" i="7"/>
  <c r="M9" i="7"/>
  <c r="L9" i="7"/>
  <c r="K9" i="7"/>
  <c r="J9" i="7"/>
  <c r="I9" i="7"/>
  <c r="AH8" i="7"/>
  <c r="M8" i="7"/>
  <c r="L8" i="7"/>
  <c r="K8" i="7"/>
  <c r="J8" i="7"/>
  <c r="I8" i="7"/>
  <c r="AH7" i="7"/>
  <c r="I7" i="7"/>
  <c r="AI6" i="7"/>
  <c r="T6" i="7"/>
  <c r="Z5" i="7"/>
  <c r="Y5" i="7"/>
  <c r="X5" i="7"/>
  <c r="M5" i="7"/>
  <c r="L5" i="7"/>
  <c r="K5" i="7"/>
  <c r="J5" i="7"/>
  <c r="I5" i="7"/>
  <c r="W5" i="7" s="1"/>
  <c r="AV382" i="20"/>
  <c r="AU382" i="20"/>
  <c r="AV381" i="20"/>
  <c r="AU381" i="20"/>
  <c r="AV380" i="20"/>
  <c r="AU380" i="20"/>
  <c r="AV379" i="20"/>
  <c r="AU379" i="20"/>
  <c r="AV378" i="20"/>
  <c r="AU378" i="20"/>
  <c r="AV377" i="20"/>
  <c r="AU377" i="20"/>
  <c r="AV376" i="20"/>
  <c r="AU376" i="20"/>
  <c r="AV375" i="20"/>
  <c r="AU375" i="20"/>
  <c r="AV374" i="20"/>
  <c r="AU374" i="20"/>
  <c r="AV373" i="20"/>
  <c r="AU373" i="20"/>
  <c r="AV372" i="20"/>
  <c r="AU372" i="20"/>
  <c r="AV371" i="20"/>
  <c r="AU371" i="20"/>
  <c r="AV370" i="20"/>
  <c r="AU370" i="20"/>
  <c r="AV369" i="20"/>
  <c r="AU369" i="20"/>
  <c r="AV368" i="20"/>
  <c r="AU368" i="20"/>
  <c r="AV367" i="20"/>
  <c r="AU367" i="20"/>
  <c r="AV366" i="20"/>
  <c r="AU366" i="20"/>
  <c r="AV365" i="20"/>
  <c r="AU365" i="20"/>
  <c r="AV364" i="20"/>
  <c r="AU364" i="20"/>
  <c r="AV363" i="20"/>
  <c r="AU363" i="20"/>
  <c r="AV362" i="20"/>
  <c r="AU362" i="20"/>
  <c r="AV361" i="20"/>
  <c r="AU361" i="20"/>
  <c r="AV360" i="20"/>
  <c r="AU360" i="20"/>
  <c r="AV359" i="20"/>
  <c r="AU359" i="20"/>
  <c r="AV358" i="20"/>
  <c r="AU358" i="20"/>
  <c r="AV357" i="20"/>
  <c r="AU357" i="20"/>
  <c r="AV356" i="20"/>
  <c r="AU356" i="20"/>
  <c r="AV355" i="20"/>
  <c r="AU355" i="20"/>
  <c r="AV354" i="20"/>
  <c r="AU354" i="20"/>
  <c r="AV353" i="20"/>
  <c r="AU353" i="20"/>
  <c r="AV352" i="20"/>
  <c r="AU352" i="20"/>
  <c r="AV351" i="20"/>
  <c r="AU351" i="20"/>
  <c r="AV350" i="20"/>
  <c r="AU350" i="20"/>
  <c r="AV349" i="20"/>
  <c r="AU349" i="20"/>
  <c r="AV348" i="20"/>
  <c r="AU348" i="20"/>
  <c r="AV347" i="20"/>
  <c r="AU347" i="20"/>
  <c r="AV346" i="20"/>
  <c r="AU346" i="20"/>
  <c r="AV345" i="20"/>
  <c r="AU345" i="20"/>
  <c r="AV344" i="20"/>
  <c r="AU344" i="20"/>
  <c r="AV343" i="20"/>
  <c r="AU343" i="20"/>
  <c r="AV342" i="20"/>
  <c r="AU342" i="20"/>
  <c r="AV341" i="20"/>
  <c r="AU341" i="20"/>
  <c r="AV340" i="20"/>
  <c r="AU340" i="20"/>
  <c r="AV339" i="20"/>
  <c r="AU339" i="20"/>
  <c r="AV338" i="20"/>
  <c r="AU338" i="20"/>
  <c r="AV337" i="20"/>
  <c r="AU337" i="20"/>
  <c r="AV336" i="20"/>
  <c r="AU336" i="20"/>
  <c r="AV335" i="20"/>
  <c r="AU335" i="20"/>
  <c r="AV334" i="20"/>
  <c r="AU334" i="20"/>
  <c r="AV333" i="20"/>
  <c r="AU333" i="20"/>
  <c r="AV332" i="20"/>
  <c r="AU332" i="20"/>
  <c r="AV331" i="20"/>
  <c r="AU331" i="20"/>
  <c r="AV330" i="20"/>
  <c r="AU330" i="20"/>
  <c r="AV329" i="20"/>
  <c r="AU329" i="20"/>
  <c r="AV328" i="20"/>
  <c r="AU328" i="20"/>
  <c r="AV327" i="20"/>
  <c r="AU327" i="20"/>
  <c r="AV326" i="20"/>
  <c r="AU326" i="20"/>
  <c r="AV325" i="20"/>
  <c r="AU325" i="20"/>
  <c r="AV324" i="20"/>
  <c r="AU324" i="20"/>
  <c r="AV323" i="20"/>
  <c r="AU323" i="20"/>
  <c r="AV322" i="20"/>
  <c r="AU322" i="20"/>
  <c r="AV321" i="20"/>
  <c r="AU321" i="20"/>
  <c r="AV320" i="20"/>
  <c r="AU320" i="20"/>
  <c r="AV319" i="20"/>
  <c r="AU319" i="20"/>
  <c r="AV318" i="20"/>
  <c r="AU318" i="20"/>
  <c r="AV317" i="20"/>
  <c r="AU317" i="20"/>
  <c r="AV316" i="20"/>
  <c r="AU316" i="20"/>
  <c r="AV315" i="20"/>
  <c r="AU315" i="20"/>
  <c r="AV314" i="20"/>
  <c r="AU314" i="20"/>
  <c r="AV313" i="20"/>
  <c r="AU313" i="20"/>
  <c r="AV312" i="20"/>
  <c r="AU312" i="20"/>
  <c r="AV311" i="20"/>
  <c r="AU311" i="20"/>
  <c r="AV310" i="20"/>
  <c r="AU310" i="20"/>
  <c r="AV309" i="20"/>
  <c r="AU309" i="20"/>
  <c r="AV308" i="20"/>
  <c r="AU308" i="20"/>
  <c r="AV307" i="20"/>
  <c r="AU307" i="20"/>
  <c r="AV306" i="20"/>
  <c r="AU306" i="20"/>
  <c r="AV305" i="20"/>
  <c r="AU305" i="20"/>
  <c r="AV304" i="20"/>
  <c r="AU304" i="20"/>
  <c r="AV303" i="20"/>
  <c r="AU303" i="20"/>
  <c r="AV302" i="20"/>
  <c r="AU302" i="20"/>
  <c r="AV301" i="20"/>
  <c r="AU301" i="20"/>
  <c r="AV300" i="20"/>
  <c r="AU300" i="20"/>
  <c r="AV299" i="20"/>
  <c r="AU299" i="20"/>
  <c r="AV298" i="20"/>
  <c r="AU298" i="20"/>
  <c r="AV297" i="20"/>
  <c r="AU297" i="20"/>
  <c r="AV296" i="20"/>
  <c r="AU296" i="20"/>
  <c r="AV295" i="20"/>
  <c r="AU295" i="20"/>
  <c r="AV294" i="20"/>
  <c r="AU294" i="20"/>
  <c r="AV293" i="20"/>
  <c r="AU293" i="20"/>
  <c r="AV292" i="20"/>
  <c r="AU292" i="20"/>
  <c r="AV291" i="20"/>
  <c r="AU291" i="20"/>
  <c r="AV290" i="20"/>
  <c r="AU290" i="20"/>
  <c r="AV289" i="20"/>
  <c r="AU289" i="20"/>
  <c r="AV288" i="20"/>
  <c r="AU288" i="20"/>
  <c r="AV287" i="20"/>
  <c r="AU287" i="20"/>
  <c r="AV286" i="20"/>
  <c r="AU286" i="20"/>
  <c r="AV285" i="20"/>
  <c r="AU285" i="20"/>
  <c r="AV284" i="20"/>
  <c r="AU284" i="20"/>
  <c r="AV283" i="20"/>
  <c r="AU283" i="20"/>
  <c r="AV282" i="20"/>
  <c r="AU282" i="20"/>
  <c r="AV281" i="20"/>
  <c r="AU281" i="20"/>
  <c r="AV280" i="20"/>
  <c r="AU280" i="20"/>
  <c r="AU279" i="20"/>
  <c r="AU278" i="20"/>
  <c r="AU277" i="20"/>
  <c r="AU276" i="20"/>
  <c r="AU275" i="20"/>
  <c r="AU274" i="20"/>
  <c r="AU273" i="20"/>
  <c r="AU272" i="20"/>
  <c r="AU271" i="20"/>
  <c r="AU270" i="20"/>
  <c r="AU269" i="20"/>
  <c r="AU268" i="20"/>
  <c r="AU267" i="20"/>
  <c r="AU266" i="20"/>
  <c r="AU265" i="20"/>
  <c r="AU264" i="20"/>
  <c r="AU263" i="20"/>
  <c r="AU262" i="20"/>
  <c r="AU261" i="20"/>
  <c r="AU260" i="20"/>
  <c r="AU259" i="20"/>
  <c r="AU258" i="20"/>
  <c r="AU257" i="20"/>
  <c r="AU256" i="20"/>
  <c r="AU255" i="20"/>
  <c r="AU254" i="20"/>
  <c r="AU253" i="20"/>
  <c r="AV252" i="20"/>
  <c r="AU252" i="20"/>
  <c r="AV251" i="20"/>
  <c r="AU251" i="20"/>
  <c r="AV250" i="20"/>
  <c r="AU250" i="20"/>
  <c r="AV249" i="20"/>
  <c r="AU249" i="20"/>
  <c r="AV248" i="20"/>
  <c r="AU248" i="20"/>
  <c r="AV247" i="20"/>
  <c r="AU247" i="20"/>
  <c r="AV246" i="20"/>
  <c r="AU246" i="20"/>
  <c r="AV245" i="20"/>
  <c r="AU245" i="20"/>
  <c r="AV244" i="20"/>
  <c r="AU244" i="20"/>
  <c r="AV243" i="20"/>
  <c r="AU243" i="20"/>
  <c r="AV242" i="20"/>
  <c r="AU242" i="20"/>
  <c r="AV241" i="20"/>
  <c r="AU241" i="20"/>
  <c r="AV240" i="20"/>
  <c r="AU240" i="20"/>
  <c r="AV239" i="20"/>
  <c r="AU239" i="20"/>
  <c r="AV238" i="20"/>
  <c r="AU238" i="20"/>
  <c r="AV237" i="20"/>
  <c r="AU237" i="20"/>
  <c r="AV236" i="20"/>
  <c r="AU236" i="20"/>
  <c r="AV235" i="20"/>
  <c r="AU235" i="20"/>
  <c r="AV234" i="20"/>
  <c r="AU234" i="20"/>
  <c r="AV233" i="20"/>
  <c r="AU233" i="20"/>
  <c r="AV232" i="20"/>
  <c r="AU232" i="20"/>
  <c r="AV231" i="20"/>
  <c r="AU231" i="20"/>
  <c r="AV230" i="20"/>
  <c r="AU230" i="20"/>
  <c r="AV229" i="20"/>
  <c r="AU229" i="20"/>
  <c r="AV228" i="20"/>
  <c r="AU228" i="20"/>
  <c r="AV227" i="20"/>
  <c r="AU227" i="20"/>
  <c r="AV226" i="20"/>
  <c r="AU226" i="20"/>
  <c r="AV225" i="20"/>
  <c r="AU225" i="20"/>
  <c r="AV224" i="20"/>
  <c r="AU224" i="20"/>
  <c r="AV223" i="20"/>
  <c r="AU223" i="20"/>
  <c r="AV222" i="20"/>
  <c r="AU222" i="20"/>
  <c r="AV221" i="20"/>
  <c r="AU221" i="20"/>
  <c r="AV220" i="20"/>
  <c r="AU220" i="20"/>
  <c r="AV219" i="20"/>
  <c r="AU219" i="20"/>
  <c r="AV218" i="20"/>
  <c r="AU218" i="20"/>
  <c r="AV217" i="20"/>
  <c r="AU217" i="20"/>
  <c r="AV216" i="20"/>
  <c r="AU216" i="20"/>
  <c r="AV215" i="20"/>
  <c r="AU215" i="20"/>
  <c r="AV214" i="20"/>
  <c r="AU214" i="20"/>
  <c r="AV213" i="20"/>
  <c r="AU213" i="20"/>
  <c r="AV212" i="20"/>
  <c r="AU212" i="20"/>
  <c r="AV211" i="20"/>
  <c r="AU211" i="20"/>
  <c r="AV210" i="20"/>
  <c r="AU210" i="20"/>
  <c r="AV209" i="20"/>
  <c r="AU209" i="20"/>
  <c r="AV208" i="20"/>
  <c r="AU208" i="20"/>
  <c r="AV207" i="20"/>
  <c r="AU207" i="20"/>
  <c r="AV206" i="20"/>
  <c r="AU206" i="20"/>
  <c r="AV205" i="20"/>
  <c r="AU205" i="20"/>
  <c r="AV204" i="20"/>
  <c r="AU204" i="20"/>
  <c r="AV203" i="20"/>
  <c r="AU203" i="20"/>
  <c r="AV202" i="20"/>
  <c r="AU202" i="20"/>
  <c r="AV201" i="20"/>
  <c r="AU201" i="20"/>
  <c r="AV200" i="20"/>
  <c r="AU200" i="20"/>
  <c r="AV199" i="20"/>
  <c r="AU199" i="20"/>
  <c r="AV198" i="20"/>
  <c r="AU198" i="20"/>
  <c r="AV197" i="20"/>
  <c r="AU197" i="20"/>
  <c r="AV196" i="20"/>
  <c r="AU196" i="20"/>
  <c r="AV195" i="20"/>
  <c r="AU195" i="20"/>
  <c r="AV194" i="20"/>
  <c r="AU194" i="20"/>
  <c r="AV193" i="20"/>
  <c r="AU193" i="20"/>
  <c r="AV192" i="20"/>
  <c r="AU192" i="20"/>
  <c r="AV191" i="20"/>
  <c r="AU191" i="20"/>
  <c r="AV190" i="20"/>
  <c r="AU190" i="20"/>
  <c r="AV189" i="20"/>
  <c r="AU189" i="20"/>
  <c r="AV188" i="20"/>
  <c r="AU188" i="20"/>
  <c r="AV187" i="20"/>
  <c r="AU187" i="20"/>
  <c r="AV186" i="20"/>
  <c r="AU186" i="20"/>
  <c r="AV185" i="20"/>
  <c r="AU185" i="20"/>
  <c r="AV184" i="20"/>
  <c r="AU184" i="20"/>
  <c r="AV183" i="20"/>
  <c r="AU183" i="20"/>
  <c r="AV182" i="20"/>
  <c r="AU182" i="20"/>
  <c r="AV181" i="20"/>
  <c r="AU181" i="20"/>
  <c r="AV180" i="20"/>
  <c r="AU180" i="20"/>
  <c r="AV179" i="20"/>
  <c r="AU179" i="20"/>
  <c r="AV178" i="20"/>
  <c r="AU178" i="20"/>
  <c r="AV177" i="20"/>
  <c r="AU177" i="20"/>
  <c r="AV176" i="20"/>
  <c r="AU176" i="20"/>
  <c r="AV175" i="20"/>
  <c r="AU175" i="20"/>
  <c r="AV174" i="20"/>
  <c r="AU174" i="20"/>
  <c r="AV173" i="20"/>
  <c r="AU173" i="20"/>
  <c r="AV172" i="20"/>
  <c r="AU172" i="20"/>
  <c r="AV171" i="20"/>
  <c r="AU171" i="20"/>
  <c r="AV170" i="20"/>
  <c r="AU170" i="20"/>
  <c r="AV169" i="20"/>
  <c r="AU169" i="20"/>
  <c r="AV168" i="20"/>
  <c r="AU168" i="20"/>
  <c r="AV167" i="20"/>
  <c r="AU167" i="20"/>
  <c r="AV166" i="20"/>
  <c r="AU166" i="20"/>
  <c r="AV165" i="20"/>
  <c r="AU165" i="20"/>
  <c r="AV164" i="20"/>
  <c r="AU164" i="20"/>
  <c r="AV163" i="20"/>
  <c r="AU163" i="20"/>
  <c r="AV162" i="20"/>
  <c r="AU162" i="20"/>
  <c r="AV161" i="20"/>
  <c r="AU161" i="20"/>
  <c r="AV160" i="20"/>
  <c r="AU160" i="20"/>
  <c r="AV159" i="20"/>
  <c r="AU159" i="20"/>
  <c r="AV158" i="20"/>
  <c r="AU158" i="20"/>
  <c r="AV157" i="20"/>
  <c r="AU157" i="20"/>
  <c r="AV156" i="20"/>
  <c r="AU156" i="20"/>
  <c r="AV155" i="20"/>
  <c r="AU155" i="20"/>
  <c r="AV154" i="20"/>
  <c r="AU154" i="20"/>
  <c r="AV153" i="20"/>
  <c r="AU153" i="20"/>
  <c r="AV152" i="20"/>
  <c r="AU152" i="20"/>
  <c r="AV151" i="20"/>
  <c r="AU151" i="20"/>
  <c r="AV150" i="20"/>
  <c r="AU150" i="20"/>
  <c r="AV149" i="20"/>
  <c r="AU149" i="20"/>
  <c r="AV148" i="20"/>
  <c r="AU148" i="20"/>
  <c r="AV147" i="20"/>
  <c r="AU147" i="20"/>
  <c r="AV146" i="20"/>
  <c r="AU146" i="20"/>
  <c r="AV145" i="20"/>
  <c r="AU145" i="20"/>
  <c r="AV144" i="20"/>
  <c r="AU144" i="20"/>
  <c r="AV143" i="20"/>
  <c r="AU143" i="20"/>
  <c r="AV142" i="20"/>
  <c r="AU142" i="20"/>
  <c r="AV141" i="20"/>
  <c r="AU141" i="20"/>
  <c r="AV140" i="20"/>
  <c r="AU140" i="20"/>
  <c r="AV139" i="20"/>
  <c r="AU139" i="20"/>
  <c r="AV138" i="20"/>
  <c r="AU138" i="20"/>
  <c r="AV137" i="20"/>
  <c r="AU137" i="20"/>
  <c r="AV136" i="20"/>
  <c r="AU136" i="20"/>
  <c r="AV135" i="20"/>
  <c r="AU135" i="20"/>
  <c r="AV134" i="20"/>
  <c r="AU134" i="20"/>
  <c r="AV133" i="20"/>
  <c r="AU133" i="20"/>
  <c r="AV132" i="20"/>
  <c r="AU132" i="20"/>
  <c r="AV131" i="20"/>
  <c r="AU131" i="20"/>
  <c r="AV130" i="20"/>
  <c r="AU130" i="20"/>
  <c r="AV129" i="20"/>
  <c r="AU129" i="20"/>
  <c r="AV128" i="20"/>
  <c r="AU128" i="20"/>
  <c r="AV127" i="20"/>
  <c r="AU127" i="20"/>
  <c r="AV126" i="20"/>
  <c r="AU126" i="20"/>
  <c r="AV125" i="20"/>
  <c r="AU125" i="20"/>
  <c r="AV124" i="20"/>
  <c r="AU124" i="20"/>
  <c r="AV123" i="20"/>
  <c r="AU123" i="20"/>
  <c r="AV122" i="20"/>
  <c r="AU122" i="20"/>
  <c r="AV121" i="20"/>
  <c r="AU121" i="20"/>
  <c r="AV120" i="20"/>
  <c r="AU120" i="20"/>
  <c r="AV119" i="20"/>
  <c r="AU119" i="20"/>
  <c r="AV118" i="20"/>
  <c r="AU118" i="20"/>
  <c r="AV117" i="20"/>
  <c r="AU117" i="20"/>
  <c r="AV116" i="20"/>
  <c r="AU116" i="20"/>
  <c r="AV115" i="20"/>
  <c r="AU115" i="20"/>
  <c r="AV114" i="20"/>
  <c r="AU114" i="20"/>
  <c r="AV113" i="20"/>
  <c r="AU113" i="20"/>
  <c r="AV112" i="20"/>
  <c r="AU112" i="20"/>
  <c r="AV111" i="20"/>
  <c r="AU111" i="20"/>
  <c r="AV110" i="20"/>
  <c r="AU110" i="20"/>
  <c r="AV109" i="20"/>
  <c r="AU109" i="20"/>
  <c r="AV108" i="20"/>
  <c r="AU108" i="20"/>
  <c r="AV107" i="20"/>
  <c r="AU107" i="20"/>
  <c r="AV106" i="20"/>
  <c r="AU106" i="20"/>
  <c r="AV105" i="20"/>
  <c r="AU105" i="20"/>
  <c r="AV104" i="20"/>
  <c r="AU104" i="20"/>
  <c r="AV103" i="20"/>
  <c r="AU103" i="20"/>
  <c r="AV102" i="20"/>
  <c r="AU102" i="20"/>
  <c r="AV101" i="20"/>
  <c r="AU101" i="20"/>
  <c r="AV100" i="20"/>
  <c r="AU100" i="20"/>
  <c r="AV99" i="20"/>
  <c r="AU99" i="20"/>
  <c r="AV98" i="20"/>
  <c r="AU98" i="20"/>
  <c r="AV97" i="20"/>
  <c r="AU97" i="20"/>
  <c r="AV96" i="20"/>
  <c r="AU96" i="20"/>
  <c r="AV95" i="20"/>
  <c r="AU95" i="20"/>
  <c r="AV94" i="20"/>
  <c r="AU94" i="20"/>
  <c r="AV93" i="20"/>
  <c r="AU93" i="20"/>
  <c r="AV92" i="20"/>
  <c r="AU92" i="20"/>
  <c r="AV91" i="20"/>
  <c r="AU91" i="20"/>
  <c r="AV90" i="20"/>
  <c r="AU90" i="20"/>
  <c r="AV89" i="20"/>
  <c r="AU89" i="20"/>
  <c r="AV88" i="20"/>
  <c r="AU88" i="20"/>
  <c r="AV87" i="20"/>
  <c r="AU87" i="20"/>
  <c r="AV86" i="20"/>
  <c r="AU86" i="20"/>
  <c r="AV85" i="20"/>
  <c r="AU85" i="20"/>
  <c r="AV84" i="20"/>
  <c r="AU84" i="20"/>
  <c r="AV83" i="20"/>
  <c r="AU83" i="20"/>
  <c r="AV82" i="20"/>
  <c r="AU82" i="20"/>
  <c r="AV81" i="20"/>
  <c r="AU81" i="20"/>
  <c r="AV80" i="20"/>
  <c r="AU80" i="20"/>
  <c r="AV79" i="20"/>
  <c r="AU79" i="20"/>
  <c r="AV78" i="20"/>
  <c r="AU78" i="20"/>
  <c r="AV77" i="20"/>
  <c r="AU77" i="20"/>
  <c r="AV76" i="20"/>
  <c r="AU76" i="20"/>
  <c r="AV75" i="20"/>
  <c r="AU75" i="20"/>
  <c r="AV74" i="20"/>
  <c r="AU74" i="20"/>
  <c r="AV73" i="20"/>
  <c r="AU73" i="20"/>
  <c r="AV72" i="20"/>
  <c r="AU72" i="20"/>
  <c r="AV71" i="20"/>
  <c r="AU71" i="20"/>
  <c r="AV70" i="20"/>
  <c r="AU70" i="20"/>
  <c r="AV69" i="20"/>
  <c r="AU69" i="20"/>
  <c r="AV68" i="20"/>
  <c r="AU68" i="20"/>
  <c r="AV67" i="20"/>
  <c r="AU67" i="20"/>
  <c r="AV66" i="20"/>
  <c r="AU66" i="20"/>
  <c r="AV65" i="20"/>
  <c r="AU65" i="20"/>
  <c r="AV64" i="20"/>
  <c r="AU64" i="20"/>
  <c r="AV63" i="20"/>
  <c r="AU63" i="20"/>
  <c r="AV62" i="20"/>
  <c r="AU62" i="20"/>
  <c r="AV61" i="20"/>
  <c r="AU61" i="20"/>
  <c r="AV60" i="20"/>
  <c r="AU60" i="20"/>
  <c r="AV59" i="20"/>
  <c r="AU59" i="20"/>
  <c r="AV58" i="20"/>
  <c r="AU58" i="20"/>
  <c r="AV57" i="20"/>
  <c r="AU57" i="20"/>
  <c r="AV56" i="20"/>
  <c r="AU56" i="20"/>
  <c r="AV55" i="20"/>
  <c r="AU55" i="20"/>
  <c r="AV54" i="20"/>
  <c r="AU54" i="20"/>
  <c r="AV53" i="20"/>
  <c r="AU53" i="20"/>
  <c r="AV52" i="20"/>
  <c r="AU52" i="20"/>
  <c r="AV51" i="20"/>
  <c r="AU51" i="20"/>
  <c r="AV50" i="20"/>
  <c r="AU50" i="20"/>
  <c r="AV49" i="20"/>
  <c r="AU49" i="20"/>
  <c r="AV48" i="20"/>
  <c r="AU48" i="20"/>
  <c r="AV47" i="20"/>
  <c r="AU47" i="20"/>
  <c r="AV46" i="20"/>
  <c r="AU46" i="20"/>
  <c r="AV45" i="20"/>
  <c r="AU45" i="20"/>
  <c r="AV44" i="20"/>
  <c r="AU44" i="20"/>
  <c r="AV43" i="20"/>
  <c r="AU43" i="20"/>
  <c r="AV42" i="20"/>
  <c r="AU42" i="20"/>
  <c r="AV41" i="20"/>
  <c r="AU41" i="20"/>
  <c r="AV40" i="20"/>
  <c r="AU40" i="20"/>
  <c r="AV39" i="20"/>
  <c r="AU39" i="20"/>
  <c r="AV38" i="20"/>
  <c r="AU38" i="20"/>
  <c r="AV37" i="20"/>
  <c r="AU37" i="20"/>
  <c r="AV36" i="20"/>
  <c r="AU36" i="20"/>
  <c r="AV35" i="20"/>
  <c r="AU35" i="20"/>
  <c r="AV34" i="20"/>
  <c r="AU34" i="20"/>
  <c r="AV33" i="20"/>
  <c r="AU33" i="20"/>
  <c r="AV32" i="20"/>
  <c r="AU32" i="20"/>
  <c r="AV31" i="20"/>
  <c r="AU31" i="20"/>
  <c r="AV30" i="20"/>
  <c r="AU30" i="20"/>
  <c r="AV29" i="20"/>
  <c r="AU29" i="20"/>
  <c r="AV28" i="20"/>
  <c r="AU28" i="20"/>
  <c r="AV27" i="20"/>
  <c r="AU27" i="20"/>
  <c r="AV26" i="20"/>
  <c r="AU26" i="20"/>
  <c r="AV25" i="20"/>
  <c r="AU25" i="20"/>
  <c r="AV24" i="20"/>
  <c r="AU24" i="20"/>
  <c r="AV23" i="20"/>
  <c r="AU23" i="20"/>
  <c r="AV22" i="20"/>
  <c r="AU22" i="20"/>
  <c r="AV21" i="20"/>
  <c r="AU21" i="20"/>
  <c r="AV20" i="20"/>
  <c r="AU20" i="20"/>
  <c r="AV19" i="20"/>
  <c r="AU19" i="20"/>
  <c r="AV18" i="20"/>
  <c r="AU18" i="20"/>
  <c r="AV17" i="20"/>
  <c r="AU17" i="20"/>
  <c r="AV16" i="20"/>
  <c r="AU16" i="20"/>
  <c r="AV15" i="20"/>
  <c r="AU15" i="20"/>
  <c r="AV14" i="20"/>
  <c r="AU14" i="20"/>
  <c r="AV13" i="20"/>
  <c r="AU13" i="20"/>
  <c r="AV12" i="20"/>
  <c r="AU12" i="20"/>
  <c r="AV11" i="20"/>
  <c r="AU11" i="20"/>
  <c r="AV10" i="20"/>
  <c r="AU10" i="20"/>
  <c r="AV9" i="20"/>
  <c r="AU9" i="20"/>
  <c r="AV8" i="20"/>
  <c r="AU8" i="20"/>
  <c r="AV7" i="20"/>
  <c r="AU7" i="20"/>
  <c r="K4" i="22"/>
  <c r="I4" i="22"/>
  <c r="V4" i="23"/>
  <c r="I4" i="23"/>
  <c r="O4" i="23"/>
  <c r="M4" i="23"/>
  <c r="X4" i="23"/>
  <c r="R4" i="23"/>
  <c r="E4" i="23"/>
  <c r="T4" i="23"/>
  <c r="M6" i="20"/>
  <c r="A6" i="20"/>
  <c r="AJ6" i="20"/>
  <c r="Y6" i="20"/>
  <c r="F6" i="7"/>
  <c r="Z6" i="7"/>
  <c r="D6" i="7"/>
  <c r="X6" i="7"/>
  <c r="E6" i="7"/>
  <c r="Y6" i="7"/>
  <c r="B6" i="7"/>
  <c r="V6" i="7"/>
  <c r="F4" i="23"/>
  <c r="H4" i="23"/>
  <c r="K4" i="23"/>
  <c r="J171" i="23"/>
  <c r="A4" i="22"/>
  <c r="G6" i="7"/>
  <c r="B4" i="23"/>
  <c r="AF48" i="23" l="1"/>
  <c r="Z53" i="23"/>
  <c r="AI93" i="23"/>
  <c r="AH96" i="23"/>
  <c r="Z98" i="23"/>
  <c r="AF102" i="23"/>
  <c r="AH126" i="23"/>
  <c r="AA150" i="23"/>
  <c r="Z167" i="23"/>
  <c r="AA170" i="23"/>
  <c r="AB181" i="23"/>
  <c r="AH216" i="23"/>
  <c r="AF220" i="23"/>
  <c r="AH235" i="23"/>
  <c r="AH244" i="23"/>
  <c r="AA63" i="23"/>
  <c r="AH68" i="23"/>
  <c r="AA82" i="23"/>
  <c r="AA91" i="23"/>
  <c r="AH120" i="23"/>
  <c r="AH123" i="23"/>
  <c r="AH140" i="23"/>
  <c r="AA157" i="23"/>
  <c r="AA160" i="23"/>
  <c r="AF188" i="23"/>
  <c r="AB204" i="23"/>
  <c r="AI221" i="23"/>
  <c r="AH228" i="23"/>
  <c r="AI244" i="23"/>
  <c r="Z250" i="23"/>
  <c r="AA41" i="23"/>
  <c r="AA52" i="23"/>
  <c r="AI62" i="23"/>
  <c r="AH71" i="23"/>
  <c r="AF77" i="23"/>
  <c r="AH83" i="23"/>
  <c r="AA94" i="23"/>
  <c r="AI112" i="23"/>
  <c r="AI136" i="23"/>
  <c r="AO170" i="23"/>
  <c r="AF174" i="23"/>
  <c r="AA173" i="23"/>
  <c r="AH178" i="23"/>
  <c r="Z204" i="23"/>
  <c r="AA207" i="23"/>
  <c r="AH212" i="23"/>
  <c r="Z230" i="23"/>
  <c r="AA233" i="23"/>
  <c r="AI238" i="23"/>
  <c r="AA250" i="23"/>
  <c r="AB263" i="23"/>
  <c r="AA266" i="23"/>
  <c r="AH271" i="23"/>
  <c r="AB52" i="23"/>
  <c r="AI89" i="23"/>
  <c r="AA97" i="23"/>
  <c r="AI102" i="23"/>
  <c r="AH105" i="23"/>
  <c r="AH108" i="23"/>
  <c r="AI129" i="23"/>
  <c r="AH132" i="23"/>
  <c r="AB134" i="23"/>
  <c r="AF142" i="23"/>
  <c r="AA141" i="23"/>
  <c r="AA145" i="23"/>
  <c r="AH220" i="23"/>
  <c r="AH219" i="23"/>
  <c r="AI271" i="23"/>
  <c r="AA49" i="23"/>
  <c r="AF53" i="23"/>
  <c r="AH59" i="23"/>
  <c r="AF67" i="23"/>
  <c r="AB69" i="23"/>
  <c r="AA81" i="23"/>
  <c r="Z91" i="23"/>
  <c r="AH92" i="23"/>
  <c r="Z94" i="23"/>
  <c r="AF98" i="23"/>
  <c r="AA100" i="23"/>
  <c r="AI108" i="23"/>
  <c r="AH119" i="23"/>
  <c r="AF122" i="23"/>
  <c r="AI132" i="23"/>
  <c r="AH139" i="23"/>
  <c r="AF154" i="23"/>
  <c r="AB153" i="23"/>
  <c r="AA156" i="23"/>
  <c r="AI171" i="23"/>
  <c r="Z173" i="23"/>
  <c r="AH174" i="23"/>
  <c r="AA176" i="23"/>
  <c r="AA180" i="23"/>
  <c r="AI185" i="23"/>
  <c r="AF194" i="23"/>
  <c r="AI205" i="23"/>
  <c r="Z207" i="23"/>
  <c r="AB210" i="23"/>
  <c r="AH224" i="23"/>
  <c r="AB226" i="23"/>
  <c r="AH231" i="23"/>
  <c r="Z232" i="23"/>
  <c r="AF236" i="23"/>
  <c r="AH251" i="23"/>
  <c r="AF254" i="23"/>
  <c r="AH261" i="23"/>
  <c r="AF264" i="23"/>
  <c r="AF125" i="23"/>
  <c r="AH45" i="23"/>
  <c r="AI77" i="23"/>
  <c r="AI92" i="23"/>
  <c r="AU137" i="23" s="1"/>
  <c r="AH95" i="23"/>
  <c r="Z103" i="23"/>
  <c r="AH125" i="23"/>
  <c r="AO155" i="23"/>
  <c r="AF197" i="23"/>
  <c r="AA203" i="23"/>
  <c r="AI215" i="23"/>
  <c r="AF219" i="23"/>
  <c r="Z218" i="23"/>
  <c r="AI231" i="23"/>
  <c r="AI251" i="23"/>
  <c r="AH267" i="23"/>
  <c r="AF47" i="23"/>
  <c r="AH66" i="23"/>
  <c r="AF76" i="23"/>
  <c r="AH82" i="23"/>
  <c r="AA90" i="23"/>
  <c r="AA103" i="23"/>
  <c r="AI111" i="23"/>
  <c r="AH122" i="23"/>
  <c r="AI135" i="23"/>
  <c r="AA137" i="23"/>
  <c r="AF145" i="23"/>
  <c r="AA172" i="23"/>
  <c r="AH177" i="23"/>
  <c r="AA213" i="23"/>
  <c r="AB218" i="23"/>
  <c r="AA229" i="23"/>
  <c r="AA232" i="23"/>
  <c r="AI248" i="23"/>
  <c r="AH270" i="23"/>
  <c r="AF273" i="23"/>
  <c r="AH42" i="23"/>
  <c r="AT121" i="23" s="1"/>
  <c r="AB43" i="23"/>
  <c r="AA86" i="23"/>
  <c r="AA93" i="23"/>
  <c r="AF118" i="23"/>
  <c r="AB133" i="23"/>
  <c r="AA140" i="23"/>
  <c r="AA144" i="23"/>
  <c r="AH157" i="23"/>
  <c r="AO159" i="23"/>
  <c r="AA162" i="23"/>
  <c r="AI177" i="23"/>
  <c r="AI181" i="23"/>
  <c r="AF184" i="23"/>
  <c r="Z186" i="23"/>
  <c r="AB189" i="23"/>
  <c r="AA199" i="23"/>
  <c r="Z229" i="23"/>
  <c r="AH237" i="23"/>
  <c r="AF250" i="23"/>
  <c r="AA65" i="23"/>
  <c r="AA68" i="23"/>
  <c r="AB80" i="23"/>
  <c r="AA96" i="23"/>
  <c r="AI101" i="23"/>
  <c r="AH104" i="23"/>
  <c r="AI128" i="23"/>
  <c r="AH131" i="23"/>
  <c r="AA152" i="23"/>
  <c r="AF163" i="23"/>
  <c r="AA165" i="23"/>
  <c r="AH170" i="23"/>
  <c r="AF173" i="23"/>
  <c r="AA179" i="23"/>
  <c r="AF193" i="23"/>
  <c r="AI197" i="23"/>
  <c r="AI200" i="23"/>
  <c r="AF207" i="23"/>
  <c r="AI211" i="23"/>
  <c r="Z213" i="23"/>
  <c r="AF233" i="23"/>
  <c r="AI237" i="23"/>
  <c r="AF240" i="23"/>
  <c r="AA252" i="23"/>
  <c r="AB255" i="23"/>
  <c r="AH260" i="23"/>
  <c r="AF263" i="23"/>
  <c r="AA268" i="23"/>
  <c r="AF275" i="23"/>
  <c r="AA274" i="23"/>
  <c r="AI147" i="23"/>
  <c r="AI47" i="23"/>
  <c r="AH58" i="23"/>
  <c r="AF68" i="23"/>
  <c r="AI76" i="23"/>
  <c r="AB77" i="23"/>
  <c r="AB85" i="23"/>
  <c r="AA99" i="23"/>
  <c r="AF121" i="23"/>
  <c r="AI131" i="23"/>
  <c r="AI170" i="23"/>
  <c r="AH184" i="23"/>
  <c r="AB209" i="23"/>
  <c r="AF243" i="23"/>
  <c r="AB242" i="23"/>
  <c r="AH250" i="23"/>
  <c r="AF259" i="23"/>
  <c r="AF266" i="23"/>
  <c r="Z41" i="23"/>
  <c r="AF52" i="23"/>
  <c r="AF55" i="23"/>
  <c r="AF66" i="23"/>
  <c r="Z74" i="23"/>
  <c r="AH91" i="23"/>
  <c r="AA102" i="23"/>
  <c r="AI107" i="23"/>
  <c r="AA168" i="23"/>
  <c r="AI184" i="23"/>
  <c r="AI187" i="23"/>
  <c r="AF199" i="23"/>
  <c r="AA202" i="23"/>
  <c r="AB228" i="23"/>
  <c r="AF246" i="23"/>
  <c r="AI250" i="23"/>
  <c r="AF256" i="23"/>
  <c r="AA258" i="23"/>
  <c r="AH263" i="23"/>
  <c r="AF269" i="23"/>
  <c r="AH275" i="23"/>
  <c r="AF111" i="23"/>
  <c r="AF56" i="23"/>
  <c r="AH147" i="23"/>
  <c r="AH160" i="23"/>
  <c r="AH217" i="23"/>
  <c r="Z253" i="23"/>
  <c r="AH259" i="23"/>
  <c r="AH266" i="23"/>
  <c r="AI275" i="23"/>
  <c r="AF234" i="23"/>
  <c r="AA92" i="23"/>
  <c r="AI153" i="23"/>
  <c r="AB171" i="23"/>
  <c r="AF183" i="23"/>
  <c r="AA191" i="23"/>
  <c r="AH210" i="23"/>
  <c r="AF213" i="23"/>
  <c r="AI243" i="23"/>
  <c r="AH256" i="23"/>
  <c r="AF262" i="23"/>
  <c r="Z261" i="23"/>
  <c r="AI266" i="23"/>
  <c r="AH269" i="23"/>
  <c r="AF272" i="23"/>
  <c r="AA273" i="23"/>
  <c r="AH241" i="23"/>
  <c r="AA95" i="23"/>
  <c r="AH155" i="23"/>
  <c r="AF159" i="23"/>
  <c r="AI166" i="23"/>
  <c r="AB174" i="23"/>
  <c r="AA178" i="23"/>
  <c r="AH186" i="23"/>
  <c r="AI209" i="23"/>
  <c r="AB220" i="23"/>
  <c r="AH229" i="23"/>
  <c r="AB234" i="23"/>
  <c r="AA241" i="23"/>
  <c r="AI246" i="23"/>
  <c r="AF249" i="23"/>
  <c r="AA261" i="23"/>
  <c r="AC37" i="7"/>
  <c r="O42" i="7"/>
  <c r="AC59" i="7"/>
  <c r="AC68" i="7"/>
  <c r="AC123" i="7"/>
  <c r="AC145" i="7"/>
  <c r="AC157" i="7"/>
  <c r="AC179" i="7"/>
  <c r="AC189" i="7"/>
  <c r="AC211" i="7"/>
  <c r="O214" i="7"/>
  <c r="AC221" i="7"/>
  <c r="O250" i="7"/>
  <c r="AC255" i="7"/>
  <c r="AC260" i="7"/>
  <c r="O275" i="7"/>
  <c r="O277" i="7"/>
  <c r="O282" i="7"/>
  <c r="AC304" i="7"/>
  <c r="O331" i="7"/>
  <c r="AC334" i="7"/>
  <c r="AC339" i="7"/>
  <c r="O361" i="7"/>
  <c r="O402" i="7"/>
  <c r="AC432" i="7"/>
  <c r="O444" i="7"/>
  <c r="AC454" i="7"/>
  <c r="AC486" i="7"/>
  <c r="O523" i="7"/>
  <c r="O530" i="7"/>
  <c r="O533" i="7"/>
  <c r="AC538" i="7"/>
  <c r="AC545" i="7"/>
  <c r="AC564" i="7"/>
  <c r="O609" i="7"/>
  <c r="O611" i="7"/>
  <c r="O621" i="7"/>
  <c r="AC631" i="7"/>
  <c r="AC711" i="7"/>
  <c r="AC743" i="7"/>
  <c r="O748" i="7"/>
  <c r="O765" i="7"/>
  <c r="AC785" i="7"/>
  <c r="AC820" i="7"/>
  <c r="AC837" i="7"/>
  <c r="AC874" i="7"/>
  <c r="O879" i="7"/>
  <c r="O906" i="7"/>
  <c r="O1040" i="7"/>
  <c r="O1045" i="7"/>
  <c r="O1047" i="7"/>
  <c r="O1072" i="7"/>
  <c r="AD155" i="23"/>
  <c r="AD231" i="23"/>
  <c r="AC20" i="7"/>
  <c r="AC91" i="7"/>
  <c r="AC128" i="7"/>
  <c r="AC302" i="7"/>
  <c r="AC307" i="7"/>
  <c r="AC371" i="7"/>
  <c r="O407" i="7"/>
  <c r="O476" i="7"/>
  <c r="O508" i="7"/>
  <c r="O535" i="7"/>
  <c r="O557" i="7"/>
  <c r="O589" i="7"/>
  <c r="O614" i="7"/>
  <c r="AC654" i="7"/>
  <c r="O664" i="7"/>
  <c r="O684" i="7"/>
  <c r="AC748" i="7"/>
  <c r="AC753" i="7"/>
  <c r="AC790" i="7"/>
  <c r="AC926" i="7"/>
  <c r="O928" i="7"/>
  <c r="O998" i="7"/>
  <c r="O1020" i="7"/>
  <c r="AC1057" i="7"/>
  <c r="O1074" i="7"/>
  <c r="O35" i="7"/>
  <c r="AC57" i="7"/>
  <c r="O81" i="7"/>
  <c r="AC89" i="7"/>
  <c r="AC121" i="7"/>
  <c r="O162" i="7"/>
  <c r="AC197" i="7"/>
  <c r="AC216" i="7"/>
  <c r="O339" i="7"/>
  <c r="O341" i="7"/>
  <c r="O363" i="7"/>
  <c r="O380" i="7"/>
  <c r="O383" i="7"/>
  <c r="O412" i="7"/>
  <c r="AC575" i="7"/>
  <c r="O582" i="7"/>
  <c r="O632" i="7"/>
  <c r="O647" i="7"/>
  <c r="O694" i="7"/>
  <c r="O699" i="7"/>
  <c r="AC701" i="7"/>
  <c r="O716" i="7"/>
  <c r="AC736" i="7"/>
  <c r="O770" i="7"/>
  <c r="O788" i="7"/>
  <c r="O825" i="7"/>
  <c r="O860" i="7"/>
  <c r="O889" i="7"/>
  <c r="O971" i="7"/>
  <c r="O1023" i="7"/>
  <c r="AC1060" i="7"/>
  <c r="AC13" i="7"/>
  <c r="O18" i="7"/>
  <c r="AC62" i="7"/>
  <c r="O111" i="7"/>
  <c r="O194" i="7"/>
  <c r="AC202" i="7"/>
  <c r="O226" i="7"/>
  <c r="AC288" i="7"/>
  <c r="O307" i="7"/>
  <c r="O309" i="7"/>
  <c r="O314" i="7"/>
  <c r="O371" i="7"/>
  <c r="O373" i="7"/>
  <c r="AC482" i="7"/>
  <c r="O502" i="7"/>
  <c r="AC514" i="7"/>
  <c r="AC607" i="7"/>
  <c r="AC622" i="7"/>
  <c r="O652" i="7"/>
  <c r="AC659" i="7"/>
  <c r="O706" i="7"/>
  <c r="AC709" i="7"/>
  <c r="O726" i="7"/>
  <c r="AC728" i="7"/>
  <c r="O731" i="7"/>
  <c r="AC733" i="7"/>
  <c r="AC746" i="7"/>
  <c r="AC758" i="7"/>
  <c r="O892" i="7"/>
  <c r="O931" i="7"/>
  <c r="O981" i="7"/>
  <c r="AC1013" i="7"/>
  <c r="AC1028" i="7"/>
  <c r="AC1050" i="7"/>
  <c r="O1062" i="7"/>
  <c r="AD134" i="23"/>
  <c r="AC8" i="7"/>
  <c r="AC33" i="7"/>
  <c r="AC72" i="7"/>
  <c r="O84" i="7"/>
  <c r="O116" i="7"/>
  <c r="AC172" i="7"/>
  <c r="AC177" i="7"/>
  <c r="O199" i="7"/>
  <c r="AC204" i="7"/>
  <c r="AC209" i="7"/>
  <c r="AC231" i="7"/>
  <c r="AC329" i="7"/>
  <c r="AC351" i="7"/>
  <c r="AC356" i="7"/>
  <c r="O378" i="7"/>
  <c r="AC430" i="7"/>
  <c r="AC577" i="7"/>
  <c r="O679" i="7"/>
  <c r="O768" i="7"/>
  <c r="AC835" i="7"/>
  <c r="O843" i="7"/>
  <c r="O940" i="7"/>
  <c r="O969" i="7"/>
  <c r="AC1033" i="7"/>
  <c r="O1052" i="7"/>
  <c r="O1067" i="7"/>
  <c r="AD78" i="23"/>
  <c r="AD102" i="23"/>
  <c r="AD153" i="23"/>
  <c r="AD164" i="23"/>
  <c r="O59" i="7"/>
  <c r="O123" i="7"/>
  <c r="AC146" i="7"/>
  <c r="AC182" i="7"/>
  <c r="AC214" i="7"/>
  <c r="O246" i="7"/>
  <c r="O305" i="7"/>
  <c r="AC361" i="7"/>
  <c r="AC528" i="7"/>
  <c r="O536" i="7"/>
  <c r="O622" i="7"/>
  <c r="AC635" i="7"/>
  <c r="O657" i="7"/>
  <c r="O659" i="7"/>
  <c r="O669" i="7"/>
  <c r="O711" i="7"/>
  <c r="O738" i="7"/>
  <c r="O743" i="7"/>
  <c r="AC843" i="7"/>
  <c r="AC899" i="7"/>
  <c r="O911" i="7"/>
  <c r="AC916" i="7"/>
  <c r="AC943" i="7"/>
  <c r="AC986" i="7"/>
  <c r="O1035" i="7"/>
  <c r="AD63" i="23"/>
  <c r="AD120" i="23"/>
  <c r="AD123" i="23"/>
  <c r="AD185" i="23"/>
  <c r="AD187" i="23"/>
  <c r="AD241" i="23"/>
  <c r="AD268" i="23"/>
  <c r="O20" i="7"/>
  <c r="AC74" i="7"/>
  <c r="AC106" i="7"/>
  <c r="AC131" i="7"/>
  <c r="AC150" i="7"/>
  <c r="O161" i="7"/>
  <c r="O330" i="7"/>
  <c r="AC438" i="7"/>
  <c r="O482" i="7"/>
  <c r="AC517" i="7"/>
  <c r="O627" i="7"/>
  <c r="O654" i="7"/>
  <c r="AC662" i="7"/>
  <c r="AC664" i="7"/>
  <c r="O851" i="7"/>
  <c r="O962" i="7"/>
  <c r="AC1009" i="7"/>
  <c r="AD133" i="23"/>
  <c r="AD258" i="23"/>
  <c r="AC9" i="7"/>
  <c r="O26" i="7"/>
  <c r="AC35" i="7"/>
  <c r="O43" i="7"/>
  <c r="O52" i="7"/>
  <c r="O57" i="7"/>
  <c r="O89" i="7"/>
  <c r="O193" i="7"/>
  <c r="AC239" i="7"/>
  <c r="O261" i="7"/>
  <c r="O345" i="7"/>
  <c r="O403" i="7"/>
  <c r="O416" i="7"/>
  <c r="AC426" i="7"/>
  <c r="O450" i="7"/>
  <c r="O455" i="7"/>
  <c r="AC468" i="7"/>
  <c r="O487" i="7"/>
  <c r="O517" i="7"/>
  <c r="AC529" i="7"/>
  <c r="O548" i="7"/>
  <c r="O580" i="7"/>
  <c r="AC632" i="7"/>
  <c r="AC642" i="7"/>
  <c r="AC647" i="7"/>
  <c r="AC694" i="7"/>
  <c r="AC699" i="7"/>
  <c r="O736" i="7"/>
  <c r="O880" i="7"/>
  <c r="AC938" i="7"/>
  <c r="O997" i="7"/>
  <c r="O1004" i="7"/>
  <c r="AC1023" i="7"/>
  <c r="AC1041" i="7"/>
  <c r="AC1068" i="7"/>
  <c r="AD137" i="23"/>
  <c r="AC16" i="7"/>
  <c r="AC21" i="7"/>
  <c r="O62" i="7"/>
  <c r="O126" i="7"/>
  <c r="AC148" i="7"/>
  <c r="AC227" i="7"/>
  <c r="O230" i="7"/>
  <c r="O266" i="7"/>
  <c r="AC271" i="7"/>
  <c r="O283" i="7"/>
  <c r="O288" i="7"/>
  <c r="O293" i="7"/>
  <c r="AC323" i="7"/>
  <c r="O377" i="7"/>
  <c r="O386" i="7"/>
  <c r="O391" i="7"/>
  <c r="O423" i="7"/>
  <c r="O428" i="7"/>
  <c r="AC470" i="7"/>
  <c r="AC502" i="7"/>
  <c r="O514" i="7"/>
  <c r="AC522" i="7"/>
  <c r="AC566" i="7"/>
  <c r="AC576" i="7"/>
  <c r="AC603" i="7"/>
  <c r="AC726" i="7"/>
  <c r="AC731" i="7"/>
  <c r="AC752" i="7"/>
  <c r="O781" i="7"/>
  <c r="AC789" i="7"/>
  <c r="AC806" i="7"/>
  <c r="AC811" i="7"/>
  <c r="O816" i="7"/>
  <c r="AC868" i="7"/>
  <c r="O873" i="7"/>
  <c r="O924" i="7"/>
  <c r="AC931" i="7"/>
  <c r="AC980" i="7"/>
  <c r="AC982" i="7"/>
  <c r="AC1012" i="7"/>
  <c r="O1063" i="7"/>
  <c r="O58" i="7"/>
  <c r="AC80" i="7"/>
  <c r="AC107" i="7"/>
  <c r="AC144" i="7"/>
  <c r="AC276" i="7"/>
  <c r="O315" i="7"/>
  <c r="AC318" i="7"/>
  <c r="AC333" i="7"/>
  <c r="O350" i="7"/>
  <c r="AC355" i="7"/>
  <c r="O396" i="7"/>
  <c r="O460" i="7"/>
  <c r="O492" i="7"/>
  <c r="AC532" i="7"/>
  <c r="O563" i="7"/>
  <c r="O573" i="7"/>
  <c r="AC600" i="7"/>
  <c r="O605" i="7"/>
  <c r="AC638" i="7"/>
  <c r="O648" i="7"/>
  <c r="AC678" i="7"/>
  <c r="O683" i="7"/>
  <c r="AC695" i="7"/>
  <c r="O710" i="7"/>
  <c r="O747" i="7"/>
  <c r="O786" i="7"/>
  <c r="AC858" i="7"/>
  <c r="O863" i="7"/>
  <c r="O878" i="7"/>
  <c r="O902" i="7"/>
  <c r="AC910" i="7"/>
  <c r="O922" i="7"/>
  <c r="O953" i="7"/>
  <c r="AC1002" i="7"/>
  <c r="O1024" i="7"/>
  <c r="AC1044" i="7"/>
  <c r="AC1061" i="7"/>
  <c r="AD194" i="23"/>
  <c r="AD233" i="23"/>
  <c r="AD244" i="23"/>
  <c r="AD251" i="23"/>
  <c r="AC11" i="7"/>
  <c r="O19" i="7"/>
  <c r="O28" i="7"/>
  <c r="AC48" i="7"/>
  <c r="O65" i="7"/>
  <c r="AC85" i="7"/>
  <c r="O146" i="7"/>
  <c r="AC176" i="7"/>
  <c r="O257" i="7"/>
  <c r="AC272" i="7"/>
  <c r="O274" i="7"/>
  <c r="AC306" i="7"/>
  <c r="O323" i="7"/>
  <c r="AC335" i="7"/>
  <c r="AC350" i="7"/>
  <c r="AC360" i="7"/>
  <c r="O379" i="7"/>
  <c r="AC404" i="7"/>
  <c r="AC419" i="7"/>
  <c r="AC448" i="7"/>
  <c r="AC475" i="7"/>
  <c r="AC534" i="7"/>
  <c r="O544" i="7"/>
  <c r="AC546" i="7"/>
  <c r="AC559" i="7"/>
  <c r="O566" i="7"/>
  <c r="AC568" i="7"/>
  <c r="AC615" i="7"/>
  <c r="AC633" i="7"/>
  <c r="AC643" i="7"/>
  <c r="O663" i="7"/>
  <c r="O668" i="7"/>
  <c r="O670" i="7"/>
  <c r="O715" i="7"/>
  <c r="AC720" i="7"/>
  <c r="AC727" i="7"/>
  <c r="O732" i="7"/>
  <c r="O737" i="7"/>
  <c r="O742" i="7"/>
  <c r="O744" i="7"/>
  <c r="AC757" i="7"/>
  <c r="AC807" i="7"/>
  <c r="AC822" i="7"/>
  <c r="AC826" i="7"/>
  <c r="AC881" i="7"/>
  <c r="AC890" i="7"/>
  <c r="O895" i="7"/>
  <c r="O915" i="7"/>
  <c r="AC927" i="7"/>
  <c r="O932" i="7"/>
  <c r="O958" i="7"/>
  <c r="AC987" i="7"/>
  <c r="AC1017" i="7"/>
  <c r="O1029" i="7"/>
  <c r="O1034" i="7"/>
  <c r="O1039" i="7"/>
  <c r="AC1049" i="7"/>
  <c r="AC1081" i="7"/>
  <c r="AD43" i="23"/>
  <c r="AD267" i="23"/>
  <c r="O34" i="7"/>
  <c r="O51" i="7"/>
  <c r="AC70" i="7"/>
  <c r="AC78" i="7"/>
  <c r="AC110" i="7"/>
  <c r="AC161" i="7"/>
  <c r="O178" i="7"/>
  <c r="O210" i="7"/>
  <c r="AD130" i="23"/>
  <c r="AD224" i="23"/>
  <c r="AD236" i="23"/>
  <c r="AD257" i="23"/>
  <c r="AD270" i="23"/>
  <c r="AC12" i="7"/>
  <c r="AC17" i="7"/>
  <c r="AC26" i="7"/>
  <c r="AC29" i="7"/>
  <c r="AC43" i="7"/>
  <c r="AC88" i="7"/>
  <c r="O100" i="7"/>
  <c r="AC120" i="7"/>
  <c r="O132" i="7"/>
  <c r="AC147" i="7"/>
  <c r="AC156" i="7"/>
  <c r="AC166" i="7"/>
  <c r="AC188" i="7"/>
  <c r="AC193" i="7"/>
  <c r="AC196" i="7"/>
  <c r="O215" i="7"/>
  <c r="AC220" i="7"/>
  <c r="AC228" i="7"/>
  <c r="O287" i="7"/>
  <c r="O289" i="7"/>
  <c r="O292" i="7"/>
  <c r="AC308" i="7"/>
  <c r="AC321" i="7"/>
  <c r="AC336" i="7"/>
  <c r="AC345" i="7"/>
  <c r="O362" i="7"/>
  <c r="AC367" i="7"/>
  <c r="AC372" i="7"/>
  <c r="AC387" i="7"/>
  <c r="O390" i="7"/>
  <c r="O397" i="7"/>
  <c r="AC414" i="7"/>
  <c r="AC416" i="7"/>
  <c r="O422" i="7"/>
  <c r="O434" i="7"/>
  <c r="AC449" i="7"/>
  <c r="O518" i="7"/>
  <c r="AC547" i="7"/>
  <c r="AC574" i="7"/>
  <c r="AC601" i="7"/>
  <c r="AC606" i="7"/>
  <c r="O616" i="7"/>
  <c r="O641" i="7"/>
  <c r="O646" i="7"/>
  <c r="O685" i="7"/>
  <c r="O708" i="7"/>
  <c r="O784" i="7"/>
  <c r="O795" i="7"/>
  <c r="O817" i="7"/>
  <c r="O881" i="7"/>
  <c r="AC900" i="7"/>
  <c r="AC908" i="7"/>
  <c r="O934" i="7"/>
  <c r="AC942" i="7"/>
  <c r="O944" i="7"/>
  <c r="O954" i="7"/>
  <c r="O956" i="7"/>
  <c r="AC973" i="7"/>
  <c r="AC975" i="7"/>
  <c r="O1019" i="7"/>
  <c r="AC1034" i="7"/>
  <c r="O1051" i="7"/>
  <c r="AC1064" i="7"/>
  <c r="AC24" i="7"/>
  <c r="AC49" i="7"/>
  <c r="AC198" i="7"/>
  <c r="AC230" i="7"/>
  <c r="O245" i="7"/>
  <c r="O265" i="7"/>
  <c r="AC299" i="7"/>
  <c r="AC377" i="7"/>
  <c r="O395" i="7"/>
  <c r="O427" i="7"/>
  <c r="AC429" i="7"/>
  <c r="O432" i="7"/>
  <c r="O439" i="7"/>
  <c r="AC442" i="7"/>
  <c r="O459" i="7"/>
  <c r="O461" i="7"/>
  <c r="O469" i="7"/>
  <c r="AC481" i="7"/>
  <c r="O491" i="7"/>
  <c r="AC501" i="7"/>
  <c r="AC513" i="7"/>
  <c r="O522" i="7"/>
  <c r="AC530" i="7"/>
  <c r="O552" i="7"/>
  <c r="O562" i="7"/>
  <c r="O576" i="7"/>
  <c r="O584" i="7"/>
  <c r="O599" i="7"/>
  <c r="AC611" i="7"/>
  <c r="O626" i="7"/>
  <c r="AC651" i="7"/>
  <c r="O658" i="7"/>
  <c r="AC676" i="7"/>
  <c r="O690" i="7"/>
  <c r="O722" i="7"/>
  <c r="AC742" i="7"/>
  <c r="AC775" i="7"/>
  <c r="O780" i="7"/>
  <c r="AC800" i="7"/>
  <c r="O842" i="7"/>
  <c r="AC847" i="7"/>
  <c r="O852" i="7"/>
  <c r="AC862" i="7"/>
  <c r="O864" i="7"/>
  <c r="O867" i="7"/>
  <c r="O869" i="7"/>
  <c r="O884" i="7"/>
  <c r="AC891" i="7"/>
  <c r="AC913" i="7"/>
  <c r="AC1039" i="7"/>
  <c r="AC1071" i="7"/>
  <c r="O10" i="7"/>
  <c r="O27" i="7"/>
  <c r="O36" i="7"/>
  <c r="AC44" i="7"/>
  <c r="AC58" i="7"/>
  <c r="AC83" i="7"/>
  <c r="AC90" i="7"/>
  <c r="AC115" i="7"/>
  <c r="AC122" i="7"/>
  <c r="O211" i="7"/>
  <c r="O240" i="7"/>
  <c r="O267" i="7"/>
  <c r="AC275" i="7"/>
  <c r="O297" i="7"/>
  <c r="O319" i="7"/>
  <c r="O324" i="7"/>
  <c r="AC368" i="7"/>
  <c r="O392" i="7"/>
  <c r="AC397" i="7"/>
  <c r="AC461" i="7"/>
  <c r="O464" i="7"/>
  <c r="O466" i="7"/>
  <c r="AC474" i="7"/>
  <c r="O496" i="7"/>
  <c r="O498" i="7"/>
  <c r="O501" i="7"/>
  <c r="AC506" i="7"/>
  <c r="O567" i="7"/>
  <c r="O572" i="7"/>
  <c r="O574" i="7"/>
  <c r="O594" i="7"/>
  <c r="O604" i="7"/>
  <c r="AC646" i="7"/>
  <c r="AC648" i="7"/>
  <c r="AC683" i="7"/>
  <c r="AC713" i="7"/>
  <c r="O740" i="7"/>
  <c r="AC747" i="7"/>
  <c r="AC760" i="7"/>
  <c r="O763" i="7"/>
  <c r="AC780" i="7"/>
  <c r="AC830" i="7"/>
  <c r="O832" i="7"/>
  <c r="AC894" i="7"/>
  <c r="AC896" i="7"/>
  <c r="O910" i="7"/>
  <c r="AC918" i="7"/>
  <c r="AC935" i="7"/>
  <c r="O947" i="7"/>
  <c r="O949" i="7"/>
  <c r="AC959" i="7"/>
  <c r="O976" i="7"/>
  <c r="AC993" i="7"/>
  <c r="O1008" i="7"/>
  <c r="AC1029" i="7"/>
  <c r="O1037" i="7"/>
  <c r="O1042" i="7"/>
  <c r="C473" i="22"/>
  <c r="C161" i="22"/>
  <c r="C175" i="22"/>
  <c r="C205" i="22"/>
  <c r="AG85" i="23"/>
  <c r="AG130" i="23"/>
  <c r="AG137" i="23"/>
  <c r="C362" i="22"/>
  <c r="AG175" i="23"/>
  <c r="AG183" i="23"/>
  <c r="AG191" i="23"/>
  <c r="C423" i="22"/>
  <c r="AG271" i="23"/>
  <c r="Z150" i="23"/>
  <c r="Z156" i="23"/>
  <c r="C66" i="22"/>
  <c r="C103" i="22"/>
  <c r="C147" i="22"/>
  <c r="C234" i="22"/>
  <c r="C280" i="22"/>
  <c r="Z140" i="23"/>
  <c r="Z145" i="23"/>
  <c r="C4" i="22"/>
  <c r="C126" i="22"/>
  <c r="C295" i="22"/>
  <c r="C333" i="22"/>
  <c r="AG138" i="23"/>
  <c r="AG168" i="23"/>
  <c r="AG184" i="23"/>
  <c r="C402" i="22"/>
  <c r="AG207" i="23"/>
  <c r="C417" i="22"/>
  <c r="AG243" i="23"/>
  <c r="Z136" i="23"/>
  <c r="C6" i="22"/>
  <c r="C97" i="22"/>
  <c r="C274" i="22"/>
  <c r="AG79" i="23"/>
  <c r="C289" i="22"/>
  <c r="C303" i="22"/>
  <c r="AG154" i="23"/>
  <c r="AG185" i="23"/>
  <c r="AG260" i="23"/>
  <c r="Z152" i="23"/>
  <c r="Z202" i="23"/>
  <c r="Z203" i="23"/>
  <c r="C60" i="22"/>
  <c r="C18" i="22"/>
  <c r="C170" i="22"/>
  <c r="C200" i="22"/>
  <c r="AG101" i="23"/>
  <c r="Z223" i="23"/>
  <c r="C31" i="22"/>
  <c r="C228" i="22"/>
  <c r="C356" i="22"/>
  <c r="C25" i="22"/>
  <c r="C39" i="22"/>
  <c r="C83" i="22"/>
  <c r="Z57" i="23"/>
  <c r="Z266" i="23"/>
  <c r="C89" i="22"/>
  <c r="C141" i="22"/>
  <c r="C164" i="22"/>
  <c r="C223" i="22"/>
  <c r="AG66" i="23"/>
  <c r="AG73" i="23"/>
  <c r="AG88" i="23"/>
  <c r="AG95" i="23"/>
  <c r="AG110" i="23"/>
  <c r="AG133" i="23"/>
  <c r="AG202" i="23"/>
  <c r="AG217" i="23"/>
  <c r="C435" i="22"/>
  <c r="Z82" i="23"/>
  <c r="Z90" i="23"/>
  <c r="Z184" i="23"/>
  <c r="Z187" i="23"/>
  <c r="Z194" i="23"/>
  <c r="Z210" i="23"/>
  <c r="Z269" i="23"/>
  <c r="C318" i="22"/>
  <c r="C19" i="22"/>
  <c r="C33" i="22"/>
  <c r="C47" i="22"/>
  <c r="C62" i="22"/>
  <c r="C77" i="22"/>
  <c r="C106" i="22"/>
  <c r="C136" i="22"/>
  <c r="C194" i="22"/>
  <c r="C216" i="22"/>
  <c r="AG81" i="23"/>
  <c r="AG126" i="23"/>
  <c r="AG156" i="23"/>
  <c r="AG179" i="23"/>
  <c r="Z170" i="23"/>
  <c r="C269" i="22"/>
  <c r="C298" i="22"/>
  <c r="C420" i="22"/>
  <c r="AG250" i="23"/>
  <c r="C467" i="22"/>
  <c r="Z63" i="23"/>
  <c r="Z147" i="23"/>
  <c r="C231" i="22"/>
  <c r="AG119" i="23"/>
  <c r="AG127" i="23"/>
  <c r="AG180" i="23"/>
  <c r="AG218" i="23"/>
  <c r="C453" i="22"/>
  <c r="Z245" i="23"/>
  <c r="C12" i="22"/>
  <c r="C130" i="22"/>
  <c r="C159" i="22"/>
  <c r="C210" i="22"/>
  <c r="C292" i="22"/>
  <c r="AG104" i="23"/>
  <c r="C367" i="22"/>
  <c r="AG226" i="23"/>
  <c r="AG236" i="23"/>
  <c r="AG266" i="23"/>
  <c r="Z44" i="23"/>
  <c r="Z68" i="23"/>
  <c r="Z242" i="23"/>
  <c r="C152" i="22"/>
  <c r="C225" i="22"/>
  <c r="C239" i="22"/>
  <c r="C353" i="22"/>
  <c r="AG252" i="23"/>
  <c r="AG267" i="23"/>
  <c r="Z237" i="23"/>
  <c r="Z258" i="23"/>
  <c r="C42" i="22"/>
  <c r="AG61" i="23"/>
  <c r="C338" i="22"/>
  <c r="AG268" i="23"/>
  <c r="C24" i="22"/>
  <c r="C111" i="22"/>
  <c r="C146" i="22"/>
  <c r="C167" i="22"/>
  <c r="AG159" i="23"/>
  <c r="AG213" i="23"/>
  <c r="AG220" i="23"/>
  <c r="AG239" i="23"/>
  <c r="Z47" i="23"/>
  <c r="Z171" i="23"/>
  <c r="Z200" i="23"/>
  <c r="C82" i="22"/>
  <c r="C15" i="22"/>
  <c r="C36" i="22"/>
  <c r="C190" i="22"/>
  <c r="AG46" i="23"/>
  <c r="AG114" i="23"/>
  <c r="AG240" i="23"/>
  <c r="AG255" i="23"/>
  <c r="AH6" i="7"/>
  <c r="J7" i="7"/>
  <c r="K7" i="7"/>
  <c r="L7" i="7"/>
  <c r="M7" i="7"/>
  <c r="G15" i="23"/>
  <c r="AE42" i="23" s="1"/>
  <c r="A4" i="23"/>
  <c r="L4" i="22"/>
  <c r="L16" i="23"/>
  <c r="N16" i="23"/>
  <c r="P16" i="23"/>
  <c r="U16" i="23"/>
  <c r="W16" i="23"/>
  <c r="AC172" i="23"/>
  <c r="AC171" i="23"/>
  <c r="AO256" i="23" s="1"/>
  <c r="AC173" i="23"/>
  <c r="AC118" i="7"/>
  <c r="O118" i="7"/>
  <c r="AC61" i="7"/>
  <c r="O61" i="7"/>
  <c r="AC32" i="7"/>
  <c r="O32" i="7"/>
  <c r="AC87" i="7"/>
  <c r="O87" i="7"/>
  <c r="AX1" i="20"/>
  <c r="AC38" i="7"/>
  <c r="O38" i="7"/>
  <c r="AC98" i="7"/>
  <c r="O98" i="7"/>
  <c r="AC223" i="7"/>
  <c r="O223" i="7"/>
  <c r="AC30" i="7"/>
  <c r="O30" i="7"/>
  <c r="AC55" i="7"/>
  <c r="O278" i="7"/>
  <c r="AC278" i="7"/>
  <c r="AC22" i="7"/>
  <c r="O22" i="7"/>
  <c r="AC47" i="7"/>
  <c r="AC130" i="7"/>
  <c r="O130" i="7"/>
  <c r="AC200" i="7"/>
  <c r="O200" i="7"/>
  <c r="AC624" i="7"/>
  <c r="O624" i="7"/>
  <c r="O24" i="7"/>
  <c r="AC65" i="7"/>
  <c r="O70" i="7"/>
  <c r="AC93" i="7"/>
  <c r="O93" i="7"/>
  <c r="AC119" i="7"/>
  <c r="O119" i="7"/>
  <c r="AC138" i="7"/>
  <c r="O138" i="7"/>
  <c r="AC140" i="7"/>
  <c r="O140" i="7"/>
  <c r="AC152" i="7"/>
  <c r="O152" i="7"/>
  <c r="O216" i="7"/>
  <c r="AC14" i="7"/>
  <c r="O14" i="7"/>
  <c r="AC39" i="7"/>
  <c r="AC82" i="7"/>
  <c r="O82" i="7"/>
  <c r="AC71" i="7"/>
  <c r="O71" i="7"/>
  <c r="AC136" i="7"/>
  <c r="O136" i="7"/>
  <c r="AC233" i="7"/>
  <c r="O233" i="7"/>
  <c r="AC31" i="7"/>
  <c r="O8" i="7"/>
  <c r="AC60" i="7"/>
  <c r="O102" i="7"/>
  <c r="AC125" i="7"/>
  <c r="O125" i="7"/>
  <c r="AC184" i="7"/>
  <c r="O184" i="7"/>
  <c r="AC23" i="7"/>
  <c r="AC114" i="7"/>
  <c r="O114" i="7"/>
  <c r="AC77" i="7"/>
  <c r="O77" i="7"/>
  <c r="O97" i="7"/>
  <c r="AC103" i="7"/>
  <c r="O103" i="7"/>
  <c r="AC153" i="7"/>
  <c r="AC164" i="7"/>
  <c r="O164" i="7"/>
  <c r="AC54" i="7"/>
  <c r="O54" i="7"/>
  <c r="AC66" i="7"/>
  <c r="O66" i="7"/>
  <c r="AW1" i="20"/>
  <c r="AC92" i="7"/>
  <c r="AC129" i="7"/>
  <c r="AC137" i="7"/>
  <c r="O137" i="7"/>
  <c r="AC139" i="7"/>
  <c r="O139" i="7"/>
  <c r="AC46" i="7"/>
  <c r="O46" i="7"/>
  <c r="O48" i="7"/>
  <c r="AC81" i="7"/>
  <c r="O86" i="7"/>
  <c r="AC109" i="7"/>
  <c r="O109" i="7"/>
  <c r="O129" i="7"/>
  <c r="AC135" i="7"/>
  <c r="O135" i="7"/>
  <c r="AC169" i="7"/>
  <c r="O169" i="7"/>
  <c r="O69" i="7"/>
  <c r="O85" i="7"/>
  <c r="O101" i="7"/>
  <c r="O117" i="7"/>
  <c r="AC207" i="7"/>
  <c r="O207" i="7"/>
  <c r="O313" i="7"/>
  <c r="AC313" i="7"/>
  <c r="O15" i="7"/>
  <c r="O23" i="7"/>
  <c r="O31" i="7"/>
  <c r="O39" i="7"/>
  <c r="O47" i="7"/>
  <c r="O55" i="7"/>
  <c r="O60" i="7"/>
  <c r="O76" i="7"/>
  <c r="O92" i="7"/>
  <c r="O108" i="7"/>
  <c r="O124" i="7"/>
  <c r="AC149" i="7"/>
  <c r="AC191" i="7"/>
  <c r="O191" i="7"/>
  <c r="AC217" i="7"/>
  <c r="O217" i="7"/>
  <c r="O227" i="7"/>
  <c r="AC495" i="7"/>
  <c r="O495" i="7"/>
  <c r="AC142" i="7"/>
  <c r="O145" i="7"/>
  <c r="AC175" i="7"/>
  <c r="O175" i="7"/>
  <c r="AC201" i="7"/>
  <c r="O201" i="7"/>
  <c r="AC348" i="7"/>
  <c r="O348" i="7"/>
  <c r="O157" i="7"/>
  <c r="AC160" i="7"/>
  <c r="O160" i="7"/>
  <c r="O163" i="7"/>
  <c r="AC185" i="7"/>
  <c r="O185" i="7"/>
  <c r="O236" i="7"/>
  <c r="AC236" i="7"/>
  <c r="O155" i="7"/>
  <c r="AC155" i="7"/>
  <c r="O179" i="7"/>
  <c r="O13" i="7"/>
  <c r="O21" i="7"/>
  <c r="O29" i="7"/>
  <c r="O37" i="7"/>
  <c r="O45" i="7"/>
  <c r="O53" i="7"/>
  <c r="O72" i="7"/>
  <c r="O88" i="7"/>
  <c r="O104" i="7"/>
  <c r="O120" i="7"/>
  <c r="AC159" i="7"/>
  <c r="AC234" i="7"/>
  <c r="O234" i="7"/>
  <c r="AC154" i="7"/>
  <c r="O154" i="7"/>
  <c r="AC165" i="7"/>
  <c r="O165" i="7"/>
  <c r="AC206" i="7"/>
  <c r="AC158" i="7"/>
  <c r="AC174" i="7"/>
  <c r="AC190" i="7"/>
  <c r="O206" i="7"/>
  <c r="AC248" i="7"/>
  <c r="O248" i="7"/>
  <c r="O153" i="7"/>
  <c r="O159" i="7"/>
  <c r="O174" i="7"/>
  <c r="AC180" i="7"/>
  <c r="O190" i="7"/>
  <c r="AC171" i="7"/>
  <c r="AC187" i="7"/>
  <c r="AC203" i="7"/>
  <c r="AC219" i="7"/>
  <c r="O244" i="7"/>
  <c r="O252" i="7"/>
  <c r="AC259" i="7"/>
  <c r="O259" i="7"/>
  <c r="AC267" i="7"/>
  <c r="AC281" i="7"/>
  <c r="O286" i="7"/>
  <c r="AC327" i="7"/>
  <c r="O327" i="7"/>
  <c r="AC379" i="7"/>
  <c r="O424" i="7"/>
  <c r="AC531" i="7"/>
  <c r="O531" i="7"/>
  <c r="AC280" i="7"/>
  <c r="O280" i="7"/>
  <c r="AC305" i="7"/>
  <c r="AC316" i="7"/>
  <c r="O316" i="7"/>
  <c r="O237" i="7"/>
  <c r="O294" i="7"/>
  <c r="AC354" i="7"/>
  <c r="O354" i="7"/>
  <c r="AC374" i="7"/>
  <c r="O374" i="7"/>
  <c r="AC242" i="7"/>
  <c r="O243" i="7"/>
  <c r="AC263" i="7"/>
  <c r="O263" i="7"/>
  <c r="AC296" i="7"/>
  <c r="O296" i="7"/>
  <c r="AC343" i="7"/>
  <c r="O343" i="7"/>
  <c r="AC243" i="7"/>
  <c r="AC247" i="7"/>
  <c r="O247" i="7"/>
  <c r="AC252" i="7"/>
  <c r="AC274" i="7"/>
  <c r="AC285" i="7"/>
  <c r="O318" i="7"/>
  <c r="AC363" i="7"/>
  <c r="AC369" i="7"/>
  <c r="AC384" i="7"/>
  <c r="AC473" i="7"/>
  <c r="O473" i="7"/>
  <c r="O700" i="7"/>
  <c r="AC700" i="7"/>
  <c r="O180" i="7"/>
  <c r="O196" i="7"/>
  <c r="O212" i="7"/>
  <c r="O228" i="7"/>
  <c r="O254" i="7"/>
  <c r="AC254" i="7"/>
  <c r="AC257" i="7"/>
  <c r="O258" i="7"/>
  <c r="O310" i="7"/>
  <c r="AC338" i="7"/>
  <c r="O338" i="7"/>
  <c r="O369" i="7"/>
  <c r="AC279" i="7"/>
  <c r="O279" i="7"/>
  <c r="AC312" i="7"/>
  <c r="O312" i="7"/>
  <c r="O170" i="7"/>
  <c r="O186" i="7"/>
  <c r="O202" i="7"/>
  <c r="O218" i="7"/>
  <c r="AC268" i="7"/>
  <c r="O268" i="7"/>
  <c r="AC290" i="7"/>
  <c r="AC301" i="7"/>
  <c r="AC328" i="7"/>
  <c r="O328" i="7"/>
  <c r="AC331" i="7"/>
  <c r="AC375" i="7"/>
  <c r="O375" i="7"/>
  <c r="AC493" i="7"/>
  <c r="O493" i="7"/>
  <c r="O181" i="7"/>
  <c r="O197" i="7"/>
  <c r="O213" i="7"/>
  <c r="O229" i="7"/>
  <c r="O242" i="7"/>
  <c r="AC326" i="7"/>
  <c r="O326" i="7"/>
  <c r="AC358" i="7"/>
  <c r="O358" i="7"/>
  <c r="AC393" i="7"/>
  <c r="O393" i="7"/>
  <c r="AC478" i="7"/>
  <c r="O478" i="7"/>
  <c r="O176" i="7"/>
  <c r="O192" i="7"/>
  <c r="O208" i="7"/>
  <c r="O224" i="7"/>
  <c r="AC295" i="7"/>
  <c r="O295" i="7"/>
  <c r="AC310" i="7"/>
  <c r="AC315" i="7"/>
  <c r="AC364" i="7"/>
  <c r="O364" i="7"/>
  <c r="AC273" i="7"/>
  <c r="AC284" i="7"/>
  <c r="O284" i="7"/>
  <c r="AC353" i="7"/>
  <c r="O406" i="7"/>
  <c r="AC406" i="7"/>
  <c r="O241" i="7"/>
  <c r="O249" i="7"/>
  <c r="O262" i="7"/>
  <c r="AC265" i="7"/>
  <c r="O353" i="7"/>
  <c r="O238" i="7"/>
  <c r="O270" i="7"/>
  <c r="AC270" i="7"/>
  <c r="AC311" i="7"/>
  <c r="O311" i="7"/>
  <c r="AC337" i="7"/>
  <c r="AC344" i="7"/>
  <c r="O344" i="7"/>
  <c r="AC370" i="7"/>
  <c r="O370" i="7"/>
  <c r="AC264" i="7"/>
  <c r="O264" i="7"/>
  <c r="AC289" i="7"/>
  <c r="AC300" i="7"/>
  <c r="O300" i="7"/>
  <c r="AC322" i="7"/>
  <c r="AC332" i="7"/>
  <c r="O332" i="7"/>
  <c r="AC342" i="7"/>
  <c r="O342" i="7"/>
  <c r="AC359" i="7"/>
  <c r="O359" i="7"/>
  <c r="AC424" i="7"/>
  <c r="O384" i="7"/>
  <c r="O389" i="7"/>
  <c r="O398" i="7"/>
  <c r="AC418" i="7"/>
  <c r="AC445" i="7"/>
  <c r="AC483" i="7"/>
  <c r="O483" i="7"/>
  <c r="AC488" i="7"/>
  <c r="AC660" i="7"/>
  <c r="O660" i="7"/>
  <c r="AC383" i="7"/>
  <c r="O411" i="7"/>
  <c r="O414" i="7"/>
  <c r="AC417" i="7"/>
  <c r="O417" i="7"/>
  <c r="AC451" i="7"/>
  <c r="O451" i="7"/>
  <c r="AC456" i="7"/>
  <c r="AC526" i="7"/>
  <c r="O526" i="7"/>
  <c r="AC602" i="7"/>
  <c r="O602" i="7"/>
  <c r="AC751" i="7"/>
  <c r="O751" i="7"/>
  <c r="AC401" i="7"/>
  <c r="O401" i="7"/>
  <c r="AC463" i="7"/>
  <c r="O463" i="7"/>
  <c r="AC521" i="7"/>
  <c r="O521" i="7"/>
  <c r="O429" i="7"/>
  <c r="AC434" i="7"/>
  <c r="AC446" i="7"/>
  <c r="O446" i="7"/>
  <c r="AC499" i="7"/>
  <c r="O499" i="7"/>
  <c r="AC504" i="7"/>
  <c r="AC569" i="7"/>
  <c r="O569" i="7"/>
  <c r="AC645" i="7"/>
  <c r="O645" i="7"/>
  <c r="AC665" i="7"/>
  <c r="O665" i="7"/>
  <c r="AC398" i="7"/>
  <c r="AC410" i="7"/>
  <c r="AC436" i="7"/>
  <c r="AC441" i="7"/>
  <c r="O441" i="7"/>
  <c r="AC511" i="7"/>
  <c r="O511" i="7"/>
  <c r="AC672" i="7"/>
  <c r="O672" i="7"/>
  <c r="AC783" i="7"/>
  <c r="O783" i="7"/>
  <c r="AC431" i="7"/>
  <c r="O431" i="7"/>
  <c r="AC494" i="7"/>
  <c r="O494" i="7"/>
  <c r="AC509" i="7"/>
  <c r="O509" i="7"/>
  <c r="AC565" i="7"/>
  <c r="O565" i="7"/>
  <c r="O253" i="7"/>
  <c r="O269" i="7"/>
  <c r="O285" i="7"/>
  <c r="O301" i="7"/>
  <c r="O317" i="7"/>
  <c r="O333" i="7"/>
  <c r="O349" i="7"/>
  <c r="O365" i="7"/>
  <c r="AC484" i="7"/>
  <c r="AC489" i="7"/>
  <c r="O489" i="7"/>
  <c r="AC612" i="7"/>
  <c r="O612" i="7"/>
  <c r="O360" i="7"/>
  <c r="O376" i="7"/>
  <c r="AC467" i="7"/>
  <c r="O467" i="7"/>
  <c r="O387" i="7"/>
  <c r="AC479" i="7"/>
  <c r="O479" i="7"/>
  <c r="AC537" i="7"/>
  <c r="O537" i="7"/>
  <c r="AC399" i="7"/>
  <c r="O410" i="7"/>
  <c r="AC425" i="7"/>
  <c r="O425" i="7"/>
  <c r="O426" i="7"/>
  <c r="AC462" i="7"/>
  <c r="O462" i="7"/>
  <c r="AC477" i="7"/>
  <c r="O477" i="7"/>
  <c r="AC515" i="7"/>
  <c r="O515" i="7"/>
  <c r="AC520" i="7"/>
  <c r="O381" i="7"/>
  <c r="AC385" i="7"/>
  <c r="O385" i="7"/>
  <c r="AC400" i="7"/>
  <c r="AC408" i="7"/>
  <c r="AC413" i="7"/>
  <c r="AC452" i="7"/>
  <c r="AC457" i="7"/>
  <c r="O457" i="7"/>
  <c r="AC527" i="7"/>
  <c r="O527" i="7"/>
  <c r="AC415" i="7"/>
  <c r="O415" i="7"/>
  <c r="O430" i="7"/>
  <c r="AC435" i="7"/>
  <c r="O435" i="7"/>
  <c r="AC440" i="7"/>
  <c r="O445" i="7"/>
  <c r="AC498" i="7"/>
  <c r="AC510" i="7"/>
  <c r="O510" i="7"/>
  <c r="AC525" i="7"/>
  <c r="O525" i="7"/>
  <c r="AC382" i="7"/>
  <c r="AC394" i="7"/>
  <c r="O409" i="7"/>
  <c r="O419" i="7"/>
  <c r="AC447" i="7"/>
  <c r="O447" i="7"/>
  <c r="AC500" i="7"/>
  <c r="AC505" i="7"/>
  <c r="O505" i="7"/>
  <c r="AC617" i="7"/>
  <c r="O617" i="7"/>
  <c r="AC389" i="7"/>
  <c r="AC405" i="7"/>
  <c r="AC421" i="7"/>
  <c r="O433" i="7"/>
  <c r="AC437" i="7"/>
  <c r="O449" i="7"/>
  <c r="AC453" i="7"/>
  <c r="O465" i="7"/>
  <c r="AC469" i="7"/>
  <c r="O481" i="7"/>
  <c r="O497" i="7"/>
  <c r="O513" i="7"/>
  <c r="O529" i="7"/>
  <c r="AC533" i="7"/>
  <c r="AC544" i="7"/>
  <c r="AC581" i="7"/>
  <c r="O581" i="7"/>
  <c r="AC586" i="7"/>
  <c r="O586" i="7"/>
  <c r="AC591" i="7"/>
  <c r="AC629" i="7"/>
  <c r="O629" i="7"/>
  <c r="AC670" i="7"/>
  <c r="AC553" i="7"/>
  <c r="AC650" i="7"/>
  <c r="O650" i="7"/>
  <c r="AC655" i="7"/>
  <c r="AC771" i="7"/>
  <c r="O771" i="7"/>
  <c r="AC571" i="7"/>
  <c r="O571" i="7"/>
  <c r="AC597" i="7"/>
  <c r="O597" i="7"/>
  <c r="AC696" i="7"/>
  <c r="O696" i="7"/>
  <c r="AC739" i="7"/>
  <c r="O739" i="7"/>
  <c r="AC549" i="7"/>
  <c r="O549" i="7"/>
  <c r="AC580" i="7"/>
  <c r="AC590" i="7"/>
  <c r="AC946" i="7"/>
  <c r="O946" i="7"/>
  <c r="AC555" i="7"/>
  <c r="O555" i="7"/>
  <c r="AC628" i="7"/>
  <c r="O628" i="7"/>
  <c r="AC640" i="7"/>
  <c r="O640" i="7"/>
  <c r="O388" i="7"/>
  <c r="O404" i="7"/>
  <c r="O420" i="7"/>
  <c r="O436" i="7"/>
  <c r="O452" i="7"/>
  <c r="O468" i="7"/>
  <c r="O484" i="7"/>
  <c r="O500" i="7"/>
  <c r="O516" i="7"/>
  <c r="O532" i="7"/>
  <c r="AC542" i="7"/>
  <c r="AC585" i="7"/>
  <c r="AC592" i="7"/>
  <c r="O592" i="7"/>
  <c r="AC666" i="7"/>
  <c r="O666" i="7"/>
  <c r="AC671" i="7"/>
  <c r="AC618" i="7"/>
  <c r="O618" i="7"/>
  <c r="AC623" i="7"/>
  <c r="AC661" i="7"/>
  <c r="O661" i="7"/>
  <c r="O538" i="7"/>
  <c r="AC570" i="7"/>
  <c r="O570" i="7"/>
  <c r="AC613" i="7"/>
  <c r="O613" i="7"/>
  <c r="AC677" i="7"/>
  <c r="O677" i="7"/>
  <c r="AC761" i="7"/>
  <c r="O761" i="7"/>
  <c r="O633" i="7"/>
  <c r="O692" i="7"/>
  <c r="AC704" i="7"/>
  <c r="O704" i="7"/>
  <c r="AC717" i="7"/>
  <c r="O717" i="7"/>
  <c r="O749" i="7"/>
  <c r="AC554" i="7"/>
  <c r="O554" i="7"/>
  <c r="AC579" i="7"/>
  <c r="O585" i="7"/>
  <c r="AC644" i="7"/>
  <c r="O644" i="7"/>
  <c r="AC656" i="7"/>
  <c r="O656" i="7"/>
  <c r="AC686" i="7"/>
  <c r="O686" i="7"/>
  <c r="AC596" i="7"/>
  <c r="O596" i="7"/>
  <c r="AC608" i="7"/>
  <c r="O608" i="7"/>
  <c r="AC560" i="7"/>
  <c r="AC627" i="7"/>
  <c r="AC634" i="7"/>
  <c r="O634" i="7"/>
  <c r="AC639" i="7"/>
  <c r="AC682" i="7"/>
  <c r="AC729" i="7"/>
  <c r="O729" i="7"/>
  <c r="AC556" i="7"/>
  <c r="AC572" i="7"/>
  <c r="AC588" i="7"/>
  <c r="AC604" i="7"/>
  <c r="AC620" i="7"/>
  <c r="AC636" i="7"/>
  <c r="AC652" i="7"/>
  <c r="AC668" i="7"/>
  <c r="AC675" i="7"/>
  <c r="AC687" i="7"/>
  <c r="O687" i="7"/>
  <c r="AC714" i="7"/>
  <c r="AC740" i="7"/>
  <c r="O758" i="7"/>
  <c r="O759" i="7"/>
  <c r="AC777" i="7"/>
  <c r="AC787" i="7"/>
  <c r="O787" i="7"/>
  <c r="O796" i="7"/>
  <c r="AC799" i="7"/>
  <c r="O799" i="7"/>
  <c r="O800" i="7"/>
  <c r="AC823" i="7"/>
  <c r="O823" i="7"/>
  <c r="AC859" i="7"/>
  <c r="O859" i="7"/>
  <c r="AC745" i="7"/>
  <c r="AC755" i="7"/>
  <c r="O755" i="7"/>
  <c r="O764" i="7"/>
  <c r="AC767" i="7"/>
  <c r="O767" i="7"/>
  <c r="AC805" i="7"/>
  <c r="O849" i="7"/>
  <c r="AC893" i="7"/>
  <c r="O893" i="7"/>
  <c r="O901" i="7"/>
  <c r="AC901" i="7"/>
  <c r="AC691" i="7"/>
  <c r="O691" i="7"/>
  <c r="O701" i="7"/>
  <c r="AC723" i="7"/>
  <c r="O723" i="7"/>
  <c r="O733" i="7"/>
  <c r="AC735" i="7"/>
  <c r="O735" i="7"/>
  <c r="AC827" i="7"/>
  <c r="O827" i="7"/>
  <c r="O543" i="7"/>
  <c r="O559" i="7"/>
  <c r="O575" i="7"/>
  <c r="O591" i="7"/>
  <c r="O607" i="7"/>
  <c r="O623" i="7"/>
  <c r="O639" i="7"/>
  <c r="O655" i="7"/>
  <c r="AC681" i="7"/>
  <c r="AC707" i="7"/>
  <c r="O707" i="7"/>
  <c r="AC719" i="7"/>
  <c r="O719" i="7"/>
  <c r="AC798" i="7"/>
  <c r="O798" i="7"/>
  <c r="AC703" i="7"/>
  <c r="O703" i="7"/>
  <c r="AC741" i="7"/>
  <c r="AC782" i="7"/>
  <c r="O782" i="7"/>
  <c r="AC808" i="7"/>
  <c r="O818" i="7"/>
  <c r="AC818" i="7"/>
  <c r="AC1080" i="7"/>
  <c r="O1080" i="7"/>
  <c r="AC725" i="7"/>
  <c r="O745" i="7"/>
  <c r="AC766" i="7"/>
  <c r="O766" i="7"/>
  <c r="AC792" i="7"/>
  <c r="O801" i="7"/>
  <c r="O804" i="7"/>
  <c r="AC750" i="7"/>
  <c r="O750" i="7"/>
  <c r="O587" i="7"/>
  <c r="O603" i="7"/>
  <c r="O619" i="7"/>
  <c r="O635" i="7"/>
  <c r="O651" i="7"/>
  <c r="O667" i="7"/>
  <c r="O676" i="7"/>
  <c r="O689" i="7"/>
  <c r="O695" i="7"/>
  <c r="O713" i="7"/>
  <c r="AC734" i="7"/>
  <c r="O734" i="7"/>
  <c r="O753" i="7"/>
  <c r="AC815" i="7"/>
  <c r="O630" i="7"/>
  <c r="O681" i="7"/>
  <c r="AC693" i="7"/>
  <c r="O693" i="7"/>
  <c r="AC698" i="7"/>
  <c r="AC718" i="7"/>
  <c r="O718" i="7"/>
  <c r="AC744" i="7"/>
  <c r="O756" i="7"/>
  <c r="O792" i="7"/>
  <c r="AC810" i="7"/>
  <c r="AC828" i="7"/>
  <c r="O828" i="7"/>
  <c r="AC844" i="7"/>
  <c r="O844" i="7"/>
  <c r="AC885" i="7"/>
  <c r="O673" i="7"/>
  <c r="AC702" i="7"/>
  <c r="O702" i="7"/>
  <c r="O721" i="7"/>
  <c r="O776" i="7"/>
  <c r="AC794" i="7"/>
  <c r="AC864" i="7"/>
  <c r="AC688" i="7"/>
  <c r="O705" i="7"/>
  <c r="AC712" i="7"/>
  <c r="O724" i="7"/>
  <c r="O760" i="7"/>
  <c r="AC778" i="7"/>
  <c r="AC804" i="7"/>
  <c r="AC697" i="7"/>
  <c r="AC762" i="7"/>
  <c r="AC788" i="7"/>
  <c r="O807" i="7"/>
  <c r="O819" i="7"/>
  <c r="AC819" i="7"/>
  <c r="O728" i="7"/>
  <c r="AC772" i="7"/>
  <c r="O790" i="7"/>
  <c r="O791" i="7"/>
  <c r="AC809" i="7"/>
  <c r="AC914" i="7"/>
  <c r="O914" i="7"/>
  <c r="O678" i="7"/>
  <c r="AC730" i="7"/>
  <c r="O774" i="7"/>
  <c r="AC793" i="7"/>
  <c r="AC803" i="7"/>
  <c r="O803" i="7"/>
  <c r="AC848" i="7"/>
  <c r="AC824" i="7"/>
  <c r="O824" i="7"/>
  <c r="AC838" i="7"/>
  <c r="AC854" i="7"/>
  <c r="AC860" i="7"/>
  <c r="AC866" i="7"/>
  <c r="O866" i="7"/>
  <c r="AC871" i="7"/>
  <c r="O871" i="7"/>
  <c r="O967" i="7"/>
  <c r="O1005" i="7"/>
  <c r="AC1005" i="7"/>
  <c r="AC876" i="7"/>
  <c r="AC882" i="7"/>
  <c r="O882" i="7"/>
  <c r="AC887" i="7"/>
  <c r="O887" i="7"/>
  <c r="AC912" i="7"/>
  <c r="AC1001" i="7"/>
  <c r="O1001" i="7"/>
  <c r="O813" i="7"/>
  <c r="O838" i="7"/>
  <c r="AC840" i="7"/>
  <c r="O840" i="7"/>
  <c r="O854" i="7"/>
  <c r="AC856" i="7"/>
  <c r="O856" i="7"/>
  <c r="AC865" i="7"/>
  <c r="AC834" i="7"/>
  <c r="O834" i="7"/>
  <c r="AC850" i="7"/>
  <c r="O850" i="7"/>
  <c r="AC870" i="7"/>
  <c r="AC923" i="7"/>
  <c r="O923" i="7"/>
  <c r="AC955" i="7"/>
  <c r="O955" i="7"/>
  <c r="AC1016" i="7"/>
  <c r="O1016" i="7"/>
  <c r="O1053" i="7"/>
  <c r="AC1053" i="7"/>
  <c r="AC1078" i="7"/>
  <c r="O1078" i="7"/>
  <c r="AC920" i="7"/>
  <c r="O920" i="7"/>
  <c r="AC925" i="7"/>
  <c r="O925" i="7"/>
  <c r="AC952" i="7"/>
  <c r="O952" i="7"/>
  <c r="AC957" i="7"/>
  <c r="O957" i="7"/>
  <c r="AC1031" i="7"/>
  <c r="O1031" i="7"/>
  <c r="AC892" i="7"/>
  <c r="AC898" i="7"/>
  <c r="O898" i="7"/>
  <c r="O972" i="7"/>
  <c r="AC1027" i="7"/>
  <c r="O1027" i="7"/>
  <c r="AC812" i="7"/>
  <c r="AC861" i="7"/>
  <c r="O861" i="7"/>
  <c r="AC872" i="7"/>
  <c r="O872" i="7"/>
  <c r="AC930" i="7"/>
  <c r="O930" i="7"/>
  <c r="O989" i="7"/>
  <c r="AC989" i="7"/>
  <c r="AC1076" i="7"/>
  <c r="O1076" i="7"/>
  <c r="O682" i="7"/>
  <c r="O698" i="7"/>
  <c r="O714" i="7"/>
  <c r="O730" i="7"/>
  <c r="O746" i="7"/>
  <c r="O762" i="7"/>
  <c r="O778" i="7"/>
  <c r="O794" i="7"/>
  <c r="O810" i="7"/>
  <c r="AC817" i="7"/>
  <c r="AC833" i="7"/>
  <c r="O837" i="7"/>
  <c r="AC849" i="7"/>
  <c r="O853" i="7"/>
  <c r="AC886" i="7"/>
  <c r="O918" i="7"/>
  <c r="AC933" i="7"/>
  <c r="O950" i="7"/>
  <c r="AC985" i="7"/>
  <c r="O985" i="7"/>
  <c r="O709" i="7"/>
  <c r="O725" i="7"/>
  <c r="O741" i="7"/>
  <c r="O757" i="7"/>
  <c r="O773" i="7"/>
  <c r="O789" i="7"/>
  <c r="O805" i="7"/>
  <c r="AC829" i="7"/>
  <c r="O829" i="7"/>
  <c r="AC839" i="7"/>
  <c r="O839" i="7"/>
  <c r="AC845" i="7"/>
  <c r="O845" i="7"/>
  <c r="AC855" i="7"/>
  <c r="O855" i="7"/>
  <c r="O870" i="7"/>
  <c r="AC875" i="7"/>
  <c r="O875" i="7"/>
  <c r="O1056" i="7"/>
  <c r="AC1056" i="7"/>
  <c r="AC1065" i="7"/>
  <c r="O1065" i="7"/>
  <c r="AC867" i="7"/>
  <c r="AC877" i="7"/>
  <c r="O877" i="7"/>
  <c r="AC888" i="7"/>
  <c r="O888" i="7"/>
  <c r="AC897" i="7"/>
  <c r="AC915" i="7"/>
  <c r="AC947" i="7"/>
  <c r="O812" i="7"/>
  <c r="O891" i="7"/>
  <c r="AC907" i="7"/>
  <c r="O907" i="7"/>
  <c r="AC939" i="7"/>
  <c r="O939" i="7"/>
  <c r="AC994" i="7"/>
  <c r="O994" i="7"/>
  <c r="O820" i="7"/>
  <c r="AC904" i="7"/>
  <c r="O904" i="7"/>
  <c r="AC909" i="7"/>
  <c r="O909" i="7"/>
  <c r="AC919" i="7"/>
  <c r="AC924" i="7"/>
  <c r="AC936" i="7"/>
  <c r="O936" i="7"/>
  <c r="AC941" i="7"/>
  <c r="O941" i="7"/>
  <c r="AC951" i="7"/>
  <c r="AC956" i="7"/>
  <c r="AC967" i="7"/>
  <c r="AC972" i="7"/>
  <c r="O987" i="7"/>
  <c r="AC1063" i="7"/>
  <c r="C478" i="22"/>
  <c r="O903" i="7"/>
  <c r="O919" i="7"/>
  <c r="O935" i="7"/>
  <c r="O951" i="7"/>
  <c r="AC1059" i="7"/>
  <c r="O1059" i="7"/>
  <c r="AC979" i="7"/>
  <c r="O979" i="7"/>
  <c r="AC984" i="7"/>
  <c r="O984" i="7"/>
  <c r="AC1043" i="7"/>
  <c r="O1043" i="7"/>
  <c r="AC1070" i="7"/>
  <c r="O1070" i="7"/>
  <c r="AC1082" i="7"/>
  <c r="O1082" i="7"/>
  <c r="AC1086" i="7"/>
  <c r="O1086" i="7"/>
  <c r="AC964" i="7"/>
  <c r="O964" i="7"/>
  <c r="O966" i="7"/>
  <c r="AC974" i="7"/>
  <c r="O974" i="7"/>
  <c r="AC1000" i="7"/>
  <c r="O1000" i="7"/>
  <c r="AC1011" i="7"/>
  <c r="O1011" i="7"/>
  <c r="AC1024" i="7"/>
  <c r="AC1026" i="7"/>
  <c r="AC963" i="7"/>
  <c r="O963" i="7"/>
  <c r="AC976" i="7"/>
  <c r="AC988" i="7"/>
  <c r="AC1004" i="7"/>
  <c r="AC1015" i="7"/>
  <c r="AC1022" i="7"/>
  <c r="O1022" i="7"/>
  <c r="AC1075" i="7"/>
  <c r="O1075" i="7"/>
  <c r="C431" i="22"/>
  <c r="AC978" i="7"/>
  <c r="AC1037" i="7"/>
  <c r="C444" i="22"/>
  <c r="AG77" i="23"/>
  <c r="AC983" i="7"/>
  <c r="O1007" i="7"/>
  <c r="O1018" i="7"/>
  <c r="O1055" i="7"/>
  <c r="AC1058" i="7"/>
  <c r="O1061" i="7"/>
  <c r="AC1077" i="7"/>
  <c r="O1077" i="7"/>
  <c r="C422" i="22"/>
  <c r="C406" i="22"/>
  <c r="C390" i="22"/>
  <c r="C374" i="22"/>
  <c r="C358" i="22"/>
  <c r="C342" i="22"/>
  <c r="C326" i="22"/>
  <c r="C310" i="22"/>
  <c r="C294" i="22"/>
  <c r="C278" i="22"/>
  <c r="C262" i="22"/>
  <c r="C246" i="22"/>
  <c r="C230" i="22"/>
  <c r="C214" i="22"/>
  <c r="C198" i="22"/>
  <c r="C182" i="22"/>
  <c r="C166" i="22"/>
  <c r="C150" i="22"/>
  <c r="C134" i="22"/>
  <c r="C118" i="22"/>
  <c r="C102" i="22"/>
  <c r="C86" i="22"/>
  <c r="C70" i="22"/>
  <c r="C54" i="22"/>
  <c r="C38" i="22"/>
  <c r="C22" i="22"/>
  <c r="C9" i="22"/>
  <c r="C472" i="22"/>
  <c r="C464" i="22"/>
  <c r="C456" i="22"/>
  <c r="C448" i="22"/>
  <c r="C440" i="22"/>
  <c r="C427" i="22"/>
  <c r="C411" i="22"/>
  <c r="C395" i="22"/>
  <c r="C379" i="22"/>
  <c r="C363" i="22"/>
  <c r="C347" i="22"/>
  <c r="C331" i="22"/>
  <c r="C315" i="22"/>
  <c r="C299" i="22"/>
  <c r="C283" i="22"/>
  <c r="C267" i="22"/>
  <c r="C251" i="22"/>
  <c r="C235" i="22"/>
  <c r="C219" i="22"/>
  <c r="C203" i="22"/>
  <c r="C187" i="22"/>
  <c r="C171" i="22"/>
  <c r="C155" i="22"/>
  <c r="C139" i="22"/>
  <c r="C123" i="22"/>
  <c r="C107" i="22"/>
  <c r="C91" i="22"/>
  <c r="C75" i="22"/>
  <c r="C59" i="22"/>
  <c r="C43" i="22"/>
  <c r="C27" i="22"/>
  <c r="C432" i="22"/>
  <c r="C416" i="22"/>
  <c r="C400" i="22"/>
  <c r="C384" i="22"/>
  <c r="C368" i="22"/>
  <c r="C352" i="22"/>
  <c r="C336" i="22"/>
  <c r="C320" i="22"/>
  <c r="C304" i="22"/>
  <c r="C288" i="22"/>
  <c r="C272" i="22"/>
  <c r="C256" i="22"/>
  <c r="C240" i="22"/>
  <c r="C224" i="22"/>
  <c r="C208" i="22"/>
  <c r="C192" i="22"/>
  <c r="C176" i="22"/>
  <c r="C160" i="22"/>
  <c r="C144" i="22"/>
  <c r="C128" i="22"/>
  <c r="C112" i="22"/>
  <c r="C96" i="22"/>
  <c r="C80" i="22"/>
  <c r="C64" i="22"/>
  <c r="C48" i="22"/>
  <c r="C32" i="22"/>
  <c r="C16" i="22"/>
  <c r="C8" i="22"/>
  <c r="C479" i="22"/>
  <c r="C471" i="22"/>
  <c r="C463" i="22"/>
  <c r="C455" i="22"/>
  <c r="C447" i="22"/>
  <c r="C439" i="22"/>
  <c r="C421" i="22"/>
  <c r="C405" i="22"/>
  <c r="C389" i="22"/>
  <c r="C373" i="22"/>
  <c r="C357" i="22"/>
  <c r="C341" i="22"/>
  <c r="C325" i="22"/>
  <c r="C309" i="22"/>
  <c r="C293" i="22"/>
  <c r="C277" i="22"/>
  <c r="C261" i="22"/>
  <c r="C245" i="22"/>
  <c r="C229" i="22"/>
  <c r="C213" i="22"/>
  <c r="C197" i="22"/>
  <c r="C181" i="22"/>
  <c r="C165" i="22"/>
  <c r="C149" i="22"/>
  <c r="C133" i="22"/>
  <c r="C117" i="22"/>
  <c r="C101" i="22"/>
  <c r="C85" i="22"/>
  <c r="C69" i="22"/>
  <c r="C53" i="22"/>
  <c r="C37" i="22"/>
  <c r="C21" i="22"/>
  <c r="C476" i="22"/>
  <c r="C468" i="22"/>
  <c r="C460" i="22"/>
  <c r="C466" i="22"/>
  <c r="C413" i="22"/>
  <c r="C378" i="22"/>
  <c r="C372" i="22"/>
  <c r="C349" i="22"/>
  <c r="C314" i="22"/>
  <c r="C308" i="22"/>
  <c r="C285" i="22"/>
  <c r="C250" i="22"/>
  <c r="C244" i="22"/>
  <c r="C221" i="22"/>
  <c r="C186" i="22"/>
  <c r="C180" i="22"/>
  <c r="C157" i="22"/>
  <c r="C122" i="22"/>
  <c r="C116" i="22"/>
  <c r="C93" i="22"/>
  <c r="C58" i="22"/>
  <c r="C52" i="22"/>
  <c r="C29" i="22"/>
  <c r="C475" i="22"/>
  <c r="C446" i="22"/>
  <c r="C437" i="22"/>
  <c r="C430" i="22"/>
  <c r="C407" i="22"/>
  <c r="C401" i="22"/>
  <c r="C366" i="22"/>
  <c r="C343" i="22"/>
  <c r="C337" i="22"/>
  <c r="C302" i="22"/>
  <c r="C279" i="22"/>
  <c r="C273" i="22"/>
  <c r="C238" i="22"/>
  <c r="C215" i="22"/>
  <c r="C209" i="22"/>
  <c r="C174" i="22"/>
  <c r="C151" i="22"/>
  <c r="C145" i="22"/>
  <c r="C110" i="22"/>
  <c r="C87" i="22"/>
  <c r="C81" i="22"/>
  <c r="C46" i="22"/>
  <c r="C23" i="22"/>
  <c r="C17" i="22"/>
  <c r="C465" i="22"/>
  <c r="C424" i="22"/>
  <c r="C418" i="22"/>
  <c r="C383" i="22"/>
  <c r="C360" i="22"/>
  <c r="C354" i="22"/>
  <c r="C319" i="22"/>
  <c r="C296" i="22"/>
  <c r="C290" i="22"/>
  <c r="C255" i="22"/>
  <c r="C232" i="22"/>
  <c r="C226" i="22"/>
  <c r="C191" i="22"/>
  <c r="C168" i="22"/>
  <c r="C162" i="22"/>
  <c r="C127" i="22"/>
  <c r="C104" i="22"/>
  <c r="C98" i="22"/>
  <c r="C63" i="22"/>
  <c r="C40" i="22"/>
  <c r="C34" i="22"/>
  <c r="C474" i="22"/>
  <c r="C454" i="22"/>
  <c r="C445" i="22"/>
  <c r="C436" i="22"/>
  <c r="C412" i="22"/>
  <c r="C377" i="22"/>
  <c r="C371" i="22"/>
  <c r="C348" i="22"/>
  <c r="C313" i="22"/>
  <c r="C307" i="22"/>
  <c r="C284" i="22"/>
  <c r="C249" i="22"/>
  <c r="C243" i="22"/>
  <c r="C220" i="22"/>
  <c r="C185" i="22"/>
  <c r="C179" i="22"/>
  <c r="C156" i="22"/>
  <c r="C121" i="22"/>
  <c r="C115" i="22"/>
  <c r="C92" i="22"/>
  <c r="C57" i="22"/>
  <c r="C51" i="22"/>
  <c r="C28" i="22"/>
  <c r="C7" i="22"/>
  <c r="C429" i="22"/>
  <c r="C394" i="22"/>
  <c r="C388" i="22"/>
  <c r="C365" i="22"/>
  <c r="C330" i="22"/>
  <c r="C324" i="22"/>
  <c r="C301" i="22"/>
  <c r="C266" i="22"/>
  <c r="C260" i="22"/>
  <c r="C237" i="22"/>
  <c r="C202" i="22"/>
  <c r="C196" i="22"/>
  <c r="C173" i="22"/>
  <c r="C138" i="22"/>
  <c r="C132" i="22"/>
  <c r="C109" i="22"/>
  <c r="C74" i="22"/>
  <c r="C68" i="22"/>
  <c r="C45" i="22"/>
  <c r="C462" i="22"/>
  <c r="C399" i="22"/>
  <c r="C376" i="22"/>
  <c r="C370" i="22"/>
  <c r="C335" i="22"/>
  <c r="C312" i="22"/>
  <c r="C306" i="22"/>
  <c r="C271" i="22"/>
  <c r="C248" i="22"/>
  <c r="C242" i="22"/>
  <c r="C207" i="22"/>
  <c r="C184" i="22"/>
  <c r="C178" i="22"/>
  <c r="C143" i="22"/>
  <c r="C120" i="22"/>
  <c r="C114" i="22"/>
  <c r="C79" i="22"/>
  <c r="C56" i="22"/>
  <c r="C50" i="22"/>
  <c r="C452" i="22"/>
  <c r="C443" i="22"/>
  <c r="C434" i="22"/>
  <c r="C428" i="22"/>
  <c r="C393" i="22"/>
  <c r="C387" i="22"/>
  <c r="C364" i="22"/>
  <c r="C329" i="22"/>
  <c r="C323" i="22"/>
  <c r="C300" i="22"/>
  <c r="C265" i="22"/>
  <c r="C259" i="22"/>
  <c r="C236" i="22"/>
  <c r="C201" i="22"/>
  <c r="C195" i="22"/>
  <c r="C172" i="22"/>
  <c r="C137" i="22"/>
  <c r="C131" i="22"/>
  <c r="C108" i="22"/>
  <c r="C73" i="22"/>
  <c r="C67" i="22"/>
  <c r="C44" i="22"/>
  <c r="C14" i="22"/>
  <c r="C5" i="22"/>
  <c r="C461" i="22"/>
  <c r="C410" i="22"/>
  <c r="C404" i="22"/>
  <c r="C381" i="22"/>
  <c r="C346" i="22"/>
  <c r="C340" i="22"/>
  <c r="C317" i="22"/>
  <c r="C282" i="22"/>
  <c r="C276" i="22"/>
  <c r="C253" i="22"/>
  <c r="C218" i="22"/>
  <c r="C212" i="22"/>
  <c r="C189" i="22"/>
  <c r="C154" i="22"/>
  <c r="C148" i="22"/>
  <c r="C125" i="22"/>
  <c r="C90" i="22"/>
  <c r="C84" i="22"/>
  <c r="C61" i="22"/>
  <c r="C26" i="22"/>
  <c r="C20" i="22"/>
  <c r="C470" i="22"/>
  <c r="C451" i="22"/>
  <c r="C442" i="22"/>
  <c r="C433" i="22"/>
  <c r="C398" i="22"/>
  <c r="C375" i="22"/>
  <c r="C369" i="22"/>
  <c r="C334" i="22"/>
  <c r="C311" i="22"/>
  <c r="C305" i="22"/>
  <c r="C270" i="22"/>
  <c r="C247" i="22"/>
  <c r="C241" i="22"/>
  <c r="C206" i="22"/>
  <c r="C183" i="22"/>
  <c r="C177" i="22"/>
  <c r="C142" i="22"/>
  <c r="C119" i="22"/>
  <c r="C113" i="22"/>
  <c r="C78" i="22"/>
  <c r="C55" i="22"/>
  <c r="C49" i="22"/>
  <c r="C13" i="22"/>
  <c r="C415" i="22"/>
  <c r="C392" i="22"/>
  <c r="C386" i="22"/>
  <c r="C351" i="22"/>
  <c r="C328" i="22"/>
  <c r="C322" i="22"/>
  <c r="C287" i="22"/>
  <c r="C264" i="22"/>
  <c r="C258" i="22"/>
  <c r="C469" i="22"/>
  <c r="C459" i="22"/>
  <c r="C450" i="22"/>
  <c r="C441" i="22"/>
  <c r="C409" i="22"/>
  <c r="C403" i="22"/>
  <c r="C380" i="22"/>
  <c r="C345" i="22"/>
  <c r="C339" i="22"/>
  <c r="C316" i="22"/>
  <c r="C281" i="22"/>
  <c r="C275" i="22"/>
  <c r="C252" i="22"/>
  <c r="C217" i="22"/>
  <c r="C211" i="22"/>
  <c r="C188" i="22"/>
  <c r="C153" i="22"/>
  <c r="C458" i="22"/>
  <c r="C449" i="22"/>
  <c r="C414" i="22"/>
  <c r="C391" i="22"/>
  <c r="C385" i="22"/>
  <c r="C350" i="22"/>
  <c r="C327" i="22"/>
  <c r="C321" i="22"/>
  <c r="C286" i="22"/>
  <c r="C263" i="22"/>
  <c r="C257" i="22"/>
  <c r="C222" i="22"/>
  <c r="C199" i="22"/>
  <c r="C193" i="22"/>
  <c r="C158" i="22"/>
  <c r="C135" i="22"/>
  <c r="C129" i="22"/>
  <c r="C94" i="22"/>
  <c r="C71" i="22"/>
  <c r="C65" i="22"/>
  <c r="C30" i="22"/>
  <c r="C11" i="22"/>
  <c r="C457" i="22"/>
  <c r="C438" i="22"/>
  <c r="C425" i="22"/>
  <c r="C419" i="22"/>
  <c r="C396" i="22"/>
  <c r="C361" i="22"/>
  <c r="C355" i="22"/>
  <c r="C332" i="22"/>
  <c r="C297" i="22"/>
  <c r="C291" i="22"/>
  <c r="C268" i="22"/>
  <c r="C233" i="22"/>
  <c r="C227" i="22"/>
  <c r="C204" i="22"/>
  <c r="C169" i="22"/>
  <c r="C163" i="22"/>
  <c r="C140" i="22"/>
  <c r="C105" i="22"/>
  <c r="C99" i="22"/>
  <c r="C76" i="22"/>
  <c r="C41" i="22"/>
  <c r="C35" i="22"/>
  <c r="C10" i="22"/>
  <c r="C72" i="22"/>
  <c r="C100" i="22"/>
  <c r="O973" i="7"/>
  <c r="AC997" i="7"/>
  <c r="AC1036" i="7"/>
  <c r="AC1040" i="7"/>
  <c r="AC1042" i="7"/>
  <c r="O1079" i="7"/>
  <c r="AC1079" i="7"/>
  <c r="O1085" i="7"/>
  <c r="AC1085" i="7"/>
  <c r="AC995" i="7"/>
  <c r="O995" i="7"/>
  <c r="AC1010" i="7"/>
  <c r="AC1048" i="7"/>
  <c r="O1048" i="7"/>
  <c r="O1069" i="7"/>
  <c r="C254" i="22"/>
  <c r="C344" i="22"/>
  <c r="AB61" i="23"/>
  <c r="AA61" i="23"/>
  <c r="Z61" i="23"/>
  <c r="AC968" i="7"/>
  <c r="O968" i="7"/>
  <c r="O988" i="7"/>
  <c r="O991" i="7"/>
  <c r="AC999" i="7"/>
  <c r="AC1006" i="7"/>
  <c r="O1006" i="7"/>
  <c r="O1021" i="7"/>
  <c r="AC1025" i="7"/>
  <c r="AC1032" i="7"/>
  <c r="O1032" i="7"/>
  <c r="O1033" i="7"/>
  <c r="AC1054" i="7"/>
  <c r="O1054" i="7"/>
  <c r="O1066" i="7"/>
  <c r="AC1083" i="7"/>
  <c r="O1083" i="7"/>
  <c r="C359" i="22"/>
  <c r="C397" i="22"/>
  <c r="C426" i="22"/>
  <c r="AC1038" i="7"/>
  <c r="O1038" i="7"/>
  <c r="C88" i="22"/>
  <c r="C95" i="22"/>
  <c r="C124" i="22"/>
  <c r="AG45" i="23"/>
  <c r="C382" i="22"/>
  <c r="C477" i="22"/>
  <c r="AC990" i="7"/>
  <c r="O990" i="7"/>
  <c r="O1002" i="7"/>
  <c r="AC1074" i="7"/>
  <c r="AG42" i="23"/>
  <c r="AG60" i="23"/>
  <c r="AG83" i="23"/>
  <c r="AG106" i="23"/>
  <c r="AG112" i="23"/>
  <c r="AG124" i="23"/>
  <c r="AG147" i="23"/>
  <c r="AG170" i="23"/>
  <c r="AG188" i="23"/>
  <c r="AG211" i="23"/>
  <c r="AG274" i="23"/>
  <c r="O1084" i="7"/>
  <c r="AG43" i="23"/>
  <c r="AG78" i="23"/>
  <c r="AG136" i="23"/>
  <c r="AG142" i="23"/>
  <c r="AG200" i="23"/>
  <c r="AG206" i="23"/>
  <c r="AG275" i="23"/>
  <c r="AB75" i="23"/>
  <c r="AA75" i="23"/>
  <c r="Z75" i="23"/>
  <c r="AG44" i="23"/>
  <c r="AG108" i="23"/>
  <c r="AG131" i="23"/>
  <c r="AG172" i="23"/>
  <c r="AG195" i="23"/>
  <c r="AG50" i="23"/>
  <c r="AD42" i="23"/>
  <c r="AP267" i="23" s="1"/>
  <c r="AD41" i="23"/>
  <c r="AD86" i="23"/>
  <c r="AD85" i="23"/>
  <c r="AD84" i="23"/>
  <c r="AG56" i="23"/>
  <c r="AG62" i="23"/>
  <c r="AG190" i="23"/>
  <c r="AG258" i="23"/>
  <c r="AF45" i="23"/>
  <c r="AD74" i="23"/>
  <c r="AD75" i="23"/>
  <c r="AF88" i="23"/>
  <c r="AF87" i="23"/>
  <c r="AF86" i="23"/>
  <c r="O1064" i="7"/>
  <c r="AC1084" i="7"/>
  <c r="AG68" i="23"/>
  <c r="AG103" i="23"/>
  <c r="AG109" i="23"/>
  <c r="AG132" i="23"/>
  <c r="AG167" i="23"/>
  <c r="AG173" i="23"/>
  <c r="AG196" i="23"/>
  <c r="AG231" i="23"/>
  <c r="AF42" i="23"/>
  <c r="AF41" i="23"/>
  <c r="AA114" i="23"/>
  <c r="Z114" i="23"/>
  <c r="AB114" i="23"/>
  <c r="AG92" i="23"/>
  <c r="AG259" i="23"/>
  <c r="AG232" i="23"/>
  <c r="O980" i="7"/>
  <c r="O996" i="7"/>
  <c r="O1012" i="7"/>
  <c r="O1028" i="7"/>
  <c r="O1044" i="7"/>
  <c r="O1060" i="7"/>
  <c r="AG52" i="23"/>
  <c r="AG87" i="23"/>
  <c r="AG93" i="23"/>
  <c r="AG116" i="23"/>
  <c r="AG151" i="23"/>
  <c r="AG157" i="23"/>
  <c r="AG215" i="23"/>
  <c r="AG221" i="23"/>
  <c r="AG233" i="23"/>
  <c r="AG242" i="23"/>
  <c r="AG251" i="23"/>
  <c r="AG58" i="23"/>
  <c r="AG76" i="23"/>
  <c r="AG99" i="23"/>
  <c r="AG122" i="23"/>
  <c r="AG140" i="23"/>
  <c r="AG163" i="23"/>
  <c r="AG186" i="23"/>
  <c r="AG204" i="23"/>
  <c r="AG227" i="23"/>
  <c r="AG41" i="23"/>
  <c r="AG82" i="23"/>
  <c r="AG105" i="23"/>
  <c r="AG146" i="23"/>
  <c r="AG169" i="23"/>
  <c r="AG210" i="23"/>
  <c r="AG234" i="23"/>
  <c r="AB42" i="23"/>
  <c r="Z42" i="23"/>
  <c r="AG53" i="23"/>
  <c r="AG94" i="23"/>
  <c r="AG117" i="23"/>
  <c r="AG152" i="23"/>
  <c r="AG158" i="23"/>
  <c r="AG181" i="23"/>
  <c r="AG216" i="23"/>
  <c r="AG222" i="23"/>
  <c r="AH44" i="23"/>
  <c r="AH43" i="23"/>
  <c r="AG71" i="23"/>
  <c r="AG100" i="23"/>
  <c r="AG135" i="23"/>
  <c r="AG141" i="23"/>
  <c r="AG164" i="23"/>
  <c r="AG199" i="23"/>
  <c r="AG205" i="23"/>
  <c r="AG228" i="23"/>
  <c r="AG235" i="23"/>
  <c r="AF43" i="23"/>
  <c r="AI44" i="23"/>
  <c r="AI43" i="23"/>
  <c r="AI42" i="23"/>
  <c r="AU110" i="23" s="1"/>
  <c r="AG248" i="23"/>
  <c r="AG256" i="23"/>
  <c r="AG264" i="23"/>
  <c r="AG272" i="23"/>
  <c r="AI59" i="23"/>
  <c r="AA70" i="23"/>
  <c r="Z70" i="23"/>
  <c r="Z84" i="23"/>
  <c r="AD89" i="23"/>
  <c r="AD100" i="23"/>
  <c r="AA132" i="23"/>
  <c r="Z132" i="23"/>
  <c r="AB132" i="23"/>
  <c r="AD197" i="23"/>
  <c r="AD196" i="23"/>
  <c r="AD195" i="23"/>
  <c r="AB78" i="23"/>
  <c r="AA78" i="23"/>
  <c r="AG102" i="23"/>
  <c r="AG241" i="23"/>
  <c r="AG249" i="23"/>
  <c r="AG257" i="23"/>
  <c r="AG265" i="23"/>
  <c r="AG273" i="23"/>
  <c r="AB44" i="23"/>
  <c r="AA44" i="23"/>
  <c r="AF50" i="23"/>
  <c r="AH54" i="23"/>
  <c r="Z65" i="23"/>
  <c r="AF71" i="23"/>
  <c r="AI72" i="23"/>
  <c r="Z73" i="23"/>
  <c r="AH80" i="23"/>
  <c r="AD98" i="23"/>
  <c r="AB106" i="23"/>
  <c r="AA106" i="23"/>
  <c r="Z106" i="23"/>
  <c r="AB48" i="23"/>
  <c r="Z48" i="23"/>
  <c r="AI54" i="23"/>
  <c r="AH67" i="23"/>
  <c r="AF49" i="23"/>
  <c r="AI58" i="23"/>
  <c r="AB60" i="23"/>
  <c r="AA60" i="23"/>
  <c r="AF70" i="23"/>
  <c r="Z78" i="23"/>
  <c r="AB79" i="23"/>
  <c r="Z79" i="23"/>
  <c r="AD87" i="23"/>
  <c r="AD107" i="23"/>
  <c r="AD106" i="23"/>
  <c r="AD61" i="23"/>
  <c r="AH81" i="23"/>
  <c r="AD93" i="23"/>
  <c r="AD94" i="23"/>
  <c r="AD95" i="23"/>
  <c r="AH49" i="23"/>
  <c r="AA48" i="23"/>
  <c r="AI53" i="23"/>
  <c r="AF65" i="23"/>
  <c r="AB64" i="23"/>
  <c r="Z64" i="23"/>
  <c r="AH70" i="23"/>
  <c r="AI81" i="23"/>
  <c r="AI49" i="23"/>
  <c r="AF61" i="23"/>
  <c r="Z60" i="23"/>
  <c r="AI70" i="23"/>
  <c r="AA79" i="23"/>
  <c r="AD109" i="23"/>
  <c r="AD110" i="23"/>
  <c r="AD56" i="23"/>
  <c r="AD60" i="23"/>
  <c r="AH65" i="23"/>
  <c r="Z83" i="23"/>
  <c r="AG48" i="23"/>
  <c r="AG64" i="23"/>
  <c r="AG96" i="23"/>
  <c r="AG128" i="23"/>
  <c r="AG144" i="23"/>
  <c r="AG160" i="23"/>
  <c r="AG176" i="23"/>
  <c r="AG192" i="23"/>
  <c r="AG208" i="23"/>
  <c r="AG224" i="23"/>
  <c r="AD44" i="23"/>
  <c r="AB59" i="23"/>
  <c r="AA59" i="23"/>
  <c r="AG59" i="23"/>
  <c r="AG75" i="23"/>
  <c r="AG91" i="23"/>
  <c r="AG107" i="23"/>
  <c r="AG123" i="23"/>
  <c r="AG139" i="23"/>
  <c r="AG155" i="23"/>
  <c r="AG171" i="23"/>
  <c r="AG187" i="23"/>
  <c r="AG203" i="23"/>
  <c r="AG219" i="23"/>
  <c r="AG237" i="23"/>
  <c r="AG245" i="23"/>
  <c r="AG253" i="23"/>
  <c r="AG261" i="23"/>
  <c r="AG269" i="23"/>
  <c r="AI48" i="23"/>
  <c r="AF60" i="23"/>
  <c r="AI69" i="23"/>
  <c r="AB76" i="23"/>
  <c r="AA76" i="23"/>
  <c r="AI82" i="23"/>
  <c r="AG54" i="23"/>
  <c r="AG70" i="23"/>
  <c r="AG86" i="23"/>
  <c r="AG118" i="23"/>
  <c r="AG134" i="23"/>
  <c r="AG150" i="23"/>
  <c r="AG166" i="23"/>
  <c r="AG182" i="23"/>
  <c r="AG198" i="23"/>
  <c r="AG214" i="23"/>
  <c r="AG230" i="23"/>
  <c r="AF44" i="23"/>
  <c r="AH64" i="23"/>
  <c r="Z86" i="23"/>
  <c r="AD88" i="23"/>
  <c r="AG49" i="23"/>
  <c r="AG65" i="23"/>
  <c r="AG97" i="23"/>
  <c r="AG113" i="23"/>
  <c r="AG129" i="23"/>
  <c r="AG145" i="23"/>
  <c r="AG161" i="23"/>
  <c r="AG177" i="23"/>
  <c r="AG193" i="23"/>
  <c r="AG209" i="23"/>
  <c r="AG225" i="23"/>
  <c r="AG238" i="23"/>
  <c r="AG246" i="23"/>
  <c r="AG254" i="23"/>
  <c r="AG262" i="23"/>
  <c r="AG270" i="23"/>
  <c r="AD45" i="23"/>
  <c r="AB45" i="23"/>
  <c r="AN167" i="23" s="1"/>
  <c r="AA45" i="23"/>
  <c r="Z45" i="23"/>
  <c r="AD55" i="23"/>
  <c r="AA54" i="23"/>
  <c r="Z54" i="23"/>
  <c r="AH60" i="23"/>
  <c r="Z59" i="23"/>
  <c r="AI64" i="23"/>
  <c r="AD72" i="23"/>
  <c r="AI78" i="23"/>
  <c r="AE88" i="23"/>
  <c r="AB89" i="23"/>
  <c r="AA89" i="23"/>
  <c r="Z89" i="23"/>
  <c r="AB104" i="23"/>
  <c r="AA104" i="23"/>
  <c r="Z104" i="23"/>
  <c r="AB46" i="23"/>
  <c r="AA57" i="23"/>
  <c r="AB62" i="23"/>
  <c r="AD96" i="23"/>
  <c r="Z107" i="23"/>
  <c r="Z108" i="23"/>
  <c r="AI116" i="23"/>
  <c r="AI114" i="23"/>
  <c r="AE122" i="23"/>
  <c r="Z77" i="23"/>
  <c r="AF91" i="23"/>
  <c r="AF92" i="23"/>
  <c r="Z49" i="23"/>
  <c r="AF89" i="23"/>
  <c r="AF90" i="23"/>
  <c r="AF95" i="23"/>
  <c r="Z55" i="23"/>
  <c r="Z71" i="23"/>
  <c r="Z50" i="23"/>
  <c r="AA55" i="23"/>
  <c r="Z66" i="23"/>
  <c r="AA71" i="23"/>
  <c r="AH89" i="23"/>
  <c r="AH90" i="23"/>
  <c r="AA50" i="23"/>
  <c r="AA66" i="23"/>
  <c r="AD97" i="23"/>
  <c r="AD105" i="23"/>
  <c r="Z56" i="23"/>
  <c r="Z72" i="23"/>
  <c r="Z87" i="23"/>
  <c r="Z88" i="23"/>
  <c r="AF94" i="23"/>
  <c r="AA118" i="23"/>
  <c r="Z118" i="23"/>
  <c r="AB118" i="23"/>
  <c r="AA124" i="23"/>
  <c r="Z124" i="23"/>
  <c r="AB124" i="23"/>
  <c r="Z51" i="23"/>
  <c r="AA56" i="23"/>
  <c r="Z67" i="23"/>
  <c r="AA72" i="23"/>
  <c r="AA87" i="23"/>
  <c r="AA88" i="23"/>
  <c r="AF97" i="23"/>
  <c r="AD99" i="23"/>
  <c r="AD101" i="23"/>
  <c r="AD103" i="23"/>
  <c r="Z46" i="23"/>
  <c r="AA51" i="23"/>
  <c r="Z62" i="23"/>
  <c r="AA67" i="23"/>
  <c r="Z85" i="23"/>
  <c r="AE103" i="23"/>
  <c r="AF99" i="23"/>
  <c r="AF101" i="23"/>
  <c r="AF103" i="23"/>
  <c r="AI118" i="23"/>
  <c r="AI165" i="23"/>
  <c r="AI164" i="23"/>
  <c r="AB105" i="23"/>
  <c r="AA105" i="23"/>
  <c r="AD119" i="23"/>
  <c r="AA126" i="23"/>
  <c r="Z126" i="23"/>
  <c r="AB126" i="23"/>
  <c r="AD114" i="23"/>
  <c r="AI115" i="23"/>
  <c r="AA127" i="23"/>
  <c r="Z127" i="23"/>
  <c r="AB127" i="23"/>
  <c r="AD113" i="23"/>
  <c r="AA128" i="23"/>
  <c r="Z128" i="23"/>
  <c r="AB128" i="23"/>
  <c r="AI152" i="23"/>
  <c r="AA121" i="23"/>
  <c r="Z121" i="23"/>
  <c r="AB121" i="23"/>
  <c r="AD127" i="23"/>
  <c r="AF140" i="23"/>
  <c r="AF138" i="23"/>
  <c r="AD118" i="23"/>
  <c r="AD117" i="23"/>
  <c r="AF120" i="23"/>
  <c r="AA129" i="23"/>
  <c r="Z129" i="23"/>
  <c r="AB129" i="23"/>
  <c r="AF116" i="23"/>
  <c r="AF115" i="23"/>
  <c r="AD126" i="23"/>
  <c r="AA130" i="23"/>
  <c r="Z130" i="23"/>
  <c r="AB130" i="23"/>
  <c r="AB146" i="23"/>
  <c r="Z146" i="23"/>
  <c r="AA146" i="23"/>
  <c r="AH116" i="23"/>
  <c r="AF146" i="23"/>
  <c r="AH153" i="23"/>
  <c r="AH152" i="23"/>
  <c r="AF141" i="23"/>
  <c r="AB158" i="23"/>
  <c r="Z158" i="23"/>
  <c r="AA158" i="23"/>
  <c r="AA116" i="23"/>
  <c r="Z116" i="23"/>
  <c r="AI123" i="23"/>
  <c r="AD142" i="23"/>
  <c r="AA122" i="23"/>
  <c r="Z122" i="23"/>
  <c r="AD138" i="23"/>
  <c r="AI140" i="23"/>
  <c r="AI139" i="23"/>
  <c r="AF166" i="23"/>
  <c r="AF164" i="23"/>
  <c r="AA113" i="23"/>
  <c r="Z113" i="23"/>
  <c r="AA119" i="23"/>
  <c r="Z119" i="23"/>
  <c r="AI156" i="23"/>
  <c r="AI155" i="23"/>
  <c r="AI163" i="23"/>
  <c r="AI161" i="23"/>
  <c r="AI124" i="23"/>
  <c r="AA123" i="23"/>
  <c r="Z123" i="23"/>
  <c r="AD143" i="23"/>
  <c r="AA148" i="23"/>
  <c r="Z148" i="23"/>
  <c r="AB148" i="23"/>
  <c r="AB122" i="23"/>
  <c r="AA149" i="23"/>
  <c r="Z149" i="23"/>
  <c r="AA107" i="23"/>
  <c r="AA108" i="23"/>
  <c r="AA109" i="23"/>
  <c r="AA110" i="23"/>
  <c r="AA111" i="23"/>
  <c r="AA112" i="23"/>
  <c r="AA115" i="23"/>
  <c r="Z115" i="23"/>
  <c r="AA117" i="23"/>
  <c r="Z117" i="23"/>
  <c r="AB123" i="23"/>
  <c r="AH151" i="23"/>
  <c r="AH117" i="23"/>
  <c r="AI126" i="23"/>
  <c r="AA125" i="23"/>
  <c r="Z125" i="23"/>
  <c r="AA131" i="23"/>
  <c r="Z131" i="23"/>
  <c r="AF144" i="23"/>
  <c r="AF143" i="23"/>
  <c r="AF148" i="23"/>
  <c r="AI151" i="23"/>
  <c r="AI162" i="23"/>
  <c r="AA120" i="23"/>
  <c r="Z120" i="23"/>
  <c r="AB149" i="23"/>
  <c r="AH150" i="23"/>
  <c r="Z157" i="23"/>
  <c r="AB138" i="23"/>
  <c r="AA138" i="23"/>
  <c r="AI141" i="23"/>
  <c r="AI142" i="23"/>
  <c r="AO165" i="23"/>
  <c r="AO169" i="23"/>
  <c r="AH149" i="23"/>
  <c r="AB154" i="23"/>
  <c r="AA154" i="23"/>
  <c r="Z154" i="23"/>
  <c r="AO163" i="23"/>
  <c r="AD183" i="23"/>
  <c r="AH154" i="23"/>
  <c r="Z153" i="23"/>
  <c r="AD154" i="23"/>
  <c r="AI154" i="23"/>
  <c r="AD157" i="23"/>
  <c r="AD156" i="23"/>
  <c r="AH137" i="23"/>
  <c r="AH138" i="23"/>
  <c r="AO251" i="23"/>
  <c r="AO217" i="23"/>
  <c r="AO230" i="23"/>
  <c r="AO158" i="23"/>
  <c r="AO164" i="23"/>
  <c r="AO166" i="23"/>
  <c r="AO153" i="23"/>
  <c r="AO161" i="23"/>
  <c r="AD171" i="23"/>
  <c r="AD170" i="23"/>
  <c r="AI138" i="23"/>
  <c r="AD139" i="23"/>
  <c r="AD152" i="23"/>
  <c r="AF157" i="23"/>
  <c r="Z165" i="23"/>
  <c r="AD168" i="23"/>
  <c r="Z133" i="23"/>
  <c r="Z134" i="23"/>
  <c r="Z135" i="23"/>
  <c r="AA136" i="23"/>
  <c r="AB155" i="23"/>
  <c r="AA155" i="23"/>
  <c r="Z155" i="23"/>
  <c r="AO156" i="23"/>
  <c r="AE168" i="23"/>
  <c r="AB136" i="23"/>
  <c r="AF139" i="23"/>
  <c r="AD149" i="23"/>
  <c r="AB151" i="23"/>
  <c r="AA151" i="23"/>
  <c r="Z151" i="23"/>
  <c r="AB164" i="23"/>
  <c r="AA164" i="23"/>
  <c r="Z164" i="23"/>
  <c r="AB166" i="23"/>
  <c r="Z166" i="23"/>
  <c r="AD162" i="23"/>
  <c r="Z162" i="23"/>
  <c r="AT164" i="23"/>
  <c r="AI168" i="23"/>
  <c r="AI204" i="23"/>
  <c r="AI203" i="23"/>
  <c r="AA139" i="23"/>
  <c r="AO157" i="23"/>
  <c r="AO168" i="23"/>
  <c r="AD182" i="23"/>
  <c r="AD181" i="23"/>
  <c r="AD180" i="23"/>
  <c r="AO162" i="23"/>
  <c r="AF171" i="23"/>
  <c r="AD174" i="23"/>
  <c r="AI190" i="23"/>
  <c r="AI188" i="23"/>
  <c r="Z192" i="23"/>
  <c r="AB192" i="23"/>
  <c r="AA192" i="23"/>
  <c r="AF158" i="23"/>
  <c r="AD163" i="23"/>
  <c r="AD165" i="23"/>
  <c r="AF167" i="23"/>
  <c r="AB169" i="23"/>
  <c r="AA169" i="23"/>
  <c r="Z169" i="23"/>
  <c r="AI173" i="23"/>
  <c r="AE174" i="23"/>
  <c r="AI189" i="23"/>
  <c r="AD161" i="23"/>
  <c r="AO160" i="23"/>
  <c r="AH171" i="23"/>
  <c r="AF165" i="23"/>
  <c r="AR165" i="23" s="1"/>
  <c r="AI174" i="23"/>
  <c r="AI183" i="23"/>
  <c r="AH158" i="23"/>
  <c r="AB161" i="23"/>
  <c r="AA161" i="23"/>
  <c r="Z161" i="23"/>
  <c r="AB163" i="23"/>
  <c r="Z163" i="23"/>
  <c r="Z168" i="23"/>
  <c r="AO167" i="23"/>
  <c r="AH169" i="23"/>
  <c r="Z160" i="23"/>
  <c r="AH194" i="23"/>
  <c r="AH182" i="23"/>
  <c r="AI226" i="23"/>
  <c r="AI225" i="23"/>
  <c r="Z179" i="23"/>
  <c r="Z180" i="23"/>
  <c r="AF182" i="23"/>
  <c r="AD177" i="23"/>
  <c r="AA183" i="23"/>
  <c r="Z183" i="23"/>
  <c r="AF187" i="23"/>
  <c r="AF186" i="23"/>
  <c r="AB195" i="23"/>
  <c r="Z195" i="23"/>
  <c r="AF181" i="23"/>
  <c r="AB185" i="23"/>
  <c r="Z185" i="23"/>
  <c r="AH196" i="23"/>
  <c r="AH195" i="23"/>
  <c r="AI182" i="23"/>
  <c r="AH187" i="23"/>
  <c r="AI196" i="23"/>
  <c r="AI195" i="23"/>
  <c r="AA175" i="23"/>
  <c r="Z175" i="23"/>
  <c r="AF179" i="23"/>
  <c r="AF178" i="23"/>
  <c r="AF180" i="23"/>
  <c r="AH181" i="23"/>
  <c r="AB183" i="23"/>
  <c r="AA195" i="23"/>
  <c r="AD175" i="23"/>
  <c r="AO180" i="23"/>
  <c r="AA185" i="23"/>
  <c r="Z172" i="23"/>
  <c r="AB177" i="23"/>
  <c r="Z177" i="23"/>
  <c r="AD184" i="23"/>
  <c r="AB190" i="23"/>
  <c r="AA190" i="23"/>
  <c r="Z190" i="23"/>
  <c r="Z159" i="23"/>
  <c r="AF185" i="23"/>
  <c r="AD188" i="23"/>
  <c r="AD190" i="23"/>
  <c r="AD189" i="23"/>
  <c r="AA206" i="23"/>
  <c r="Z206" i="23"/>
  <c r="AA159" i="23"/>
  <c r="AH180" i="23"/>
  <c r="AO187" i="23"/>
  <c r="AI192" i="23"/>
  <c r="AI191" i="23"/>
  <c r="AF190" i="23"/>
  <c r="AF189" i="23"/>
  <c r="AB205" i="23"/>
  <c r="AA205" i="23"/>
  <c r="Z205" i="23"/>
  <c r="AB182" i="23"/>
  <c r="AA182" i="23"/>
  <c r="Z182" i="23"/>
  <c r="AI202" i="23"/>
  <c r="AH206" i="23"/>
  <c r="AH205" i="23"/>
  <c r="AB206" i="23"/>
  <c r="AI194" i="23"/>
  <c r="AI193" i="23"/>
  <c r="AB200" i="23"/>
  <c r="Z201" i="23"/>
  <c r="AH204" i="23"/>
  <c r="AH223" i="23"/>
  <c r="AH222" i="23"/>
  <c r="AO199" i="23"/>
  <c r="AF200" i="23"/>
  <c r="AI186" i="23"/>
  <c r="AO204" i="23"/>
  <c r="AF208" i="23"/>
  <c r="AF210" i="23"/>
  <c r="Z188" i="23"/>
  <c r="AH203" i="23"/>
  <c r="AI242" i="23"/>
  <c r="AI241" i="23"/>
  <c r="AF191" i="23"/>
  <c r="AB208" i="23"/>
  <c r="Z208" i="23"/>
  <c r="AF209" i="23"/>
  <c r="AD227" i="23"/>
  <c r="AD226" i="23"/>
  <c r="AD225" i="23"/>
  <c r="AB197" i="23"/>
  <c r="AA197" i="23"/>
  <c r="Z197" i="23"/>
  <c r="AA198" i="23"/>
  <c r="Z198" i="23"/>
  <c r="AE200" i="23"/>
  <c r="AH190" i="23"/>
  <c r="AA208" i="23"/>
  <c r="AA186" i="23"/>
  <c r="AD192" i="23"/>
  <c r="AF196" i="23"/>
  <c r="AH202" i="23"/>
  <c r="AI218" i="23"/>
  <c r="AI217" i="23"/>
  <c r="AE213" i="23"/>
  <c r="AF227" i="23"/>
  <c r="AF226" i="23"/>
  <c r="AI228" i="23"/>
  <c r="AI201" i="23"/>
  <c r="AD211" i="23"/>
  <c r="AB227" i="23"/>
  <c r="AA227" i="23"/>
  <c r="Z227" i="23"/>
  <c r="AB211" i="23"/>
  <c r="AA211" i="23"/>
  <c r="AA212" i="23"/>
  <c r="Z212" i="23"/>
  <c r="AI227" i="23"/>
  <c r="AH240" i="23"/>
  <c r="AH239" i="23"/>
  <c r="AD264" i="23"/>
  <c r="AD263" i="23"/>
  <c r="AO210" i="23"/>
  <c r="AF224" i="23"/>
  <c r="AF223" i="23"/>
  <c r="AF232" i="23"/>
  <c r="AF231" i="23"/>
  <c r="AB231" i="23"/>
  <c r="AA231" i="23"/>
  <c r="Z231" i="23"/>
  <c r="AI240" i="23"/>
  <c r="AD210" i="23"/>
  <c r="AB219" i="23"/>
  <c r="AA219" i="23"/>
  <c r="AB222" i="23"/>
  <c r="AA222" i="23"/>
  <c r="Z222" i="23"/>
  <c r="AD230" i="23"/>
  <c r="AD229" i="23"/>
  <c r="AH234" i="23"/>
  <c r="AH233" i="23"/>
  <c r="AH248" i="23"/>
  <c r="AH247" i="23"/>
  <c r="Z211" i="23"/>
  <c r="AB212" i="23"/>
  <c r="AD219" i="23"/>
  <c r="AD218" i="23"/>
  <c r="AH221" i="23"/>
  <c r="AI220" i="23"/>
  <c r="AF225" i="23"/>
  <c r="AB214" i="23"/>
  <c r="Z214" i="23"/>
  <c r="AI224" i="23"/>
  <c r="AO237" i="23"/>
  <c r="AH211" i="23"/>
  <c r="Z219" i="23"/>
  <c r="AO229" i="23"/>
  <c r="AP243" i="23"/>
  <c r="AI216" i="23"/>
  <c r="AF222" i="23"/>
  <c r="Z225" i="23"/>
  <c r="Z224" i="23"/>
  <c r="AO209" i="23"/>
  <c r="AI233" i="23"/>
  <c r="AD254" i="23"/>
  <c r="AD252" i="23"/>
  <c r="AD262" i="23"/>
  <c r="AD260" i="23"/>
  <c r="AO274" i="23"/>
  <c r="AI223" i="23"/>
  <c r="AF230" i="23"/>
  <c r="AH255" i="23"/>
  <c r="AH254" i="23"/>
  <c r="AF229" i="23"/>
  <c r="AH232" i="23"/>
  <c r="AF242" i="23"/>
  <c r="AI232" i="23"/>
  <c r="AH230" i="23"/>
  <c r="AB235" i="23"/>
  <c r="AA235" i="23"/>
  <c r="AB243" i="23"/>
  <c r="AA243" i="23"/>
  <c r="AI263" i="23"/>
  <c r="AI262" i="23"/>
  <c r="AA217" i="23"/>
  <c r="AA225" i="23"/>
  <c r="AA230" i="23"/>
  <c r="AD235" i="23"/>
  <c r="Z220" i="23"/>
  <c r="Z228" i="23"/>
  <c r="AB275" i="23"/>
  <c r="AA275" i="23"/>
  <c r="Z275" i="23"/>
  <c r="Z235" i="23"/>
  <c r="AF239" i="23"/>
  <c r="Z243" i="23"/>
  <c r="AB259" i="23"/>
  <c r="AA259" i="23"/>
  <c r="Z259" i="23"/>
  <c r="AF248" i="23"/>
  <c r="AH238" i="23"/>
  <c r="AH246" i="23"/>
  <c r="AI261" i="23"/>
  <c r="AD234" i="23"/>
  <c r="AB238" i="23"/>
  <c r="AA238" i="23"/>
  <c r="Z238" i="23"/>
  <c r="AB246" i="23"/>
  <c r="AA246" i="23"/>
  <c r="Z246" i="23"/>
  <c r="AB249" i="23"/>
  <c r="AA249" i="23"/>
  <c r="Z249" i="23"/>
  <c r="AO257" i="23"/>
  <c r="AH265" i="23"/>
  <c r="AF268" i="23"/>
  <c r="AI239" i="23"/>
  <c r="AD249" i="23"/>
  <c r="AI247" i="23"/>
  <c r="AD269" i="23"/>
  <c r="AF237" i="23"/>
  <c r="AD240" i="23"/>
  <c r="AF245" i="23"/>
  <c r="AB248" i="23"/>
  <c r="Z248" i="23"/>
  <c r="AD253" i="23"/>
  <c r="AD255" i="23"/>
  <c r="AB262" i="23"/>
  <c r="AA262" i="23"/>
  <c r="Z262" i="23"/>
  <c r="Z233" i="23"/>
  <c r="Z241" i="23"/>
  <c r="AF253" i="23"/>
  <c r="AF258" i="23"/>
  <c r="AH264" i="23"/>
  <c r="AB264" i="23"/>
  <c r="Z264" i="23"/>
  <c r="AO266" i="23"/>
  <c r="AB254" i="23"/>
  <c r="AA254" i="23"/>
  <c r="Z254" i="23"/>
  <c r="AB267" i="23"/>
  <c r="AA267" i="23"/>
  <c r="Z267" i="23"/>
  <c r="Z236" i="23"/>
  <c r="Z244" i="23"/>
  <c r="AB251" i="23"/>
  <c r="Z251" i="23"/>
  <c r="AF252" i="23"/>
  <c r="AB256" i="23"/>
  <c r="Z256" i="23"/>
  <c r="AA236" i="23"/>
  <c r="AA244" i="23"/>
  <c r="AH253" i="23"/>
  <c r="AI256" i="23"/>
  <c r="AH262" i="23"/>
  <c r="AA264" i="23"/>
  <c r="AI269" i="23"/>
  <c r="AF270" i="23"/>
  <c r="Z239" i="23"/>
  <c r="Z247" i="23"/>
  <c r="AI253" i="23"/>
  <c r="AI252" i="23"/>
  <c r="AD265" i="23"/>
  <c r="AF267" i="23"/>
  <c r="AI270" i="23"/>
  <c r="AB272" i="23"/>
  <c r="AA272" i="23"/>
  <c r="Z272" i="23"/>
  <c r="AA239" i="23"/>
  <c r="AA247" i="23"/>
  <c r="AA251" i="23"/>
  <c r="AA256" i="23"/>
  <c r="AD261" i="23"/>
  <c r="Z234" i="23"/>
  <c r="AI254" i="23"/>
  <c r="AF260" i="23"/>
  <c r="AD248" i="23"/>
  <c r="AD271" i="23"/>
  <c r="Z274" i="23"/>
  <c r="AB271" i="23"/>
  <c r="Z270" i="23"/>
  <c r="AA270" i="23"/>
  <c r="Z257" i="23"/>
  <c r="Z265" i="23"/>
  <c r="Z273" i="23"/>
  <c r="AA257" i="23"/>
  <c r="AA265" i="23"/>
  <c r="Z252" i="23"/>
  <c r="Z260" i="23"/>
  <c r="Z268" i="23"/>
  <c r="L272" i="23"/>
  <c r="AD272" i="23" s="1"/>
  <c r="Z255" i="23"/>
  <c r="Z263" i="23"/>
  <c r="Z271" i="23"/>
  <c r="AW161" i="20" l="1"/>
  <c r="AW385" i="20"/>
  <c r="AW21" i="20"/>
  <c r="AW230" i="20"/>
  <c r="AW384" i="20"/>
  <c r="AW98" i="20"/>
  <c r="AW15" i="20"/>
  <c r="AW363" i="20"/>
  <c r="AW206" i="20"/>
  <c r="AW352" i="20"/>
  <c r="AW282" i="20"/>
  <c r="AW246" i="20"/>
  <c r="AW210" i="20"/>
  <c r="AW369" i="20"/>
  <c r="AW189" i="20"/>
  <c r="AW137" i="20"/>
  <c r="AW338" i="20"/>
  <c r="AW371" i="20"/>
  <c r="AW147" i="20"/>
  <c r="AW296" i="20"/>
  <c r="AW360" i="20"/>
  <c r="AW355" i="20"/>
  <c r="AW86" i="20"/>
  <c r="AW308" i="20"/>
  <c r="AW123" i="20"/>
  <c r="AW89" i="20"/>
  <c r="AW341" i="20"/>
  <c r="AW336" i="20"/>
  <c r="AW332" i="20"/>
  <c r="AW51" i="20"/>
  <c r="AW383" i="20"/>
  <c r="AR210" i="23"/>
  <c r="AO195" i="23"/>
  <c r="AU161" i="23"/>
  <c r="AU228" i="23"/>
  <c r="AR186" i="23"/>
  <c r="AR110" i="23"/>
  <c r="AU273" i="23"/>
  <c r="AT179" i="23"/>
  <c r="AU150" i="23"/>
  <c r="AN176" i="23"/>
  <c r="AU222" i="23"/>
  <c r="AL215" i="23"/>
  <c r="AL156" i="23"/>
  <c r="AT137" i="23"/>
  <c r="AU113" i="23"/>
  <c r="AN76" i="23"/>
  <c r="AR232" i="23"/>
  <c r="AR268" i="23"/>
  <c r="AN81" i="23"/>
  <c r="AU147" i="23"/>
  <c r="AT261" i="23"/>
  <c r="AT268" i="23"/>
  <c r="AR256" i="23"/>
  <c r="AN214" i="23"/>
  <c r="AN257" i="23"/>
  <c r="AO268" i="23"/>
  <c r="AT134" i="23"/>
  <c r="AT89" i="23"/>
  <c r="AU114" i="23"/>
  <c r="AN99" i="23"/>
  <c r="AN262" i="23"/>
  <c r="AN248" i="23"/>
  <c r="AT180" i="23"/>
  <c r="AR138" i="23"/>
  <c r="AL193" i="23"/>
  <c r="AU77" i="23"/>
  <c r="AT243" i="23"/>
  <c r="AN211" i="23"/>
  <c r="AM143" i="23"/>
  <c r="AO178" i="23"/>
  <c r="AT145" i="23"/>
  <c r="AP147" i="23"/>
  <c r="AW312" i="20"/>
  <c r="AW346" i="20"/>
  <c r="AW356" i="20"/>
  <c r="AW376" i="20"/>
  <c r="AW125" i="20"/>
  <c r="AW78" i="20"/>
  <c r="AW226" i="20"/>
  <c r="AW69" i="20"/>
  <c r="AW132" i="20"/>
  <c r="AP237" i="23"/>
  <c r="AM169" i="23"/>
  <c r="AP166" i="23"/>
  <c r="AW359" i="20"/>
  <c r="AW323" i="20"/>
  <c r="AW347" i="20"/>
  <c r="AW139" i="20"/>
  <c r="AW170" i="20"/>
  <c r="AW190" i="20"/>
  <c r="AW43" i="20"/>
  <c r="AW115" i="20"/>
  <c r="AP124" i="23"/>
  <c r="AW348" i="20"/>
  <c r="AW325" i="20"/>
  <c r="AW112" i="20"/>
  <c r="AW108" i="20"/>
  <c r="AW88" i="20"/>
  <c r="AW79" i="20"/>
  <c r="AW160" i="20"/>
  <c r="AW305" i="20"/>
  <c r="AW293" i="20"/>
  <c r="AW91" i="20"/>
  <c r="AW53" i="20"/>
  <c r="AW37" i="20"/>
  <c r="AW73" i="20"/>
  <c r="AW19" i="20"/>
  <c r="AW240" i="20"/>
  <c r="AW96" i="20"/>
  <c r="AW25" i="20"/>
  <c r="AM204" i="23"/>
  <c r="AP81" i="23"/>
  <c r="AW9" i="20"/>
  <c r="AW157" i="20"/>
  <c r="AW10" i="20"/>
  <c r="AM178" i="23"/>
  <c r="AM87" i="23"/>
  <c r="AW382" i="20"/>
  <c r="AW119" i="20"/>
  <c r="AW151" i="20"/>
  <c r="AW244" i="20"/>
  <c r="AW224" i="20"/>
  <c r="AW49" i="20"/>
  <c r="AM182" i="23"/>
  <c r="AW324" i="20"/>
  <c r="AW315" i="20"/>
  <c r="AW370" i="20"/>
  <c r="AW103" i="20"/>
  <c r="AW191" i="20"/>
  <c r="AW212" i="20"/>
  <c r="AW192" i="20"/>
  <c r="AW319" i="20"/>
  <c r="AW87" i="20"/>
  <c r="AW142" i="20"/>
  <c r="AW181" i="20"/>
  <c r="AW84" i="20"/>
  <c r="AW202" i="20"/>
  <c r="AW71" i="20"/>
  <c r="AW248" i="20"/>
  <c r="AW59" i="20"/>
  <c r="AW67" i="20"/>
  <c r="AM141" i="23"/>
  <c r="AW298" i="20"/>
  <c r="AW337" i="20"/>
  <c r="AW171" i="20"/>
  <c r="AW118" i="20"/>
  <c r="AW44" i="20"/>
  <c r="AM212" i="23"/>
  <c r="AP122" i="23"/>
  <c r="AW300" i="20"/>
  <c r="AW158" i="20"/>
  <c r="AW187" i="20"/>
  <c r="AW328" i="20"/>
  <c r="AW362" i="20"/>
  <c r="AW152" i="20"/>
  <c r="AW80" i="20"/>
  <c r="AW284" i="20"/>
  <c r="AW117" i="20"/>
  <c r="AE199" i="23"/>
  <c r="AE66" i="23"/>
  <c r="AE230" i="23"/>
  <c r="AE228" i="23"/>
  <c r="AE206" i="23"/>
  <c r="AE192" i="23"/>
  <c r="AE186" i="23"/>
  <c r="AE173" i="23"/>
  <c r="AE155" i="23"/>
  <c r="AE136" i="23"/>
  <c r="AE121" i="23"/>
  <c r="AE61" i="23"/>
  <c r="AE135" i="23"/>
  <c r="AE99" i="23"/>
  <c r="AE251" i="23"/>
  <c r="AE197" i="23"/>
  <c r="AE176" i="23"/>
  <c r="AE166" i="23"/>
  <c r="AE118" i="23"/>
  <c r="AE153" i="23"/>
  <c r="AE77" i="23"/>
  <c r="AE68" i="23"/>
  <c r="AE71" i="23"/>
  <c r="AE101" i="23"/>
  <c r="AE247" i="23"/>
  <c r="AE259" i="23"/>
  <c r="AE267" i="23"/>
  <c r="AE184" i="23"/>
  <c r="AE189" i="23"/>
  <c r="AE119" i="23"/>
  <c r="AE134" i="23"/>
  <c r="AE72" i="23"/>
  <c r="AE265" i="23"/>
  <c r="AE236" i="23"/>
  <c r="AE260" i="23"/>
  <c r="AE225" i="23"/>
  <c r="AE147" i="23"/>
  <c r="AE273" i="23"/>
  <c r="AE223" i="23"/>
  <c r="AE222" i="23"/>
  <c r="AL201" i="23"/>
  <c r="AE180" i="23"/>
  <c r="AE181" i="23"/>
  <c r="AE196" i="23"/>
  <c r="AE152" i="23"/>
  <c r="AE138" i="23"/>
  <c r="AE123" i="23"/>
  <c r="AE127" i="23"/>
  <c r="AS123" i="23"/>
  <c r="AE43" i="23"/>
  <c r="AE76" i="23"/>
  <c r="AE226" i="23"/>
  <c r="AE58" i="23"/>
  <c r="AE248" i="23"/>
  <c r="AE221" i="23"/>
  <c r="AE205" i="23"/>
  <c r="AE229" i="23"/>
  <c r="AE185" i="23"/>
  <c r="AE148" i="23"/>
  <c r="AE143" i="23"/>
  <c r="AE145" i="23"/>
  <c r="AE115" i="23"/>
  <c r="AE104" i="23"/>
  <c r="AE93" i="23"/>
  <c r="AE52" i="23"/>
  <c r="AE87" i="23"/>
  <c r="AE74" i="23"/>
  <c r="AS95" i="23"/>
  <c r="AE45" i="23"/>
  <c r="AE235" i="23"/>
  <c r="AE80" i="23"/>
  <c r="AE158" i="23"/>
  <c r="AE120" i="23"/>
  <c r="AE255" i="23"/>
  <c r="AE263" i="23"/>
  <c r="AE245" i="23"/>
  <c r="AE231" i="23"/>
  <c r="AE219" i="23"/>
  <c r="AE211" i="23"/>
  <c r="AE212" i="23"/>
  <c r="AE177" i="23"/>
  <c r="AE161" i="23"/>
  <c r="AE171" i="23"/>
  <c r="AE144" i="23"/>
  <c r="AE114" i="23"/>
  <c r="AE102" i="23"/>
  <c r="AE70" i="23"/>
  <c r="AE53" i="23"/>
  <c r="AE50" i="23"/>
  <c r="AE249" i="23"/>
  <c r="AE94" i="23"/>
  <c r="AE216" i="23"/>
  <c r="AE157" i="23"/>
  <c r="AE91" i="23"/>
  <c r="AE246" i="23"/>
  <c r="AE217" i="23"/>
  <c r="AE188" i="23"/>
  <c r="AE105" i="23"/>
  <c r="AE100" i="23"/>
  <c r="AE59" i="23"/>
  <c r="AE96" i="23"/>
  <c r="AE65" i="23"/>
  <c r="AS189" i="23"/>
  <c r="AE244" i="23"/>
  <c r="AE92" i="23"/>
  <c r="AE175" i="23"/>
  <c r="AL238" i="23"/>
  <c r="AE214" i="23"/>
  <c r="AE210" i="23"/>
  <c r="AE193" i="23"/>
  <c r="AE187" i="23"/>
  <c r="AE254" i="23"/>
  <c r="AE262" i="23"/>
  <c r="AE242" i="23"/>
  <c r="AE208" i="23"/>
  <c r="AE183" i="23"/>
  <c r="AE169" i="23"/>
  <c r="AE97" i="23"/>
  <c r="AE98" i="23"/>
  <c r="AE44" i="23"/>
  <c r="AE83" i="23"/>
  <c r="AE243" i="23"/>
  <c r="AE241" i="23"/>
  <c r="AE198" i="23"/>
  <c r="AE163" i="23"/>
  <c r="AE156" i="23"/>
  <c r="AE164" i="23"/>
  <c r="AE95" i="23"/>
  <c r="AE78" i="23"/>
  <c r="AE86" i="23"/>
  <c r="AE220" i="23"/>
  <c r="AE159" i="23"/>
  <c r="AE73" i="23"/>
  <c r="AE69" i="23"/>
  <c r="AE54" i="23"/>
  <c r="AE256" i="23"/>
  <c r="AE232" i="23"/>
  <c r="AE194" i="23"/>
  <c r="AE240" i="23"/>
  <c r="AE195" i="23"/>
  <c r="AL183" i="23"/>
  <c r="AE146" i="23"/>
  <c r="AE139" i="23"/>
  <c r="AL87" i="23"/>
  <c r="AL216" i="23"/>
  <c r="AE60" i="23"/>
  <c r="AE49" i="23"/>
  <c r="AE46" i="23"/>
  <c r="AE85" i="23"/>
  <c r="AE272" i="23"/>
  <c r="AE257" i="23"/>
  <c r="AE269" i="23"/>
  <c r="AE239" i="23"/>
  <c r="AE270" i="23"/>
  <c r="AE238" i="23"/>
  <c r="AL268" i="23"/>
  <c r="AE253" i="23"/>
  <c r="AE224" i="23"/>
  <c r="AE227" i="23"/>
  <c r="AE207" i="23"/>
  <c r="AE142" i="23"/>
  <c r="AE140" i="23"/>
  <c r="AE137" i="23"/>
  <c r="AE90" i="23"/>
  <c r="AE56" i="23"/>
  <c r="AE75" i="23"/>
  <c r="AE41" i="23"/>
  <c r="AE55" i="23"/>
  <c r="AE64" i="23"/>
  <c r="AE264" i="23"/>
  <c r="AE275" i="23"/>
  <c r="AE237" i="23"/>
  <c r="AE203" i="23"/>
  <c r="AE233" i="23"/>
  <c r="AE252" i="23"/>
  <c r="AE261" i="23"/>
  <c r="AE218" i="23"/>
  <c r="AE204" i="23"/>
  <c r="AE179" i="23"/>
  <c r="AE160" i="23"/>
  <c r="AE113" i="23"/>
  <c r="AE141" i="23"/>
  <c r="AE154" i="23"/>
  <c r="AR275" i="23"/>
  <c r="AR266" i="23"/>
  <c r="AN243" i="23"/>
  <c r="AT240" i="23"/>
  <c r="AP192" i="23"/>
  <c r="AN156" i="23"/>
  <c r="AT123" i="23"/>
  <c r="AS134" i="23"/>
  <c r="AS233" i="23"/>
  <c r="AL82" i="23"/>
  <c r="AT91" i="23"/>
  <c r="AL263" i="23"/>
  <c r="AN265" i="23"/>
  <c r="AM258" i="23"/>
  <c r="AP249" i="23"/>
  <c r="AM246" i="23"/>
  <c r="AP245" i="23"/>
  <c r="AL266" i="23"/>
  <c r="AP241" i="23"/>
  <c r="AL255" i="23"/>
  <c r="L273" i="23"/>
  <c r="AM263" i="23"/>
  <c r="AU253" i="23"/>
  <c r="AN254" i="23"/>
  <c r="AM262" i="23"/>
  <c r="AL248" i="23"/>
  <c r="AR271" i="23"/>
  <c r="AM242" i="23"/>
  <c r="AM217" i="23"/>
  <c r="AN239" i="23"/>
  <c r="AN241" i="23"/>
  <c r="AP244" i="23"/>
  <c r="AL214" i="23"/>
  <c r="AL212" i="23"/>
  <c r="AL240" i="23"/>
  <c r="AT202" i="23"/>
  <c r="AM255" i="23"/>
  <c r="AR218" i="23"/>
  <c r="AP201" i="23"/>
  <c r="AU208" i="23"/>
  <c r="AL182" i="23"/>
  <c r="AU192" i="23"/>
  <c r="AM185" i="23"/>
  <c r="AM218" i="23"/>
  <c r="AN193" i="23"/>
  <c r="AP213" i="23"/>
  <c r="AT169" i="23"/>
  <c r="AT167" i="23"/>
  <c r="AN170" i="23"/>
  <c r="AP170" i="23"/>
  <c r="AP183" i="23"/>
  <c r="AT148" i="23"/>
  <c r="AN133" i="23"/>
  <c r="AM144" i="23"/>
  <c r="AR164" i="23"/>
  <c r="AR154" i="23"/>
  <c r="AR119" i="23"/>
  <c r="AT172" i="23"/>
  <c r="AR113" i="23"/>
  <c r="AU104" i="23"/>
  <c r="AL104" i="23"/>
  <c r="AS193" i="23"/>
  <c r="AP195" i="23"/>
  <c r="AS256" i="23"/>
  <c r="AS252" i="23"/>
  <c r="AS220" i="23"/>
  <c r="AS178" i="23"/>
  <c r="AS131" i="23"/>
  <c r="AR80" i="23"/>
  <c r="AS236" i="23"/>
  <c r="AO173" i="23"/>
  <c r="AR169" i="23"/>
  <c r="AU168" i="23"/>
  <c r="AN138" i="23"/>
  <c r="AR148" i="23"/>
  <c r="AM158" i="23"/>
  <c r="AP146" i="23"/>
  <c r="AR115" i="23"/>
  <c r="AM168" i="23"/>
  <c r="AM166" i="23"/>
  <c r="AR89" i="23"/>
  <c r="AP106" i="23"/>
  <c r="AP196" i="23"/>
  <c r="AS248" i="23"/>
  <c r="AT82" i="23"/>
  <c r="AT218" i="23"/>
  <c r="AT99" i="23"/>
  <c r="AT110" i="23"/>
  <c r="AT109" i="23"/>
  <c r="AT147" i="23"/>
  <c r="AT258" i="23"/>
  <c r="AT140" i="23"/>
  <c r="AT84" i="23"/>
  <c r="AT122" i="23"/>
  <c r="AT130" i="23"/>
  <c r="AT165" i="23"/>
  <c r="AT176" i="23"/>
  <c r="AT175" i="23"/>
  <c r="AT166" i="23"/>
  <c r="AT198" i="23"/>
  <c r="AT197" i="23"/>
  <c r="AT231" i="23"/>
  <c r="AT266" i="23"/>
  <c r="AT273" i="23"/>
  <c r="AT242" i="23"/>
  <c r="AT144" i="23"/>
  <c r="AT77" i="23"/>
  <c r="AT76" i="23"/>
  <c r="AT78" i="23"/>
  <c r="AT139" i="23"/>
  <c r="AT126" i="23"/>
  <c r="AT159" i="23"/>
  <c r="AT168" i="23"/>
  <c r="AT184" i="23"/>
  <c r="AT188" i="23"/>
  <c r="AT177" i="23"/>
  <c r="AT267" i="23"/>
  <c r="AT79" i="23"/>
  <c r="AT245" i="23"/>
  <c r="AT100" i="23"/>
  <c r="AT105" i="23"/>
  <c r="AT102" i="23"/>
  <c r="AT228" i="23"/>
  <c r="AT113" i="23"/>
  <c r="AT178" i="23"/>
  <c r="AT256" i="23"/>
  <c r="AT201" i="23"/>
  <c r="AT207" i="23"/>
  <c r="AT162" i="23"/>
  <c r="AT161" i="23"/>
  <c r="AT191" i="23"/>
  <c r="AT210" i="23"/>
  <c r="AT87" i="23"/>
  <c r="AT92" i="23"/>
  <c r="AT156" i="23"/>
  <c r="AT120" i="23"/>
  <c r="AT118" i="23"/>
  <c r="AT127" i="23"/>
  <c r="AT174" i="23"/>
  <c r="AT225" i="23"/>
  <c r="AT170" i="23"/>
  <c r="AT86" i="23"/>
  <c r="AT95" i="23"/>
  <c r="AT186" i="23"/>
  <c r="AT157" i="23"/>
  <c r="AT216" i="23"/>
  <c r="AT235" i="23"/>
  <c r="AT236" i="23"/>
  <c r="AT244" i="23"/>
  <c r="AT269" i="23"/>
  <c r="AT93" i="23"/>
  <c r="AT142" i="23"/>
  <c r="AT98" i="23"/>
  <c r="AT101" i="23"/>
  <c r="AT96" i="23"/>
  <c r="AT132" i="23"/>
  <c r="AT111" i="23"/>
  <c r="AT135" i="23"/>
  <c r="AT199" i="23"/>
  <c r="AT185" i="23"/>
  <c r="AT212" i="23"/>
  <c r="AT263" i="23"/>
  <c r="AT115" i="23"/>
  <c r="AT106" i="23"/>
  <c r="AT104" i="23"/>
  <c r="AT146" i="23"/>
  <c r="AT227" i="23"/>
  <c r="AT272" i="23"/>
  <c r="AT252" i="23"/>
  <c r="AT274" i="23"/>
  <c r="AT85" i="23"/>
  <c r="AT103" i="23"/>
  <c r="AT108" i="23"/>
  <c r="AT124" i="23"/>
  <c r="AS202" i="23"/>
  <c r="AS109" i="23"/>
  <c r="AS213" i="23"/>
  <c r="AS143" i="23"/>
  <c r="AS108" i="23"/>
  <c r="AS168" i="23"/>
  <c r="AS266" i="23"/>
  <c r="AO171" i="23"/>
  <c r="AO175" i="23"/>
  <c r="AO270" i="23"/>
  <c r="AO231" i="23"/>
  <c r="AO211" i="23"/>
  <c r="AO174" i="23"/>
  <c r="AO182" i="23"/>
  <c r="AO252" i="23"/>
  <c r="AO267" i="23"/>
  <c r="AO223" i="23"/>
  <c r="AO192" i="23"/>
  <c r="AO190" i="23"/>
  <c r="AO242" i="23"/>
  <c r="AO226" i="23"/>
  <c r="AO213" i="23"/>
  <c r="AO265" i="23"/>
  <c r="AO269" i="23"/>
  <c r="AO254" i="23"/>
  <c r="AO186" i="23"/>
  <c r="AO273" i="23"/>
  <c r="AO255" i="23"/>
  <c r="AO262" i="23"/>
  <c r="AO220" i="23"/>
  <c r="AO219" i="23"/>
  <c r="AO176" i="23"/>
  <c r="AO181" i="23"/>
  <c r="AO224" i="23"/>
  <c r="AO264" i="23"/>
  <c r="AO246" i="23"/>
  <c r="AO198" i="23"/>
  <c r="AO179" i="23"/>
  <c r="AO234" i="23"/>
  <c r="AO247" i="23"/>
  <c r="AO225" i="23"/>
  <c r="AO188" i="23"/>
  <c r="AO189" i="23"/>
  <c r="AO271" i="23"/>
  <c r="AO275" i="23"/>
  <c r="AO227" i="23"/>
  <c r="AO183" i="23"/>
  <c r="AO207" i="23"/>
  <c r="AO215" i="23"/>
  <c r="AO245" i="23"/>
  <c r="AO236" i="23"/>
  <c r="AO177" i="23"/>
  <c r="AO244" i="23"/>
  <c r="AO201" i="23"/>
  <c r="AO212" i="23"/>
  <c r="AO202" i="23"/>
  <c r="AO216" i="23"/>
  <c r="AO232" i="23"/>
  <c r="AO214" i="23"/>
  <c r="AL260" i="23"/>
  <c r="AL256" i="23"/>
  <c r="AN270" i="23"/>
  <c r="AN260" i="23"/>
  <c r="AL259" i="23"/>
  <c r="AL275" i="23"/>
  <c r="AU268" i="23"/>
  <c r="AP236" i="23"/>
  <c r="AU223" i="23"/>
  <c r="AN228" i="23"/>
  <c r="AR236" i="23"/>
  <c r="AT271" i="23"/>
  <c r="AN230" i="23"/>
  <c r="AR223" i="23"/>
  <c r="AT208" i="23"/>
  <c r="AR214" i="23"/>
  <c r="AT204" i="23"/>
  <c r="AN178" i="23"/>
  <c r="AU166" i="23"/>
  <c r="AR168" i="23"/>
  <c r="AM136" i="23"/>
  <c r="AP169" i="23"/>
  <c r="AO203" i="23"/>
  <c r="AR177" i="23"/>
  <c r="AN152" i="23"/>
  <c r="AR143" i="23"/>
  <c r="AN199" i="23"/>
  <c r="AT155" i="23"/>
  <c r="AL142" i="23"/>
  <c r="AR116" i="23"/>
  <c r="AM150" i="23"/>
  <c r="AM172" i="23"/>
  <c r="AP132" i="23"/>
  <c r="AM88" i="23"/>
  <c r="AL88" i="23"/>
  <c r="AL242" i="23"/>
  <c r="AL103" i="23"/>
  <c r="AL196" i="23"/>
  <c r="AL202" i="23"/>
  <c r="AM76" i="23"/>
  <c r="AS139" i="23"/>
  <c r="AS176" i="23"/>
  <c r="AP197" i="23"/>
  <c r="AT141" i="23"/>
  <c r="AS79" i="23"/>
  <c r="AS153" i="23"/>
  <c r="AM229" i="23"/>
  <c r="AR216" i="23"/>
  <c r="AR255" i="23"/>
  <c r="AN269" i="23"/>
  <c r="AM213" i="23"/>
  <c r="AR213" i="23"/>
  <c r="AT182" i="23"/>
  <c r="AS149" i="23"/>
  <c r="AM247" i="23"/>
  <c r="AN198" i="23"/>
  <c r="AU178" i="23"/>
  <c r="AL217" i="23"/>
  <c r="AN163" i="23"/>
  <c r="AP167" i="23"/>
  <c r="AM105" i="23"/>
  <c r="AS107" i="23"/>
  <c r="AS133" i="23"/>
  <c r="AU275" i="23"/>
  <c r="AR270" i="23"/>
  <c r="AL251" i="23"/>
  <c r="AL264" i="23"/>
  <c r="AM250" i="23"/>
  <c r="AU235" i="23"/>
  <c r="AT259" i="23"/>
  <c r="AP266" i="23"/>
  <c r="AT249" i="23"/>
  <c r="AP262" i="23"/>
  <c r="AR244" i="23"/>
  <c r="AP223" i="23"/>
  <c r="AL222" i="23"/>
  <c r="AP232" i="23"/>
  <c r="AR228" i="23"/>
  <c r="AN208" i="23"/>
  <c r="AO218" i="23"/>
  <c r="AM224" i="23"/>
  <c r="AU193" i="23"/>
  <c r="AL159" i="23"/>
  <c r="AM195" i="23"/>
  <c r="AT187" i="23"/>
  <c r="AM214" i="23"/>
  <c r="AT163" i="23"/>
  <c r="AT171" i="23"/>
  <c r="AP165" i="23"/>
  <c r="AP180" i="23"/>
  <c r="AN168" i="23"/>
  <c r="AO238" i="23"/>
  <c r="AP159" i="23"/>
  <c r="AM165" i="23"/>
  <c r="AL115" i="23"/>
  <c r="AU139" i="23"/>
  <c r="AP151" i="23"/>
  <c r="AT173" i="23"/>
  <c r="AU99" i="23"/>
  <c r="AL176" i="23"/>
  <c r="AS198" i="23"/>
  <c r="AS128" i="23"/>
  <c r="AN240" i="23"/>
  <c r="AN215" i="23"/>
  <c r="AN194" i="23"/>
  <c r="AN97" i="23"/>
  <c r="AN191" i="23"/>
  <c r="AN82" i="23"/>
  <c r="AN179" i="23"/>
  <c r="AN255" i="23"/>
  <c r="AN234" i="23"/>
  <c r="AN184" i="23"/>
  <c r="AN86" i="23"/>
  <c r="AN84" i="23"/>
  <c r="AN137" i="23"/>
  <c r="AN210" i="23"/>
  <c r="AN253" i="23"/>
  <c r="AN236" i="23"/>
  <c r="AN87" i="23"/>
  <c r="AN140" i="23"/>
  <c r="AN141" i="23"/>
  <c r="AN153" i="23"/>
  <c r="AN223" i="23"/>
  <c r="AN261" i="23"/>
  <c r="AN245" i="23"/>
  <c r="AN263" i="23"/>
  <c r="AN258" i="23"/>
  <c r="AN109" i="23"/>
  <c r="AN125" i="23"/>
  <c r="AN112" i="23"/>
  <c r="AN150" i="23"/>
  <c r="AN207" i="23"/>
  <c r="AM85" i="23"/>
  <c r="AT215" i="23"/>
  <c r="AS110" i="23"/>
  <c r="AS183" i="23"/>
  <c r="AR252" i="23"/>
  <c r="AL205" i="23"/>
  <c r="AM183" i="23"/>
  <c r="AT183" i="23"/>
  <c r="AR160" i="23"/>
  <c r="AL170" i="23"/>
  <c r="AL132" i="23"/>
  <c r="AR260" i="23"/>
  <c r="AP272" i="23"/>
  <c r="AO249" i="23"/>
  <c r="AT251" i="23"/>
  <c r="AM253" i="23"/>
  <c r="AU244" i="23"/>
  <c r="AO235" i="23"/>
  <c r="AT224" i="23"/>
  <c r="AL227" i="23"/>
  <c r="AP208" i="23"/>
  <c r="AR191" i="23"/>
  <c r="AL221" i="23"/>
  <c r="AU194" i="23"/>
  <c r="AN205" i="23"/>
  <c r="AL206" i="23"/>
  <c r="AO197" i="23"/>
  <c r="AM194" i="23"/>
  <c r="AU182" i="23"/>
  <c r="AR215" i="23"/>
  <c r="AM200" i="23"/>
  <c r="AN165" i="23"/>
  <c r="AP163" i="23"/>
  <c r="AP181" i="23"/>
  <c r="AL162" i="23"/>
  <c r="AR173" i="23"/>
  <c r="AO228" i="23"/>
  <c r="AP160" i="23"/>
  <c r="AL125" i="23"/>
  <c r="AM115" i="23"/>
  <c r="AR155" i="23"/>
  <c r="AU156" i="23"/>
  <c r="AU140" i="23"/>
  <c r="AL141" i="23"/>
  <c r="AL126" i="23"/>
  <c r="AP105" i="23"/>
  <c r="AP92" i="23"/>
  <c r="AS182" i="23"/>
  <c r="AM99" i="23"/>
  <c r="AP111" i="23"/>
  <c r="AS271" i="23"/>
  <c r="AT88" i="23"/>
  <c r="AP84" i="23"/>
  <c r="AT220" i="23"/>
  <c r="AM275" i="23"/>
  <c r="AT193" i="23"/>
  <c r="AM271" i="23"/>
  <c r="AP234" i="23"/>
  <c r="AL258" i="23"/>
  <c r="AP230" i="23"/>
  <c r="AU186" i="23"/>
  <c r="AR167" i="23"/>
  <c r="AM203" i="23"/>
  <c r="AM133" i="23"/>
  <c r="AM134" i="23"/>
  <c r="AM252" i="23"/>
  <c r="AM140" i="23"/>
  <c r="AM96" i="23"/>
  <c r="AM147" i="23"/>
  <c r="AM202" i="23"/>
  <c r="AM241" i="23"/>
  <c r="AM137" i="23"/>
  <c r="AM97" i="23"/>
  <c r="AM90" i="23"/>
  <c r="AM142" i="23"/>
  <c r="AM274" i="23"/>
  <c r="AM223" i="23"/>
  <c r="AM152" i="23"/>
  <c r="AM91" i="23"/>
  <c r="AM84" i="23"/>
  <c r="AM153" i="23"/>
  <c r="AM248" i="23"/>
  <c r="AM86" i="23"/>
  <c r="AM92" i="23"/>
  <c r="AM273" i="23"/>
  <c r="AM93" i="23"/>
  <c r="AM156" i="23"/>
  <c r="AM184" i="23"/>
  <c r="AM209" i="23"/>
  <c r="AM215" i="23"/>
  <c r="AM103" i="23"/>
  <c r="AM81" i="23"/>
  <c r="AM261" i="23"/>
  <c r="AM260" i="23"/>
  <c r="AM173" i="23"/>
  <c r="AM101" i="23"/>
  <c r="AM193" i="23"/>
  <c r="AM100" i="23"/>
  <c r="AM188" i="23"/>
  <c r="AM77" i="23"/>
  <c r="AM162" i="23"/>
  <c r="AM171" i="23"/>
  <c r="AM187" i="23"/>
  <c r="AM176" i="23"/>
  <c r="AM221" i="23"/>
  <c r="AM240" i="23"/>
  <c r="AM237" i="23"/>
  <c r="AM163" i="23"/>
  <c r="AM196" i="23"/>
  <c r="AM191" i="23"/>
  <c r="AM102" i="23"/>
  <c r="AM80" i="23"/>
  <c r="AM174" i="23"/>
  <c r="AM189" i="23"/>
  <c r="AM199" i="23"/>
  <c r="AM245" i="23"/>
  <c r="AM234" i="23"/>
  <c r="AU221" i="23"/>
  <c r="AU213" i="23"/>
  <c r="AU197" i="23"/>
  <c r="AU87" i="23"/>
  <c r="AU120" i="23"/>
  <c r="AU177" i="23"/>
  <c r="AU121" i="23"/>
  <c r="AU89" i="23"/>
  <c r="AU108" i="23"/>
  <c r="AU153" i="23"/>
  <c r="AU157" i="23"/>
  <c r="AU207" i="23"/>
  <c r="AU179" i="23"/>
  <c r="AU205" i="23"/>
  <c r="AU211" i="23"/>
  <c r="AU206" i="23"/>
  <c r="AU160" i="23"/>
  <c r="AU79" i="23"/>
  <c r="AU125" i="23"/>
  <c r="AU90" i="23"/>
  <c r="AU185" i="23"/>
  <c r="AU212" i="23"/>
  <c r="AU243" i="23"/>
  <c r="AU238" i="23"/>
  <c r="AU264" i="23"/>
  <c r="AU145" i="23"/>
  <c r="AU101" i="23"/>
  <c r="AU107" i="23"/>
  <c r="AU135" i="23"/>
  <c r="AU175" i="23"/>
  <c r="AU184" i="23"/>
  <c r="AU171" i="23"/>
  <c r="AU246" i="23"/>
  <c r="AU229" i="23"/>
  <c r="AU250" i="23"/>
  <c r="AU249" i="23"/>
  <c r="AU83" i="23"/>
  <c r="AU85" i="23"/>
  <c r="AU109" i="23"/>
  <c r="AN273" i="23"/>
  <c r="AL272" i="23"/>
  <c r="AL244" i="23"/>
  <c r="AP269" i="23"/>
  <c r="AM249" i="23"/>
  <c r="AU261" i="23"/>
  <c r="AT250" i="23"/>
  <c r="AR251" i="23"/>
  <c r="AO240" i="23"/>
  <c r="AM226" i="23"/>
  <c r="AN222" i="23"/>
  <c r="AR247" i="23"/>
  <c r="AT217" i="23"/>
  <c r="AU200" i="23"/>
  <c r="AN209" i="23"/>
  <c r="AL218" i="23"/>
  <c r="AR189" i="23"/>
  <c r="AM206" i="23"/>
  <c r="AU187" i="23"/>
  <c r="AR199" i="23"/>
  <c r="AL213" i="23"/>
  <c r="AL186" i="23"/>
  <c r="AM160" i="23"/>
  <c r="AP182" i="23"/>
  <c r="AP149" i="23"/>
  <c r="AO243" i="23"/>
  <c r="AN154" i="23"/>
  <c r="AL157" i="23"/>
  <c r="AM125" i="23"/>
  <c r="AN148" i="23"/>
  <c r="AR137" i="23"/>
  <c r="AR141" i="23"/>
  <c r="AL121" i="23"/>
  <c r="AM126" i="23"/>
  <c r="AL85" i="23"/>
  <c r="AR124" i="23"/>
  <c r="AS166" i="23"/>
  <c r="AL106" i="23"/>
  <c r="AP89" i="23"/>
  <c r="AS194" i="23"/>
  <c r="AS239" i="23"/>
  <c r="AS80" i="23"/>
  <c r="AS162" i="23"/>
  <c r="AS111" i="23"/>
  <c r="AS84" i="23"/>
  <c r="AS197" i="23"/>
  <c r="AS229" i="23"/>
  <c r="AS201" i="23"/>
  <c r="AS191" i="23"/>
  <c r="AS175" i="23"/>
  <c r="AS212" i="23"/>
  <c r="AS247" i="23"/>
  <c r="AS207" i="23"/>
  <c r="AS115" i="23"/>
  <c r="AS226" i="23"/>
  <c r="AS119" i="23"/>
  <c r="AS267" i="23"/>
  <c r="AS138" i="23"/>
  <c r="AS263" i="23"/>
  <c r="AS148" i="23"/>
  <c r="AS81" i="23"/>
  <c r="AS260" i="23"/>
  <c r="AS218" i="23"/>
  <c r="AS85" i="23"/>
  <c r="AS165" i="23"/>
  <c r="AS120" i="23"/>
  <c r="AS98" i="23"/>
  <c r="AS130" i="23"/>
  <c r="AS126" i="23"/>
  <c r="AS121" i="23"/>
  <c r="AS174" i="23"/>
  <c r="AS184" i="23"/>
  <c r="AS185" i="23"/>
  <c r="AS244" i="23"/>
  <c r="AS243" i="23"/>
  <c r="AS90" i="23"/>
  <c r="AS179" i="23"/>
  <c r="AS255" i="23"/>
  <c r="AS114" i="23"/>
  <c r="AS156" i="23"/>
  <c r="AS180" i="23"/>
  <c r="AS89" i="23"/>
  <c r="AS137" i="23"/>
  <c r="AS251" i="23"/>
  <c r="AP85" i="23"/>
  <c r="AM177" i="23"/>
  <c r="AT237" i="23"/>
  <c r="AS88" i="23"/>
  <c r="AN238" i="23"/>
  <c r="AU210" i="23"/>
  <c r="AM228" i="23"/>
  <c r="AT213" i="23"/>
  <c r="AN200" i="23"/>
  <c r="AN175" i="23"/>
  <c r="AM216" i="23"/>
  <c r="AL151" i="23"/>
  <c r="AL134" i="23"/>
  <c r="AU159" i="23"/>
  <c r="AT125" i="23"/>
  <c r="AP145" i="23"/>
  <c r="AT129" i="23"/>
  <c r="AP87" i="23"/>
  <c r="AT226" i="23"/>
  <c r="AL273" i="23"/>
  <c r="AN251" i="23"/>
  <c r="AL265" i="23"/>
  <c r="AO258" i="23"/>
  <c r="AM264" i="23"/>
  <c r="AL236" i="23"/>
  <c r="AM266" i="23"/>
  <c r="AN249" i="23"/>
  <c r="AO250" i="23"/>
  <c r="AL250" i="23"/>
  <c r="AR241" i="23"/>
  <c r="AT211" i="23"/>
  <c r="AT221" i="23"/>
  <c r="AL197" i="23"/>
  <c r="AR200" i="23"/>
  <c r="AT205" i="23"/>
  <c r="AT195" i="23"/>
  <c r="AP199" i="23"/>
  <c r="AR195" i="23"/>
  <c r="AL165" i="23"/>
  <c r="AO272" i="23"/>
  <c r="AU154" i="23"/>
  <c r="AM111" i="23"/>
  <c r="AL138" i="23"/>
  <c r="AT160" i="23"/>
  <c r="AR130" i="23"/>
  <c r="AR120" i="23"/>
  <c r="AM121" i="23"/>
  <c r="AL127" i="23"/>
  <c r="AS150" i="23"/>
  <c r="AT94" i="23"/>
  <c r="AM106" i="23"/>
  <c r="AP91" i="23"/>
  <c r="AS242" i="23"/>
  <c r="AN101" i="23"/>
  <c r="AR102" i="23"/>
  <c r="AP86" i="23"/>
  <c r="AM167" i="23"/>
  <c r="AS206" i="23"/>
  <c r="AT229" i="23"/>
  <c r="AU144" i="23"/>
  <c r="AS217" i="23"/>
  <c r="AR224" i="23"/>
  <c r="AN132" i="23"/>
  <c r="AR259" i="23"/>
  <c r="AR188" i="23"/>
  <c r="AL124" i="23"/>
  <c r="AS270" i="23"/>
  <c r="AS117" i="23"/>
  <c r="AR78" i="23"/>
  <c r="AR149" i="23"/>
  <c r="AR159" i="23"/>
  <c r="AR174" i="23"/>
  <c r="AR194" i="23"/>
  <c r="AR203" i="23"/>
  <c r="AR205" i="23"/>
  <c r="AR212" i="23"/>
  <c r="AR263" i="23"/>
  <c r="AR84" i="23"/>
  <c r="AR106" i="23"/>
  <c r="AR249" i="23"/>
  <c r="AR93" i="23"/>
  <c r="AR98" i="23"/>
  <c r="AR193" i="23"/>
  <c r="AR192" i="23"/>
  <c r="AR262" i="23"/>
  <c r="AR272" i="23"/>
  <c r="AR274" i="23"/>
  <c r="AR163" i="23"/>
  <c r="AR220" i="23"/>
  <c r="AR254" i="23"/>
  <c r="AR264" i="23"/>
  <c r="AR76" i="23"/>
  <c r="AR114" i="23"/>
  <c r="AR108" i="23"/>
  <c r="AR127" i="23"/>
  <c r="AR197" i="23"/>
  <c r="AR172" i="23"/>
  <c r="AR128" i="23"/>
  <c r="AR176" i="23"/>
  <c r="AR211" i="23"/>
  <c r="AR217" i="23"/>
  <c r="AR77" i="23"/>
  <c r="AR129" i="23"/>
  <c r="AS159" i="23"/>
  <c r="AU254" i="23"/>
  <c r="AU270" i="23"/>
  <c r="AO260" i="23"/>
  <c r="AR253" i="23"/>
  <c r="AO261" i="23"/>
  <c r="AP268" i="23"/>
  <c r="AT238" i="23"/>
  <c r="AO263" i="23"/>
  <c r="AN232" i="23"/>
  <c r="AM232" i="23"/>
  <c r="AU214" i="23"/>
  <c r="AR238" i="23"/>
  <c r="AL226" i="23"/>
  <c r="AM210" i="23"/>
  <c r="AR206" i="23"/>
  <c r="AO194" i="23"/>
  <c r="AN202" i="23"/>
  <c r="AU180" i="23"/>
  <c r="AT181" i="23"/>
  <c r="AO184" i="23"/>
  <c r="AM220" i="23"/>
  <c r="AR161" i="23"/>
  <c r="AU176" i="23"/>
  <c r="AR157" i="23"/>
  <c r="AO185" i="23"/>
  <c r="AO233" i="23"/>
  <c r="AM145" i="23"/>
  <c r="AL147" i="23"/>
  <c r="AN134" i="23"/>
  <c r="AP142" i="23"/>
  <c r="AP136" i="23"/>
  <c r="AL178" i="23"/>
  <c r="AP131" i="23"/>
  <c r="AU96" i="23"/>
  <c r="AR79" i="23"/>
  <c r="AS262" i="23"/>
  <c r="AM95" i="23"/>
  <c r="AL109" i="23"/>
  <c r="AP95" i="23"/>
  <c r="AS241" i="23"/>
  <c r="AS94" i="23"/>
  <c r="AN77" i="23"/>
  <c r="AS221" i="23"/>
  <c r="AS250" i="23"/>
  <c r="AS268" i="23"/>
  <c r="AU80" i="23"/>
  <c r="AM179" i="23"/>
  <c r="AS211" i="23"/>
  <c r="AU245" i="23"/>
  <c r="AL100" i="23"/>
  <c r="AN256" i="23"/>
  <c r="AR175" i="23"/>
  <c r="AM94" i="23"/>
  <c r="AN98" i="23"/>
  <c r="AN259" i="23"/>
  <c r="AN272" i="23"/>
  <c r="AT246" i="23"/>
  <c r="AU236" i="23"/>
  <c r="AR269" i="23"/>
  <c r="AP214" i="23"/>
  <c r="AN149" i="23"/>
  <c r="AT119" i="23"/>
  <c r="AL143" i="23"/>
  <c r="AN142" i="23"/>
  <c r="AL81" i="23"/>
  <c r="AL234" i="23"/>
  <c r="AN268" i="23"/>
  <c r="AU256" i="23"/>
  <c r="AM267" i="23"/>
  <c r="AU257" i="23"/>
  <c r="AT257" i="23"/>
  <c r="AU266" i="23"/>
  <c r="AU259" i="23"/>
  <c r="AN235" i="23"/>
  <c r="AT254" i="23"/>
  <c r="AN212" i="23"/>
  <c r="AR233" i="23"/>
  <c r="AN225" i="23"/>
  <c r="AP228" i="23"/>
  <c r="AO191" i="23"/>
  <c r="AP209" i="23"/>
  <c r="AN204" i="23"/>
  <c r="AU219" i="23"/>
  <c r="AT192" i="23"/>
  <c r="AP184" i="23"/>
  <c r="AN185" i="23"/>
  <c r="AR182" i="23"/>
  <c r="AL203" i="23"/>
  <c r="AT158" i="23"/>
  <c r="AM181" i="23"/>
  <c r="AL192" i="23"/>
  <c r="AU172" i="23"/>
  <c r="AP152" i="23"/>
  <c r="AO208" i="23"/>
  <c r="AO241" i="23"/>
  <c r="AR162" i="23"/>
  <c r="AT133" i="23"/>
  <c r="AN157" i="23"/>
  <c r="AM108" i="23"/>
  <c r="AR135" i="23"/>
  <c r="AN130" i="23"/>
  <c r="AP117" i="23"/>
  <c r="AU152" i="23"/>
  <c r="AU115" i="23"/>
  <c r="AU127" i="23"/>
  <c r="AU78" i="23"/>
  <c r="AS254" i="23"/>
  <c r="AL94" i="23"/>
  <c r="AM98" i="23"/>
  <c r="AS240" i="23"/>
  <c r="AN116" i="23"/>
  <c r="AM170" i="23"/>
  <c r="AU248" i="23"/>
  <c r="AS104" i="23"/>
  <c r="AS223" i="23"/>
  <c r="AS125" i="23"/>
  <c r="AL102" i="23"/>
  <c r="AN80" i="23"/>
  <c r="AP77" i="23"/>
  <c r="AT83" i="23"/>
  <c r="AL274" i="23"/>
  <c r="AT275" i="23"/>
  <c r="AT253" i="23"/>
  <c r="AN267" i="23"/>
  <c r="AL233" i="23"/>
  <c r="AP258" i="23"/>
  <c r="AO253" i="23"/>
  <c r="AR257" i="23"/>
  <c r="AN250" i="23"/>
  <c r="AP239" i="23"/>
  <c r="AT255" i="23"/>
  <c r="AP252" i="23"/>
  <c r="AM233" i="23"/>
  <c r="AU240" i="23"/>
  <c r="AO221" i="23"/>
  <c r="AN217" i="23"/>
  <c r="AP225" i="23"/>
  <c r="AT203" i="23"/>
  <c r="AP203" i="23"/>
  <c r="AL199" i="23"/>
  <c r="AR207" i="23"/>
  <c r="AL177" i="23"/>
  <c r="AR178" i="23"/>
  <c r="AL184" i="23"/>
  <c r="AO205" i="23"/>
  <c r="AU188" i="23"/>
  <c r="AP158" i="23"/>
  <c r="AR170" i="23"/>
  <c r="AT143" i="23"/>
  <c r="AO193" i="23"/>
  <c r="AO259" i="23"/>
  <c r="AP154" i="23"/>
  <c r="AL140" i="23"/>
  <c r="AT136" i="23"/>
  <c r="AR146" i="23"/>
  <c r="AN128" i="23"/>
  <c r="AR109" i="23"/>
  <c r="AT112" i="23"/>
  <c r="AU148" i="23"/>
  <c r="AN119" i="23"/>
  <c r="AT97" i="23"/>
  <c r="AR83" i="23"/>
  <c r="AS135" i="23"/>
  <c r="AR85" i="23"/>
  <c r="AS127" i="23"/>
  <c r="AS231" i="23"/>
  <c r="AN174" i="23"/>
  <c r="AM201" i="23"/>
  <c r="AS101" i="23"/>
  <c r="AU237" i="23"/>
  <c r="AL150" i="23"/>
  <c r="AN114" i="23"/>
  <c r="AP248" i="23"/>
  <c r="AN275" i="23"/>
  <c r="AL228" i="23"/>
  <c r="AP161" i="23"/>
  <c r="AN136" i="23"/>
  <c r="AM148" i="23"/>
  <c r="AT114" i="23"/>
  <c r="AN88" i="23"/>
  <c r="AP102" i="23"/>
  <c r="AN271" i="23"/>
  <c r="AR267" i="23"/>
  <c r="AT270" i="23"/>
  <c r="AP265" i="23"/>
  <c r="AT260" i="23"/>
  <c r="AM269" i="23"/>
  <c r="AU247" i="23"/>
  <c r="AL246" i="23"/>
  <c r="AT241" i="23"/>
  <c r="AT230" i="23"/>
  <c r="AN252" i="23"/>
  <c r="AT247" i="23"/>
  <c r="AL231" i="23"/>
  <c r="AL230" i="23"/>
  <c r="AP226" i="23"/>
  <c r="AP200" i="23"/>
  <c r="AT219" i="23"/>
  <c r="AN216" i="23"/>
  <c r="AR198" i="23"/>
  <c r="AN203" i="23"/>
  <c r="AR179" i="23"/>
  <c r="AL179" i="23"/>
  <c r="AM180" i="23"/>
  <c r="AR201" i="23"/>
  <c r="AL166" i="23"/>
  <c r="AL155" i="23"/>
  <c r="AO222" i="23"/>
  <c r="AO239" i="23"/>
  <c r="AL153" i="23"/>
  <c r="AM120" i="23"/>
  <c r="AP148" i="23"/>
  <c r="AM157" i="23"/>
  <c r="AL137" i="23"/>
  <c r="AL128" i="23"/>
  <c r="AU111" i="23"/>
  <c r="AU112" i="23"/>
  <c r="AM135" i="23"/>
  <c r="AR104" i="23"/>
  <c r="AL86" i="23"/>
  <c r="AS219" i="23"/>
  <c r="AM82" i="23"/>
  <c r="AS100" i="23"/>
  <c r="AM83" i="23"/>
  <c r="AS151" i="23"/>
  <c r="AU88" i="23"/>
  <c r="AS196" i="23"/>
  <c r="AN221" i="23"/>
  <c r="AS78" i="23"/>
  <c r="AS147" i="23"/>
  <c r="AU271" i="23"/>
  <c r="AL152" i="23"/>
  <c r="AM230" i="23"/>
  <c r="AT248" i="23"/>
  <c r="AM231" i="23"/>
  <c r="AU227" i="23"/>
  <c r="AO196" i="23"/>
  <c r="AP227" i="23"/>
  <c r="AN218" i="23"/>
  <c r="AN188" i="23"/>
  <c r="AR204" i="23"/>
  <c r="AP188" i="23"/>
  <c r="AL172" i="23"/>
  <c r="AL195" i="23"/>
  <c r="AU181" i="23"/>
  <c r="AU183" i="23"/>
  <c r="AT189" i="23"/>
  <c r="AN166" i="23"/>
  <c r="AO200" i="23"/>
  <c r="AO248" i="23"/>
  <c r="AT154" i="23"/>
  <c r="AU162" i="23"/>
  <c r="AL149" i="23"/>
  <c r="AL113" i="23"/>
  <c r="AU123" i="23"/>
  <c r="AR131" i="23"/>
  <c r="AT131" i="23"/>
  <c r="AM128" i="23"/>
  <c r="AT128" i="23"/>
  <c r="AN108" i="23"/>
  <c r="AU118" i="23"/>
  <c r="AN111" i="23"/>
  <c r="AR100" i="23"/>
  <c r="AR82" i="23"/>
  <c r="AS272" i="23"/>
  <c r="AP246" i="23"/>
  <c r="AP238" i="23"/>
  <c r="AP256" i="23"/>
  <c r="AP221" i="23"/>
  <c r="AP216" i="23"/>
  <c r="AP204" i="23"/>
  <c r="AP202" i="23"/>
  <c r="AP222" i="23"/>
  <c r="AP207" i="23"/>
  <c r="AP191" i="23"/>
  <c r="AP187" i="23"/>
  <c r="AP155" i="23"/>
  <c r="AP121" i="23"/>
  <c r="AP123" i="23"/>
  <c r="AP128" i="23"/>
  <c r="AP153" i="23"/>
  <c r="AP141" i="23"/>
  <c r="AP164" i="23"/>
  <c r="AP186" i="23"/>
  <c r="AP217" i="23"/>
  <c r="AP250" i="23"/>
  <c r="AP270" i="23"/>
  <c r="AP82" i="23"/>
  <c r="AP133" i="23"/>
  <c r="AP144" i="23"/>
  <c r="AP137" i="23"/>
  <c r="AP176" i="23"/>
  <c r="AP206" i="23"/>
  <c r="AP215" i="23"/>
  <c r="AP231" i="23"/>
  <c r="AP104" i="23"/>
  <c r="AP76" i="23"/>
  <c r="AP129" i="23"/>
  <c r="AP135" i="23"/>
  <c r="AP130" i="23"/>
  <c r="AP193" i="23"/>
  <c r="AP242" i="23"/>
  <c r="AP257" i="23"/>
  <c r="AP78" i="23"/>
  <c r="AP90" i="23"/>
  <c r="AP194" i="23"/>
  <c r="AP198" i="23"/>
  <c r="AP212" i="23"/>
  <c r="AP247" i="23"/>
  <c r="AP83" i="23"/>
  <c r="AP125" i="23"/>
  <c r="AP140" i="23"/>
  <c r="AP116" i="23"/>
  <c r="AP134" i="23"/>
  <c r="AP185" i="23"/>
  <c r="AP108" i="23"/>
  <c r="AP233" i="23"/>
  <c r="AP220" i="23"/>
  <c r="AP251" i="23"/>
  <c r="AP120" i="23"/>
  <c r="AP179" i="23"/>
  <c r="AP115" i="23"/>
  <c r="AP150" i="23"/>
  <c r="AP173" i="23"/>
  <c r="AP205" i="23"/>
  <c r="AP224" i="23"/>
  <c r="AP259" i="23"/>
  <c r="AP80" i="23"/>
  <c r="AP178" i="23"/>
  <c r="AS172" i="23"/>
  <c r="AU274" i="23"/>
  <c r="AL139" i="23"/>
  <c r="AC7" i="7"/>
  <c r="AE7" i="7" s="1"/>
  <c r="O7" i="7"/>
  <c r="Q7" i="7" s="1"/>
  <c r="AL252" i="23"/>
  <c r="AT262" i="23"/>
  <c r="AU251" i="23"/>
  <c r="AU117" i="23"/>
  <c r="AP79" i="23"/>
  <c r="AM268" i="23"/>
  <c r="AN266" i="23"/>
  <c r="AU267" i="23"/>
  <c r="AM254" i="23"/>
  <c r="AP253" i="23"/>
  <c r="AU239" i="23"/>
  <c r="AN244" i="23"/>
  <c r="AM225" i="23"/>
  <c r="AL253" i="23"/>
  <c r="AN247" i="23"/>
  <c r="AN229" i="23"/>
  <c r="AU215" i="23"/>
  <c r="AR246" i="23"/>
  <c r="AT209" i="23"/>
  <c r="AT190" i="23"/>
  <c r="AT214" i="23"/>
  <c r="AN213" i="23"/>
  <c r="AM207" i="23"/>
  <c r="AN186" i="23"/>
  <c r="AN187" i="23"/>
  <c r="AT200" i="23"/>
  <c r="AP172" i="23"/>
  <c r="AU204" i="23"/>
  <c r="AL164" i="23"/>
  <c r="AO206" i="23"/>
  <c r="AU151" i="23"/>
  <c r="AM149" i="23"/>
  <c r="AM113" i="23"/>
  <c r="AR107" i="23"/>
  <c r="AU129" i="23"/>
  <c r="AU105" i="23"/>
  <c r="AP112" i="23"/>
  <c r="AT107" i="23"/>
  <c r="AL77" i="23"/>
  <c r="AS209" i="23"/>
  <c r="AU93" i="23"/>
  <c r="AS264" i="23"/>
  <c r="AN95" i="23"/>
  <c r="AS163" i="23"/>
  <c r="AS259" i="23"/>
  <c r="AS154" i="23"/>
  <c r="AR158" i="23"/>
  <c r="AM164" i="23"/>
  <c r="AP156" i="23"/>
  <c r="AR144" i="23"/>
  <c r="AL144" i="23"/>
  <c r="AL123" i="23"/>
  <c r="AP138" i="23"/>
  <c r="AN129" i="23"/>
  <c r="AL92" i="23"/>
  <c r="AL83" i="23"/>
  <c r="AP107" i="23"/>
  <c r="AS265" i="23"/>
  <c r="AM132" i="23"/>
  <c r="AS227" i="23"/>
  <c r="AS215" i="23"/>
  <c r="AL191" i="23"/>
  <c r="AW48" i="20"/>
  <c r="AW32" i="20"/>
  <c r="AW16" i="20"/>
  <c r="AW24" i="20"/>
  <c r="AW20" i="20"/>
  <c r="AW14" i="20"/>
  <c r="AW56" i="20"/>
  <c r="AW36" i="20"/>
  <c r="AW40" i="20"/>
  <c r="AW8" i="20"/>
  <c r="AW46" i="20"/>
  <c r="AW30" i="20"/>
  <c r="AW50" i="20"/>
  <c r="AW34" i="20"/>
  <c r="AW18" i="20"/>
  <c r="AW251" i="20"/>
  <c r="AW249" i="20"/>
  <c r="AW247" i="20"/>
  <c r="AW245" i="20"/>
  <c r="AW243" i="20"/>
  <c r="AW241" i="20"/>
  <c r="AW239" i="20"/>
  <c r="AW237" i="20"/>
  <c r="AW235" i="20"/>
  <c r="AW233" i="20"/>
  <c r="AW231" i="20"/>
  <c r="AW229" i="20"/>
  <c r="AW227" i="20"/>
  <c r="AW225" i="20"/>
  <c r="AW223" i="20"/>
  <c r="AW221" i="20"/>
  <c r="AW219" i="20"/>
  <c r="AW217" i="20"/>
  <c r="AW215" i="20"/>
  <c r="AW213" i="20"/>
  <c r="AW211" i="20"/>
  <c r="AW209" i="20"/>
  <c r="AW207" i="20"/>
  <c r="AW205" i="20"/>
  <c r="AW203" i="20"/>
  <c r="AW201" i="20"/>
  <c r="AW199" i="20"/>
  <c r="AW197" i="20"/>
  <c r="AW195" i="20"/>
  <c r="AW193" i="20"/>
  <c r="AW17" i="20"/>
  <c r="AW54" i="20"/>
  <c r="AW38" i="20"/>
  <c r="AW22" i="20"/>
  <c r="AW33" i="20"/>
  <c r="AW165" i="20"/>
  <c r="AW110" i="20"/>
  <c r="AW27" i="20"/>
  <c r="AW121" i="20"/>
  <c r="AW85" i="20"/>
  <c r="AW168" i="20"/>
  <c r="AW200" i="20"/>
  <c r="AW72" i="20"/>
  <c r="AW252" i="20"/>
  <c r="AW214" i="20"/>
  <c r="AW70" i="20"/>
  <c r="AW177" i="20"/>
  <c r="AW77" i="20"/>
  <c r="AW287" i="20"/>
  <c r="AW317" i="20"/>
  <c r="AW335" i="20"/>
  <c r="AW290" i="20"/>
  <c r="AW288" i="20"/>
  <c r="AW357" i="20"/>
  <c r="AW309" i="20"/>
  <c r="AW321" i="20"/>
  <c r="AW196" i="20"/>
  <c r="AW68" i="20"/>
  <c r="AW58" i="20"/>
  <c r="AW111" i="20"/>
  <c r="AW133" i="20"/>
  <c r="AW126" i="20"/>
  <c r="AW129" i="20"/>
  <c r="AW242" i="20"/>
  <c r="AW23" i="20"/>
  <c r="AW107" i="20"/>
  <c r="AW39" i="20"/>
  <c r="AW31" i="20"/>
  <c r="AW234" i="20"/>
  <c r="AW285" i="20"/>
  <c r="AW345" i="20"/>
  <c r="AW322" i="20"/>
  <c r="AW297" i="20"/>
  <c r="AW368" i="20"/>
  <c r="AW314" i="20"/>
  <c r="AW380" i="20"/>
  <c r="AW228" i="20"/>
  <c r="AW95" i="20"/>
  <c r="AW149" i="20"/>
  <c r="AW127" i="20"/>
  <c r="AW138" i="20"/>
  <c r="AW280" i="20"/>
  <c r="AW145" i="20"/>
  <c r="AW75" i="20"/>
  <c r="AW76" i="20"/>
  <c r="AW128" i="20"/>
  <c r="AW47" i="20"/>
  <c r="AW60" i="20"/>
  <c r="AW283" i="20"/>
  <c r="AW339" i="20"/>
  <c r="AW350" i="20"/>
  <c r="AW313" i="20"/>
  <c r="AW286" i="20"/>
  <c r="AW379" i="20"/>
  <c r="AW291" i="20"/>
  <c r="AW330" i="20"/>
  <c r="AW99" i="20"/>
  <c r="AW116" i="20"/>
  <c r="AW180" i="20"/>
  <c r="AW167" i="20"/>
  <c r="AW155" i="20"/>
  <c r="AW163" i="20"/>
  <c r="AW144" i="20"/>
  <c r="AW92" i="20"/>
  <c r="AW175" i="20"/>
  <c r="AW61" i="20"/>
  <c r="AW66" i="20"/>
  <c r="AW303" i="20"/>
  <c r="AW344" i="20"/>
  <c r="AW361" i="20"/>
  <c r="AW329" i="20"/>
  <c r="AW302" i="20"/>
  <c r="AW307" i="20"/>
  <c r="AW327" i="20"/>
  <c r="AW377" i="20"/>
  <c r="AW146" i="20"/>
  <c r="AW166" i="20"/>
  <c r="AW102" i="20"/>
  <c r="AW97" i="20"/>
  <c r="AW185" i="20"/>
  <c r="AW232" i="20"/>
  <c r="AW29" i="20"/>
  <c r="AW28" i="20"/>
  <c r="AW57" i="20"/>
  <c r="AW236" i="20"/>
  <c r="AO172" i="23"/>
  <c r="AM265" i="23"/>
  <c r="AP261" i="23"/>
  <c r="AM244" i="23"/>
  <c r="AP240" i="23"/>
  <c r="AT265" i="23"/>
  <c r="AN246" i="23"/>
  <c r="AU262" i="23"/>
  <c r="AU232" i="23"/>
  <c r="AL229" i="23"/>
  <c r="AL245" i="23"/>
  <c r="AL223" i="23"/>
  <c r="AR209" i="23"/>
  <c r="AN182" i="23"/>
  <c r="AL194" i="23"/>
  <c r="AP189" i="23"/>
  <c r="AN190" i="23"/>
  <c r="AU195" i="23"/>
  <c r="AN181" i="23"/>
  <c r="AL168" i="23"/>
  <c r="AN172" i="23"/>
  <c r="AU189" i="23"/>
  <c r="AM192" i="23"/>
  <c r="AN164" i="23"/>
  <c r="AU138" i="23"/>
  <c r="AP157" i="23"/>
  <c r="AT150" i="23"/>
  <c r="AL117" i="23"/>
  <c r="AM123" i="23"/>
  <c r="AL119" i="23"/>
  <c r="AL122" i="23"/>
  <c r="AT152" i="23"/>
  <c r="AL146" i="23"/>
  <c r="AL129" i="23"/>
  <c r="AP127" i="23"/>
  <c r="AP113" i="23"/>
  <c r="AN173" i="23"/>
  <c r="AR122" i="23"/>
  <c r="AN145" i="23"/>
  <c r="AR132" i="23"/>
  <c r="AU103" i="23"/>
  <c r="AS238" i="23"/>
  <c r="AL91" i="23"/>
  <c r="AS86" i="23"/>
  <c r="AS269" i="23"/>
  <c r="AR121" i="23"/>
  <c r="AR112" i="23"/>
  <c r="AN100" i="23"/>
  <c r="AS257" i="23"/>
  <c r="AN102" i="23"/>
  <c r="AU136" i="23"/>
  <c r="AU167" i="23"/>
  <c r="AU92" i="23"/>
  <c r="AU98" i="23"/>
  <c r="AU199" i="23"/>
  <c r="AU97" i="23"/>
  <c r="AU94" i="23"/>
  <c r="AU122" i="23"/>
  <c r="AU130" i="23"/>
  <c r="AU234" i="23"/>
  <c r="AU260" i="23"/>
  <c r="AU265" i="23"/>
  <c r="AU272" i="23"/>
  <c r="AU230" i="23"/>
  <c r="AU131" i="23"/>
  <c r="AU91" i="23"/>
  <c r="AU100" i="23"/>
  <c r="AU106" i="23"/>
  <c r="AU128" i="23"/>
  <c r="AU170" i="23"/>
  <c r="AU255" i="23"/>
  <c r="AU231" i="23"/>
  <c r="AU258" i="23"/>
  <c r="AU149" i="23"/>
  <c r="AU102" i="23"/>
  <c r="AN83" i="23"/>
  <c r="AL98" i="23"/>
  <c r="AL101" i="23"/>
  <c r="AL210" i="23"/>
  <c r="AL105" i="23"/>
  <c r="AL136" i="23"/>
  <c r="AL200" i="23"/>
  <c r="AL237" i="23"/>
  <c r="AL261" i="23"/>
  <c r="AL269" i="23"/>
  <c r="AL187" i="23"/>
  <c r="AL80" i="23"/>
  <c r="AL111" i="23"/>
  <c r="AS204" i="23"/>
  <c r="AU84" i="23"/>
  <c r="AL174" i="23"/>
  <c r="AW375" i="20"/>
  <c r="AW311" i="20"/>
  <c r="AW372" i="20"/>
  <c r="AW366" i="20"/>
  <c r="AW141" i="20"/>
  <c r="AW105" i="20"/>
  <c r="AW150" i="20"/>
  <c r="AW81" i="20"/>
  <c r="AW169" i="20"/>
  <c r="AW250" i="20"/>
  <c r="AW13" i="20"/>
  <c r="AW42" i="20"/>
  <c r="AW204" i="20"/>
  <c r="AM190" i="23"/>
  <c r="AU174" i="23"/>
  <c r="AM146" i="23"/>
  <c r="AR140" i="23"/>
  <c r="AU116" i="23"/>
  <c r="AS246" i="23"/>
  <c r="AM257" i="23"/>
  <c r="AU252" i="23"/>
  <c r="AM236" i="23"/>
  <c r="AL267" i="23"/>
  <c r="AR258" i="23"/>
  <c r="AR237" i="23"/>
  <c r="AR248" i="23"/>
  <c r="AU263" i="23"/>
  <c r="AR225" i="23"/>
  <c r="AP229" i="23"/>
  <c r="AL188" i="23"/>
  <c r="AU191" i="23"/>
  <c r="AP190" i="23"/>
  <c r="AU196" i="23"/>
  <c r="AR181" i="23"/>
  <c r="AT194" i="23"/>
  <c r="AL163" i="23"/>
  <c r="AN192" i="23"/>
  <c r="AL181" i="23"/>
  <c r="AL145" i="23"/>
  <c r="AM131" i="23"/>
  <c r="AM117" i="23"/>
  <c r="AU124" i="23"/>
  <c r="AM119" i="23"/>
  <c r="AM122" i="23"/>
  <c r="AT153" i="23"/>
  <c r="AN121" i="23"/>
  <c r="AN124" i="23"/>
  <c r="AL112" i="23"/>
  <c r="AS192" i="23"/>
  <c r="AL90" i="23"/>
  <c r="AP98" i="23"/>
  <c r="AS249" i="23"/>
  <c r="AP100" i="23"/>
  <c r="AN103" i="23"/>
  <c r="AN131" i="23"/>
  <c r="AN117" i="23"/>
  <c r="AN274" i="23"/>
  <c r="AN139" i="23"/>
  <c r="AN113" i="23"/>
  <c r="AN110" i="23"/>
  <c r="AN115" i="23"/>
  <c r="AN226" i="23"/>
  <c r="AN196" i="23"/>
  <c r="AN242" i="23"/>
  <c r="AN237" i="23"/>
  <c r="AN92" i="23"/>
  <c r="AN91" i="23"/>
  <c r="AN120" i="23"/>
  <c r="AN143" i="23"/>
  <c r="AN162" i="23"/>
  <c r="AN201" i="23"/>
  <c r="AN180" i="23"/>
  <c r="AN233" i="23"/>
  <c r="AN94" i="23"/>
  <c r="AS186" i="23"/>
  <c r="AS157" i="23"/>
  <c r="AN85" i="23"/>
  <c r="AS274" i="23"/>
  <c r="AU134" i="23"/>
  <c r="AW364" i="20"/>
  <c r="AW295" i="20"/>
  <c r="AW367" i="20"/>
  <c r="AW331" i="20"/>
  <c r="AW130" i="20"/>
  <c r="AW104" i="20"/>
  <c r="AW65" i="20"/>
  <c r="AW156" i="20"/>
  <c r="AW218" i="20"/>
  <c r="AW100" i="20"/>
  <c r="AW12" i="20"/>
  <c r="AW173" i="20"/>
  <c r="AS160" i="23"/>
  <c r="AT80" i="23"/>
  <c r="AL114" i="23"/>
  <c r="AL84" i="23"/>
  <c r="AS103" i="23"/>
  <c r="AS190" i="23"/>
  <c r="AS188" i="23"/>
  <c r="AW351" i="20"/>
  <c r="AW299" i="20"/>
  <c r="AW114" i="20"/>
  <c r="AW208" i="20"/>
  <c r="AW52" i="20"/>
  <c r="AW238" i="20"/>
  <c r="AW153" i="20"/>
  <c r="AW62" i="20"/>
  <c r="AW174" i="20"/>
  <c r="AW63" i="20"/>
  <c r="AW148" i="20"/>
  <c r="AL257" i="23"/>
  <c r="AL241" i="23"/>
  <c r="AM238" i="23"/>
  <c r="AL243" i="23"/>
  <c r="AL220" i="23"/>
  <c r="AR242" i="23"/>
  <c r="AP260" i="23"/>
  <c r="AU220" i="23"/>
  <c r="AM222" i="23"/>
  <c r="AM211" i="23"/>
  <c r="AN220" i="23"/>
  <c r="AR196" i="23"/>
  <c r="AU209" i="23"/>
  <c r="AL208" i="23"/>
  <c r="AR208" i="23"/>
  <c r="AU198" i="23"/>
  <c r="AN206" i="23"/>
  <c r="AM205" i="23"/>
  <c r="AR185" i="23"/>
  <c r="AN177" i="23"/>
  <c r="AN189" i="23"/>
  <c r="AN195" i="23"/>
  <c r="AL180" i="23"/>
  <c r="AL160" i="23"/>
  <c r="AN159" i="23"/>
  <c r="AU190" i="23"/>
  <c r="AP162" i="23"/>
  <c r="AL135" i="23"/>
  <c r="AP171" i="23"/>
  <c r="AU146" i="23"/>
  <c r="AN160" i="23"/>
  <c r="AM138" i="23"/>
  <c r="AU126" i="23"/>
  <c r="AM112" i="23"/>
  <c r="AN122" i="23"/>
  <c r="AN135" i="23"/>
  <c r="AN107" i="23"/>
  <c r="AR103" i="23"/>
  <c r="AU133" i="23"/>
  <c r="AU95" i="23"/>
  <c r="AU132" i="23"/>
  <c r="AN104" i="23"/>
  <c r="AS177" i="23"/>
  <c r="AS237" i="23"/>
  <c r="AN90" i="23"/>
  <c r="AS144" i="23"/>
  <c r="AN96" i="23"/>
  <c r="AU76" i="23"/>
  <c r="AS102" i="23"/>
  <c r="AM114" i="23"/>
  <c r="AN171" i="23"/>
  <c r="AS170" i="23"/>
  <c r="AU143" i="23"/>
  <c r="AW343" i="20"/>
  <c r="AW374" i="20"/>
  <c r="AW316" i="20"/>
  <c r="AW340" i="20"/>
  <c r="AW306" i="20"/>
  <c r="AW7" i="20"/>
  <c r="AW381" i="20"/>
  <c r="AW109" i="20"/>
  <c r="AW164" i="20"/>
  <c r="AW179" i="20"/>
  <c r="AW162" i="20"/>
  <c r="AW281" i="20"/>
  <c r="AW136" i="20"/>
  <c r="AW122" i="20"/>
  <c r="AW35" i="20"/>
  <c r="AW94" i="20"/>
  <c r="AM239" i="23"/>
  <c r="AL254" i="23"/>
  <c r="AL249" i="23"/>
  <c r="AT232" i="23"/>
  <c r="AR222" i="23"/>
  <c r="AP218" i="23"/>
  <c r="AM219" i="23"/>
  <c r="AP263" i="23"/>
  <c r="AP211" i="23"/>
  <c r="AU217" i="23"/>
  <c r="AM186" i="23"/>
  <c r="AL198" i="23"/>
  <c r="AL209" i="23"/>
  <c r="AT222" i="23"/>
  <c r="AT206" i="23"/>
  <c r="AN183" i="23"/>
  <c r="AU225" i="23"/>
  <c r="AL207" i="23"/>
  <c r="AP174" i="23"/>
  <c r="AM139" i="23"/>
  <c r="AL189" i="23"/>
  <c r="AM151" i="23"/>
  <c r="AL133" i="23"/>
  <c r="AL167" i="23"/>
  <c r="AL171" i="23"/>
  <c r="AL154" i="23"/>
  <c r="AT117" i="23"/>
  <c r="AM110" i="23"/>
  <c r="AU163" i="23"/>
  <c r="AR166" i="23"/>
  <c r="AL158" i="23"/>
  <c r="AL130" i="23"/>
  <c r="AP114" i="23"/>
  <c r="AP101" i="23"/>
  <c r="AM118" i="23"/>
  <c r="AL110" i="23"/>
  <c r="AL93" i="23"/>
  <c r="AS203" i="23"/>
  <c r="AS96" i="23"/>
  <c r="AP94" i="23"/>
  <c r="AS169" i="23"/>
  <c r="AS76" i="23"/>
  <c r="AS200" i="23"/>
  <c r="AS124" i="23"/>
  <c r="AW289" i="20"/>
  <c r="AW358" i="20"/>
  <c r="AW301" i="20"/>
  <c r="AW318" i="20"/>
  <c r="AW365" i="20"/>
  <c r="AW93" i="20"/>
  <c r="AW183" i="20"/>
  <c r="AW11" i="20"/>
  <c r="AW64" i="20"/>
  <c r="AW194" i="20"/>
  <c r="AW106" i="20"/>
  <c r="AW41" i="20"/>
  <c r="AW198" i="20"/>
  <c r="AW326" i="20"/>
  <c r="AM235" i="23"/>
  <c r="AR229" i="23"/>
  <c r="AU233" i="23"/>
  <c r="AU216" i="23"/>
  <c r="AP219" i="23"/>
  <c r="AN219" i="23"/>
  <c r="AP264" i="23"/>
  <c r="AU201" i="23"/>
  <c r="AU218" i="23"/>
  <c r="AL232" i="23"/>
  <c r="AM198" i="23"/>
  <c r="AT223" i="23"/>
  <c r="AU226" i="23"/>
  <c r="AR171" i="23"/>
  <c r="AU203" i="23"/>
  <c r="AN151" i="23"/>
  <c r="AM154" i="23"/>
  <c r="AL204" i="23"/>
  <c r="AL120" i="23"/>
  <c r="AM109" i="23"/>
  <c r="AU155" i="23"/>
  <c r="AN158" i="23"/>
  <c r="AT116" i="23"/>
  <c r="AP99" i="23"/>
  <c r="AR95" i="23"/>
  <c r="AR92" i="23"/>
  <c r="AL108" i="23"/>
  <c r="AS187" i="23"/>
  <c r="AP110" i="23"/>
  <c r="AP93" i="23"/>
  <c r="AL79" i="23"/>
  <c r="AM78" i="23"/>
  <c r="AS181" i="23"/>
  <c r="AS146" i="23"/>
  <c r="AR86" i="23"/>
  <c r="AS112" i="23"/>
  <c r="AS77" i="23"/>
  <c r="AL97" i="23"/>
  <c r="AW292" i="20"/>
  <c r="AW353" i="20"/>
  <c r="AW354" i="20"/>
  <c r="AW82" i="20"/>
  <c r="AW140" i="20"/>
  <c r="AW159" i="20"/>
  <c r="AW120" i="20"/>
  <c r="AW188" i="20"/>
  <c r="AW216" i="20"/>
  <c r="AW101" i="20"/>
  <c r="AW26" i="20"/>
  <c r="AW186" i="20"/>
  <c r="AW172" i="20"/>
  <c r="AR97" i="23"/>
  <c r="AR91" i="23"/>
  <c r="AL107" i="23"/>
  <c r="AM89" i="23"/>
  <c r="AS113" i="23"/>
  <c r="AS230" i="23"/>
  <c r="AS171" i="23"/>
  <c r="AP109" i="23"/>
  <c r="AU81" i="23"/>
  <c r="AN79" i="23"/>
  <c r="AS199" i="23"/>
  <c r="AS158" i="23"/>
  <c r="AS105" i="23"/>
  <c r="AR87" i="23"/>
  <c r="AS142" i="23"/>
  <c r="AL99" i="23"/>
  <c r="AW342" i="20"/>
  <c r="AW378" i="20"/>
  <c r="AW320" i="20"/>
  <c r="AW349" i="20"/>
  <c r="AW134" i="20"/>
  <c r="AW135" i="20"/>
  <c r="AW131" i="20"/>
  <c r="AW220" i="20"/>
  <c r="AW182" i="20"/>
  <c r="AW222" i="20"/>
  <c r="AW90" i="20"/>
  <c r="AW178" i="20"/>
  <c r="AW154" i="20"/>
  <c r="AW184" i="20"/>
  <c r="AL271" i="23"/>
  <c r="AP271" i="23"/>
  <c r="AM272" i="23"/>
  <c r="AU269" i="23"/>
  <c r="AL262" i="23"/>
  <c r="AP255" i="23"/>
  <c r="AM259" i="23"/>
  <c r="AL235" i="23"/>
  <c r="AP235" i="23"/>
  <c r="AU224" i="23"/>
  <c r="AL211" i="23"/>
  <c r="AP210" i="23"/>
  <c r="AT239" i="23"/>
  <c r="AM197" i="23"/>
  <c r="AU202" i="23"/>
  <c r="AR190" i="23"/>
  <c r="AM159" i="23"/>
  <c r="AR180" i="23"/>
  <c r="AR187" i="23"/>
  <c r="AN161" i="23"/>
  <c r="AN169" i="23"/>
  <c r="AL173" i="23"/>
  <c r="AR139" i="23"/>
  <c r="AP168" i="23"/>
  <c r="AT138" i="23"/>
  <c r="AU158" i="23"/>
  <c r="AT149" i="23"/>
  <c r="AU169" i="23"/>
  <c r="AT151" i="23"/>
  <c r="AM107" i="23"/>
  <c r="AL148" i="23"/>
  <c r="AN147" i="23"/>
  <c r="AN144" i="23"/>
  <c r="AP126" i="23"/>
  <c r="AN127" i="23"/>
  <c r="AU119" i="23"/>
  <c r="AR94" i="23"/>
  <c r="AR90" i="23"/>
  <c r="AN89" i="23"/>
  <c r="AS97" i="23"/>
  <c r="AS214" i="23"/>
  <c r="AU82" i="23"/>
  <c r="AS155" i="23"/>
  <c r="AU86" i="23"/>
  <c r="AS164" i="23"/>
  <c r="AS82" i="23"/>
  <c r="AN93" i="23"/>
  <c r="AR261" i="23"/>
  <c r="AR240" i="23"/>
  <c r="AR221" i="23"/>
  <c r="AR235" i="23"/>
  <c r="AR219" i="23"/>
  <c r="AR243" i="23"/>
  <c r="AR184" i="23"/>
  <c r="AR152" i="23"/>
  <c r="AR156" i="23"/>
  <c r="AR153" i="23"/>
  <c r="AR151" i="23"/>
  <c r="AR125" i="23"/>
  <c r="AR126" i="23"/>
  <c r="AR118" i="23"/>
  <c r="AR81" i="23"/>
  <c r="AR133" i="23"/>
  <c r="AR145" i="23"/>
  <c r="AR117" i="23"/>
  <c r="AR111" i="23"/>
  <c r="AR123" i="23"/>
  <c r="AR142" i="23"/>
  <c r="AR134" i="23"/>
  <c r="AR183" i="23"/>
  <c r="AR202" i="23"/>
  <c r="AR234" i="23"/>
  <c r="AR265" i="23"/>
  <c r="AR105" i="23"/>
  <c r="AR150" i="23"/>
  <c r="AR147" i="23"/>
  <c r="AR250" i="23"/>
  <c r="AR273" i="23"/>
  <c r="AR96" i="23"/>
  <c r="AR136" i="23"/>
  <c r="AR88" i="23"/>
  <c r="AN224" i="23"/>
  <c r="AS195" i="23"/>
  <c r="AS136" i="23"/>
  <c r="AS83" i="23"/>
  <c r="AL76" i="23"/>
  <c r="AL95" i="23"/>
  <c r="AL96" i="23"/>
  <c r="AW333" i="20"/>
  <c r="AW373" i="20"/>
  <c r="AW304" i="20"/>
  <c r="AW334" i="20"/>
  <c r="AW45" i="20"/>
  <c r="AW124" i="20"/>
  <c r="AW310" i="20"/>
  <c r="AW176" i="20"/>
  <c r="AW113" i="20"/>
  <c r="AW294" i="20"/>
  <c r="AW74" i="20"/>
  <c r="AW83" i="20"/>
  <c r="AW143" i="20"/>
  <c r="AW55" i="20"/>
  <c r="AM127" i="23"/>
  <c r="AN105" i="23"/>
  <c r="AR101" i="23"/>
  <c r="AM124" i="23"/>
  <c r="AS161" i="23"/>
  <c r="AS261" i="23"/>
  <c r="AL78" i="23"/>
  <c r="AN78" i="23"/>
  <c r="AS235" i="23"/>
  <c r="AS234" i="23"/>
  <c r="AS140" i="23"/>
  <c r="AS116" i="23"/>
  <c r="AS232" i="23"/>
  <c r="AS173" i="23"/>
  <c r="AM270" i="23"/>
  <c r="AM256" i="23"/>
  <c r="AL247" i="23"/>
  <c r="AN264" i="23"/>
  <c r="AR239" i="23"/>
  <c r="AP254" i="23"/>
  <c r="AL224" i="23"/>
  <c r="AT233" i="23"/>
  <c r="AN231" i="23"/>
  <c r="AM227" i="23"/>
  <c r="AR226" i="23"/>
  <c r="AM208" i="23"/>
  <c r="AN197" i="23"/>
  <c r="AU241" i="23"/>
  <c r="AL175" i="23"/>
  <c r="AT196" i="23"/>
  <c r="AL161" i="23"/>
  <c r="AU173" i="23"/>
  <c r="AM155" i="23"/>
  <c r="AU142" i="23"/>
  <c r="AL116" i="23"/>
  <c r="AN146" i="23"/>
  <c r="AM129" i="23"/>
  <c r="AR99" i="23"/>
  <c r="AN118" i="23"/>
  <c r="AP96" i="23"/>
  <c r="AS145" i="23"/>
  <c r="AS253" i="23"/>
  <c r="AS224" i="23"/>
  <c r="AS228" i="23"/>
  <c r="AS222" i="23"/>
  <c r="AS210" i="23"/>
  <c r="AS122" i="23"/>
  <c r="AS93" i="23"/>
  <c r="AS167" i="23"/>
  <c r="AS275" i="23"/>
  <c r="AL270" i="23"/>
  <c r="AM251" i="23"/>
  <c r="AL239" i="23"/>
  <c r="AT264" i="23"/>
  <c r="AR245" i="23"/>
  <c r="AM243" i="23"/>
  <c r="AR230" i="23"/>
  <c r="AL225" i="23"/>
  <c r="AL219" i="23"/>
  <c r="AT234" i="23"/>
  <c r="AR231" i="23"/>
  <c r="AN227" i="23"/>
  <c r="AR227" i="23"/>
  <c r="AU242" i="23"/>
  <c r="AL190" i="23"/>
  <c r="AP175" i="23"/>
  <c r="AM175" i="23"/>
  <c r="AL185" i="23"/>
  <c r="AP177" i="23"/>
  <c r="AM161" i="23"/>
  <c r="AL169" i="23"/>
  <c r="AN155" i="23"/>
  <c r="AP139" i="23"/>
  <c r="AU141" i="23"/>
  <c r="AL131" i="23"/>
  <c r="AN123" i="23"/>
  <c r="AP143" i="23"/>
  <c r="AM116" i="23"/>
  <c r="AP119" i="23"/>
  <c r="AU164" i="23"/>
  <c r="AP97" i="23"/>
  <c r="AT90" i="23"/>
  <c r="AL89" i="23"/>
  <c r="AS129" i="23"/>
  <c r="AS245" i="23"/>
  <c r="AS208" i="23"/>
  <c r="AM79" i="23"/>
  <c r="AT81" i="23"/>
  <c r="AS205" i="23"/>
  <c r="AS216" i="23"/>
  <c r="AS99" i="23"/>
  <c r="AS87" i="23"/>
  <c r="AS92" i="23"/>
  <c r="AE274" i="23"/>
  <c r="AE258" i="23"/>
  <c r="AE266" i="23"/>
  <c r="AE250" i="23"/>
  <c r="AE271" i="23"/>
  <c r="AE268" i="23"/>
  <c r="AE215" i="23"/>
  <c r="AE191" i="23"/>
  <c r="AE209" i="23"/>
  <c r="AE190" i="23"/>
  <c r="AE202" i="23"/>
  <c r="AE201" i="23"/>
  <c r="AE234" i="23"/>
  <c r="AE182" i="23"/>
  <c r="AE162" i="23"/>
  <c r="AE178" i="23"/>
  <c r="AE165" i="23"/>
  <c r="AE150" i="23"/>
  <c r="AE170" i="23"/>
  <c r="AE167" i="23"/>
  <c r="AE149" i="23"/>
  <c r="AE133" i="23"/>
  <c r="AE151" i="23"/>
  <c r="AE129" i="23"/>
  <c r="AE128" i="23"/>
  <c r="AE172" i="23"/>
  <c r="AE131" i="23"/>
  <c r="AE125" i="23"/>
  <c r="AE117" i="23"/>
  <c r="AE107" i="23"/>
  <c r="AE106" i="23"/>
  <c r="AE126" i="23"/>
  <c r="AE108" i="23"/>
  <c r="AE109" i="23"/>
  <c r="AE132" i="23"/>
  <c r="AE124" i="23"/>
  <c r="AE116" i="23"/>
  <c r="AE111" i="23"/>
  <c r="AE110" i="23"/>
  <c r="AE81" i="23"/>
  <c r="AE84" i="23"/>
  <c r="AE112" i="23"/>
  <c r="AE130" i="23"/>
  <c r="AE82" i="23"/>
  <c r="AE79" i="23"/>
  <c r="AE51" i="23"/>
  <c r="AE48" i="23"/>
  <c r="AE57" i="23"/>
  <c r="AE63" i="23"/>
  <c r="AE62" i="23"/>
  <c r="AE47" i="23"/>
  <c r="AE67" i="23"/>
  <c r="AE89" i="23"/>
  <c r="AM130" i="23"/>
  <c r="AP118" i="23"/>
  <c r="AN126" i="23"/>
  <c r="AU165" i="23"/>
  <c r="AP103" i="23"/>
  <c r="AL118" i="23"/>
  <c r="AM104" i="23"/>
  <c r="AS225" i="23"/>
  <c r="AP88" i="23"/>
  <c r="AS118" i="23"/>
  <c r="AS91" i="23"/>
  <c r="AN106" i="23"/>
  <c r="AS273" i="23"/>
  <c r="AS141" i="23"/>
  <c r="AS152" i="23"/>
  <c r="AS132" i="23"/>
  <c r="AS258" i="23"/>
  <c r="AS106" i="23"/>
  <c r="AF7" i="7"/>
  <c r="AF8" i="7" s="1"/>
  <c r="AF9" i="7" s="1"/>
  <c r="AF10" i="7" s="1"/>
  <c r="AF11" i="7" s="1"/>
  <c r="AF12" i="7" s="1"/>
  <c r="AF13" i="7" s="1"/>
  <c r="AF14" i="7" s="1"/>
  <c r="AF15" i="7" s="1"/>
  <c r="AF16" i="7" s="1"/>
  <c r="AF17" i="7" s="1"/>
  <c r="AF18" i="7" s="1"/>
  <c r="AF19" i="7" s="1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F34" i="7" s="1"/>
  <c r="AF35" i="7" s="1"/>
  <c r="AF36" i="7" s="1"/>
  <c r="AF37" i="7" s="1"/>
  <c r="AF38" i="7" s="1"/>
  <c r="AF39" i="7" s="1"/>
  <c r="AF40" i="7" s="1"/>
  <c r="AF41" i="7" s="1"/>
  <c r="AF42" i="7" s="1"/>
  <c r="AF43" i="7" s="1"/>
  <c r="AF44" i="7" s="1"/>
  <c r="AF45" i="7" s="1"/>
  <c r="AF46" i="7" s="1"/>
  <c r="AF47" i="7" s="1"/>
  <c r="AF48" i="7" s="1"/>
  <c r="AF49" i="7" s="1"/>
  <c r="AF50" i="7" s="1"/>
  <c r="AF51" i="7" s="1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AF63" i="7" s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AF103" i="7" s="1"/>
  <c r="AF104" i="7" s="1"/>
  <c r="AF105" i="7" s="1"/>
  <c r="AF106" i="7" s="1"/>
  <c r="AF107" i="7" s="1"/>
  <c r="AF108" i="7" s="1"/>
  <c r="AF109" i="7" s="1"/>
  <c r="AF110" i="7" s="1"/>
  <c r="AF111" i="7" s="1"/>
  <c r="AF112" i="7" s="1"/>
  <c r="AF113" i="7" s="1"/>
  <c r="AF114" i="7" s="1"/>
  <c r="AF115" i="7" s="1"/>
  <c r="AF116" i="7" s="1"/>
  <c r="AF117" i="7" s="1"/>
  <c r="AF118" i="7" s="1"/>
  <c r="AF119" i="7" s="1"/>
  <c r="AF120" i="7" s="1"/>
  <c r="AF121" i="7" s="1"/>
  <c r="AF122" i="7" s="1"/>
  <c r="AF123" i="7" s="1"/>
  <c r="AF124" i="7" s="1"/>
  <c r="AF125" i="7" s="1"/>
  <c r="AF126" i="7" s="1"/>
  <c r="AF127" i="7" s="1"/>
  <c r="AF128" i="7" s="1"/>
  <c r="AF129" i="7" s="1"/>
  <c r="AF130" i="7" s="1"/>
  <c r="AF131" i="7" s="1"/>
  <c r="AF132" i="7" s="1"/>
  <c r="AF133" i="7" s="1"/>
  <c r="AF134" i="7" s="1"/>
  <c r="AF135" i="7" s="1"/>
  <c r="AF136" i="7" s="1"/>
  <c r="AF137" i="7" s="1"/>
  <c r="AF138" i="7" s="1"/>
  <c r="AF139" i="7" s="1"/>
  <c r="AF140" i="7" s="1"/>
  <c r="AF141" i="7" s="1"/>
  <c r="AF142" i="7" s="1"/>
  <c r="AF143" i="7" s="1"/>
  <c r="AF144" i="7" s="1"/>
  <c r="AF145" i="7" s="1"/>
  <c r="AF146" i="7" s="1"/>
  <c r="AF147" i="7" s="1"/>
  <c r="AF148" i="7" s="1"/>
  <c r="AF149" i="7" s="1"/>
  <c r="AF150" i="7" s="1"/>
  <c r="AF151" i="7" s="1"/>
  <c r="AF152" i="7" s="1"/>
  <c r="AF153" i="7" s="1"/>
  <c r="AF154" i="7" s="1"/>
  <c r="AF155" i="7" s="1"/>
  <c r="AF156" i="7" s="1"/>
  <c r="AF157" i="7" s="1"/>
  <c r="AF158" i="7" s="1"/>
  <c r="AF159" i="7" s="1"/>
  <c r="AF160" i="7" s="1"/>
  <c r="AF161" i="7" s="1"/>
  <c r="AF162" i="7" s="1"/>
  <c r="AF163" i="7" s="1"/>
  <c r="AF164" i="7" s="1"/>
  <c r="AF165" i="7" s="1"/>
  <c r="AF166" i="7" s="1"/>
  <c r="AF167" i="7" s="1"/>
  <c r="AF168" i="7" s="1"/>
  <c r="AF169" i="7" s="1"/>
  <c r="AF170" i="7" s="1"/>
  <c r="AF171" i="7" s="1"/>
  <c r="AF172" i="7" s="1"/>
  <c r="AF173" i="7" s="1"/>
  <c r="AF174" i="7" s="1"/>
  <c r="AF175" i="7" s="1"/>
  <c r="AF176" i="7" s="1"/>
  <c r="AF177" i="7" s="1"/>
  <c r="AF178" i="7" s="1"/>
  <c r="AF179" i="7" s="1"/>
  <c r="AF180" i="7" s="1"/>
  <c r="AF181" i="7" s="1"/>
  <c r="AF182" i="7" s="1"/>
  <c r="AF183" i="7" s="1"/>
  <c r="AF184" i="7" s="1"/>
  <c r="AF185" i="7" s="1"/>
  <c r="AF186" i="7" s="1"/>
  <c r="AF187" i="7" s="1"/>
  <c r="AF188" i="7" s="1"/>
  <c r="AF189" i="7" s="1"/>
  <c r="AF190" i="7" s="1"/>
  <c r="AF191" i="7" s="1"/>
  <c r="AF192" i="7" s="1"/>
  <c r="AF193" i="7" s="1"/>
  <c r="AF194" i="7" s="1"/>
  <c r="AF195" i="7" s="1"/>
  <c r="AF196" i="7" s="1"/>
  <c r="AF197" i="7" s="1"/>
  <c r="AF198" i="7" s="1"/>
  <c r="AF199" i="7" s="1"/>
  <c r="AF200" i="7" s="1"/>
  <c r="AF201" i="7" s="1"/>
  <c r="AF202" i="7" s="1"/>
  <c r="AF203" i="7" s="1"/>
  <c r="AF204" i="7" s="1"/>
  <c r="AF205" i="7" s="1"/>
  <c r="AF206" i="7" s="1"/>
  <c r="AF207" i="7" s="1"/>
  <c r="AF208" i="7" s="1"/>
  <c r="AF209" i="7" s="1"/>
  <c r="AF210" i="7" s="1"/>
  <c r="AF211" i="7" s="1"/>
  <c r="AF212" i="7" s="1"/>
  <c r="AF213" i="7" s="1"/>
  <c r="AF214" i="7" s="1"/>
  <c r="AF215" i="7" s="1"/>
  <c r="AF216" i="7" s="1"/>
  <c r="AF217" i="7" s="1"/>
  <c r="AF218" i="7" s="1"/>
  <c r="AF219" i="7" s="1"/>
  <c r="AF220" i="7" s="1"/>
  <c r="AF221" i="7" s="1"/>
  <c r="AF222" i="7" s="1"/>
  <c r="AF223" i="7" s="1"/>
  <c r="AF224" i="7" s="1"/>
  <c r="AF225" i="7" s="1"/>
  <c r="AF226" i="7" s="1"/>
  <c r="AF227" i="7" s="1"/>
  <c r="AF228" i="7" s="1"/>
  <c r="AF229" i="7" s="1"/>
  <c r="AF230" i="7" s="1"/>
  <c r="AF231" i="7" s="1"/>
  <c r="AF232" i="7" s="1"/>
  <c r="AF233" i="7" s="1"/>
  <c r="AF234" i="7" s="1"/>
  <c r="AF235" i="7" s="1"/>
  <c r="AF236" i="7" s="1"/>
  <c r="AF237" i="7" s="1"/>
  <c r="AF238" i="7" s="1"/>
  <c r="AF239" i="7" s="1"/>
  <c r="AF240" i="7" s="1"/>
  <c r="AF241" i="7" s="1"/>
  <c r="AF242" i="7" s="1"/>
  <c r="AF243" i="7" s="1"/>
  <c r="AF244" i="7" s="1"/>
  <c r="AF245" i="7" s="1"/>
  <c r="AF246" i="7" s="1"/>
  <c r="AF247" i="7" s="1"/>
  <c r="AF248" i="7" s="1"/>
  <c r="AF249" i="7" s="1"/>
  <c r="AF250" i="7" s="1"/>
  <c r="AF251" i="7" s="1"/>
  <c r="AF252" i="7" s="1"/>
  <c r="AF253" i="7" s="1"/>
  <c r="AF254" i="7" s="1"/>
  <c r="AF255" i="7" s="1"/>
  <c r="AF256" i="7" s="1"/>
  <c r="AF257" i="7" s="1"/>
  <c r="AF258" i="7" s="1"/>
  <c r="AF259" i="7" s="1"/>
  <c r="AF260" i="7" s="1"/>
  <c r="AF261" i="7" s="1"/>
  <c r="AF262" i="7" s="1"/>
  <c r="AF263" i="7" s="1"/>
  <c r="AF264" i="7" s="1"/>
  <c r="AF265" i="7" s="1"/>
  <c r="AF266" i="7" s="1"/>
  <c r="AF267" i="7" s="1"/>
  <c r="AF268" i="7" s="1"/>
  <c r="AF269" i="7" s="1"/>
  <c r="AF270" i="7" s="1"/>
  <c r="AF271" i="7" s="1"/>
  <c r="AF272" i="7" s="1"/>
  <c r="AF273" i="7" s="1"/>
  <c r="AF274" i="7" s="1"/>
  <c r="AF275" i="7" s="1"/>
  <c r="AF276" i="7" s="1"/>
  <c r="AF277" i="7" s="1"/>
  <c r="AF278" i="7" s="1"/>
  <c r="AF279" i="7" s="1"/>
  <c r="AF280" i="7" s="1"/>
  <c r="AF281" i="7" s="1"/>
  <c r="AF282" i="7" s="1"/>
  <c r="AF283" i="7" s="1"/>
  <c r="AF284" i="7" s="1"/>
  <c r="AF285" i="7" s="1"/>
  <c r="AF286" i="7" s="1"/>
  <c r="AF287" i="7" s="1"/>
  <c r="AF288" i="7" s="1"/>
  <c r="AF289" i="7" s="1"/>
  <c r="AF290" i="7" s="1"/>
  <c r="AF291" i="7" s="1"/>
  <c r="AF292" i="7" s="1"/>
  <c r="AF293" i="7" s="1"/>
  <c r="AF294" i="7" s="1"/>
  <c r="AF295" i="7" s="1"/>
  <c r="AF296" i="7" s="1"/>
  <c r="AF297" i="7" s="1"/>
  <c r="AF298" i="7" s="1"/>
  <c r="AF299" i="7" s="1"/>
  <c r="AF300" i="7" s="1"/>
  <c r="AF301" i="7" s="1"/>
  <c r="AF302" i="7" s="1"/>
  <c r="AF303" i="7" s="1"/>
  <c r="AF304" i="7" s="1"/>
  <c r="AF305" i="7" s="1"/>
  <c r="AF306" i="7" s="1"/>
  <c r="AF307" i="7" s="1"/>
  <c r="AF308" i="7" s="1"/>
  <c r="AF309" i="7" s="1"/>
  <c r="AF310" i="7" s="1"/>
  <c r="AF311" i="7" s="1"/>
  <c r="AF312" i="7" s="1"/>
  <c r="AF313" i="7" s="1"/>
  <c r="AF314" i="7" s="1"/>
  <c r="AF315" i="7" s="1"/>
  <c r="AF316" i="7" s="1"/>
  <c r="AF317" i="7" s="1"/>
  <c r="AF318" i="7" s="1"/>
  <c r="AF319" i="7" s="1"/>
  <c r="AF320" i="7" s="1"/>
  <c r="AF321" i="7" s="1"/>
  <c r="AF322" i="7" s="1"/>
  <c r="AF323" i="7" s="1"/>
  <c r="AF324" i="7" s="1"/>
  <c r="AF325" i="7" s="1"/>
  <c r="AF326" i="7" s="1"/>
  <c r="AF327" i="7" s="1"/>
  <c r="AF328" i="7" s="1"/>
  <c r="AF329" i="7" s="1"/>
  <c r="AF330" i="7" s="1"/>
  <c r="AF331" i="7" s="1"/>
  <c r="AF332" i="7" s="1"/>
  <c r="AF333" i="7" s="1"/>
  <c r="AF334" i="7" s="1"/>
  <c r="AF335" i="7" s="1"/>
  <c r="AF336" i="7" s="1"/>
  <c r="AF337" i="7" s="1"/>
  <c r="AF338" i="7" s="1"/>
  <c r="AF339" i="7" s="1"/>
  <c r="AF340" i="7" s="1"/>
  <c r="AF341" i="7" s="1"/>
  <c r="AF342" i="7" s="1"/>
  <c r="AF343" i="7" s="1"/>
  <c r="AF344" i="7" s="1"/>
  <c r="AF345" i="7" s="1"/>
  <c r="AF346" i="7" s="1"/>
  <c r="AF347" i="7" s="1"/>
  <c r="AF348" i="7" s="1"/>
  <c r="AF349" i="7" s="1"/>
  <c r="AF350" i="7" s="1"/>
  <c r="AF351" i="7" s="1"/>
  <c r="AF352" i="7" s="1"/>
  <c r="AF353" i="7" s="1"/>
  <c r="AF354" i="7" s="1"/>
  <c r="AF355" i="7" s="1"/>
  <c r="AF356" i="7" s="1"/>
  <c r="AF357" i="7" s="1"/>
  <c r="AF358" i="7" s="1"/>
  <c r="AF359" i="7" s="1"/>
  <c r="AF360" i="7" s="1"/>
  <c r="AF361" i="7" s="1"/>
  <c r="AF362" i="7" s="1"/>
  <c r="AF363" i="7" s="1"/>
  <c r="AF364" i="7" s="1"/>
  <c r="AF365" i="7" s="1"/>
  <c r="AF366" i="7" s="1"/>
  <c r="AF367" i="7" s="1"/>
  <c r="AF368" i="7" s="1"/>
  <c r="AF369" i="7" s="1"/>
  <c r="AF370" i="7" s="1"/>
  <c r="AF371" i="7" s="1"/>
  <c r="AF372" i="7" s="1"/>
  <c r="AF373" i="7" s="1"/>
  <c r="AF374" i="7" s="1"/>
  <c r="AF375" i="7" s="1"/>
  <c r="AF376" i="7" s="1"/>
  <c r="AF377" i="7" s="1"/>
  <c r="AF378" i="7" s="1"/>
  <c r="AF379" i="7" s="1"/>
  <c r="AF380" i="7" s="1"/>
  <c r="AF381" i="7" s="1"/>
  <c r="AF382" i="7" s="1"/>
  <c r="AF383" i="7" s="1"/>
  <c r="AF384" i="7" s="1"/>
  <c r="AF385" i="7" s="1"/>
  <c r="AF386" i="7" s="1"/>
  <c r="AF387" i="7" s="1"/>
  <c r="AF388" i="7" s="1"/>
  <c r="AF389" i="7" s="1"/>
  <c r="AF390" i="7" s="1"/>
  <c r="AF391" i="7" s="1"/>
  <c r="AF392" i="7" s="1"/>
  <c r="AF393" i="7" s="1"/>
  <c r="AF394" i="7" s="1"/>
  <c r="AF395" i="7" s="1"/>
  <c r="AF396" i="7" s="1"/>
  <c r="AF397" i="7" s="1"/>
  <c r="AF398" i="7" s="1"/>
  <c r="AF399" i="7" s="1"/>
  <c r="AF400" i="7" s="1"/>
  <c r="AF401" i="7" s="1"/>
  <c r="AF402" i="7" s="1"/>
  <c r="AF403" i="7" s="1"/>
  <c r="AF404" i="7" s="1"/>
  <c r="AF405" i="7" s="1"/>
  <c r="AF406" i="7" s="1"/>
  <c r="AF407" i="7" s="1"/>
  <c r="AF408" i="7" s="1"/>
  <c r="AF409" i="7" s="1"/>
  <c r="AF410" i="7" s="1"/>
  <c r="AF411" i="7" s="1"/>
  <c r="AF412" i="7" s="1"/>
  <c r="AF413" i="7" s="1"/>
  <c r="AF414" i="7" s="1"/>
  <c r="AF415" i="7" s="1"/>
  <c r="AF416" i="7" s="1"/>
  <c r="AF417" i="7" s="1"/>
  <c r="AF418" i="7" s="1"/>
  <c r="AF419" i="7" s="1"/>
  <c r="AF420" i="7" s="1"/>
  <c r="AF421" i="7" s="1"/>
  <c r="AF422" i="7" s="1"/>
  <c r="AF423" i="7" s="1"/>
  <c r="AF424" i="7" s="1"/>
  <c r="AF425" i="7" s="1"/>
  <c r="AF426" i="7" s="1"/>
  <c r="AF427" i="7" s="1"/>
  <c r="AF428" i="7" s="1"/>
  <c r="AF429" i="7" s="1"/>
  <c r="AF430" i="7" s="1"/>
  <c r="AF431" i="7" s="1"/>
  <c r="AF432" i="7" s="1"/>
  <c r="AF433" i="7" s="1"/>
  <c r="AF434" i="7" s="1"/>
  <c r="AF435" i="7" s="1"/>
  <c r="AF436" i="7" s="1"/>
  <c r="AF437" i="7" s="1"/>
  <c r="AF438" i="7" s="1"/>
  <c r="AF439" i="7" s="1"/>
  <c r="AF440" i="7" s="1"/>
  <c r="AF441" i="7" s="1"/>
  <c r="AF442" i="7" s="1"/>
  <c r="AF443" i="7" s="1"/>
  <c r="AF444" i="7" s="1"/>
  <c r="AF445" i="7" s="1"/>
  <c r="AF446" i="7" s="1"/>
  <c r="AF447" i="7" s="1"/>
  <c r="AF448" i="7" s="1"/>
  <c r="AF449" i="7" s="1"/>
  <c r="AF450" i="7" s="1"/>
  <c r="AF451" i="7" s="1"/>
  <c r="AF452" i="7" s="1"/>
  <c r="AF453" i="7" s="1"/>
  <c r="AF454" i="7" s="1"/>
  <c r="AF455" i="7" s="1"/>
  <c r="AF456" i="7" s="1"/>
  <c r="AF457" i="7" s="1"/>
  <c r="AF458" i="7" s="1"/>
  <c r="AF459" i="7" s="1"/>
  <c r="AF460" i="7" s="1"/>
  <c r="AF461" i="7" s="1"/>
  <c r="AF462" i="7" s="1"/>
  <c r="AF463" i="7" s="1"/>
  <c r="AF464" i="7" s="1"/>
  <c r="AF465" i="7" s="1"/>
  <c r="AF466" i="7" s="1"/>
  <c r="AF467" i="7" s="1"/>
  <c r="AF468" i="7" s="1"/>
  <c r="AF469" i="7" s="1"/>
  <c r="AF470" i="7" s="1"/>
  <c r="AF471" i="7" s="1"/>
  <c r="AF472" i="7" s="1"/>
  <c r="AF473" i="7" s="1"/>
  <c r="AF474" i="7" s="1"/>
  <c r="AF475" i="7" s="1"/>
  <c r="AF476" i="7" s="1"/>
  <c r="AF477" i="7" s="1"/>
  <c r="AF478" i="7" s="1"/>
  <c r="AF479" i="7" s="1"/>
  <c r="AF480" i="7" s="1"/>
  <c r="AF481" i="7" s="1"/>
  <c r="AF482" i="7" s="1"/>
  <c r="AF483" i="7" s="1"/>
  <c r="AF484" i="7" s="1"/>
  <c r="AF485" i="7" s="1"/>
  <c r="AF486" i="7" s="1"/>
  <c r="AF487" i="7" s="1"/>
  <c r="AF488" i="7" s="1"/>
  <c r="AF489" i="7" s="1"/>
  <c r="AF490" i="7" s="1"/>
  <c r="AF491" i="7" s="1"/>
  <c r="AF492" i="7" s="1"/>
  <c r="AF493" i="7" s="1"/>
  <c r="AF494" i="7" s="1"/>
  <c r="AF495" i="7" s="1"/>
  <c r="AF496" i="7" s="1"/>
  <c r="AF497" i="7" s="1"/>
  <c r="AF498" i="7" s="1"/>
  <c r="AF499" i="7" s="1"/>
  <c r="AF500" i="7" s="1"/>
  <c r="AF501" i="7" s="1"/>
  <c r="AF502" i="7" s="1"/>
  <c r="AF503" i="7" s="1"/>
  <c r="AF504" i="7" s="1"/>
  <c r="AF505" i="7" s="1"/>
  <c r="AF506" i="7" s="1"/>
  <c r="AF507" i="7" s="1"/>
  <c r="AF508" i="7" s="1"/>
  <c r="AF509" i="7" s="1"/>
  <c r="AF510" i="7" s="1"/>
  <c r="AF511" i="7" s="1"/>
  <c r="AF512" i="7" s="1"/>
  <c r="AF513" i="7" s="1"/>
  <c r="AF514" i="7" s="1"/>
  <c r="AF515" i="7" s="1"/>
  <c r="AF516" i="7" s="1"/>
  <c r="AF517" i="7" s="1"/>
  <c r="AF518" i="7" s="1"/>
  <c r="AF519" i="7" s="1"/>
  <c r="AF520" i="7" s="1"/>
  <c r="AF521" i="7" s="1"/>
  <c r="AF522" i="7" s="1"/>
  <c r="AF523" i="7" s="1"/>
  <c r="AF524" i="7" s="1"/>
  <c r="AF525" i="7" s="1"/>
  <c r="AF526" i="7" s="1"/>
  <c r="AF527" i="7" s="1"/>
  <c r="AF528" i="7" s="1"/>
  <c r="AF529" i="7" s="1"/>
  <c r="AF530" i="7" s="1"/>
  <c r="AF531" i="7" s="1"/>
  <c r="AF532" i="7" s="1"/>
  <c r="AF533" i="7" s="1"/>
  <c r="AF534" i="7" s="1"/>
  <c r="AF535" i="7" s="1"/>
  <c r="AF536" i="7" s="1"/>
  <c r="AF537" i="7" s="1"/>
  <c r="AF538" i="7" s="1"/>
  <c r="AF539" i="7" s="1"/>
  <c r="AF540" i="7" s="1"/>
  <c r="AF541" i="7" s="1"/>
  <c r="AF542" i="7" s="1"/>
  <c r="AF543" i="7" s="1"/>
  <c r="AF544" i="7" s="1"/>
  <c r="AF545" i="7" s="1"/>
  <c r="AF546" i="7" s="1"/>
  <c r="AF547" i="7" s="1"/>
  <c r="AF548" i="7" s="1"/>
  <c r="AF549" i="7" s="1"/>
  <c r="AF550" i="7" s="1"/>
  <c r="AF551" i="7" s="1"/>
  <c r="AF552" i="7" s="1"/>
  <c r="AF553" i="7" s="1"/>
  <c r="AF554" i="7" s="1"/>
  <c r="AF555" i="7" s="1"/>
  <c r="AF556" i="7" s="1"/>
  <c r="AF557" i="7" s="1"/>
  <c r="AF558" i="7" s="1"/>
  <c r="AF559" i="7" s="1"/>
  <c r="AF560" i="7" s="1"/>
  <c r="AF561" i="7" s="1"/>
  <c r="AF562" i="7" s="1"/>
  <c r="AF563" i="7" s="1"/>
  <c r="AF564" i="7" s="1"/>
  <c r="AF565" i="7" s="1"/>
  <c r="AF566" i="7" s="1"/>
  <c r="AF567" i="7" s="1"/>
  <c r="AF568" i="7" s="1"/>
  <c r="AF569" i="7" s="1"/>
  <c r="AF570" i="7" s="1"/>
  <c r="AF571" i="7" s="1"/>
  <c r="AF572" i="7" s="1"/>
  <c r="AF573" i="7" s="1"/>
  <c r="AF574" i="7" s="1"/>
  <c r="AF575" i="7" s="1"/>
  <c r="AF576" i="7" s="1"/>
  <c r="AF577" i="7" s="1"/>
  <c r="AF578" i="7" s="1"/>
  <c r="AF579" i="7" s="1"/>
  <c r="AF580" i="7" s="1"/>
  <c r="AF581" i="7" s="1"/>
  <c r="AF582" i="7" s="1"/>
  <c r="AF583" i="7" s="1"/>
  <c r="AF584" i="7" s="1"/>
  <c r="AF585" i="7" s="1"/>
  <c r="AF586" i="7" s="1"/>
  <c r="AF587" i="7" s="1"/>
  <c r="AF588" i="7" s="1"/>
  <c r="AF589" i="7" s="1"/>
  <c r="AF590" i="7" s="1"/>
  <c r="AF591" i="7" s="1"/>
  <c r="AF592" i="7" s="1"/>
  <c r="AF593" i="7" s="1"/>
  <c r="AF594" i="7" s="1"/>
  <c r="AF595" i="7" s="1"/>
  <c r="AF596" i="7" s="1"/>
  <c r="AF597" i="7" s="1"/>
  <c r="AF598" i="7" s="1"/>
  <c r="AF599" i="7" s="1"/>
  <c r="AF600" i="7" s="1"/>
  <c r="AF601" i="7" s="1"/>
  <c r="AF602" i="7" s="1"/>
  <c r="AF603" i="7" s="1"/>
  <c r="AF604" i="7" s="1"/>
  <c r="AF605" i="7" s="1"/>
  <c r="AF606" i="7" s="1"/>
  <c r="AF607" i="7" s="1"/>
  <c r="AF608" i="7" s="1"/>
  <c r="AF609" i="7" s="1"/>
  <c r="AF610" i="7" s="1"/>
  <c r="AF611" i="7" s="1"/>
  <c r="AF612" i="7" s="1"/>
  <c r="AF613" i="7" s="1"/>
  <c r="AF614" i="7" s="1"/>
  <c r="AF615" i="7" s="1"/>
  <c r="AF616" i="7" s="1"/>
  <c r="AF617" i="7" s="1"/>
  <c r="AF618" i="7" s="1"/>
  <c r="AF619" i="7" s="1"/>
  <c r="AF620" i="7" s="1"/>
  <c r="AF621" i="7" s="1"/>
  <c r="AF622" i="7" s="1"/>
  <c r="AF623" i="7" s="1"/>
  <c r="AF624" i="7" s="1"/>
  <c r="AF625" i="7" s="1"/>
  <c r="AF626" i="7" s="1"/>
  <c r="AF627" i="7" s="1"/>
  <c r="AF628" i="7" s="1"/>
  <c r="AF629" i="7" s="1"/>
  <c r="AF630" i="7" s="1"/>
  <c r="AF631" i="7" s="1"/>
  <c r="AF632" i="7" s="1"/>
  <c r="AF633" i="7" s="1"/>
  <c r="AF634" i="7" s="1"/>
  <c r="AF635" i="7" s="1"/>
  <c r="AF636" i="7" s="1"/>
  <c r="AF637" i="7" s="1"/>
  <c r="AF638" i="7" s="1"/>
  <c r="AF639" i="7" s="1"/>
  <c r="AF640" i="7" s="1"/>
  <c r="AF641" i="7" s="1"/>
  <c r="AF642" i="7" s="1"/>
  <c r="AF643" i="7" s="1"/>
  <c r="AF644" i="7" s="1"/>
  <c r="AF645" i="7" s="1"/>
  <c r="AF646" i="7" s="1"/>
  <c r="AF647" i="7" s="1"/>
  <c r="AF648" i="7" s="1"/>
  <c r="AF649" i="7" s="1"/>
  <c r="AF650" i="7" s="1"/>
  <c r="AF651" i="7" s="1"/>
  <c r="AF652" i="7" s="1"/>
  <c r="AF653" i="7" s="1"/>
  <c r="AF654" i="7" s="1"/>
  <c r="AF655" i="7" s="1"/>
  <c r="AF656" i="7" s="1"/>
  <c r="AF657" i="7" s="1"/>
  <c r="AF658" i="7" s="1"/>
  <c r="AF659" i="7" s="1"/>
  <c r="AF660" i="7" s="1"/>
  <c r="AF661" i="7" s="1"/>
  <c r="AF662" i="7" s="1"/>
  <c r="AF663" i="7" s="1"/>
  <c r="AF664" i="7" s="1"/>
  <c r="AF665" i="7" s="1"/>
  <c r="AF666" i="7" s="1"/>
  <c r="AF667" i="7" s="1"/>
  <c r="AF668" i="7" s="1"/>
  <c r="AF669" i="7" s="1"/>
  <c r="AF670" i="7" s="1"/>
  <c r="AF671" i="7" s="1"/>
  <c r="AF672" i="7" s="1"/>
  <c r="AF673" i="7" s="1"/>
  <c r="AF674" i="7" s="1"/>
  <c r="AF675" i="7" s="1"/>
  <c r="AF676" i="7" s="1"/>
  <c r="AF677" i="7" s="1"/>
  <c r="AF678" i="7" s="1"/>
  <c r="AF679" i="7" s="1"/>
  <c r="AF680" i="7" s="1"/>
  <c r="AF681" i="7" s="1"/>
  <c r="AF682" i="7" s="1"/>
  <c r="AF683" i="7" s="1"/>
  <c r="AF684" i="7" s="1"/>
  <c r="AF685" i="7" s="1"/>
  <c r="AF686" i="7" s="1"/>
  <c r="AF687" i="7" s="1"/>
  <c r="AF688" i="7" s="1"/>
  <c r="AF689" i="7" s="1"/>
  <c r="AF690" i="7" s="1"/>
  <c r="AF691" i="7" s="1"/>
  <c r="AF692" i="7" s="1"/>
  <c r="AF693" i="7" s="1"/>
  <c r="AF694" i="7" s="1"/>
  <c r="AF695" i="7" s="1"/>
  <c r="AF696" i="7" s="1"/>
  <c r="AF697" i="7" s="1"/>
  <c r="AF698" i="7" s="1"/>
  <c r="AF699" i="7" s="1"/>
  <c r="AF700" i="7" s="1"/>
  <c r="AF701" i="7" s="1"/>
  <c r="AF702" i="7" s="1"/>
  <c r="AF703" i="7" s="1"/>
  <c r="AF704" i="7" s="1"/>
  <c r="AF705" i="7" s="1"/>
  <c r="AF706" i="7" s="1"/>
  <c r="AF707" i="7" s="1"/>
  <c r="AF708" i="7" s="1"/>
  <c r="AF709" i="7" s="1"/>
  <c r="AF710" i="7" s="1"/>
  <c r="AF711" i="7" s="1"/>
  <c r="AF712" i="7" s="1"/>
  <c r="AF713" i="7" s="1"/>
  <c r="AF714" i="7" s="1"/>
  <c r="AF715" i="7" s="1"/>
  <c r="AF716" i="7" s="1"/>
  <c r="AF717" i="7" s="1"/>
  <c r="AF718" i="7" s="1"/>
  <c r="AF719" i="7" s="1"/>
  <c r="AF720" i="7" s="1"/>
  <c r="AF721" i="7" s="1"/>
  <c r="AF722" i="7" s="1"/>
  <c r="AF723" i="7" s="1"/>
  <c r="AF724" i="7" s="1"/>
  <c r="AF725" i="7" s="1"/>
  <c r="AF726" i="7" s="1"/>
  <c r="AF727" i="7" s="1"/>
  <c r="AF728" i="7" s="1"/>
  <c r="AF729" i="7" s="1"/>
  <c r="AF730" i="7" s="1"/>
  <c r="AF731" i="7" s="1"/>
  <c r="AF732" i="7" s="1"/>
  <c r="AF733" i="7" s="1"/>
  <c r="AF734" i="7" s="1"/>
  <c r="AF735" i="7" s="1"/>
  <c r="AF736" i="7" s="1"/>
  <c r="AF737" i="7" s="1"/>
  <c r="AF738" i="7" s="1"/>
  <c r="AF739" i="7" s="1"/>
  <c r="AF740" i="7" s="1"/>
  <c r="AF741" i="7" s="1"/>
  <c r="AF742" i="7" s="1"/>
  <c r="AF743" i="7" s="1"/>
  <c r="AF744" i="7" s="1"/>
  <c r="AF745" i="7" s="1"/>
  <c r="AF746" i="7" s="1"/>
  <c r="AF747" i="7" s="1"/>
  <c r="AF748" i="7" s="1"/>
  <c r="AF749" i="7" s="1"/>
  <c r="AF750" i="7" s="1"/>
  <c r="AF751" i="7" s="1"/>
  <c r="AF752" i="7" s="1"/>
  <c r="AF753" i="7" s="1"/>
  <c r="AF754" i="7" s="1"/>
  <c r="AF755" i="7" s="1"/>
  <c r="AF756" i="7" s="1"/>
  <c r="AF757" i="7" s="1"/>
  <c r="AF758" i="7" s="1"/>
  <c r="AF759" i="7" s="1"/>
  <c r="AF760" i="7" s="1"/>
  <c r="AF761" i="7" s="1"/>
  <c r="AF762" i="7" s="1"/>
  <c r="AF763" i="7" s="1"/>
  <c r="AF764" i="7" s="1"/>
  <c r="AF765" i="7" s="1"/>
  <c r="AF766" i="7" s="1"/>
  <c r="AF767" i="7" s="1"/>
  <c r="AF768" i="7" s="1"/>
  <c r="AF769" i="7" s="1"/>
  <c r="AF770" i="7" s="1"/>
  <c r="AF771" i="7" s="1"/>
  <c r="AF772" i="7" s="1"/>
  <c r="AF773" i="7" s="1"/>
  <c r="AF774" i="7" s="1"/>
  <c r="AF775" i="7" s="1"/>
  <c r="AF776" i="7" s="1"/>
  <c r="AF777" i="7" s="1"/>
  <c r="AF778" i="7" s="1"/>
  <c r="AF779" i="7" s="1"/>
  <c r="AF780" i="7" s="1"/>
  <c r="AF781" i="7" s="1"/>
  <c r="AF782" i="7" s="1"/>
  <c r="AF783" i="7" s="1"/>
  <c r="AF784" i="7" s="1"/>
  <c r="AF785" i="7" s="1"/>
  <c r="AF786" i="7" s="1"/>
  <c r="AF787" i="7" s="1"/>
  <c r="AF788" i="7" s="1"/>
  <c r="AF789" i="7" s="1"/>
  <c r="AF790" i="7" s="1"/>
  <c r="AF791" i="7" s="1"/>
  <c r="AF792" i="7" s="1"/>
  <c r="AF793" i="7" s="1"/>
  <c r="AF794" i="7" s="1"/>
  <c r="AF795" i="7" s="1"/>
  <c r="AF796" i="7" s="1"/>
  <c r="AF797" i="7" s="1"/>
  <c r="AF798" i="7" s="1"/>
  <c r="AF799" i="7" s="1"/>
  <c r="AF800" i="7" s="1"/>
  <c r="AF801" i="7" s="1"/>
  <c r="AF802" i="7" s="1"/>
  <c r="AF803" i="7" s="1"/>
  <c r="AF804" i="7" s="1"/>
  <c r="AF805" i="7" s="1"/>
  <c r="AF806" i="7" s="1"/>
  <c r="AF807" i="7" s="1"/>
  <c r="AF808" i="7" s="1"/>
  <c r="AF809" i="7" s="1"/>
  <c r="AF810" i="7" s="1"/>
  <c r="AF811" i="7" s="1"/>
  <c r="AF812" i="7" s="1"/>
  <c r="AF813" i="7" s="1"/>
  <c r="AF814" i="7" s="1"/>
  <c r="AF815" i="7" s="1"/>
  <c r="AF816" i="7" s="1"/>
  <c r="AF817" i="7" s="1"/>
  <c r="AF818" i="7" s="1"/>
  <c r="AF819" i="7" s="1"/>
  <c r="AF820" i="7" s="1"/>
  <c r="AF821" i="7" s="1"/>
  <c r="AF822" i="7" s="1"/>
  <c r="AF823" i="7" s="1"/>
  <c r="AF824" i="7" s="1"/>
  <c r="AF825" i="7" s="1"/>
  <c r="AF826" i="7" s="1"/>
  <c r="AF827" i="7" s="1"/>
  <c r="AF828" i="7" s="1"/>
  <c r="AF829" i="7" s="1"/>
  <c r="AF830" i="7" s="1"/>
  <c r="AF831" i="7" s="1"/>
  <c r="AF832" i="7" s="1"/>
  <c r="AF833" i="7" s="1"/>
  <c r="AF834" i="7" s="1"/>
  <c r="AF835" i="7" s="1"/>
  <c r="AF836" i="7" s="1"/>
  <c r="AF837" i="7" s="1"/>
  <c r="AF838" i="7" s="1"/>
  <c r="AF839" i="7" s="1"/>
  <c r="AF840" i="7" s="1"/>
  <c r="AF841" i="7" s="1"/>
  <c r="AF842" i="7" s="1"/>
  <c r="AF843" i="7" s="1"/>
  <c r="AF844" i="7" s="1"/>
  <c r="AF845" i="7" s="1"/>
  <c r="AF846" i="7" s="1"/>
  <c r="AF847" i="7" s="1"/>
  <c r="AF848" i="7" s="1"/>
  <c r="AF849" i="7" s="1"/>
  <c r="AF850" i="7" s="1"/>
  <c r="AF851" i="7" s="1"/>
  <c r="AF852" i="7" s="1"/>
  <c r="AF853" i="7" s="1"/>
  <c r="AF854" i="7" s="1"/>
  <c r="AF855" i="7" s="1"/>
  <c r="AF856" i="7" s="1"/>
  <c r="AF857" i="7" s="1"/>
  <c r="AF858" i="7" s="1"/>
  <c r="AF859" i="7" s="1"/>
  <c r="AF860" i="7" s="1"/>
  <c r="AF861" i="7" s="1"/>
  <c r="AF862" i="7" s="1"/>
  <c r="AF863" i="7" s="1"/>
  <c r="AF864" i="7" s="1"/>
  <c r="AF865" i="7" s="1"/>
  <c r="AF866" i="7" s="1"/>
  <c r="AF867" i="7" s="1"/>
  <c r="AF868" i="7" s="1"/>
  <c r="AF869" i="7" s="1"/>
  <c r="AF870" i="7" s="1"/>
  <c r="AF871" i="7" s="1"/>
  <c r="AF872" i="7" s="1"/>
  <c r="AF873" i="7" s="1"/>
  <c r="AF874" i="7" s="1"/>
  <c r="AF875" i="7" s="1"/>
  <c r="AF876" i="7" s="1"/>
  <c r="AF877" i="7" s="1"/>
  <c r="AF878" i="7" s="1"/>
  <c r="AF879" i="7" s="1"/>
  <c r="AF880" i="7" s="1"/>
  <c r="AF881" i="7" s="1"/>
  <c r="AF882" i="7" s="1"/>
  <c r="AF883" i="7" s="1"/>
  <c r="AF884" i="7" s="1"/>
  <c r="AF885" i="7" s="1"/>
  <c r="AF886" i="7" s="1"/>
  <c r="AF887" i="7" s="1"/>
  <c r="AF888" i="7" s="1"/>
  <c r="AF889" i="7" s="1"/>
  <c r="AF890" i="7" s="1"/>
  <c r="AF891" i="7" s="1"/>
  <c r="AF892" i="7" s="1"/>
  <c r="AF893" i="7" s="1"/>
  <c r="AF894" i="7" s="1"/>
  <c r="AF895" i="7" s="1"/>
  <c r="AF896" i="7" s="1"/>
  <c r="AF897" i="7" s="1"/>
  <c r="AF898" i="7" s="1"/>
  <c r="AF899" i="7" s="1"/>
  <c r="AF900" i="7" s="1"/>
  <c r="AF901" i="7" s="1"/>
  <c r="AF902" i="7" s="1"/>
  <c r="AF903" i="7" s="1"/>
  <c r="AF904" i="7" s="1"/>
  <c r="AF905" i="7" s="1"/>
  <c r="AF906" i="7" s="1"/>
  <c r="AF907" i="7" s="1"/>
  <c r="AF908" i="7" s="1"/>
  <c r="AF909" i="7" s="1"/>
  <c r="AF910" i="7" s="1"/>
  <c r="AF911" i="7" s="1"/>
  <c r="AF912" i="7" s="1"/>
  <c r="AF913" i="7" s="1"/>
  <c r="AF914" i="7" s="1"/>
  <c r="AF915" i="7" s="1"/>
  <c r="AF916" i="7" s="1"/>
  <c r="AF917" i="7" s="1"/>
  <c r="AF918" i="7" s="1"/>
  <c r="AF919" i="7" s="1"/>
  <c r="AF920" i="7" s="1"/>
  <c r="AF921" i="7" s="1"/>
  <c r="AF922" i="7" s="1"/>
  <c r="AF923" i="7" s="1"/>
  <c r="AF924" i="7" s="1"/>
  <c r="AF925" i="7" s="1"/>
  <c r="AF926" i="7" s="1"/>
  <c r="AF927" i="7" s="1"/>
  <c r="AF928" i="7" s="1"/>
  <c r="AF929" i="7" s="1"/>
  <c r="AF930" i="7" s="1"/>
  <c r="AF931" i="7" s="1"/>
  <c r="AF932" i="7" s="1"/>
  <c r="AF933" i="7" s="1"/>
  <c r="AF934" i="7" s="1"/>
  <c r="AF935" i="7" s="1"/>
  <c r="AF936" i="7" s="1"/>
  <c r="AF937" i="7" s="1"/>
  <c r="AF938" i="7" s="1"/>
  <c r="AF939" i="7" s="1"/>
  <c r="AF940" i="7" s="1"/>
  <c r="AF941" i="7" s="1"/>
  <c r="AF942" i="7" s="1"/>
  <c r="AF943" i="7" s="1"/>
  <c r="AF944" i="7" s="1"/>
  <c r="AF945" i="7" s="1"/>
  <c r="AF946" i="7" s="1"/>
  <c r="AF947" i="7" s="1"/>
  <c r="AF948" i="7" s="1"/>
  <c r="AF949" i="7" s="1"/>
  <c r="AF950" i="7" s="1"/>
  <c r="AF951" i="7" s="1"/>
  <c r="AF952" i="7" s="1"/>
  <c r="AF953" i="7" s="1"/>
  <c r="AF954" i="7" s="1"/>
  <c r="AF955" i="7" s="1"/>
  <c r="AF956" i="7" s="1"/>
  <c r="AF957" i="7" s="1"/>
  <c r="AF958" i="7" s="1"/>
  <c r="AF959" i="7" s="1"/>
  <c r="AF960" i="7" s="1"/>
  <c r="AF961" i="7" s="1"/>
  <c r="AF962" i="7" s="1"/>
  <c r="AF963" i="7" s="1"/>
  <c r="AF964" i="7" s="1"/>
  <c r="AF965" i="7" s="1"/>
  <c r="AF966" i="7" s="1"/>
  <c r="AF967" i="7" s="1"/>
  <c r="AF968" i="7" s="1"/>
  <c r="AF969" i="7" s="1"/>
  <c r="AF970" i="7" s="1"/>
  <c r="AF971" i="7" s="1"/>
  <c r="AF972" i="7" s="1"/>
  <c r="AF973" i="7" s="1"/>
  <c r="AF974" i="7" s="1"/>
  <c r="AF975" i="7" s="1"/>
  <c r="AF976" i="7" s="1"/>
  <c r="AF977" i="7" s="1"/>
  <c r="AF978" i="7" s="1"/>
  <c r="AF979" i="7" s="1"/>
  <c r="AF980" i="7" s="1"/>
  <c r="AF981" i="7" s="1"/>
  <c r="AF982" i="7" s="1"/>
  <c r="AF983" i="7" s="1"/>
  <c r="AF984" i="7" s="1"/>
  <c r="AF985" i="7" s="1"/>
  <c r="AF986" i="7" s="1"/>
  <c r="AF987" i="7" s="1"/>
  <c r="AF988" i="7" s="1"/>
  <c r="AF989" i="7" s="1"/>
  <c r="AF990" i="7" s="1"/>
  <c r="AF991" i="7" s="1"/>
  <c r="AF992" i="7" s="1"/>
  <c r="AF993" i="7" s="1"/>
  <c r="AF994" i="7" s="1"/>
  <c r="AF995" i="7" s="1"/>
  <c r="AF996" i="7" s="1"/>
  <c r="AF997" i="7" s="1"/>
  <c r="AF998" i="7" s="1"/>
  <c r="AF999" i="7" s="1"/>
  <c r="AF1000" i="7" s="1"/>
  <c r="AF1001" i="7" s="1"/>
  <c r="AF1002" i="7" s="1"/>
  <c r="AF1003" i="7" s="1"/>
  <c r="AF1004" i="7" s="1"/>
  <c r="AF1005" i="7" s="1"/>
  <c r="AF1006" i="7" s="1"/>
  <c r="AF1007" i="7" s="1"/>
  <c r="AF1008" i="7" s="1"/>
  <c r="AF1009" i="7" s="1"/>
  <c r="AF1010" i="7" s="1"/>
  <c r="AF1011" i="7" s="1"/>
  <c r="AF1012" i="7" s="1"/>
  <c r="AF1013" i="7" s="1"/>
  <c r="AF1014" i="7" s="1"/>
  <c r="AF1015" i="7" s="1"/>
  <c r="AF1016" i="7" s="1"/>
  <c r="AF1017" i="7" s="1"/>
  <c r="AF1018" i="7" s="1"/>
  <c r="AF1019" i="7" s="1"/>
  <c r="AF1020" i="7" s="1"/>
  <c r="AF1021" i="7" s="1"/>
  <c r="AF1022" i="7" s="1"/>
  <c r="AF1023" i="7" s="1"/>
  <c r="AF1024" i="7" s="1"/>
  <c r="AF1025" i="7" s="1"/>
  <c r="AF1026" i="7" s="1"/>
  <c r="AF1027" i="7" s="1"/>
  <c r="AF1028" i="7" s="1"/>
  <c r="AF1029" i="7" s="1"/>
  <c r="AF1030" i="7" s="1"/>
  <c r="AF1031" i="7" s="1"/>
  <c r="AF1032" i="7" s="1"/>
  <c r="AF1033" i="7" s="1"/>
  <c r="AF1034" i="7" s="1"/>
  <c r="AF1035" i="7" s="1"/>
  <c r="AF1036" i="7" s="1"/>
  <c r="AF1037" i="7" s="1"/>
  <c r="AF1038" i="7" s="1"/>
  <c r="AF1039" i="7" s="1"/>
  <c r="AF1040" i="7" s="1"/>
  <c r="AF1041" i="7" s="1"/>
  <c r="AF1042" i="7" s="1"/>
  <c r="AF1043" i="7" s="1"/>
  <c r="AF1044" i="7" s="1"/>
  <c r="AF1045" i="7" s="1"/>
  <c r="AF1046" i="7" s="1"/>
  <c r="AF1047" i="7" s="1"/>
  <c r="AF1048" i="7" s="1"/>
  <c r="AF1049" i="7" s="1"/>
  <c r="AF1050" i="7" s="1"/>
  <c r="AF1051" i="7" s="1"/>
  <c r="AF1052" i="7" s="1"/>
  <c r="AF1053" i="7" s="1"/>
  <c r="AF1054" i="7" s="1"/>
  <c r="AF1055" i="7" s="1"/>
  <c r="AF1056" i="7" s="1"/>
  <c r="AF1057" i="7" s="1"/>
  <c r="AF1058" i="7" s="1"/>
  <c r="AF1059" i="7" s="1"/>
  <c r="AF1060" i="7" s="1"/>
  <c r="AF1061" i="7" s="1"/>
  <c r="AF1062" i="7" s="1"/>
  <c r="AF1063" i="7" s="1"/>
  <c r="AF1064" i="7" s="1"/>
  <c r="AF1065" i="7" s="1"/>
  <c r="AF1066" i="7" s="1"/>
  <c r="AF1067" i="7" s="1"/>
  <c r="AF1068" i="7" s="1"/>
  <c r="AF1069" i="7" s="1"/>
  <c r="AF1070" i="7" s="1"/>
  <c r="AF1071" i="7" s="1"/>
  <c r="AF1072" i="7" s="1"/>
  <c r="AF1073" i="7" s="1"/>
  <c r="AF1074" i="7" s="1"/>
  <c r="AF1075" i="7" s="1"/>
  <c r="AF1076" i="7" s="1"/>
  <c r="AF1077" i="7" s="1"/>
  <c r="AF1078" i="7" s="1"/>
  <c r="AF1079" i="7" s="1"/>
  <c r="AF1080" i="7" s="1"/>
  <c r="AF1081" i="7" s="1"/>
  <c r="AF1082" i="7" s="1"/>
  <c r="AF1083" i="7" s="1"/>
  <c r="AF1084" i="7" s="1"/>
  <c r="AF1085" i="7" s="1"/>
  <c r="AF1086" i="7" s="1"/>
  <c r="R7" i="7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82" i="7" s="1"/>
  <c r="R83" i="7" s="1"/>
  <c r="R84" i="7" s="1"/>
  <c r="R85" i="7" s="1"/>
  <c r="R86" i="7" s="1"/>
  <c r="R87" i="7" s="1"/>
  <c r="R88" i="7" s="1"/>
  <c r="R89" i="7" s="1"/>
  <c r="R90" i="7" s="1"/>
  <c r="R91" i="7" s="1"/>
  <c r="R92" i="7" s="1"/>
  <c r="R93" i="7" s="1"/>
  <c r="R94" i="7" s="1"/>
  <c r="R95" i="7" s="1"/>
  <c r="R96" i="7" s="1"/>
  <c r="R97" i="7" s="1"/>
  <c r="R98" i="7" s="1"/>
  <c r="R99" i="7" s="1"/>
  <c r="R100" i="7" s="1"/>
  <c r="R101" i="7" s="1"/>
  <c r="R102" i="7" s="1"/>
  <c r="R103" i="7" s="1"/>
  <c r="R104" i="7" s="1"/>
  <c r="R105" i="7" s="1"/>
  <c r="R106" i="7" s="1"/>
  <c r="R107" i="7" s="1"/>
  <c r="R108" i="7" s="1"/>
  <c r="R109" i="7" s="1"/>
  <c r="R110" i="7" s="1"/>
  <c r="R111" i="7" s="1"/>
  <c r="R112" i="7" s="1"/>
  <c r="R113" i="7" s="1"/>
  <c r="R114" i="7" s="1"/>
  <c r="R115" i="7" s="1"/>
  <c r="R116" i="7" s="1"/>
  <c r="R117" i="7" s="1"/>
  <c r="R118" i="7" s="1"/>
  <c r="R119" i="7" s="1"/>
  <c r="R120" i="7" s="1"/>
  <c r="R121" i="7" s="1"/>
  <c r="R122" i="7" s="1"/>
  <c r="R123" i="7" s="1"/>
  <c r="R124" i="7" s="1"/>
  <c r="R125" i="7" s="1"/>
  <c r="R126" i="7" s="1"/>
  <c r="R127" i="7" s="1"/>
  <c r="R128" i="7" s="1"/>
  <c r="R129" i="7" s="1"/>
  <c r="R130" i="7" s="1"/>
  <c r="R131" i="7" s="1"/>
  <c r="R132" i="7" s="1"/>
  <c r="R133" i="7" s="1"/>
  <c r="R134" i="7" s="1"/>
  <c r="R135" i="7" s="1"/>
  <c r="R136" i="7" s="1"/>
  <c r="R137" i="7" s="1"/>
  <c r="R138" i="7" s="1"/>
  <c r="R139" i="7" s="1"/>
  <c r="R140" i="7" s="1"/>
  <c r="R141" i="7" s="1"/>
  <c r="R142" i="7" s="1"/>
  <c r="R143" i="7" s="1"/>
  <c r="R144" i="7" s="1"/>
  <c r="R145" i="7" s="1"/>
  <c r="R146" i="7" s="1"/>
  <c r="R147" i="7" s="1"/>
  <c r="R148" i="7" s="1"/>
  <c r="R149" i="7" s="1"/>
  <c r="R150" i="7" s="1"/>
  <c r="R151" i="7" s="1"/>
  <c r="R152" i="7" s="1"/>
  <c r="R153" i="7" s="1"/>
  <c r="R154" i="7" s="1"/>
  <c r="R155" i="7" s="1"/>
  <c r="R156" i="7" s="1"/>
  <c r="R157" i="7" s="1"/>
  <c r="R158" i="7" s="1"/>
  <c r="R159" i="7" s="1"/>
  <c r="R160" i="7" s="1"/>
  <c r="R161" i="7" s="1"/>
  <c r="R162" i="7" s="1"/>
  <c r="R163" i="7" s="1"/>
  <c r="R164" i="7" s="1"/>
  <c r="R165" i="7" s="1"/>
  <c r="R166" i="7" s="1"/>
  <c r="R167" i="7" s="1"/>
  <c r="R168" i="7" s="1"/>
  <c r="R169" i="7" s="1"/>
  <c r="R170" i="7" s="1"/>
  <c r="R171" i="7" s="1"/>
  <c r="R172" i="7" s="1"/>
  <c r="R173" i="7" s="1"/>
  <c r="R174" i="7" s="1"/>
  <c r="R175" i="7" s="1"/>
  <c r="R176" i="7" s="1"/>
  <c r="R177" i="7" s="1"/>
  <c r="R178" i="7" s="1"/>
  <c r="R179" i="7" s="1"/>
  <c r="R180" i="7" s="1"/>
  <c r="R181" i="7" s="1"/>
  <c r="R182" i="7" s="1"/>
  <c r="R183" i="7" s="1"/>
  <c r="R184" i="7" s="1"/>
  <c r="R185" i="7" s="1"/>
  <c r="R186" i="7" s="1"/>
  <c r="R187" i="7" s="1"/>
  <c r="R188" i="7" s="1"/>
  <c r="R189" i="7" s="1"/>
  <c r="R190" i="7" s="1"/>
  <c r="R191" i="7" s="1"/>
  <c r="R192" i="7" s="1"/>
  <c r="R193" i="7" s="1"/>
  <c r="R194" i="7" s="1"/>
  <c r="R195" i="7" s="1"/>
  <c r="R196" i="7" s="1"/>
  <c r="R197" i="7" s="1"/>
  <c r="R198" i="7" s="1"/>
  <c r="R199" i="7" s="1"/>
  <c r="R200" i="7" s="1"/>
  <c r="R201" i="7" s="1"/>
  <c r="R202" i="7" s="1"/>
  <c r="R203" i="7" s="1"/>
  <c r="R204" i="7" s="1"/>
  <c r="R205" i="7" s="1"/>
  <c r="R206" i="7" s="1"/>
  <c r="R207" i="7" s="1"/>
  <c r="R208" i="7" s="1"/>
  <c r="R209" i="7" s="1"/>
  <c r="R210" i="7" s="1"/>
  <c r="R211" i="7" s="1"/>
  <c r="R212" i="7" s="1"/>
  <c r="R213" i="7" s="1"/>
  <c r="R214" i="7" s="1"/>
  <c r="R215" i="7" s="1"/>
  <c r="R216" i="7" s="1"/>
  <c r="R217" i="7" s="1"/>
  <c r="R218" i="7" s="1"/>
  <c r="R219" i="7" s="1"/>
  <c r="R220" i="7" s="1"/>
  <c r="R221" i="7" s="1"/>
  <c r="R222" i="7" s="1"/>
  <c r="R223" i="7" s="1"/>
  <c r="R224" i="7" s="1"/>
  <c r="R225" i="7" s="1"/>
  <c r="R226" i="7" s="1"/>
  <c r="R227" i="7" s="1"/>
  <c r="R228" i="7" s="1"/>
  <c r="R229" i="7" s="1"/>
  <c r="R230" i="7" s="1"/>
  <c r="R231" i="7" s="1"/>
  <c r="R232" i="7" s="1"/>
  <c r="R233" i="7" s="1"/>
  <c r="R234" i="7" s="1"/>
  <c r="R235" i="7" s="1"/>
  <c r="R236" i="7" s="1"/>
  <c r="R237" i="7" s="1"/>
  <c r="R238" i="7" s="1"/>
  <c r="R239" i="7" s="1"/>
  <c r="R240" i="7" s="1"/>
  <c r="R241" i="7" s="1"/>
  <c r="R242" i="7" s="1"/>
  <c r="R243" i="7" s="1"/>
  <c r="R244" i="7" s="1"/>
  <c r="R245" i="7" s="1"/>
  <c r="R246" i="7" s="1"/>
  <c r="R247" i="7" s="1"/>
  <c r="R248" i="7" s="1"/>
  <c r="R249" i="7" s="1"/>
  <c r="R250" i="7" s="1"/>
  <c r="R251" i="7" s="1"/>
  <c r="R252" i="7" s="1"/>
  <c r="R253" i="7" s="1"/>
  <c r="R254" i="7" s="1"/>
  <c r="R255" i="7" s="1"/>
  <c r="R256" i="7" s="1"/>
  <c r="R257" i="7" s="1"/>
  <c r="R258" i="7" s="1"/>
  <c r="R259" i="7" s="1"/>
  <c r="R260" i="7" s="1"/>
  <c r="R261" i="7" s="1"/>
  <c r="R262" i="7" s="1"/>
  <c r="R263" i="7" s="1"/>
  <c r="R264" i="7" s="1"/>
  <c r="R265" i="7" s="1"/>
  <c r="R266" i="7" s="1"/>
  <c r="R267" i="7" s="1"/>
  <c r="R268" i="7" s="1"/>
  <c r="R269" i="7" s="1"/>
  <c r="R270" i="7" s="1"/>
  <c r="R271" i="7" s="1"/>
  <c r="R272" i="7" s="1"/>
  <c r="R273" i="7" s="1"/>
  <c r="R274" i="7" s="1"/>
  <c r="R275" i="7" s="1"/>
  <c r="R276" i="7" s="1"/>
  <c r="R277" i="7" s="1"/>
  <c r="R278" i="7" s="1"/>
  <c r="R279" i="7" s="1"/>
  <c r="R280" i="7" s="1"/>
  <c r="R281" i="7" s="1"/>
  <c r="R282" i="7" s="1"/>
  <c r="R283" i="7" s="1"/>
  <c r="R284" i="7" s="1"/>
  <c r="R285" i="7" s="1"/>
  <c r="R286" i="7" s="1"/>
  <c r="R287" i="7" s="1"/>
  <c r="R288" i="7" s="1"/>
  <c r="R289" i="7" s="1"/>
  <c r="R290" i="7" s="1"/>
  <c r="R291" i="7" s="1"/>
  <c r="R292" i="7" s="1"/>
  <c r="R293" i="7" s="1"/>
  <c r="R294" i="7" s="1"/>
  <c r="R295" i="7" s="1"/>
  <c r="R296" i="7" s="1"/>
  <c r="R297" i="7" s="1"/>
  <c r="R298" i="7" s="1"/>
  <c r="R299" i="7" s="1"/>
  <c r="R300" i="7" s="1"/>
  <c r="R301" i="7" s="1"/>
  <c r="R302" i="7" s="1"/>
  <c r="R303" i="7" s="1"/>
  <c r="R304" i="7" s="1"/>
  <c r="R305" i="7" s="1"/>
  <c r="R306" i="7" s="1"/>
  <c r="R307" i="7" s="1"/>
  <c r="R308" i="7" s="1"/>
  <c r="R309" i="7" s="1"/>
  <c r="R310" i="7" s="1"/>
  <c r="R311" i="7" s="1"/>
  <c r="R312" i="7" s="1"/>
  <c r="R313" i="7" s="1"/>
  <c r="R314" i="7" s="1"/>
  <c r="R315" i="7" s="1"/>
  <c r="R316" i="7" s="1"/>
  <c r="R317" i="7" s="1"/>
  <c r="R318" i="7" s="1"/>
  <c r="R319" i="7" s="1"/>
  <c r="R320" i="7" s="1"/>
  <c r="R321" i="7" s="1"/>
  <c r="R322" i="7" s="1"/>
  <c r="R323" i="7" s="1"/>
  <c r="R324" i="7" s="1"/>
  <c r="R325" i="7" s="1"/>
  <c r="R326" i="7" s="1"/>
  <c r="R327" i="7" s="1"/>
  <c r="R328" i="7" s="1"/>
  <c r="R329" i="7" s="1"/>
  <c r="R330" i="7" s="1"/>
  <c r="R331" i="7" s="1"/>
  <c r="R332" i="7" s="1"/>
  <c r="R333" i="7" s="1"/>
  <c r="R334" i="7" s="1"/>
  <c r="R335" i="7" s="1"/>
  <c r="R336" i="7" s="1"/>
  <c r="R337" i="7" s="1"/>
  <c r="R338" i="7" s="1"/>
  <c r="R339" i="7" s="1"/>
  <c r="R340" i="7" s="1"/>
  <c r="R341" i="7" s="1"/>
  <c r="R342" i="7" s="1"/>
  <c r="R343" i="7" s="1"/>
  <c r="R344" i="7" s="1"/>
  <c r="R345" i="7" s="1"/>
  <c r="R346" i="7" s="1"/>
  <c r="R347" i="7" s="1"/>
  <c r="R348" i="7" s="1"/>
  <c r="R349" i="7" s="1"/>
  <c r="R350" i="7" s="1"/>
  <c r="R351" i="7" s="1"/>
  <c r="R352" i="7" s="1"/>
  <c r="R353" i="7" s="1"/>
  <c r="R354" i="7" s="1"/>
  <c r="R355" i="7" s="1"/>
  <c r="R356" i="7" s="1"/>
  <c r="R357" i="7" s="1"/>
  <c r="R358" i="7" s="1"/>
  <c r="R359" i="7" s="1"/>
  <c r="R360" i="7" s="1"/>
  <c r="R361" i="7" s="1"/>
  <c r="R362" i="7" s="1"/>
  <c r="R363" i="7" s="1"/>
  <c r="R364" i="7" s="1"/>
  <c r="R365" i="7" s="1"/>
  <c r="R366" i="7" s="1"/>
  <c r="R367" i="7" s="1"/>
  <c r="R368" i="7" s="1"/>
  <c r="R369" i="7" s="1"/>
  <c r="R370" i="7" s="1"/>
  <c r="R371" i="7" s="1"/>
  <c r="R372" i="7" s="1"/>
  <c r="R373" i="7" s="1"/>
  <c r="R374" i="7" s="1"/>
  <c r="R375" i="7" s="1"/>
  <c r="R376" i="7" s="1"/>
  <c r="R377" i="7" s="1"/>
  <c r="R378" i="7" s="1"/>
  <c r="R379" i="7" s="1"/>
  <c r="R380" i="7" s="1"/>
  <c r="R381" i="7" s="1"/>
  <c r="R382" i="7" s="1"/>
  <c r="R383" i="7" s="1"/>
  <c r="R384" i="7" s="1"/>
  <c r="R385" i="7" s="1"/>
  <c r="R386" i="7" s="1"/>
  <c r="R387" i="7" s="1"/>
  <c r="R388" i="7" s="1"/>
  <c r="R389" i="7" s="1"/>
  <c r="R390" i="7" s="1"/>
  <c r="R391" i="7" s="1"/>
  <c r="R392" i="7" s="1"/>
  <c r="R393" i="7" s="1"/>
  <c r="R394" i="7" s="1"/>
  <c r="R395" i="7" s="1"/>
  <c r="R396" i="7" s="1"/>
  <c r="R397" i="7" s="1"/>
  <c r="R398" i="7" s="1"/>
  <c r="R399" i="7" s="1"/>
  <c r="R400" i="7" s="1"/>
  <c r="R401" i="7" s="1"/>
  <c r="R402" i="7" s="1"/>
  <c r="R403" i="7" s="1"/>
  <c r="R404" i="7" s="1"/>
  <c r="R405" i="7" s="1"/>
  <c r="R406" i="7" s="1"/>
  <c r="R407" i="7" s="1"/>
  <c r="R408" i="7" s="1"/>
  <c r="R409" i="7" s="1"/>
  <c r="R410" i="7" s="1"/>
  <c r="R411" i="7" s="1"/>
  <c r="R412" i="7" s="1"/>
  <c r="R413" i="7" s="1"/>
  <c r="R414" i="7" s="1"/>
  <c r="R415" i="7" s="1"/>
  <c r="R416" i="7" s="1"/>
  <c r="R417" i="7" s="1"/>
  <c r="R418" i="7" s="1"/>
  <c r="R419" i="7" s="1"/>
  <c r="R420" i="7" s="1"/>
  <c r="R421" i="7" s="1"/>
  <c r="R422" i="7" s="1"/>
  <c r="R423" i="7" s="1"/>
  <c r="R424" i="7" s="1"/>
  <c r="R425" i="7" s="1"/>
  <c r="R426" i="7" s="1"/>
  <c r="R427" i="7" s="1"/>
  <c r="R428" i="7" s="1"/>
  <c r="R429" i="7" s="1"/>
  <c r="R430" i="7" s="1"/>
  <c r="R431" i="7" s="1"/>
  <c r="R432" i="7" s="1"/>
  <c r="R433" i="7" s="1"/>
  <c r="R434" i="7" s="1"/>
  <c r="R435" i="7" s="1"/>
  <c r="R436" i="7" s="1"/>
  <c r="R437" i="7" s="1"/>
  <c r="R438" i="7" s="1"/>
  <c r="R439" i="7" s="1"/>
  <c r="R440" i="7" s="1"/>
  <c r="R441" i="7" s="1"/>
  <c r="R442" i="7" s="1"/>
  <c r="R443" i="7" s="1"/>
  <c r="R444" i="7" s="1"/>
  <c r="R445" i="7" s="1"/>
  <c r="R446" i="7" s="1"/>
  <c r="R447" i="7" s="1"/>
  <c r="R448" i="7" s="1"/>
  <c r="R449" i="7" s="1"/>
  <c r="R450" i="7" s="1"/>
  <c r="R451" i="7" s="1"/>
  <c r="R452" i="7" s="1"/>
  <c r="R453" i="7" s="1"/>
  <c r="R454" i="7" s="1"/>
  <c r="R455" i="7" s="1"/>
  <c r="R456" i="7" s="1"/>
  <c r="R457" i="7" s="1"/>
  <c r="R458" i="7" s="1"/>
  <c r="R459" i="7" s="1"/>
  <c r="R460" i="7" s="1"/>
  <c r="R461" i="7" s="1"/>
  <c r="R462" i="7" s="1"/>
  <c r="R463" i="7" s="1"/>
  <c r="R464" i="7" s="1"/>
  <c r="R465" i="7" s="1"/>
  <c r="R466" i="7" s="1"/>
  <c r="R467" i="7" s="1"/>
  <c r="R468" i="7" s="1"/>
  <c r="R469" i="7" s="1"/>
  <c r="R470" i="7" s="1"/>
  <c r="R471" i="7" s="1"/>
  <c r="R472" i="7" s="1"/>
  <c r="R473" i="7" s="1"/>
  <c r="R474" i="7" s="1"/>
  <c r="R475" i="7" s="1"/>
  <c r="R476" i="7" s="1"/>
  <c r="R477" i="7" s="1"/>
  <c r="R478" i="7" s="1"/>
  <c r="R479" i="7" s="1"/>
  <c r="R480" i="7" s="1"/>
  <c r="R481" i="7" s="1"/>
  <c r="R482" i="7" s="1"/>
  <c r="R483" i="7" s="1"/>
  <c r="R484" i="7" s="1"/>
  <c r="R485" i="7" s="1"/>
  <c r="R486" i="7" s="1"/>
  <c r="R487" i="7" s="1"/>
  <c r="R488" i="7" s="1"/>
  <c r="R489" i="7" s="1"/>
  <c r="R490" i="7" s="1"/>
  <c r="R491" i="7" s="1"/>
  <c r="R492" i="7" s="1"/>
  <c r="R493" i="7" s="1"/>
  <c r="R494" i="7" s="1"/>
  <c r="R495" i="7" s="1"/>
  <c r="R496" i="7" s="1"/>
  <c r="R497" i="7" s="1"/>
  <c r="R498" i="7" s="1"/>
  <c r="R499" i="7" s="1"/>
  <c r="R500" i="7" s="1"/>
  <c r="R501" i="7" s="1"/>
  <c r="R502" i="7" s="1"/>
  <c r="R503" i="7" s="1"/>
  <c r="R504" i="7" s="1"/>
  <c r="R505" i="7" s="1"/>
  <c r="R506" i="7" s="1"/>
  <c r="R507" i="7" s="1"/>
  <c r="R508" i="7" s="1"/>
  <c r="R509" i="7" s="1"/>
  <c r="R510" i="7" s="1"/>
  <c r="R511" i="7" s="1"/>
  <c r="R512" i="7" s="1"/>
  <c r="R513" i="7" s="1"/>
  <c r="R514" i="7" s="1"/>
  <c r="R515" i="7" s="1"/>
  <c r="R516" i="7" s="1"/>
  <c r="R517" i="7" s="1"/>
  <c r="R518" i="7" s="1"/>
  <c r="R519" i="7" s="1"/>
  <c r="R520" i="7" s="1"/>
  <c r="R521" i="7" s="1"/>
  <c r="R522" i="7" s="1"/>
  <c r="R523" i="7" s="1"/>
  <c r="R524" i="7" s="1"/>
  <c r="R525" i="7" s="1"/>
  <c r="R526" i="7" s="1"/>
  <c r="R527" i="7" s="1"/>
  <c r="R528" i="7" s="1"/>
  <c r="R529" i="7" s="1"/>
  <c r="R530" i="7" s="1"/>
  <c r="R531" i="7" s="1"/>
  <c r="R532" i="7" s="1"/>
  <c r="R533" i="7" s="1"/>
  <c r="R534" i="7" s="1"/>
  <c r="R535" i="7" s="1"/>
  <c r="R536" i="7" s="1"/>
  <c r="R537" i="7" s="1"/>
  <c r="R538" i="7" s="1"/>
  <c r="R539" i="7" s="1"/>
  <c r="R540" i="7" s="1"/>
  <c r="R541" i="7" s="1"/>
  <c r="R542" i="7" s="1"/>
  <c r="R543" i="7" s="1"/>
  <c r="R544" i="7" s="1"/>
  <c r="R545" i="7" s="1"/>
  <c r="R546" i="7" s="1"/>
  <c r="R547" i="7" s="1"/>
  <c r="R548" i="7" s="1"/>
  <c r="R549" i="7" s="1"/>
  <c r="R550" i="7" s="1"/>
  <c r="R551" i="7" s="1"/>
  <c r="R552" i="7" s="1"/>
  <c r="R553" i="7" s="1"/>
  <c r="R554" i="7" s="1"/>
  <c r="R555" i="7" s="1"/>
  <c r="R556" i="7" s="1"/>
  <c r="R557" i="7" s="1"/>
  <c r="R558" i="7" s="1"/>
  <c r="R559" i="7" s="1"/>
  <c r="R560" i="7" s="1"/>
  <c r="R561" i="7" s="1"/>
  <c r="R562" i="7" s="1"/>
  <c r="R563" i="7" s="1"/>
  <c r="R564" i="7" s="1"/>
  <c r="R565" i="7" s="1"/>
  <c r="R566" i="7" s="1"/>
  <c r="R567" i="7" s="1"/>
  <c r="R568" i="7" s="1"/>
  <c r="R569" i="7" s="1"/>
  <c r="R570" i="7" s="1"/>
  <c r="R571" i="7" s="1"/>
  <c r="R572" i="7" s="1"/>
  <c r="R573" i="7" s="1"/>
  <c r="R574" i="7" s="1"/>
  <c r="R575" i="7" s="1"/>
  <c r="R576" i="7" s="1"/>
  <c r="R577" i="7" s="1"/>
  <c r="R578" i="7" s="1"/>
  <c r="R579" i="7" s="1"/>
  <c r="R580" i="7" s="1"/>
  <c r="R581" i="7" s="1"/>
  <c r="R582" i="7" s="1"/>
  <c r="R583" i="7" s="1"/>
  <c r="R584" i="7" s="1"/>
  <c r="R585" i="7" s="1"/>
  <c r="R586" i="7" s="1"/>
  <c r="R587" i="7" s="1"/>
  <c r="R588" i="7" s="1"/>
  <c r="R589" i="7" s="1"/>
  <c r="R590" i="7" s="1"/>
  <c r="R591" i="7" s="1"/>
  <c r="R592" i="7" s="1"/>
  <c r="R593" i="7" s="1"/>
  <c r="R594" i="7" s="1"/>
  <c r="R595" i="7" s="1"/>
  <c r="R596" i="7" s="1"/>
  <c r="R597" i="7" s="1"/>
  <c r="R598" i="7" s="1"/>
  <c r="R599" i="7" s="1"/>
  <c r="R600" i="7" s="1"/>
  <c r="R601" i="7" s="1"/>
  <c r="R602" i="7" s="1"/>
  <c r="R603" i="7" s="1"/>
  <c r="R604" i="7" s="1"/>
  <c r="R605" i="7" s="1"/>
  <c r="R606" i="7" s="1"/>
  <c r="R607" i="7" s="1"/>
  <c r="R608" i="7" s="1"/>
  <c r="R609" i="7" s="1"/>
  <c r="R610" i="7" s="1"/>
  <c r="R611" i="7" s="1"/>
  <c r="R612" i="7" s="1"/>
  <c r="R613" i="7" s="1"/>
  <c r="R614" i="7" s="1"/>
  <c r="R615" i="7" s="1"/>
  <c r="R616" i="7" s="1"/>
  <c r="R617" i="7" s="1"/>
  <c r="R618" i="7" s="1"/>
  <c r="R619" i="7" s="1"/>
  <c r="R620" i="7" s="1"/>
  <c r="R621" i="7" s="1"/>
  <c r="R622" i="7" s="1"/>
  <c r="R623" i="7" s="1"/>
  <c r="R624" i="7" s="1"/>
  <c r="R625" i="7" s="1"/>
  <c r="R626" i="7" s="1"/>
  <c r="R627" i="7" s="1"/>
  <c r="R628" i="7" s="1"/>
  <c r="R629" i="7" s="1"/>
  <c r="R630" i="7" s="1"/>
  <c r="R631" i="7" s="1"/>
  <c r="R632" i="7" s="1"/>
  <c r="R633" i="7" s="1"/>
  <c r="R634" i="7" s="1"/>
  <c r="R635" i="7" s="1"/>
  <c r="R636" i="7" s="1"/>
  <c r="R637" i="7" s="1"/>
  <c r="R638" i="7" s="1"/>
  <c r="R639" i="7" s="1"/>
  <c r="R640" i="7" s="1"/>
  <c r="R641" i="7" s="1"/>
  <c r="R642" i="7" s="1"/>
  <c r="R643" i="7" s="1"/>
  <c r="R644" i="7" s="1"/>
  <c r="R645" i="7" s="1"/>
  <c r="R646" i="7" s="1"/>
  <c r="R647" i="7" s="1"/>
  <c r="R648" i="7" s="1"/>
  <c r="R649" i="7" s="1"/>
  <c r="R650" i="7" s="1"/>
  <c r="R651" i="7" s="1"/>
  <c r="R652" i="7" s="1"/>
  <c r="R653" i="7" s="1"/>
  <c r="R654" i="7" s="1"/>
  <c r="R655" i="7" s="1"/>
  <c r="R656" i="7" s="1"/>
  <c r="R657" i="7" s="1"/>
  <c r="R658" i="7" s="1"/>
  <c r="R659" i="7" s="1"/>
  <c r="R660" i="7" s="1"/>
  <c r="R661" i="7" s="1"/>
  <c r="R662" i="7" s="1"/>
  <c r="R663" i="7" s="1"/>
  <c r="R664" i="7" s="1"/>
  <c r="R665" i="7" s="1"/>
  <c r="R666" i="7" s="1"/>
  <c r="R667" i="7" s="1"/>
  <c r="R668" i="7" s="1"/>
  <c r="R669" i="7" s="1"/>
  <c r="R670" i="7" s="1"/>
  <c r="R671" i="7" s="1"/>
  <c r="R672" i="7" s="1"/>
  <c r="R673" i="7" s="1"/>
  <c r="R674" i="7" s="1"/>
  <c r="R675" i="7" s="1"/>
  <c r="R676" i="7" s="1"/>
  <c r="R677" i="7" s="1"/>
  <c r="R678" i="7" s="1"/>
  <c r="R679" i="7" s="1"/>
  <c r="R680" i="7" s="1"/>
  <c r="R681" i="7" s="1"/>
  <c r="R682" i="7" s="1"/>
  <c r="R683" i="7" s="1"/>
  <c r="R684" i="7" s="1"/>
  <c r="R685" i="7" s="1"/>
  <c r="R686" i="7" s="1"/>
  <c r="R687" i="7" s="1"/>
  <c r="R688" i="7" s="1"/>
  <c r="R689" i="7" s="1"/>
  <c r="R690" i="7" s="1"/>
  <c r="R691" i="7" s="1"/>
  <c r="R692" i="7" s="1"/>
  <c r="R693" i="7" s="1"/>
  <c r="R694" i="7" s="1"/>
  <c r="R695" i="7" s="1"/>
  <c r="R696" i="7" s="1"/>
  <c r="R697" i="7" s="1"/>
  <c r="R698" i="7" s="1"/>
  <c r="R699" i="7" s="1"/>
  <c r="R700" i="7" s="1"/>
  <c r="R701" i="7" s="1"/>
  <c r="R702" i="7" s="1"/>
  <c r="R703" i="7" s="1"/>
  <c r="R704" i="7" s="1"/>
  <c r="R705" i="7" s="1"/>
  <c r="R706" i="7" s="1"/>
  <c r="R707" i="7" s="1"/>
  <c r="R708" i="7" s="1"/>
  <c r="R709" i="7" s="1"/>
  <c r="R710" i="7" s="1"/>
  <c r="R711" i="7" s="1"/>
  <c r="R712" i="7" s="1"/>
  <c r="R713" i="7" s="1"/>
  <c r="R714" i="7" s="1"/>
  <c r="R715" i="7" s="1"/>
  <c r="R716" i="7" s="1"/>
  <c r="R717" i="7" s="1"/>
  <c r="R718" i="7" s="1"/>
  <c r="R719" i="7" s="1"/>
  <c r="R720" i="7" s="1"/>
  <c r="R721" i="7" s="1"/>
  <c r="R722" i="7" s="1"/>
  <c r="R723" i="7" s="1"/>
  <c r="R724" i="7" s="1"/>
  <c r="R725" i="7" s="1"/>
  <c r="R726" i="7" s="1"/>
  <c r="R727" i="7" s="1"/>
  <c r="R728" i="7" s="1"/>
  <c r="R729" i="7" s="1"/>
  <c r="R730" i="7" s="1"/>
  <c r="R731" i="7" s="1"/>
  <c r="R732" i="7" s="1"/>
  <c r="R733" i="7" s="1"/>
  <c r="R734" i="7" s="1"/>
  <c r="R735" i="7" s="1"/>
  <c r="R736" i="7" s="1"/>
  <c r="R737" i="7" s="1"/>
  <c r="R738" i="7" s="1"/>
  <c r="R739" i="7" s="1"/>
  <c r="R740" i="7" s="1"/>
  <c r="R741" i="7" s="1"/>
  <c r="R742" i="7" s="1"/>
  <c r="R743" i="7" s="1"/>
  <c r="R744" i="7" s="1"/>
  <c r="R745" i="7" s="1"/>
  <c r="R746" i="7" s="1"/>
  <c r="R747" i="7" s="1"/>
  <c r="R748" i="7" s="1"/>
  <c r="R749" i="7" s="1"/>
  <c r="R750" i="7" s="1"/>
  <c r="R751" i="7" s="1"/>
  <c r="R752" i="7" s="1"/>
  <c r="R753" i="7" s="1"/>
  <c r="R754" i="7" s="1"/>
  <c r="R755" i="7" s="1"/>
  <c r="R756" i="7" s="1"/>
  <c r="R757" i="7" s="1"/>
  <c r="R758" i="7" s="1"/>
  <c r="R759" i="7" s="1"/>
  <c r="R760" i="7" s="1"/>
  <c r="R761" i="7" s="1"/>
  <c r="R762" i="7" s="1"/>
  <c r="R763" i="7" s="1"/>
  <c r="R764" i="7" s="1"/>
  <c r="R765" i="7" s="1"/>
  <c r="R766" i="7" s="1"/>
  <c r="R767" i="7" s="1"/>
  <c r="R768" i="7" s="1"/>
  <c r="R769" i="7" s="1"/>
  <c r="R770" i="7" s="1"/>
  <c r="R771" i="7" s="1"/>
  <c r="R772" i="7" s="1"/>
  <c r="R773" i="7" s="1"/>
  <c r="R774" i="7" s="1"/>
  <c r="R775" i="7" s="1"/>
  <c r="R776" i="7" s="1"/>
  <c r="R777" i="7" s="1"/>
  <c r="R778" i="7" s="1"/>
  <c r="R779" i="7" s="1"/>
  <c r="R780" i="7" s="1"/>
  <c r="R781" i="7" s="1"/>
  <c r="R782" i="7" s="1"/>
  <c r="R783" i="7" s="1"/>
  <c r="R784" i="7" s="1"/>
  <c r="R785" i="7" s="1"/>
  <c r="R786" i="7" s="1"/>
  <c r="R787" i="7" s="1"/>
  <c r="R788" i="7" s="1"/>
  <c r="R789" i="7" s="1"/>
  <c r="R790" i="7" s="1"/>
  <c r="R791" i="7" s="1"/>
  <c r="R792" i="7" s="1"/>
  <c r="R793" i="7" s="1"/>
  <c r="R794" i="7" s="1"/>
  <c r="R795" i="7" s="1"/>
  <c r="R796" i="7" s="1"/>
  <c r="R797" i="7" s="1"/>
  <c r="R798" i="7" s="1"/>
  <c r="R799" i="7" s="1"/>
  <c r="R800" i="7" s="1"/>
  <c r="R801" i="7" s="1"/>
  <c r="R802" i="7" s="1"/>
  <c r="R803" i="7" s="1"/>
  <c r="R804" i="7" s="1"/>
  <c r="R805" i="7" s="1"/>
  <c r="R806" i="7" s="1"/>
  <c r="R807" i="7" s="1"/>
  <c r="R808" i="7" s="1"/>
  <c r="R809" i="7" s="1"/>
  <c r="R810" i="7" s="1"/>
  <c r="R811" i="7" s="1"/>
  <c r="R812" i="7" s="1"/>
  <c r="R813" i="7" s="1"/>
  <c r="R814" i="7" s="1"/>
  <c r="R815" i="7" s="1"/>
  <c r="R816" i="7" s="1"/>
  <c r="R817" i="7" s="1"/>
  <c r="R818" i="7" s="1"/>
  <c r="R819" i="7" s="1"/>
  <c r="R820" i="7" s="1"/>
  <c r="R821" i="7" s="1"/>
  <c r="R822" i="7" s="1"/>
  <c r="R823" i="7" s="1"/>
  <c r="R824" i="7" s="1"/>
  <c r="R825" i="7" s="1"/>
  <c r="R826" i="7" s="1"/>
  <c r="R827" i="7" s="1"/>
  <c r="R828" i="7" s="1"/>
  <c r="R829" i="7" s="1"/>
  <c r="R830" i="7" s="1"/>
  <c r="R831" i="7" s="1"/>
  <c r="R832" i="7" s="1"/>
  <c r="R833" i="7" s="1"/>
  <c r="R834" i="7" s="1"/>
  <c r="R835" i="7" s="1"/>
  <c r="R836" i="7" s="1"/>
  <c r="R837" i="7" s="1"/>
  <c r="R838" i="7" s="1"/>
  <c r="R839" i="7" s="1"/>
  <c r="R840" i="7" s="1"/>
  <c r="R841" i="7" s="1"/>
  <c r="R842" i="7" s="1"/>
  <c r="R843" i="7" s="1"/>
  <c r="R844" i="7" s="1"/>
  <c r="R845" i="7" s="1"/>
  <c r="R846" i="7" s="1"/>
  <c r="R847" i="7" s="1"/>
  <c r="R848" i="7" s="1"/>
  <c r="R849" i="7" s="1"/>
  <c r="R850" i="7" s="1"/>
  <c r="R851" i="7" s="1"/>
  <c r="R852" i="7" s="1"/>
  <c r="R853" i="7" s="1"/>
  <c r="R854" i="7" s="1"/>
  <c r="R855" i="7" s="1"/>
  <c r="R856" i="7" s="1"/>
  <c r="R857" i="7" s="1"/>
  <c r="R858" i="7" s="1"/>
  <c r="R859" i="7" s="1"/>
  <c r="R860" i="7" s="1"/>
  <c r="R861" i="7" s="1"/>
  <c r="R862" i="7" s="1"/>
  <c r="R863" i="7" s="1"/>
  <c r="R864" i="7" s="1"/>
  <c r="R865" i="7" s="1"/>
  <c r="R866" i="7" s="1"/>
  <c r="R867" i="7" s="1"/>
  <c r="R868" i="7" s="1"/>
  <c r="R869" i="7" s="1"/>
  <c r="R870" i="7" s="1"/>
  <c r="R871" i="7" s="1"/>
  <c r="R872" i="7" s="1"/>
  <c r="R873" i="7" s="1"/>
  <c r="R874" i="7" s="1"/>
  <c r="R875" i="7" s="1"/>
  <c r="R876" i="7" s="1"/>
  <c r="R877" i="7" s="1"/>
  <c r="R878" i="7" s="1"/>
  <c r="R879" i="7" s="1"/>
  <c r="R880" i="7" s="1"/>
  <c r="R881" i="7" s="1"/>
  <c r="R882" i="7" s="1"/>
  <c r="R883" i="7" s="1"/>
  <c r="R884" i="7" s="1"/>
  <c r="R885" i="7" s="1"/>
  <c r="R886" i="7" s="1"/>
  <c r="R887" i="7" s="1"/>
  <c r="R888" i="7" s="1"/>
  <c r="R889" i="7" s="1"/>
  <c r="R890" i="7" s="1"/>
  <c r="R891" i="7" s="1"/>
  <c r="R892" i="7" s="1"/>
  <c r="R893" i="7" s="1"/>
  <c r="R894" i="7" s="1"/>
  <c r="R895" i="7" s="1"/>
  <c r="R896" i="7" s="1"/>
  <c r="R897" i="7" s="1"/>
  <c r="R898" i="7" s="1"/>
  <c r="R899" i="7" s="1"/>
  <c r="R900" i="7" s="1"/>
  <c r="R901" i="7" s="1"/>
  <c r="R902" i="7" s="1"/>
  <c r="R903" i="7" s="1"/>
  <c r="R904" i="7" s="1"/>
  <c r="R905" i="7" s="1"/>
  <c r="R906" i="7" s="1"/>
  <c r="R907" i="7" s="1"/>
  <c r="R908" i="7" s="1"/>
  <c r="R909" i="7" s="1"/>
  <c r="R910" i="7" s="1"/>
  <c r="R911" i="7" s="1"/>
  <c r="R912" i="7" s="1"/>
  <c r="R913" i="7" s="1"/>
  <c r="R914" i="7" s="1"/>
  <c r="R915" i="7" s="1"/>
  <c r="R916" i="7" s="1"/>
  <c r="R917" i="7" s="1"/>
  <c r="R918" i="7" s="1"/>
  <c r="R919" i="7" s="1"/>
  <c r="R920" i="7" s="1"/>
  <c r="R921" i="7" s="1"/>
  <c r="R922" i="7" s="1"/>
  <c r="R923" i="7" s="1"/>
  <c r="R924" i="7" s="1"/>
  <c r="R925" i="7" s="1"/>
  <c r="R926" i="7" s="1"/>
  <c r="R927" i="7" s="1"/>
  <c r="R928" i="7" s="1"/>
  <c r="R929" i="7" s="1"/>
  <c r="R930" i="7" s="1"/>
  <c r="R931" i="7" s="1"/>
  <c r="R932" i="7" s="1"/>
  <c r="R933" i="7" s="1"/>
  <c r="R934" i="7" s="1"/>
  <c r="R935" i="7" s="1"/>
  <c r="R936" i="7" s="1"/>
  <c r="R937" i="7" s="1"/>
  <c r="R938" i="7" s="1"/>
  <c r="R939" i="7" s="1"/>
  <c r="R940" i="7" s="1"/>
  <c r="R941" i="7" s="1"/>
  <c r="R942" i="7" s="1"/>
  <c r="R943" i="7" s="1"/>
  <c r="R944" i="7" s="1"/>
  <c r="R945" i="7" s="1"/>
  <c r="R946" i="7" s="1"/>
  <c r="R947" i="7" s="1"/>
  <c r="R948" i="7" s="1"/>
  <c r="R949" i="7" s="1"/>
  <c r="R950" i="7" s="1"/>
  <c r="R951" i="7" s="1"/>
  <c r="R952" i="7" s="1"/>
  <c r="R953" i="7" s="1"/>
  <c r="R954" i="7" s="1"/>
  <c r="R955" i="7" s="1"/>
  <c r="R956" i="7" s="1"/>
  <c r="R957" i="7" s="1"/>
  <c r="R958" i="7" s="1"/>
  <c r="R959" i="7" s="1"/>
  <c r="R960" i="7" s="1"/>
  <c r="R961" i="7" s="1"/>
  <c r="R962" i="7" s="1"/>
  <c r="R963" i="7" s="1"/>
  <c r="R964" i="7" s="1"/>
  <c r="R965" i="7" s="1"/>
  <c r="R966" i="7" s="1"/>
  <c r="R967" i="7" s="1"/>
  <c r="R968" i="7" s="1"/>
  <c r="R969" i="7" s="1"/>
  <c r="R970" i="7" s="1"/>
  <c r="R971" i="7" s="1"/>
  <c r="R972" i="7" s="1"/>
  <c r="R973" i="7" s="1"/>
  <c r="R974" i="7" s="1"/>
  <c r="R975" i="7" s="1"/>
  <c r="R976" i="7" s="1"/>
  <c r="R977" i="7" s="1"/>
  <c r="R978" i="7" s="1"/>
  <c r="R979" i="7" s="1"/>
  <c r="R980" i="7" s="1"/>
  <c r="R981" i="7" s="1"/>
  <c r="R982" i="7" s="1"/>
  <c r="R983" i="7" s="1"/>
  <c r="R984" i="7" s="1"/>
  <c r="R985" i="7" s="1"/>
  <c r="R986" i="7" s="1"/>
  <c r="R987" i="7" s="1"/>
  <c r="R988" i="7" s="1"/>
  <c r="R989" i="7" s="1"/>
  <c r="R990" i="7" s="1"/>
  <c r="R991" i="7" s="1"/>
  <c r="R992" i="7" s="1"/>
  <c r="R993" i="7" s="1"/>
  <c r="R994" i="7" s="1"/>
  <c r="R995" i="7" s="1"/>
  <c r="R996" i="7" s="1"/>
  <c r="R997" i="7" s="1"/>
  <c r="R998" i="7" s="1"/>
  <c r="R999" i="7" s="1"/>
  <c r="R1000" i="7" s="1"/>
  <c r="R1001" i="7" s="1"/>
  <c r="R1002" i="7" s="1"/>
  <c r="R1003" i="7" s="1"/>
  <c r="R1004" i="7" s="1"/>
  <c r="R1005" i="7" s="1"/>
  <c r="R1006" i="7" s="1"/>
  <c r="R1007" i="7" s="1"/>
  <c r="R1008" i="7" s="1"/>
  <c r="R1009" i="7" s="1"/>
  <c r="R1010" i="7" s="1"/>
  <c r="R1011" i="7" s="1"/>
  <c r="R1012" i="7" s="1"/>
  <c r="R1013" i="7" s="1"/>
  <c r="R1014" i="7" s="1"/>
  <c r="R1015" i="7" s="1"/>
  <c r="R1016" i="7" s="1"/>
  <c r="R1017" i="7" s="1"/>
  <c r="R1018" i="7" s="1"/>
  <c r="R1019" i="7" s="1"/>
  <c r="R1020" i="7" s="1"/>
  <c r="R1021" i="7" s="1"/>
  <c r="R1022" i="7" s="1"/>
  <c r="R1023" i="7" s="1"/>
  <c r="R1024" i="7" s="1"/>
  <c r="R1025" i="7" s="1"/>
  <c r="R1026" i="7" s="1"/>
  <c r="R1027" i="7" s="1"/>
  <c r="R1028" i="7" s="1"/>
  <c r="R1029" i="7" s="1"/>
  <c r="R1030" i="7" s="1"/>
  <c r="R1031" i="7" s="1"/>
  <c r="R1032" i="7" s="1"/>
  <c r="R1033" i="7" s="1"/>
  <c r="R1034" i="7" s="1"/>
  <c r="R1035" i="7" s="1"/>
  <c r="R1036" i="7" s="1"/>
  <c r="R1037" i="7" s="1"/>
  <c r="R1038" i="7" s="1"/>
  <c r="R1039" i="7" s="1"/>
  <c r="R1040" i="7" s="1"/>
  <c r="R1041" i="7" s="1"/>
  <c r="R1042" i="7" s="1"/>
  <c r="R1043" i="7" s="1"/>
  <c r="R1044" i="7" s="1"/>
  <c r="R1045" i="7" s="1"/>
  <c r="R1046" i="7" s="1"/>
  <c r="R1047" i="7" s="1"/>
  <c r="R1048" i="7" s="1"/>
  <c r="R1049" i="7" s="1"/>
  <c r="R1050" i="7" s="1"/>
  <c r="R1051" i="7" s="1"/>
  <c r="R1052" i="7" s="1"/>
  <c r="R1053" i="7" s="1"/>
  <c r="R1054" i="7" s="1"/>
  <c r="R1055" i="7" s="1"/>
  <c r="R1056" i="7" s="1"/>
  <c r="R1057" i="7" s="1"/>
  <c r="R1058" i="7" s="1"/>
  <c r="R1059" i="7" s="1"/>
  <c r="R1060" i="7" s="1"/>
  <c r="R1061" i="7" s="1"/>
  <c r="R1062" i="7" s="1"/>
  <c r="R1063" i="7" s="1"/>
  <c r="R1064" i="7" s="1"/>
  <c r="R1065" i="7" s="1"/>
  <c r="R1066" i="7" s="1"/>
  <c r="R1067" i="7" s="1"/>
  <c r="R1068" i="7" s="1"/>
  <c r="R1069" i="7" s="1"/>
  <c r="R1070" i="7" s="1"/>
  <c r="R1071" i="7" s="1"/>
  <c r="R1072" i="7" s="1"/>
  <c r="R1073" i="7" s="1"/>
  <c r="R1074" i="7" s="1"/>
  <c r="R1075" i="7" s="1"/>
  <c r="R1076" i="7" s="1"/>
  <c r="R1077" i="7" s="1"/>
  <c r="R1078" i="7" s="1"/>
  <c r="R1079" i="7" s="1"/>
  <c r="R1080" i="7" s="1"/>
  <c r="R1081" i="7" s="1"/>
  <c r="R1082" i="7" s="1"/>
  <c r="R1083" i="7" s="1"/>
  <c r="R1084" i="7" s="1"/>
  <c r="R1085" i="7" s="1"/>
  <c r="R1086" i="7" s="1"/>
  <c r="BB385" i="20" l="1"/>
  <c r="BA385" i="20"/>
  <c r="AZ385" i="20"/>
  <c r="AY385" i="20"/>
  <c r="AX385" i="20"/>
  <c r="BB384" i="20"/>
  <c r="BA384" i="20"/>
  <c r="AZ384" i="20"/>
  <c r="AY384" i="20"/>
  <c r="AX384" i="20"/>
  <c r="AY148" i="20"/>
  <c r="BB184" i="20"/>
  <c r="BB383" i="20"/>
  <c r="BA383" i="20"/>
  <c r="AZ383" i="20"/>
  <c r="AY383" i="20"/>
  <c r="AX383" i="20"/>
  <c r="BB125" i="20"/>
  <c r="AZ143" i="20"/>
  <c r="BA175" i="20"/>
  <c r="AX61" i="20"/>
  <c r="AX371" i="20"/>
  <c r="AX241" i="20"/>
  <c r="BA194" i="20"/>
  <c r="AZ139" i="20"/>
  <c r="AY123" i="20"/>
  <c r="BB96" i="20"/>
  <c r="AZ223" i="20"/>
  <c r="AX199" i="20"/>
  <c r="AX150" i="20"/>
  <c r="AZ77" i="20"/>
  <c r="AZ213" i="20"/>
  <c r="BB199" i="20"/>
  <c r="AY175" i="20"/>
  <c r="AX95" i="20"/>
  <c r="AQ236" i="23"/>
  <c r="BA167" i="20"/>
  <c r="AQ77" i="23"/>
  <c r="AZ222" i="20"/>
  <c r="AY241" i="20"/>
  <c r="BA105" i="20"/>
  <c r="AQ112" i="23"/>
  <c r="AQ172" i="23"/>
  <c r="AQ190" i="23"/>
  <c r="AQ81" i="23"/>
  <c r="AQ83" i="23"/>
  <c r="AQ78" i="23"/>
  <c r="AQ79" i="23"/>
  <c r="AQ148" i="23"/>
  <c r="BB346" i="20"/>
  <c r="BA346" i="20"/>
  <c r="AZ346" i="20"/>
  <c r="AY346" i="20"/>
  <c r="AX346" i="20"/>
  <c r="BB345" i="20"/>
  <c r="AY345" i="20"/>
  <c r="BB296" i="20"/>
  <c r="AX345" i="20"/>
  <c r="AZ345" i="20"/>
  <c r="BA345" i="20"/>
  <c r="BB370" i="20"/>
  <c r="BA370" i="20"/>
  <c r="AZ370" i="20"/>
  <c r="AY370" i="20"/>
  <c r="AX370" i="20"/>
  <c r="AY364" i="20"/>
  <c r="AZ165" i="20"/>
  <c r="BB165" i="20"/>
  <c r="BA165" i="20"/>
  <c r="AY165" i="20"/>
  <c r="AX165" i="20"/>
  <c r="AX164" i="20"/>
  <c r="BB155" i="20"/>
  <c r="BB164" i="20"/>
  <c r="BA164" i="20"/>
  <c r="AY150" i="20"/>
  <c r="AZ164" i="20"/>
  <c r="AY164" i="20"/>
  <c r="BA148" i="20"/>
  <c r="BB160" i="20"/>
  <c r="AZ148" i="20"/>
  <c r="AX352" i="20"/>
  <c r="BB364" i="20"/>
  <c r="AY347" i="20"/>
  <c r="AX347" i="20"/>
  <c r="AZ347" i="20"/>
  <c r="BB347" i="20"/>
  <c r="BA347" i="20"/>
  <c r="AZ123" i="20"/>
  <c r="BA282" i="20"/>
  <c r="AQ209" i="23"/>
  <c r="BB81" i="20"/>
  <c r="AZ81" i="20"/>
  <c r="BA81" i="20"/>
  <c r="AY81" i="20"/>
  <c r="AX81" i="20"/>
  <c r="AZ113" i="20"/>
  <c r="BB113" i="20"/>
  <c r="BA113" i="20"/>
  <c r="AY113" i="20"/>
  <c r="AX113" i="20"/>
  <c r="BB120" i="20"/>
  <c r="BA120" i="20"/>
  <c r="AZ120" i="20"/>
  <c r="AY120" i="20"/>
  <c r="AX120" i="20"/>
  <c r="AX119" i="20"/>
  <c r="BB119" i="20"/>
  <c r="AZ119" i="20"/>
  <c r="BA119" i="20"/>
  <c r="AY119" i="20"/>
  <c r="BB252" i="20"/>
  <c r="BA252" i="20"/>
  <c r="AZ252" i="20"/>
  <c r="AY252" i="20"/>
  <c r="AX252" i="20"/>
  <c r="AX285" i="20"/>
  <c r="BB285" i="20"/>
  <c r="BA285" i="20"/>
  <c r="AZ285" i="20"/>
  <c r="AY285" i="20"/>
  <c r="BB92" i="20"/>
  <c r="BA92" i="20"/>
  <c r="AZ92" i="20"/>
  <c r="AY92" i="20"/>
  <c r="AX92" i="20"/>
  <c r="AX89" i="20"/>
  <c r="AN2" i="23"/>
  <c r="AN1" i="23"/>
  <c r="AY236" i="23" s="1"/>
  <c r="BF258" i="23"/>
  <c r="AQ228" i="23"/>
  <c r="AX139" i="20"/>
  <c r="BB240" i="20"/>
  <c r="BA240" i="20"/>
  <c r="AZ240" i="20"/>
  <c r="AY240" i="20"/>
  <c r="AX240" i="20"/>
  <c r="AZ239" i="20"/>
  <c r="AY239" i="20"/>
  <c r="BB239" i="20"/>
  <c r="BA239" i="20"/>
  <c r="AX239" i="20"/>
  <c r="AY160" i="20"/>
  <c r="BB172" i="20"/>
  <c r="BA172" i="20"/>
  <c r="AZ172" i="20"/>
  <c r="AY172" i="20"/>
  <c r="AX172" i="20"/>
  <c r="AY171" i="20"/>
  <c r="AZ171" i="20"/>
  <c r="BB171" i="20"/>
  <c r="AZ167" i="20"/>
  <c r="AY169" i="20"/>
  <c r="BB170" i="20"/>
  <c r="BA171" i="20"/>
  <c r="AZ169" i="20"/>
  <c r="BA170" i="20"/>
  <c r="AX171" i="20"/>
  <c r="BB169" i="20"/>
  <c r="AZ170" i="20"/>
  <c r="BA169" i="20"/>
  <c r="AY170" i="20"/>
  <c r="AX169" i="20"/>
  <c r="AX170" i="20"/>
  <c r="BB167" i="20"/>
  <c r="AZ296" i="20"/>
  <c r="AZ209" i="20"/>
  <c r="AZ204" i="20"/>
  <c r="AY62" i="20"/>
  <c r="BB298" i="20"/>
  <c r="BB234" i="20"/>
  <c r="BA234" i="20"/>
  <c r="AZ234" i="20"/>
  <c r="AY234" i="20"/>
  <c r="AX234" i="20"/>
  <c r="AY233" i="20"/>
  <c r="BB233" i="20"/>
  <c r="BA233" i="20"/>
  <c r="AZ233" i="20"/>
  <c r="AX233" i="20"/>
  <c r="AQ139" i="23"/>
  <c r="AZ357" i="20"/>
  <c r="AY167" i="20"/>
  <c r="AQ84" i="23"/>
  <c r="AQ263" i="23"/>
  <c r="AQ225" i="23"/>
  <c r="AZ103" i="20"/>
  <c r="BB150" i="20"/>
  <c r="BB189" i="20"/>
  <c r="AZ89" i="20"/>
  <c r="AZ212" i="20"/>
  <c r="BA367" i="20"/>
  <c r="BB132" i="20"/>
  <c r="AX296" i="20"/>
  <c r="BA160" i="20"/>
  <c r="AQ208" i="23"/>
  <c r="AQ128" i="23"/>
  <c r="AZ155" i="20"/>
  <c r="AX380" i="20"/>
  <c r="BA334" i="20"/>
  <c r="AQ155" i="23"/>
  <c r="AY125" i="20"/>
  <c r="AQ164" i="23"/>
  <c r="BB350" i="20"/>
  <c r="AQ171" i="23"/>
  <c r="AZ121" i="20"/>
  <c r="BB243" i="20"/>
  <c r="AY101" i="20"/>
  <c r="AX62" i="20"/>
  <c r="BB94" i="20"/>
  <c r="BA94" i="20"/>
  <c r="AZ94" i="20"/>
  <c r="AY94" i="20"/>
  <c r="AX94" i="20"/>
  <c r="AQ224" i="23"/>
  <c r="BA284" i="20"/>
  <c r="AZ284" i="20"/>
  <c r="AY284" i="20"/>
  <c r="AX284" i="20"/>
  <c r="BB284" i="20"/>
  <c r="AZ227" i="20"/>
  <c r="AY227" i="20"/>
  <c r="BB227" i="20"/>
  <c r="BA227" i="20"/>
  <c r="AX227" i="20"/>
  <c r="AY335" i="20"/>
  <c r="AX335" i="20"/>
  <c r="AZ335" i="20"/>
  <c r="BB335" i="20"/>
  <c r="BA335" i="20"/>
  <c r="AY349" i="20"/>
  <c r="AX349" i="20"/>
  <c r="AZ349" i="20"/>
  <c r="BB349" i="20"/>
  <c r="BA349" i="20"/>
  <c r="BB248" i="20"/>
  <c r="BA248" i="20"/>
  <c r="AZ248" i="20"/>
  <c r="AY248" i="20"/>
  <c r="AX248" i="20"/>
  <c r="BB220" i="20"/>
  <c r="BA220" i="20"/>
  <c r="AZ220" i="20"/>
  <c r="AY220" i="20"/>
  <c r="AX220" i="20"/>
  <c r="AZ287" i="20"/>
  <c r="BB287" i="20"/>
  <c r="BA287" i="20"/>
  <c r="AY287" i="20"/>
  <c r="AX287" i="20"/>
  <c r="BB88" i="20"/>
  <c r="BA88" i="20"/>
  <c r="AZ88" i="20"/>
  <c r="AY88" i="20"/>
  <c r="AX88" i="20"/>
  <c r="BA296" i="20"/>
  <c r="AZ125" i="20"/>
  <c r="BA212" i="20"/>
  <c r="BE133" i="23"/>
  <c r="AX350" i="20"/>
  <c r="BA222" i="20"/>
  <c r="AQ262" i="23"/>
  <c r="BB175" i="20"/>
  <c r="AQ210" i="23"/>
  <c r="BE237" i="23"/>
  <c r="AX364" i="20"/>
  <c r="BB282" i="20"/>
  <c r="AY132" i="20"/>
  <c r="BB210" i="20"/>
  <c r="AQ259" i="23"/>
  <c r="AX123" i="20"/>
  <c r="AZ136" i="20"/>
  <c r="BB139" i="20"/>
  <c r="AT1" i="23"/>
  <c r="AT2" i="23"/>
  <c r="BE140" i="23" s="1"/>
  <c r="AQ227" i="23"/>
  <c r="L274" i="23"/>
  <c r="AD273" i="23"/>
  <c r="AP273" i="23" s="1"/>
  <c r="AQ138" i="23"/>
  <c r="AQ187" i="23"/>
  <c r="AZ65" i="20"/>
  <c r="BB65" i="20"/>
  <c r="BA65" i="20"/>
  <c r="AY65" i="20"/>
  <c r="AX65" i="20"/>
  <c r="AZ62" i="20"/>
  <c r="BB212" i="20"/>
  <c r="BA199" i="20"/>
  <c r="AQ110" i="23"/>
  <c r="AQ151" i="23"/>
  <c r="AQ215" i="23"/>
  <c r="AQ92" i="23"/>
  <c r="BB362" i="20"/>
  <c r="BA362" i="20"/>
  <c r="AZ362" i="20"/>
  <c r="AY362" i="20"/>
  <c r="AX362" i="20"/>
  <c r="AZ183" i="20"/>
  <c r="AY183" i="20"/>
  <c r="BB183" i="20"/>
  <c r="BA183" i="20"/>
  <c r="AX183" i="20"/>
  <c r="BB192" i="20"/>
  <c r="BA192" i="20"/>
  <c r="AZ192" i="20"/>
  <c r="AY192" i="20"/>
  <c r="AX192" i="20"/>
  <c r="AQ113" i="23"/>
  <c r="AQ104" i="23"/>
  <c r="AQ269" i="23"/>
  <c r="BB302" i="20"/>
  <c r="BA302" i="20"/>
  <c r="AZ302" i="20"/>
  <c r="AY302" i="20"/>
  <c r="AX302" i="20"/>
  <c r="AZ149" i="20"/>
  <c r="BB149" i="20"/>
  <c r="BA149" i="20"/>
  <c r="AY149" i="20"/>
  <c r="AX149" i="20"/>
  <c r="BB196" i="20"/>
  <c r="BA196" i="20"/>
  <c r="AZ196" i="20"/>
  <c r="AY196" i="20"/>
  <c r="AX196" i="20"/>
  <c r="AZ99" i="20"/>
  <c r="BB99" i="20"/>
  <c r="BA99" i="20"/>
  <c r="AX99" i="20"/>
  <c r="AY99" i="20"/>
  <c r="AY361" i="20"/>
  <c r="AX361" i="20"/>
  <c r="AZ361" i="20"/>
  <c r="BB361" i="20"/>
  <c r="BA361" i="20"/>
  <c r="BB173" i="20"/>
  <c r="BA173" i="20"/>
  <c r="AZ173" i="20"/>
  <c r="AY173" i="20"/>
  <c r="AX173" i="20"/>
  <c r="AZ291" i="20"/>
  <c r="AY291" i="20"/>
  <c r="AX291" i="20"/>
  <c r="BA291" i="20"/>
  <c r="BB291" i="20"/>
  <c r="BB66" i="20"/>
  <c r="BA66" i="20"/>
  <c r="AZ66" i="20"/>
  <c r="AY66" i="20"/>
  <c r="AX66" i="20"/>
  <c r="AQ96" i="23"/>
  <c r="BA62" i="20"/>
  <c r="BB148" i="20"/>
  <c r="AY89" i="20"/>
  <c r="AX131" i="20"/>
  <c r="AZ350" i="20"/>
  <c r="AX191" i="20"/>
  <c r="AR2" i="23"/>
  <c r="AR1" i="23"/>
  <c r="BC149" i="23" s="1"/>
  <c r="AQ256" i="23"/>
  <c r="BB241" i="20"/>
  <c r="AY103" i="20"/>
  <c r="AZ150" i="20"/>
  <c r="AY121" i="20"/>
  <c r="AZ364" i="20"/>
  <c r="AY282" i="20"/>
  <c r="BA132" i="20"/>
  <c r="AY352" i="20"/>
  <c r="BA123" i="20"/>
  <c r="BB136" i="20"/>
  <c r="BB371" i="20"/>
  <c r="BE274" i="23"/>
  <c r="AQ204" i="23"/>
  <c r="BB112" i="20"/>
  <c r="BA112" i="20"/>
  <c r="AZ112" i="20"/>
  <c r="AY112" i="20"/>
  <c r="AX112" i="20"/>
  <c r="AY373" i="20"/>
  <c r="AX373" i="20"/>
  <c r="AZ373" i="20"/>
  <c r="BB373" i="20"/>
  <c r="BA373" i="20"/>
  <c r="BB108" i="20"/>
  <c r="BA108" i="20"/>
  <c r="AZ108" i="20"/>
  <c r="AY108" i="20"/>
  <c r="AX108" i="20"/>
  <c r="BE83" i="23"/>
  <c r="AY350" i="20"/>
  <c r="AQ111" i="23"/>
  <c r="AQ133" i="23"/>
  <c r="AQ268" i="23"/>
  <c r="BE196" i="23"/>
  <c r="AQ249" i="23"/>
  <c r="AQ135" i="23"/>
  <c r="BB176" i="20"/>
  <c r="BA176" i="20"/>
  <c r="AZ176" i="20"/>
  <c r="AY176" i="20"/>
  <c r="AX176" i="20"/>
  <c r="AY147" i="23"/>
  <c r="AZ187" i="20"/>
  <c r="BB187" i="20"/>
  <c r="BA187" i="20"/>
  <c r="AY187" i="20"/>
  <c r="AX187" i="20"/>
  <c r="BB134" i="20"/>
  <c r="BA134" i="20"/>
  <c r="AZ134" i="20"/>
  <c r="AY134" i="20"/>
  <c r="AX134" i="20"/>
  <c r="AQ91" i="23"/>
  <c r="AY341" i="20"/>
  <c r="AX341" i="20"/>
  <c r="AZ341" i="20"/>
  <c r="BB341" i="20"/>
  <c r="BA341" i="20"/>
  <c r="BB368" i="20"/>
  <c r="BA368" i="20"/>
  <c r="AZ368" i="20"/>
  <c r="AY368" i="20"/>
  <c r="AX368" i="20"/>
  <c r="BB200" i="20"/>
  <c r="BA200" i="20"/>
  <c r="AZ200" i="20"/>
  <c r="AY200" i="20"/>
  <c r="AX200" i="20"/>
  <c r="AQ186" i="23"/>
  <c r="AZ221" i="20"/>
  <c r="AY221" i="20"/>
  <c r="BB221" i="20"/>
  <c r="BA221" i="20"/>
  <c r="AX221" i="20"/>
  <c r="BB154" i="20"/>
  <c r="BA154" i="20"/>
  <c r="AZ154" i="20"/>
  <c r="AY154" i="20"/>
  <c r="AX154" i="20"/>
  <c r="AZ215" i="20"/>
  <c r="AY215" i="20"/>
  <c r="BB215" i="20"/>
  <c r="BA215" i="20"/>
  <c r="AX215" i="20"/>
  <c r="BB180" i="20"/>
  <c r="BA180" i="20"/>
  <c r="AZ180" i="20"/>
  <c r="AY180" i="20"/>
  <c r="AX180" i="20"/>
  <c r="AY337" i="20"/>
  <c r="AX337" i="20"/>
  <c r="AZ337" i="20"/>
  <c r="BB337" i="20"/>
  <c r="BA337" i="20"/>
  <c r="AZ79" i="20"/>
  <c r="BB79" i="20"/>
  <c r="BA79" i="20"/>
  <c r="AY79" i="20"/>
  <c r="AX79" i="20"/>
  <c r="BB293" i="20"/>
  <c r="BA293" i="20"/>
  <c r="AZ293" i="20"/>
  <c r="AY293" i="20"/>
  <c r="AX293" i="20"/>
  <c r="BB72" i="20"/>
  <c r="BA72" i="20"/>
  <c r="AZ72" i="20"/>
  <c r="AY72" i="20"/>
  <c r="AX72" i="20"/>
  <c r="AX203" i="20"/>
  <c r="BB62" i="20"/>
  <c r="AX292" i="20"/>
  <c r="BA89" i="20"/>
  <c r="AQ223" i="23"/>
  <c r="AY131" i="20"/>
  <c r="BA350" i="20"/>
  <c r="AY191" i="20"/>
  <c r="AX223" i="20"/>
  <c r="AY199" i="20"/>
  <c r="AZ241" i="20"/>
  <c r="BA298" i="20"/>
  <c r="BE211" i="23"/>
  <c r="BA103" i="20"/>
  <c r="BA150" i="20"/>
  <c r="AQ88" i="23"/>
  <c r="BA121" i="20"/>
  <c r="BA364" i="20"/>
  <c r="AZ282" i="20"/>
  <c r="AZ352" i="20"/>
  <c r="BB123" i="20"/>
  <c r="AQ161" i="23"/>
  <c r="BA371" i="20"/>
  <c r="BE118" i="23"/>
  <c r="AX244" i="20"/>
  <c r="BB367" i="20"/>
  <c r="BE169" i="23"/>
  <c r="AY241" i="23"/>
  <c r="BB374" i="20"/>
  <c r="BA374" i="20"/>
  <c r="AZ374" i="20"/>
  <c r="AY374" i="20"/>
  <c r="AX374" i="20"/>
  <c r="BE143" i="23"/>
  <c r="BA241" i="20"/>
  <c r="AQ146" i="23"/>
  <c r="AZ132" i="20"/>
  <c r="AQ89" i="23"/>
  <c r="AQ116" i="23"/>
  <c r="AQ149" i="23"/>
  <c r="AQ271" i="23"/>
  <c r="AQ127" i="23"/>
  <c r="AQ254" i="23"/>
  <c r="AZ97" i="20"/>
  <c r="BB97" i="20"/>
  <c r="BA97" i="20"/>
  <c r="AY97" i="20"/>
  <c r="AX97" i="20"/>
  <c r="AQ233" i="23"/>
  <c r="BB186" i="20"/>
  <c r="BA186" i="20"/>
  <c r="AZ186" i="20"/>
  <c r="AY186" i="20"/>
  <c r="AX186" i="20"/>
  <c r="AQ180" i="23"/>
  <c r="AQ98" i="23"/>
  <c r="AZ115" i="20"/>
  <c r="BB115" i="20"/>
  <c r="BA115" i="20"/>
  <c r="AY115" i="20"/>
  <c r="AX115" i="20"/>
  <c r="BC181" i="23"/>
  <c r="AZ133" i="20"/>
  <c r="BB133" i="20"/>
  <c r="BA133" i="20"/>
  <c r="AY133" i="20"/>
  <c r="AX133" i="20"/>
  <c r="BB218" i="20"/>
  <c r="BA218" i="20"/>
  <c r="AZ218" i="20"/>
  <c r="AY218" i="20"/>
  <c r="AX218" i="20"/>
  <c r="AY207" i="20"/>
  <c r="AZ207" i="20"/>
  <c r="BB207" i="20"/>
  <c r="BA207" i="20"/>
  <c r="AX207" i="20"/>
  <c r="BB128" i="20"/>
  <c r="BA128" i="20"/>
  <c r="AZ128" i="20"/>
  <c r="AY128" i="20"/>
  <c r="AX128" i="20"/>
  <c r="BB286" i="20"/>
  <c r="BA286" i="20"/>
  <c r="AZ286" i="20"/>
  <c r="AY286" i="20"/>
  <c r="AX286" i="20"/>
  <c r="BB340" i="20"/>
  <c r="BA340" i="20"/>
  <c r="AZ340" i="20"/>
  <c r="AY340" i="20"/>
  <c r="AX340" i="20"/>
  <c r="BB162" i="20"/>
  <c r="BA162" i="20"/>
  <c r="AZ162" i="20"/>
  <c r="AY162" i="20"/>
  <c r="AX162" i="20"/>
  <c r="BB295" i="20"/>
  <c r="BA295" i="20"/>
  <c r="AZ295" i="20"/>
  <c r="AY295" i="20"/>
  <c r="AX295" i="20"/>
  <c r="BB76" i="20"/>
  <c r="BA76" i="20"/>
  <c r="AZ76" i="20"/>
  <c r="AY76" i="20"/>
  <c r="AX76" i="20"/>
  <c r="BA203" i="20"/>
  <c r="AX209" i="20"/>
  <c r="AQ219" i="23"/>
  <c r="AY292" i="20"/>
  <c r="BB89" i="20"/>
  <c r="BA131" i="20"/>
  <c r="AY95" i="20"/>
  <c r="BA191" i="20"/>
  <c r="BA223" i="20"/>
  <c r="AZ199" i="20"/>
  <c r="AX189" i="20"/>
  <c r="AZ298" i="20"/>
  <c r="BC241" i="23"/>
  <c r="BB103" i="20"/>
  <c r="AQ231" i="23"/>
  <c r="BB121" i="20"/>
  <c r="AX204" i="20"/>
  <c r="AQ101" i="23"/>
  <c r="BA352" i="20"/>
  <c r="AQ185" i="23"/>
  <c r="AZ371" i="20"/>
  <c r="BE272" i="23"/>
  <c r="BE273" i="23"/>
  <c r="BE110" i="23"/>
  <c r="AY244" i="20"/>
  <c r="AZ367" i="20"/>
  <c r="BA136" i="20"/>
  <c r="AQ124" i="23"/>
  <c r="AQ167" i="23"/>
  <c r="AQ250" i="23"/>
  <c r="BE90" i="23"/>
  <c r="AQ260" i="23"/>
  <c r="AQ193" i="23"/>
  <c r="AQ154" i="23"/>
  <c r="BC92" i="23"/>
  <c r="AQ237" i="23"/>
  <c r="AQ261" i="23"/>
  <c r="AQ173" i="23"/>
  <c r="AQ226" i="23"/>
  <c r="BB226" i="20"/>
  <c r="BA226" i="20"/>
  <c r="AZ226" i="20"/>
  <c r="AY226" i="20"/>
  <c r="AX226" i="20"/>
  <c r="AZ225" i="20"/>
  <c r="BB225" i="20"/>
  <c r="BA225" i="20"/>
  <c r="AY225" i="20"/>
  <c r="AX225" i="20"/>
  <c r="BB202" i="20"/>
  <c r="BA202" i="20"/>
  <c r="AZ202" i="20"/>
  <c r="AY202" i="20"/>
  <c r="AX202" i="20"/>
  <c r="BE265" i="23"/>
  <c r="BB198" i="20"/>
  <c r="BA198" i="20"/>
  <c r="AZ198" i="20"/>
  <c r="AY198" i="20"/>
  <c r="AX198" i="20"/>
  <c r="AY219" i="20"/>
  <c r="AZ219" i="20"/>
  <c r="BB219" i="20"/>
  <c r="BA219" i="20"/>
  <c r="AX219" i="20"/>
  <c r="AZ127" i="20"/>
  <c r="BB127" i="20"/>
  <c r="BA127" i="20"/>
  <c r="AY127" i="20"/>
  <c r="AX127" i="20"/>
  <c r="AZ83" i="20"/>
  <c r="BB83" i="20"/>
  <c r="BA83" i="20"/>
  <c r="AX83" i="20"/>
  <c r="AY83" i="20"/>
  <c r="BB342" i="20"/>
  <c r="BA342" i="20"/>
  <c r="AZ342" i="20"/>
  <c r="AY342" i="20"/>
  <c r="AX342" i="20"/>
  <c r="AZ217" i="20"/>
  <c r="AY217" i="20"/>
  <c r="BB217" i="20"/>
  <c r="BA217" i="20"/>
  <c r="AX217" i="20"/>
  <c r="BB297" i="20"/>
  <c r="BA297" i="20"/>
  <c r="AZ297" i="20"/>
  <c r="AY297" i="20"/>
  <c r="AX297" i="20"/>
  <c r="BB68" i="20"/>
  <c r="BA68" i="20"/>
  <c r="AZ68" i="20"/>
  <c r="AY68" i="20"/>
  <c r="AX68" i="20"/>
  <c r="BB203" i="20"/>
  <c r="BA209" i="20"/>
  <c r="AZ292" i="20"/>
  <c r="BA357" i="20"/>
  <c r="AZ131" i="20"/>
  <c r="AQ168" i="23"/>
  <c r="BA95" i="20"/>
  <c r="BB191" i="20"/>
  <c r="BB223" i="20"/>
  <c r="AX213" i="20"/>
  <c r="AY189" i="20"/>
  <c r="AQ235" i="23"/>
  <c r="AX360" i="20"/>
  <c r="AQ102" i="23"/>
  <c r="AQ163" i="23"/>
  <c r="BC251" i="23"/>
  <c r="BE220" i="23"/>
  <c r="AY204" i="20"/>
  <c r="AY125" i="23"/>
  <c r="BB352" i="20"/>
  <c r="BE156" i="23"/>
  <c r="BE266" i="23"/>
  <c r="AZ244" i="20"/>
  <c r="AX367" i="20"/>
  <c r="AQ251" i="23"/>
  <c r="AZ237" i="20"/>
  <c r="BB237" i="20"/>
  <c r="BA237" i="20"/>
  <c r="AY237" i="20"/>
  <c r="AX237" i="20"/>
  <c r="AX289" i="20"/>
  <c r="BA289" i="20"/>
  <c r="BB289" i="20"/>
  <c r="AY289" i="20"/>
  <c r="AZ289" i="20"/>
  <c r="BE154" i="23"/>
  <c r="AX121" i="20"/>
  <c r="AX282" i="20"/>
  <c r="AQ132" i="23"/>
  <c r="AQ170" i="23"/>
  <c r="AQ266" i="23"/>
  <c r="AQ206" i="23"/>
  <c r="BB356" i="20"/>
  <c r="BA356" i="20"/>
  <c r="AZ356" i="20"/>
  <c r="AY356" i="20"/>
  <c r="AX356" i="20"/>
  <c r="BC190" i="23"/>
  <c r="BB372" i="20"/>
  <c r="BA372" i="20"/>
  <c r="AZ372" i="20"/>
  <c r="AY372" i="20"/>
  <c r="AX372" i="20"/>
  <c r="BB344" i="20"/>
  <c r="BA344" i="20"/>
  <c r="AZ344" i="20"/>
  <c r="AY344" i="20"/>
  <c r="AX344" i="20"/>
  <c r="BB378" i="20"/>
  <c r="BA378" i="20"/>
  <c r="AZ378" i="20"/>
  <c r="AY378" i="20"/>
  <c r="AX378" i="20"/>
  <c r="AS2" i="23"/>
  <c r="BD237" i="23" s="1"/>
  <c r="AS1" i="23"/>
  <c r="BB146" i="20"/>
  <c r="BA146" i="20"/>
  <c r="AZ146" i="20"/>
  <c r="AY146" i="20"/>
  <c r="AX146" i="20"/>
  <c r="AY220" i="23"/>
  <c r="BB114" i="20"/>
  <c r="BA114" i="20"/>
  <c r="AZ114" i="20"/>
  <c r="AY114" i="20"/>
  <c r="AX114" i="20"/>
  <c r="BA64" i="20"/>
  <c r="BB64" i="20"/>
  <c r="AZ64" i="20"/>
  <c r="AY64" i="20"/>
  <c r="AX64" i="20"/>
  <c r="AZ157" i="20"/>
  <c r="AY157" i="20"/>
  <c r="BB157" i="20"/>
  <c r="BA157" i="20"/>
  <c r="AX157" i="20"/>
  <c r="BB232" i="20"/>
  <c r="BA232" i="20"/>
  <c r="AZ232" i="20"/>
  <c r="AY232" i="20"/>
  <c r="AX232" i="20"/>
  <c r="AZ197" i="20"/>
  <c r="AY197" i="20"/>
  <c r="BB197" i="20"/>
  <c r="BA197" i="20"/>
  <c r="AX197" i="20"/>
  <c r="AZ91" i="20"/>
  <c r="BB91" i="20"/>
  <c r="BA91" i="20"/>
  <c r="AY91" i="20"/>
  <c r="AX91" i="20"/>
  <c r="AZ85" i="20"/>
  <c r="BB85" i="20"/>
  <c r="BA85" i="20"/>
  <c r="AY85" i="20"/>
  <c r="AX85" i="20"/>
  <c r="BB299" i="20"/>
  <c r="BA299" i="20"/>
  <c r="AZ299" i="20"/>
  <c r="AY299" i="20"/>
  <c r="AX299" i="20"/>
  <c r="BB84" i="20"/>
  <c r="BA84" i="20"/>
  <c r="AZ84" i="20"/>
  <c r="AY84" i="20"/>
  <c r="AX84" i="20"/>
  <c r="AY203" i="20"/>
  <c r="AQ275" i="23"/>
  <c r="BB209" i="20"/>
  <c r="AQ174" i="23"/>
  <c r="AQ253" i="23"/>
  <c r="BA292" i="20"/>
  <c r="AQ119" i="23"/>
  <c r="AY105" i="20"/>
  <c r="BB357" i="20"/>
  <c r="AQ179" i="23"/>
  <c r="AQ221" i="23"/>
  <c r="BB131" i="20"/>
  <c r="BA377" i="20"/>
  <c r="AY212" i="23"/>
  <c r="BB95" i="20"/>
  <c r="AZ191" i="20"/>
  <c r="AQ211" i="23"/>
  <c r="BC163" i="23"/>
  <c r="BC174" i="23"/>
  <c r="AY223" i="20"/>
  <c r="AY213" i="20"/>
  <c r="BA189" i="20"/>
  <c r="AX298" i="20"/>
  <c r="AX138" i="20"/>
  <c r="AY360" i="20"/>
  <c r="AX130" i="20"/>
  <c r="BE183" i="23"/>
  <c r="AX111" i="20"/>
  <c r="BC116" i="23"/>
  <c r="BE204" i="23"/>
  <c r="AY371" i="20"/>
  <c r="BE231" i="23"/>
  <c r="BA244" i="20"/>
  <c r="AY367" i="20"/>
  <c r="AQ123" i="23"/>
  <c r="BB222" i="20"/>
  <c r="AZ175" i="20"/>
  <c r="AQ109" i="23"/>
  <c r="AQ150" i="23"/>
  <c r="AQ258" i="23"/>
  <c r="AQ136" i="23"/>
  <c r="AQ134" i="23"/>
  <c r="BC101" i="23"/>
  <c r="BC91" i="23"/>
  <c r="AQ105" i="23"/>
  <c r="AQ181" i="23"/>
  <c r="BB250" i="20"/>
  <c r="BA250" i="20"/>
  <c r="AZ250" i="20"/>
  <c r="AY250" i="20"/>
  <c r="AX250" i="20"/>
  <c r="AQ229" i="23"/>
  <c r="BB87" i="20"/>
  <c r="BA87" i="20"/>
  <c r="AZ87" i="20"/>
  <c r="AY87" i="20"/>
  <c r="AX87" i="20"/>
  <c r="AY205" i="20"/>
  <c r="AZ205" i="20"/>
  <c r="BB205" i="20"/>
  <c r="BA205" i="20"/>
  <c r="AX205" i="20"/>
  <c r="BB152" i="20"/>
  <c r="BA152" i="20"/>
  <c r="AZ152" i="20"/>
  <c r="AY152" i="20"/>
  <c r="AX152" i="20"/>
  <c r="AZ193" i="20"/>
  <c r="BB193" i="20"/>
  <c r="BA193" i="20"/>
  <c r="AY193" i="20"/>
  <c r="AX193" i="20"/>
  <c r="AQ272" i="23"/>
  <c r="AY379" i="20"/>
  <c r="AX379" i="20"/>
  <c r="AZ379" i="20"/>
  <c r="BB379" i="20"/>
  <c r="BA379" i="20"/>
  <c r="BB168" i="20"/>
  <c r="BA168" i="20"/>
  <c r="AZ168" i="20"/>
  <c r="AY168" i="20"/>
  <c r="AX168" i="20"/>
  <c r="AY331" i="20"/>
  <c r="AX331" i="20"/>
  <c r="BA332" i="20"/>
  <c r="AZ332" i="20"/>
  <c r="AX332" i="20"/>
  <c r="AZ331" i="20"/>
  <c r="AY330" i="20"/>
  <c r="BB325" i="20"/>
  <c r="AZ323" i="20"/>
  <c r="AX321" i="20"/>
  <c r="BA316" i="20"/>
  <c r="AY314" i="20"/>
  <c r="BB309" i="20"/>
  <c r="AZ307" i="20"/>
  <c r="AX305" i="20"/>
  <c r="AX330" i="20"/>
  <c r="BA325" i="20"/>
  <c r="AY323" i="20"/>
  <c r="BB318" i="20"/>
  <c r="AZ316" i="20"/>
  <c r="AX314" i="20"/>
  <c r="BA309" i="20"/>
  <c r="AY307" i="20"/>
  <c r="AY326" i="20"/>
  <c r="BB305" i="20"/>
  <c r="AX310" i="20"/>
  <c r="BB327" i="20"/>
  <c r="AZ325" i="20"/>
  <c r="AX323" i="20"/>
  <c r="BA318" i="20"/>
  <c r="AY316" i="20"/>
  <c r="BB311" i="20"/>
  <c r="AZ309" i="20"/>
  <c r="AX307" i="20"/>
  <c r="AX317" i="20"/>
  <c r="BA327" i="20"/>
  <c r="AY325" i="20"/>
  <c r="BB320" i="20"/>
  <c r="AZ318" i="20"/>
  <c r="AX316" i="20"/>
  <c r="BA311" i="20"/>
  <c r="AY309" i="20"/>
  <c r="BB329" i="20"/>
  <c r="AZ327" i="20"/>
  <c r="AX325" i="20"/>
  <c r="BA320" i="20"/>
  <c r="AY318" i="20"/>
  <c r="BB313" i="20"/>
  <c r="AZ311" i="20"/>
  <c r="AX309" i="20"/>
  <c r="AZ319" i="20"/>
  <c r="BB332" i="20"/>
  <c r="BA329" i="20"/>
  <c r="AY327" i="20"/>
  <c r="BB322" i="20"/>
  <c r="AZ320" i="20"/>
  <c r="AX318" i="20"/>
  <c r="BA313" i="20"/>
  <c r="AY311" i="20"/>
  <c r="BB306" i="20"/>
  <c r="BB321" i="20"/>
  <c r="AY332" i="20"/>
  <c r="AZ329" i="20"/>
  <c r="AX327" i="20"/>
  <c r="BA322" i="20"/>
  <c r="AY320" i="20"/>
  <c r="BB315" i="20"/>
  <c r="AZ313" i="20"/>
  <c r="AX311" i="20"/>
  <c r="BA306" i="20"/>
  <c r="AY329" i="20"/>
  <c r="BB324" i="20"/>
  <c r="AZ322" i="20"/>
  <c r="AX320" i="20"/>
  <c r="BA315" i="20"/>
  <c r="AY313" i="20"/>
  <c r="BB308" i="20"/>
  <c r="AZ306" i="20"/>
  <c r="AX329" i="20"/>
  <c r="BA324" i="20"/>
  <c r="AY322" i="20"/>
  <c r="BB317" i="20"/>
  <c r="AZ315" i="20"/>
  <c r="AX313" i="20"/>
  <c r="BA308" i="20"/>
  <c r="AY306" i="20"/>
  <c r="BA305" i="20"/>
  <c r="BB331" i="20"/>
  <c r="BB326" i="20"/>
  <c r="AZ324" i="20"/>
  <c r="AX322" i="20"/>
  <c r="BA317" i="20"/>
  <c r="AY315" i="20"/>
  <c r="BB310" i="20"/>
  <c r="AZ308" i="20"/>
  <c r="AX306" i="20"/>
  <c r="BA331" i="20"/>
  <c r="BA326" i="20"/>
  <c r="AY324" i="20"/>
  <c r="BB319" i="20"/>
  <c r="AZ317" i="20"/>
  <c r="AX315" i="20"/>
  <c r="BA310" i="20"/>
  <c r="AY308" i="20"/>
  <c r="AY310" i="20"/>
  <c r="BB328" i="20"/>
  <c r="AZ326" i="20"/>
  <c r="AX324" i="20"/>
  <c r="BA319" i="20"/>
  <c r="AY317" i="20"/>
  <c r="BB312" i="20"/>
  <c r="AZ310" i="20"/>
  <c r="AX308" i="20"/>
  <c r="BA312" i="20"/>
  <c r="BB330" i="20"/>
  <c r="AZ328" i="20"/>
  <c r="AX326" i="20"/>
  <c r="BA321" i="20"/>
  <c r="AY319" i="20"/>
  <c r="BB314" i="20"/>
  <c r="AZ312" i="20"/>
  <c r="AZ330" i="20"/>
  <c r="AX328" i="20"/>
  <c r="BA323" i="20"/>
  <c r="AY321" i="20"/>
  <c r="BB316" i="20"/>
  <c r="AZ314" i="20"/>
  <c r="AX312" i="20"/>
  <c r="BA307" i="20"/>
  <c r="AY305" i="20"/>
  <c r="BA328" i="20"/>
  <c r="AZ305" i="20"/>
  <c r="BA330" i="20"/>
  <c r="BB323" i="20"/>
  <c r="AY312" i="20"/>
  <c r="AY328" i="20"/>
  <c r="AZ321" i="20"/>
  <c r="BA314" i="20"/>
  <c r="BB307" i="20"/>
  <c r="AX319" i="20"/>
  <c r="AZ159" i="20"/>
  <c r="AY159" i="20"/>
  <c r="BB159" i="20"/>
  <c r="BA159" i="20"/>
  <c r="AX159" i="20"/>
  <c r="AY369" i="20"/>
  <c r="AX369" i="20"/>
  <c r="AZ369" i="20"/>
  <c r="BB369" i="20"/>
  <c r="BA369" i="20"/>
  <c r="BB74" i="20"/>
  <c r="BA74" i="20"/>
  <c r="AZ74" i="20"/>
  <c r="AY74" i="20"/>
  <c r="AX74" i="20"/>
  <c r="BB301" i="20"/>
  <c r="BA301" i="20"/>
  <c r="AZ301" i="20"/>
  <c r="AY301" i="20"/>
  <c r="AX301" i="20"/>
  <c r="BB100" i="20"/>
  <c r="BA100" i="20"/>
  <c r="AZ100" i="20"/>
  <c r="AY100" i="20"/>
  <c r="AX100" i="20"/>
  <c r="AZ203" i="20"/>
  <c r="AY213" i="23"/>
  <c r="AQ265" i="23"/>
  <c r="AQ157" i="23"/>
  <c r="BE128" i="23"/>
  <c r="AQ175" i="23"/>
  <c r="BB292" i="20"/>
  <c r="AX71" i="20"/>
  <c r="AX105" i="20"/>
  <c r="AX140" i="20"/>
  <c r="BB377" i="20"/>
  <c r="AQ93" i="23"/>
  <c r="AQ243" i="23"/>
  <c r="BE119" i="23"/>
  <c r="AZ95" i="20"/>
  <c r="BB375" i="20"/>
  <c r="BC238" i="23"/>
  <c r="BC274" i="23"/>
  <c r="BC159" i="23"/>
  <c r="BA213" i="20"/>
  <c r="AY298" i="20"/>
  <c r="BE129" i="23"/>
  <c r="AY138" i="20"/>
  <c r="AZ360" i="20"/>
  <c r="AQ248" i="23"/>
  <c r="BF211" i="23"/>
  <c r="AY130" i="20"/>
  <c r="BE88" i="23"/>
  <c r="BA204" i="20"/>
  <c r="AY111" i="20"/>
  <c r="BE141" i="23"/>
  <c r="AQ194" i="23"/>
  <c r="BE104" i="23"/>
  <c r="BE87" i="23"/>
  <c r="BE267" i="23"/>
  <c r="BB244" i="20"/>
  <c r="AX376" i="20"/>
  <c r="AQ238" i="23"/>
  <c r="AQ273" i="23"/>
  <c r="AZ211" i="20"/>
  <c r="BB211" i="20"/>
  <c r="BA211" i="20"/>
  <c r="AY211" i="20"/>
  <c r="AX211" i="20"/>
  <c r="BB358" i="20"/>
  <c r="BA358" i="20"/>
  <c r="AZ358" i="20"/>
  <c r="AY358" i="20"/>
  <c r="AX358" i="20"/>
  <c r="AQ165" i="23"/>
  <c r="BC265" i="23"/>
  <c r="BC153" i="23"/>
  <c r="BE149" i="23"/>
  <c r="AQ216" i="23"/>
  <c r="AQ97" i="23"/>
  <c r="BE223" i="23"/>
  <c r="BB93" i="20"/>
  <c r="AZ93" i="20"/>
  <c r="BA93" i="20"/>
  <c r="AY93" i="20"/>
  <c r="AX93" i="20"/>
  <c r="BE117" i="23"/>
  <c r="BB174" i="20"/>
  <c r="BA174" i="20"/>
  <c r="AZ174" i="20"/>
  <c r="AY174" i="20"/>
  <c r="AX174" i="20"/>
  <c r="AY171" i="23"/>
  <c r="BB290" i="20"/>
  <c r="BA290" i="20"/>
  <c r="AZ290" i="20"/>
  <c r="AY290" i="20"/>
  <c r="AX290" i="20"/>
  <c r="BE152" i="23"/>
  <c r="AY359" i="20"/>
  <c r="AX359" i="20"/>
  <c r="AZ359" i="20"/>
  <c r="BA359" i="20"/>
  <c r="BB359" i="20"/>
  <c r="AY151" i="20"/>
  <c r="AZ151" i="20"/>
  <c r="BB151" i="20"/>
  <c r="BA151" i="20"/>
  <c r="AX151" i="20"/>
  <c r="BB190" i="20"/>
  <c r="BA190" i="20"/>
  <c r="AZ190" i="20"/>
  <c r="AY190" i="20"/>
  <c r="AX190" i="20"/>
  <c r="AZ75" i="20"/>
  <c r="BB75" i="20"/>
  <c r="BA75" i="20"/>
  <c r="AY75" i="20"/>
  <c r="AX75" i="20"/>
  <c r="AY339" i="20"/>
  <c r="AX339" i="20"/>
  <c r="AZ339" i="20"/>
  <c r="BA339" i="20"/>
  <c r="BB339" i="20"/>
  <c r="BB90" i="20"/>
  <c r="BA90" i="20"/>
  <c r="AZ90" i="20"/>
  <c r="AY90" i="20"/>
  <c r="AX90" i="20"/>
  <c r="AY303" i="20"/>
  <c r="AZ303" i="20"/>
  <c r="BB303" i="20"/>
  <c r="BA303" i="20"/>
  <c r="AX303" i="20"/>
  <c r="BC158" i="23"/>
  <c r="BE214" i="23"/>
  <c r="AY209" i="20"/>
  <c r="AQ264" i="23"/>
  <c r="AY71" i="20"/>
  <c r="AX357" i="20"/>
  <c r="AY140" i="20"/>
  <c r="AZ377" i="20"/>
  <c r="AQ230" i="23"/>
  <c r="BC175" i="23"/>
  <c r="AX242" i="20"/>
  <c r="BA375" i="20"/>
  <c r="BC77" i="23"/>
  <c r="BC272" i="23"/>
  <c r="BB213" i="20"/>
  <c r="AZ189" i="20"/>
  <c r="AX67" i="20"/>
  <c r="BC195" i="23"/>
  <c r="AZ138" i="20"/>
  <c r="BA360" i="20"/>
  <c r="BF205" i="23"/>
  <c r="AZ130" i="20"/>
  <c r="BC191" i="23"/>
  <c r="BB204" i="20"/>
  <c r="BA111" i="20"/>
  <c r="BE155" i="23"/>
  <c r="AQ257" i="23"/>
  <c r="AX194" i="20"/>
  <c r="BE236" i="23"/>
  <c r="BE210" i="23"/>
  <c r="BE177" i="23"/>
  <c r="BE198" i="23"/>
  <c r="AX243" i="20"/>
  <c r="AY376" i="20"/>
  <c r="BE172" i="23"/>
  <c r="AQ191" i="23"/>
  <c r="AZ137" i="20"/>
  <c r="BB137" i="20"/>
  <c r="BA137" i="20"/>
  <c r="AY137" i="20"/>
  <c r="AX137" i="20"/>
  <c r="AQ214" i="23"/>
  <c r="BC114" i="23"/>
  <c r="BE85" i="23"/>
  <c r="BE258" i="23"/>
  <c r="AY106" i="23"/>
  <c r="AQ274" i="23"/>
  <c r="AQ126" i="23"/>
  <c r="AQ178" i="23"/>
  <c r="AQ140" i="23"/>
  <c r="BC234" i="23"/>
  <c r="AQ198" i="23"/>
  <c r="AQ153" i="23"/>
  <c r="BB158" i="20"/>
  <c r="BA158" i="20"/>
  <c r="AZ158" i="20"/>
  <c r="AY158" i="20"/>
  <c r="AX158" i="20"/>
  <c r="BB188" i="20"/>
  <c r="BA188" i="20"/>
  <c r="AZ188" i="20"/>
  <c r="AY188" i="20"/>
  <c r="AX188" i="20"/>
  <c r="AQ118" i="23"/>
  <c r="BB104" i="20"/>
  <c r="BA104" i="20"/>
  <c r="AZ104" i="20"/>
  <c r="AY104" i="20"/>
  <c r="AX104" i="20"/>
  <c r="BB208" i="20"/>
  <c r="BA208" i="20"/>
  <c r="AZ208" i="20"/>
  <c r="AY208" i="20"/>
  <c r="AX208" i="20"/>
  <c r="AQ241" i="23"/>
  <c r="BB354" i="20"/>
  <c r="BA354" i="20"/>
  <c r="AZ354" i="20"/>
  <c r="AY354" i="20"/>
  <c r="AX354" i="20"/>
  <c r="BB382" i="20"/>
  <c r="BA382" i="20"/>
  <c r="AZ382" i="20"/>
  <c r="AY382" i="20"/>
  <c r="AX382" i="20"/>
  <c r="AY179" i="20"/>
  <c r="AZ179" i="20"/>
  <c r="BB179" i="20"/>
  <c r="BA179" i="20"/>
  <c r="AX179" i="20"/>
  <c r="AY294" i="20"/>
  <c r="BB294" i="20"/>
  <c r="BA294" i="20"/>
  <c r="AZ294" i="20"/>
  <c r="AX294" i="20"/>
  <c r="AZ129" i="20"/>
  <c r="BB129" i="20"/>
  <c r="BA129" i="20"/>
  <c r="AX129" i="20"/>
  <c r="AY129" i="20"/>
  <c r="BB106" i="20"/>
  <c r="BA106" i="20"/>
  <c r="AZ106" i="20"/>
  <c r="AY106" i="20"/>
  <c r="AX106" i="20"/>
  <c r="BB70" i="20"/>
  <c r="BA70" i="20"/>
  <c r="AZ70" i="20"/>
  <c r="AY70" i="20"/>
  <c r="AX70" i="20"/>
  <c r="AX101" i="20"/>
  <c r="BE190" i="23"/>
  <c r="AQ252" i="23"/>
  <c r="AZ61" i="20"/>
  <c r="AQ114" i="23"/>
  <c r="AX77" i="20"/>
  <c r="AQ177" i="23"/>
  <c r="BA71" i="20"/>
  <c r="AZ105" i="20"/>
  <c r="AY357" i="20"/>
  <c r="AZ140" i="20"/>
  <c r="AX377" i="20"/>
  <c r="BE158" i="23"/>
  <c r="BE254" i="23"/>
  <c r="AY242" i="20"/>
  <c r="AZ375" i="20"/>
  <c r="BC217" i="23"/>
  <c r="BC262" i="23"/>
  <c r="AY73" i="20"/>
  <c r="AY67" i="20"/>
  <c r="AQ142" i="23"/>
  <c r="BA138" i="20"/>
  <c r="BB360" i="20"/>
  <c r="BC141" i="23"/>
  <c r="BA130" i="20"/>
  <c r="AQ247" i="23"/>
  <c r="AY245" i="23"/>
  <c r="AQ159" i="23"/>
  <c r="BC255" i="23"/>
  <c r="BB111" i="20"/>
  <c r="BE208" i="23"/>
  <c r="AY194" i="20"/>
  <c r="BE115" i="23"/>
  <c r="BE235" i="23"/>
  <c r="BE191" i="23"/>
  <c r="BE188" i="23"/>
  <c r="BA243" i="20"/>
  <c r="AZ376" i="20"/>
  <c r="BC119" i="23"/>
  <c r="BC271" i="23"/>
  <c r="AY353" i="20"/>
  <c r="AX353" i="20"/>
  <c r="AZ353" i="20"/>
  <c r="BB353" i="20"/>
  <c r="BA353" i="20"/>
  <c r="BB144" i="20"/>
  <c r="BA144" i="20"/>
  <c r="AZ144" i="20"/>
  <c r="AY144" i="20"/>
  <c r="AX144" i="20"/>
  <c r="AQ162" i="23"/>
  <c r="AQ145" i="23"/>
  <c r="AQ212" i="23"/>
  <c r="AQ141" i="23"/>
  <c r="BC202" i="23"/>
  <c r="BC152" i="23"/>
  <c r="BE138" i="23"/>
  <c r="BB224" i="20"/>
  <c r="BA224" i="20"/>
  <c r="AZ224" i="20"/>
  <c r="AY224" i="20"/>
  <c r="AX224" i="20"/>
  <c r="AQ115" i="23"/>
  <c r="BB246" i="20"/>
  <c r="BA246" i="20"/>
  <c r="AZ246" i="20"/>
  <c r="AY246" i="20"/>
  <c r="AX246" i="20"/>
  <c r="AY333" i="20"/>
  <c r="AX333" i="20"/>
  <c r="AZ333" i="20"/>
  <c r="BB333" i="20"/>
  <c r="BA333" i="20"/>
  <c r="AZ117" i="20"/>
  <c r="BB117" i="20"/>
  <c r="BA117" i="20"/>
  <c r="AY117" i="20"/>
  <c r="AX117" i="20"/>
  <c r="AY162" i="23"/>
  <c r="AY103" i="23"/>
  <c r="AQ218" i="23"/>
  <c r="AY363" i="20"/>
  <c r="AX363" i="20"/>
  <c r="AZ363" i="20"/>
  <c r="BB363" i="20"/>
  <c r="BA363" i="20"/>
  <c r="BC121" i="23"/>
  <c r="AY381" i="20"/>
  <c r="AX381" i="20"/>
  <c r="AZ381" i="20"/>
  <c r="BB381" i="20"/>
  <c r="BA381" i="20"/>
  <c r="AY343" i="20"/>
  <c r="AX343" i="20"/>
  <c r="AZ343" i="20"/>
  <c r="BA343" i="20"/>
  <c r="BB343" i="20"/>
  <c r="AY201" i="20"/>
  <c r="BB201" i="20"/>
  <c r="BA201" i="20"/>
  <c r="AZ201" i="20"/>
  <c r="AX201" i="20"/>
  <c r="AZ181" i="20"/>
  <c r="AY181" i="20"/>
  <c r="BB181" i="20"/>
  <c r="BA181" i="20"/>
  <c r="AX181" i="20"/>
  <c r="AZ229" i="20"/>
  <c r="BB229" i="20"/>
  <c r="BA229" i="20"/>
  <c r="AY229" i="20"/>
  <c r="AX229" i="20"/>
  <c r="AZ69" i="20"/>
  <c r="BB69" i="20"/>
  <c r="BA69" i="20"/>
  <c r="AY69" i="20"/>
  <c r="AX69" i="20"/>
  <c r="BB86" i="20"/>
  <c r="BA86" i="20"/>
  <c r="AZ86" i="20"/>
  <c r="AY86" i="20"/>
  <c r="AX86" i="20"/>
  <c r="BE209" i="23"/>
  <c r="AY61" i="20"/>
  <c r="BE131" i="23"/>
  <c r="AY77" i="20"/>
  <c r="AQ156" i="23"/>
  <c r="BC179" i="23"/>
  <c r="BB71" i="20"/>
  <c r="BB105" i="20"/>
  <c r="BC146" i="23"/>
  <c r="BA140" i="20"/>
  <c r="AY377" i="20"/>
  <c r="AQ205" i="23"/>
  <c r="AZ242" i="20"/>
  <c r="AX375" i="20"/>
  <c r="AQ242" i="23"/>
  <c r="BC211" i="23"/>
  <c r="BC192" i="23"/>
  <c r="AX141" i="20"/>
  <c r="AX73" i="20"/>
  <c r="BA67" i="20"/>
  <c r="AQ85" i="23"/>
  <c r="AQ183" i="23"/>
  <c r="BE125" i="23"/>
  <c r="BB138" i="20"/>
  <c r="AX348" i="20"/>
  <c r="BB130" i="20"/>
  <c r="BC173" i="23"/>
  <c r="BB336" i="20"/>
  <c r="AY380" i="20"/>
  <c r="AY261" i="23"/>
  <c r="AY82" i="23"/>
  <c r="BC270" i="23"/>
  <c r="AZ111" i="20"/>
  <c r="BC143" i="23"/>
  <c r="AQ240" i="23"/>
  <c r="AZ194" i="20"/>
  <c r="BE263" i="23"/>
  <c r="BE216" i="23"/>
  <c r="BE161" i="23"/>
  <c r="BE184" i="23"/>
  <c r="BE175" i="23"/>
  <c r="BA376" i="20"/>
  <c r="BB228" i="20"/>
  <c r="BA228" i="20"/>
  <c r="AZ228" i="20"/>
  <c r="AY228" i="20"/>
  <c r="AX228" i="20"/>
  <c r="AX103" i="20"/>
  <c r="BC115" i="23"/>
  <c r="AQ108" i="23"/>
  <c r="AQ106" i="23"/>
  <c r="AQ107" i="23"/>
  <c r="AQ182" i="23"/>
  <c r="AZ107" i="20"/>
  <c r="BB107" i="20"/>
  <c r="BA107" i="20"/>
  <c r="AY107" i="20"/>
  <c r="AX107" i="20"/>
  <c r="AL1" i="23"/>
  <c r="AL2" i="23"/>
  <c r="AW219" i="23" s="1"/>
  <c r="BC183" i="23"/>
  <c r="AQ90" i="23"/>
  <c r="AQ239" i="23"/>
  <c r="BB236" i="20"/>
  <c r="BA236" i="20"/>
  <c r="AZ236" i="20"/>
  <c r="AY236" i="20"/>
  <c r="AX236" i="20"/>
  <c r="BC87" i="23"/>
  <c r="BB238" i="20"/>
  <c r="BA238" i="20"/>
  <c r="AZ238" i="20"/>
  <c r="AY238" i="20"/>
  <c r="AX238" i="20"/>
  <c r="AQ86" i="23"/>
  <c r="BE116" i="23"/>
  <c r="BB116" i="20"/>
  <c r="BA116" i="20"/>
  <c r="AZ116" i="20"/>
  <c r="AY116" i="20"/>
  <c r="AX116" i="20"/>
  <c r="BB214" i="20"/>
  <c r="BA214" i="20"/>
  <c r="AZ214" i="20"/>
  <c r="AY214" i="20"/>
  <c r="AX214" i="20"/>
  <c r="AU2" i="23"/>
  <c r="BF81" i="23" s="1"/>
  <c r="AU1" i="23"/>
  <c r="AY122" i="23"/>
  <c r="AY177" i="23"/>
  <c r="BC242" i="23"/>
  <c r="BB166" i="20"/>
  <c r="BA166" i="20"/>
  <c r="AZ166" i="20"/>
  <c r="AY166" i="20"/>
  <c r="AX166" i="20"/>
  <c r="BB156" i="20"/>
  <c r="BA156" i="20"/>
  <c r="AZ156" i="20"/>
  <c r="AY156" i="20"/>
  <c r="AX156" i="20"/>
  <c r="AQ213" i="23"/>
  <c r="AY147" i="20"/>
  <c r="BB147" i="20"/>
  <c r="AZ147" i="20"/>
  <c r="BA147" i="20"/>
  <c r="AX147" i="20"/>
  <c r="BB178" i="20"/>
  <c r="BA178" i="20"/>
  <c r="AZ178" i="20"/>
  <c r="AY178" i="20"/>
  <c r="AX178" i="20"/>
  <c r="BB122" i="20"/>
  <c r="BA122" i="20"/>
  <c r="AZ122" i="20"/>
  <c r="AY122" i="20"/>
  <c r="AX122" i="20"/>
  <c r="AZ245" i="20"/>
  <c r="AY245" i="20"/>
  <c r="BB245" i="20"/>
  <c r="BA245" i="20"/>
  <c r="AX245" i="20"/>
  <c r="BB102" i="20"/>
  <c r="BA102" i="20"/>
  <c r="AZ102" i="20"/>
  <c r="AY102" i="20"/>
  <c r="AX102" i="20"/>
  <c r="BA101" i="20"/>
  <c r="BC131" i="23"/>
  <c r="BE260" i="23"/>
  <c r="AX96" i="20"/>
  <c r="AZ71" i="20"/>
  <c r="AX143" i="20"/>
  <c r="BF237" i="23"/>
  <c r="BE136" i="23"/>
  <c r="BB140" i="20"/>
  <c r="BC182" i="23"/>
  <c r="AQ246" i="23"/>
  <c r="BC269" i="23"/>
  <c r="BA242" i="20"/>
  <c r="AY375" i="20"/>
  <c r="AQ169" i="23"/>
  <c r="BC176" i="23"/>
  <c r="BC193" i="23"/>
  <c r="AQ195" i="23"/>
  <c r="AY141" i="20"/>
  <c r="BA73" i="20"/>
  <c r="AZ67" i="20"/>
  <c r="AQ100" i="23"/>
  <c r="AY334" i="20"/>
  <c r="AY348" i="20"/>
  <c r="AQ147" i="23"/>
  <c r="BF101" i="23"/>
  <c r="AX177" i="20"/>
  <c r="BE224" i="23"/>
  <c r="AX336" i="20"/>
  <c r="AZ380" i="20"/>
  <c r="AY208" i="23"/>
  <c r="BF275" i="23"/>
  <c r="BB300" i="20"/>
  <c r="AM1" i="23"/>
  <c r="AM2" i="23"/>
  <c r="AQ189" i="23"/>
  <c r="BC223" i="23"/>
  <c r="BE212" i="23"/>
  <c r="BE157" i="23"/>
  <c r="BE162" i="23"/>
  <c r="BE168" i="23"/>
  <c r="BE176" i="23"/>
  <c r="AQ121" i="23"/>
  <c r="AY243" i="20"/>
  <c r="BB376" i="20"/>
  <c r="BC164" i="23"/>
  <c r="BE91" i="23"/>
  <c r="AZ59" i="20"/>
  <c r="BB59" i="20"/>
  <c r="BA59" i="20"/>
  <c r="AY59" i="20"/>
  <c r="AX59" i="20"/>
  <c r="BE262" i="23"/>
  <c r="BF80" i="23"/>
  <c r="AQ232" i="23"/>
  <c r="AY195" i="20"/>
  <c r="AZ195" i="20"/>
  <c r="BB195" i="20"/>
  <c r="BA195" i="20"/>
  <c r="AX195" i="20"/>
  <c r="BC134" i="23"/>
  <c r="BC90" i="23"/>
  <c r="BB206" i="20"/>
  <c r="BA206" i="20"/>
  <c r="AZ206" i="20"/>
  <c r="AY206" i="20"/>
  <c r="AX206" i="20"/>
  <c r="BB78" i="20"/>
  <c r="BA78" i="20"/>
  <c r="AZ78" i="20"/>
  <c r="AY78" i="20"/>
  <c r="AX78" i="20"/>
  <c r="AZ63" i="20"/>
  <c r="BB63" i="20"/>
  <c r="BA63" i="20"/>
  <c r="AY63" i="20"/>
  <c r="AX63" i="20"/>
  <c r="AY231" i="20"/>
  <c r="BB231" i="20"/>
  <c r="BA231" i="20"/>
  <c r="AZ231" i="20"/>
  <c r="AX231" i="20"/>
  <c r="BC185" i="23"/>
  <c r="AY351" i="20"/>
  <c r="AX351" i="20"/>
  <c r="AZ351" i="20"/>
  <c r="BB351" i="20"/>
  <c r="BA351" i="20"/>
  <c r="BB182" i="20"/>
  <c r="BA182" i="20"/>
  <c r="AZ182" i="20"/>
  <c r="AY182" i="20"/>
  <c r="AX182" i="20"/>
  <c r="AQ143" i="23"/>
  <c r="AQ199" i="23"/>
  <c r="BB288" i="20"/>
  <c r="BA288" i="20"/>
  <c r="AZ288" i="20"/>
  <c r="AY288" i="20"/>
  <c r="AX288" i="20"/>
  <c r="BA338" i="20"/>
  <c r="AZ338" i="20"/>
  <c r="AY338" i="20"/>
  <c r="AX338" i="20"/>
  <c r="BB338" i="20"/>
  <c r="BA280" i="20"/>
  <c r="AZ280" i="20"/>
  <c r="AY280" i="20"/>
  <c r="AX280" i="20"/>
  <c r="BB280" i="20"/>
  <c r="AY185" i="20"/>
  <c r="AZ185" i="20"/>
  <c r="BB185" i="20"/>
  <c r="BA185" i="20"/>
  <c r="AX185" i="20"/>
  <c r="AY247" i="20"/>
  <c r="BB247" i="20"/>
  <c r="BA247" i="20"/>
  <c r="AZ247" i="20"/>
  <c r="AX247" i="20"/>
  <c r="BB82" i="20"/>
  <c r="BA82" i="20"/>
  <c r="AZ82" i="20"/>
  <c r="AY82" i="20"/>
  <c r="AX82" i="20"/>
  <c r="BB101" i="20"/>
  <c r="AQ217" i="23"/>
  <c r="BA61" i="20"/>
  <c r="BC204" i="23"/>
  <c r="BA77" i="20"/>
  <c r="AY221" i="23"/>
  <c r="BC198" i="23"/>
  <c r="AY96" i="20"/>
  <c r="AX125" i="20"/>
  <c r="AY143" i="20"/>
  <c r="AX160" i="20"/>
  <c r="BF236" i="23"/>
  <c r="AQ222" i="23"/>
  <c r="BB242" i="20"/>
  <c r="BC79" i="23"/>
  <c r="BC161" i="23"/>
  <c r="BC128" i="23"/>
  <c r="BC98" i="23"/>
  <c r="BC224" i="23"/>
  <c r="BA141" i="20"/>
  <c r="BB73" i="20"/>
  <c r="BB67" i="20"/>
  <c r="AQ94" i="23"/>
  <c r="BE195" i="23"/>
  <c r="AQ158" i="23"/>
  <c r="BB334" i="20"/>
  <c r="AZ348" i="20"/>
  <c r="AQ267" i="23"/>
  <c r="AX184" i="20"/>
  <c r="BA177" i="20"/>
  <c r="AY336" i="20"/>
  <c r="BA380" i="20"/>
  <c r="AO1" i="23"/>
  <c r="AQ200" i="23"/>
  <c r="AX210" i="20"/>
  <c r="AY163" i="23"/>
  <c r="BC216" i="23"/>
  <c r="AX300" i="20"/>
  <c r="AQ122" i="23"/>
  <c r="BB194" i="20"/>
  <c r="BE185" i="23"/>
  <c r="BE186" i="23"/>
  <c r="BE207" i="23"/>
  <c r="BE159" i="23"/>
  <c r="BE165" i="23"/>
  <c r="BC89" i="23"/>
  <c r="AZ243" i="20"/>
  <c r="BC218" i="23"/>
  <c r="AY254" i="23"/>
  <c r="AY192" i="23"/>
  <c r="AQ129" i="23"/>
  <c r="AQ87" i="23"/>
  <c r="AQ117" i="23"/>
  <c r="AQ203" i="23"/>
  <c r="BC243" i="23"/>
  <c r="BE239" i="23"/>
  <c r="AQ82" i="23"/>
  <c r="AQ125" i="23"/>
  <c r="AQ201" i="23"/>
  <c r="BC227" i="23"/>
  <c r="AZ135" i="20"/>
  <c r="BB135" i="20"/>
  <c r="BA135" i="20"/>
  <c r="AY135" i="20"/>
  <c r="AX135" i="20"/>
  <c r="BC142" i="23"/>
  <c r="BC219" i="23"/>
  <c r="BC94" i="23"/>
  <c r="BC139" i="23"/>
  <c r="BB230" i="20"/>
  <c r="BA230" i="20"/>
  <c r="AZ230" i="20"/>
  <c r="AY230" i="20"/>
  <c r="AX230" i="20"/>
  <c r="BB153" i="20"/>
  <c r="BA153" i="20"/>
  <c r="AZ153" i="20"/>
  <c r="AY153" i="20"/>
  <c r="AX153" i="20"/>
  <c r="AQ166" i="23"/>
  <c r="AY235" i="20"/>
  <c r="BB235" i="20"/>
  <c r="AZ235" i="20"/>
  <c r="BA235" i="20"/>
  <c r="AX235" i="20"/>
  <c r="AQ95" i="23"/>
  <c r="BB216" i="20"/>
  <c r="BA216" i="20"/>
  <c r="AZ216" i="20"/>
  <c r="AY216" i="20"/>
  <c r="AX216" i="20"/>
  <c r="BF126" i="23"/>
  <c r="AQ188" i="23"/>
  <c r="AY91" i="23"/>
  <c r="BC225" i="23"/>
  <c r="BF84" i="23"/>
  <c r="BC209" i="23"/>
  <c r="AZ109" i="20"/>
  <c r="BB109" i="20"/>
  <c r="BA109" i="20"/>
  <c r="AY109" i="20"/>
  <c r="AX109" i="20"/>
  <c r="AY355" i="20"/>
  <c r="AX355" i="20"/>
  <c r="AZ355" i="20"/>
  <c r="BA355" i="20"/>
  <c r="BB355" i="20"/>
  <c r="AY365" i="20"/>
  <c r="AX365" i="20"/>
  <c r="AZ365" i="20"/>
  <c r="BB365" i="20"/>
  <c r="BA365" i="20"/>
  <c r="AZ163" i="20"/>
  <c r="BB163" i="20"/>
  <c r="AY163" i="20"/>
  <c r="BA163" i="20"/>
  <c r="AX163" i="20"/>
  <c r="BB304" i="20"/>
  <c r="BA304" i="20"/>
  <c r="AZ304" i="20"/>
  <c r="AY304" i="20"/>
  <c r="AX304" i="20"/>
  <c r="AZ249" i="20"/>
  <c r="AY249" i="20"/>
  <c r="BB249" i="20"/>
  <c r="BA249" i="20"/>
  <c r="AX249" i="20"/>
  <c r="BB281" i="20"/>
  <c r="BA281" i="20"/>
  <c r="AZ281" i="20"/>
  <c r="AY281" i="20"/>
  <c r="AX281" i="20"/>
  <c r="BB98" i="20"/>
  <c r="BA98" i="20"/>
  <c r="AZ98" i="20"/>
  <c r="AY98" i="20"/>
  <c r="AX98" i="20"/>
  <c r="AZ101" i="20"/>
  <c r="AQ144" i="23"/>
  <c r="BF215" i="23"/>
  <c r="BF117" i="23"/>
  <c r="T7" i="7"/>
  <c r="Q8" i="7"/>
  <c r="BB61" i="20"/>
  <c r="BB77" i="20"/>
  <c r="AY216" i="23"/>
  <c r="BE270" i="23"/>
  <c r="AZ96" i="20"/>
  <c r="BA143" i="20"/>
  <c r="AQ160" i="23"/>
  <c r="AX212" i="20"/>
  <c r="BC135" i="23"/>
  <c r="BF266" i="23"/>
  <c r="BE246" i="23"/>
  <c r="AX222" i="20"/>
  <c r="AQ76" i="23"/>
  <c r="AQ245" i="23"/>
  <c r="BC172" i="23"/>
  <c r="BC93" i="23"/>
  <c r="AZ141" i="20"/>
  <c r="AZ73" i="20"/>
  <c r="AQ207" i="23"/>
  <c r="AX334" i="20"/>
  <c r="BA348" i="20"/>
  <c r="BF108" i="23"/>
  <c r="AQ103" i="23"/>
  <c r="AY184" i="20"/>
  <c r="BB177" i="20"/>
  <c r="BF244" i="23"/>
  <c r="AZ336" i="20"/>
  <c r="BB380" i="20"/>
  <c r="AO2" i="23"/>
  <c r="AZ222" i="23" s="1"/>
  <c r="BC228" i="23"/>
  <c r="AY210" i="20"/>
  <c r="AY300" i="20"/>
  <c r="BC177" i="23"/>
  <c r="BE271" i="23"/>
  <c r="BE199" i="23"/>
  <c r="BE95" i="23"/>
  <c r="BE201" i="23"/>
  <c r="BE126" i="23"/>
  <c r="BE130" i="23"/>
  <c r="AX155" i="20"/>
  <c r="BC80" i="23"/>
  <c r="AQ270" i="23"/>
  <c r="BC275" i="23"/>
  <c r="BE232" i="23"/>
  <c r="BC259" i="23"/>
  <c r="AQ234" i="23"/>
  <c r="AQ130" i="23"/>
  <c r="AQ131" i="23"/>
  <c r="AQ202" i="23"/>
  <c r="BE81" i="23"/>
  <c r="BF142" i="23"/>
  <c r="BE233" i="23"/>
  <c r="BB126" i="20"/>
  <c r="BA126" i="20"/>
  <c r="AZ126" i="20"/>
  <c r="AY126" i="20"/>
  <c r="AX126" i="20"/>
  <c r="BC123" i="23"/>
  <c r="BC235" i="23"/>
  <c r="BF119" i="23"/>
  <c r="AQ176" i="23"/>
  <c r="BB142" i="20"/>
  <c r="BA142" i="20"/>
  <c r="AZ142" i="20"/>
  <c r="AY142" i="20"/>
  <c r="AX142" i="20"/>
  <c r="BF155" i="23"/>
  <c r="AY219" i="23"/>
  <c r="AZ145" i="20"/>
  <c r="BB145" i="20"/>
  <c r="BA145" i="20"/>
  <c r="AY145" i="20"/>
  <c r="AX145" i="20"/>
  <c r="AZ161" i="20"/>
  <c r="AY161" i="20"/>
  <c r="BB161" i="20"/>
  <c r="BA161" i="20"/>
  <c r="AX161" i="20"/>
  <c r="AQ244" i="23"/>
  <c r="AQ152" i="23"/>
  <c r="AQ220" i="23"/>
  <c r="AQ80" i="23"/>
  <c r="BF149" i="23"/>
  <c r="BE150" i="23"/>
  <c r="BB80" i="20"/>
  <c r="BA80" i="20"/>
  <c r="AZ80" i="20"/>
  <c r="AY80" i="20"/>
  <c r="AX80" i="20"/>
  <c r="BB118" i="20"/>
  <c r="BA118" i="20"/>
  <c r="AZ118" i="20"/>
  <c r="AY118" i="20"/>
  <c r="AX118" i="20"/>
  <c r="BB366" i="20"/>
  <c r="BA366" i="20"/>
  <c r="AZ366" i="20"/>
  <c r="AY366" i="20"/>
  <c r="AX366" i="20"/>
  <c r="BB110" i="20"/>
  <c r="BA110" i="20"/>
  <c r="AZ110" i="20"/>
  <c r="AY110" i="20"/>
  <c r="AX110" i="20"/>
  <c r="BB124" i="20"/>
  <c r="BA124" i="20"/>
  <c r="AZ124" i="20"/>
  <c r="AY124" i="20"/>
  <c r="AX124" i="20"/>
  <c r="AZ251" i="20"/>
  <c r="BB251" i="20"/>
  <c r="BA251" i="20"/>
  <c r="AY251" i="20"/>
  <c r="AX251" i="20"/>
  <c r="BB283" i="20"/>
  <c r="BA283" i="20"/>
  <c r="AZ283" i="20"/>
  <c r="AY283" i="20"/>
  <c r="AX283" i="20"/>
  <c r="BB60" i="20"/>
  <c r="BA60" i="20"/>
  <c r="AZ60" i="20"/>
  <c r="AY60" i="20"/>
  <c r="AX60" i="20"/>
  <c r="AY296" i="20"/>
  <c r="BF151" i="23"/>
  <c r="AQ120" i="23"/>
  <c r="AI7" i="7"/>
  <c r="AE8" i="7"/>
  <c r="AY218" i="23"/>
  <c r="AX148" i="20"/>
  <c r="BF88" i="23"/>
  <c r="BE219" i="23"/>
  <c r="BC267" i="23"/>
  <c r="BA96" i="20"/>
  <c r="BA125" i="20"/>
  <c r="BB143" i="20"/>
  <c r="BE203" i="23"/>
  <c r="BE253" i="23"/>
  <c r="AY212" i="20"/>
  <c r="AZ160" i="20"/>
  <c r="BE192" i="23"/>
  <c r="BE257" i="23"/>
  <c r="AY272" i="23"/>
  <c r="AX167" i="20"/>
  <c r="AY222" i="20"/>
  <c r="BF245" i="23"/>
  <c r="AQ137" i="23"/>
  <c r="BE238" i="23"/>
  <c r="BC197" i="23"/>
  <c r="BC249" i="23"/>
  <c r="BC188" i="23"/>
  <c r="BB141" i="20"/>
  <c r="AX175" i="20"/>
  <c r="BE205" i="23"/>
  <c r="AQ197" i="23"/>
  <c r="AY238" i="23"/>
  <c r="AZ334" i="20"/>
  <c r="BB348" i="20"/>
  <c r="BF200" i="23"/>
  <c r="BF238" i="23"/>
  <c r="BF89" i="23"/>
  <c r="BC167" i="23"/>
  <c r="AZ184" i="20"/>
  <c r="AY177" i="20"/>
  <c r="AQ99" i="23"/>
  <c r="BA336" i="20"/>
  <c r="AY215" i="23"/>
  <c r="AZ210" i="20"/>
  <c r="BF178" i="23"/>
  <c r="AQ255" i="23"/>
  <c r="AZ300" i="20"/>
  <c r="BC236" i="23"/>
  <c r="AX136" i="20"/>
  <c r="AY139" i="20"/>
  <c r="BE124" i="23"/>
  <c r="BE135" i="23"/>
  <c r="BE86" i="23"/>
  <c r="BE256" i="23"/>
  <c r="BE139" i="23"/>
  <c r="BE122" i="23"/>
  <c r="AQ196" i="23"/>
  <c r="AY155" i="20"/>
  <c r="BE148" i="23"/>
  <c r="BE202" i="23"/>
  <c r="BF253" i="23"/>
  <c r="AQ184" i="23"/>
  <c r="BE217" i="23"/>
  <c r="BF109" i="23"/>
  <c r="BF243" i="23"/>
  <c r="BF121" i="23"/>
  <c r="AQ192" i="23"/>
  <c r="BA184" i="20"/>
  <c r="AZ177" i="20"/>
  <c r="BE251" i="23"/>
  <c r="AX132" i="20"/>
  <c r="BA210" i="20"/>
  <c r="AY198" i="23"/>
  <c r="BA300" i="20"/>
  <c r="AY228" i="23"/>
  <c r="AY136" i="20"/>
  <c r="BA139" i="20"/>
  <c r="BE108" i="23"/>
  <c r="BE111" i="23"/>
  <c r="BE170" i="23"/>
  <c r="BE178" i="23"/>
  <c r="BE78" i="23"/>
  <c r="BE84" i="23"/>
  <c r="BA155" i="20"/>
  <c r="BE123" i="23"/>
  <c r="AY265" i="23" l="1"/>
  <c r="AY179" i="23"/>
  <c r="AY107" i="23"/>
  <c r="AY193" i="23"/>
  <c r="AY86" i="23"/>
  <c r="AY77" i="23"/>
  <c r="AY113" i="23"/>
  <c r="AY172" i="23"/>
  <c r="BF203" i="23"/>
  <c r="BC208" i="23"/>
  <c r="AY80" i="23"/>
  <c r="BC258" i="23"/>
  <c r="BF185" i="23"/>
  <c r="AY244" i="23"/>
  <c r="BF94" i="23"/>
  <c r="AY251" i="23"/>
  <c r="AY191" i="23"/>
  <c r="AY182" i="23"/>
  <c r="BF260" i="23"/>
  <c r="AY266" i="23"/>
  <c r="BF175" i="23"/>
  <c r="AY197" i="23"/>
  <c r="AY169" i="23"/>
  <c r="BC129" i="23"/>
  <c r="AY126" i="23"/>
  <c r="BC213" i="23"/>
  <c r="BE151" i="23"/>
  <c r="BE99" i="23"/>
  <c r="AY205" i="23"/>
  <c r="AY98" i="23"/>
  <c r="AY264" i="23"/>
  <c r="BE100" i="23"/>
  <c r="AY101" i="23"/>
  <c r="AY111" i="23"/>
  <c r="AY156" i="23"/>
  <c r="AY115" i="23"/>
  <c r="AY88" i="23"/>
  <c r="BE221" i="23"/>
  <c r="AY79" i="23"/>
  <c r="AY168" i="23"/>
  <c r="AY92" i="23"/>
  <c r="AY223" i="23"/>
  <c r="AY200" i="23"/>
  <c r="BF135" i="23"/>
  <c r="BF115" i="23"/>
  <c r="BF261" i="23"/>
  <c r="AY155" i="23"/>
  <c r="AY234" i="23"/>
  <c r="BC266" i="23"/>
  <c r="AY184" i="23"/>
  <c r="BC125" i="23"/>
  <c r="AY142" i="23"/>
  <c r="BE120" i="23"/>
  <c r="BC168" i="23"/>
  <c r="AY85" i="23"/>
  <c r="BE147" i="23"/>
  <c r="AY108" i="23"/>
  <c r="AY175" i="23"/>
  <c r="AY229" i="23"/>
  <c r="AY227" i="23"/>
  <c r="AY140" i="23"/>
  <c r="AY231" i="23"/>
  <c r="AY97" i="23"/>
  <c r="BF208" i="23"/>
  <c r="BF176" i="23"/>
  <c r="AY240" i="23"/>
  <c r="BF144" i="23"/>
  <c r="BF264" i="23"/>
  <c r="AY153" i="23"/>
  <c r="AY158" i="23"/>
  <c r="BC169" i="23"/>
  <c r="AY143" i="23"/>
  <c r="BF76" i="23"/>
  <c r="BC154" i="23"/>
  <c r="BC252" i="23"/>
  <c r="BC107" i="23"/>
  <c r="BC86" i="23"/>
  <c r="BE166" i="23"/>
  <c r="BF187" i="23"/>
  <c r="BF129" i="23"/>
  <c r="BC97" i="23"/>
  <c r="AY116" i="23"/>
  <c r="BE106" i="23"/>
  <c r="BC199" i="23"/>
  <c r="AY149" i="23"/>
  <c r="AY190" i="23"/>
  <c r="AY253" i="23"/>
  <c r="AY258" i="23"/>
  <c r="AY109" i="23"/>
  <c r="BE107" i="23"/>
  <c r="AY181" i="23"/>
  <c r="BC150" i="23"/>
  <c r="BE245" i="23"/>
  <c r="BE193" i="23"/>
  <c r="BC233" i="23"/>
  <c r="BE142" i="23"/>
  <c r="AY187" i="23"/>
  <c r="BE105" i="23"/>
  <c r="AY151" i="23"/>
  <c r="BE127" i="23"/>
  <c r="AY87" i="23"/>
  <c r="AY165" i="23"/>
  <c r="AY232" i="23"/>
  <c r="AY222" i="23"/>
  <c r="AY102" i="23"/>
  <c r="AY166" i="23"/>
  <c r="AY90" i="23"/>
  <c r="AY123" i="23"/>
  <c r="BC257" i="23"/>
  <c r="BF158" i="23"/>
  <c r="BF227" i="23"/>
  <c r="AY100" i="23"/>
  <c r="BC263" i="23"/>
  <c r="BC113" i="23"/>
  <c r="BC151" i="23"/>
  <c r="BC148" i="23"/>
  <c r="BC95" i="23"/>
  <c r="BE93" i="23"/>
  <c r="AY121" i="23"/>
  <c r="BC250" i="23"/>
  <c r="BE98" i="23"/>
  <c r="BC84" i="23"/>
  <c r="BE77" i="23"/>
  <c r="BF138" i="23"/>
  <c r="AY124" i="23"/>
  <c r="AY209" i="23"/>
  <c r="AY267" i="23"/>
  <c r="AY203" i="23"/>
  <c r="AY174" i="23"/>
  <c r="AW217" i="23"/>
  <c r="BF123" i="23"/>
  <c r="AY146" i="23"/>
  <c r="BC246" i="23"/>
  <c r="BC137" i="23"/>
  <c r="AY235" i="23"/>
  <c r="AY189" i="23"/>
  <c r="BC178" i="23"/>
  <c r="AY195" i="23"/>
  <c r="BC156" i="23"/>
  <c r="BC214" i="23"/>
  <c r="AY249" i="23"/>
  <c r="BF124" i="23"/>
  <c r="AY145" i="23"/>
  <c r="BC103" i="23"/>
  <c r="BC105" i="23"/>
  <c r="BE218" i="23"/>
  <c r="BE250" i="23"/>
  <c r="BE255" i="23"/>
  <c r="BE227" i="23"/>
  <c r="AY119" i="23"/>
  <c r="AY110" i="23"/>
  <c r="AY202" i="23"/>
  <c r="BE252" i="23"/>
  <c r="AY204" i="23"/>
  <c r="BC106" i="23"/>
  <c r="AY135" i="23"/>
  <c r="BF153" i="23"/>
  <c r="AY96" i="23"/>
  <c r="BC189" i="23"/>
  <c r="AY256" i="23"/>
  <c r="BC112" i="23"/>
  <c r="BE94" i="23"/>
  <c r="BC109" i="23"/>
  <c r="AY180" i="23"/>
  <c r="AY138" i="23"/>
  <c r="BF184" i="23"/>
  <c r="BE79" i="23"/>
  <c r="AY178" i="23"/>
  <c r="BE226" i="23"/>
  <c r="AY252" i="23"/>
  <c r="AY170" i="23"/>
  <c r="AY225" i="23"/>
  <c r="AY173" i="23"/>
  <c r="BC230" i="23"/>
  <c r="AY268" i="23"/>
  <c r="BC85" i="23"/>
  <c r="AY159" i="23"/>
  <c r="AZ239" i="23"/>
  <c r="AY230" i="23"/>
  <c r="BF145" i="23"/>
  <c r="BF134" i="23"/>
  <c r="BF164" i="23"/>
  <c r="BC99" i="23"/>
  <c r="AY269" i="23"/>
  <c r="BE82" i="23"/>
  <c r="BE264" i="23"/>
  <c r="BE92" i="23"/>
  <c r="BE182" i="23"/>
  <c r="BC104" i="23"/>
  <c r="AY84" i="23"/>
  <c r="BC206" i="23"/>
  <c r="AY210" i="23"/>
  <c r="BE194" i="23"/>
  <c r="AY161" i="23"/>
  <c r="AY217" i="23"/>
  <c r="AY237" i="23"/>
  <c r="AY250" i="23"/>
  <c r="AY260" i="23"/>
  <c r="AY194" i="23"/>
  <c r="AY152" i="23"/>
  <c r="BF234" i="23"/>
  <c r="AY89" i="23"/>
  <c r="AY199" i="23"/>
  <c r="BC78" i="23"/>
  <c r="AY131" i="23"/>
  <c r="BF193" i="23"/>
  <c r="BE197" i="23"/>
  <c r="BE112" i="23"/>
  <c r="AY274" i="23"/>
  <c r="BE269" i="23"/>
  <c r="BE230" i="23"/>
  <c r="AY139" i="23"/>
  <c r="BC245" i="23"/>
  <c r="AY129" i="23"/>
  <c r="AY112" i="23"/>
  <c r="BE97" i="23"/>
  <c r="AY134" i="23"/>
  <c r="AY207" i="23"/>
  <c r="AY144" i="23"/>
  <c r="AW162" i="23"/>
  <c r="AY117" i="23"/>
  <c r="AY133" i="23"/>
  <c r="AY141" i="23"/>
  <c r="AY188" i="23"/>
  <c r="AY148" i="23"/>
  <c r="AY233" i="23"/>
  <c r="BE146" i="23"/>
  <c r="BC201" i="23"/>
  <c r="AY94" i="23"/>
  <c r="BF216" i="23"/>
  <c r="BE259" i="23"/>
  <c r="BE189" i="23"/>
  <c r="BE240" i="23"/>
  <c r="BE249" i="23"/>
  <c r="BE114" i="23"/>
  <c r="AY226" i="23"/>
  <c r="AY93" i="23"/>
  <c r="BC200" i="23"/>
  <c r="AY83" i="23"/>
  <c r="AY201" i="23"/>
  <c r="AY255" i="23"/>
  <c r="BF130" i="23"/>
  <c r="AY185" i="23"/>
  <c r="BF159" i="23"/>
  <c r="BF247" i="23"/>
  <c r="AY105" i="23"/>
  <c r="AY263" i="23"/>
  <c r="AY132" i="23"/>
  <c r="AY243" i="23"/>
  <c r="BE187" i="23"/>
  <c r="BE206" i="23"/>
  <c r="AY239" i="23"/>
  <c r="BC155" i="23"/>
  <c r="AY136" i="23"/>
  <c r="AY137" i="23"/>
  <c r="BE174" i="23"/>
  <c r="AY104" i="23"/>
  <c r="AY247" i="23"/>
  <c r="AY128" i="23"/>
  <c r="AY273" i="23"/>
  <c r="AY275" i="23"/>
  <c r="AY120" i="23"/>
  <c r="BF122" i="23"/>
  <c r="BF96" i="23"/>
  <c r="BF102" i="23"/>
  <c r="AY130" i="23"/>
  <c r="BC207" i="23"/>
  <c r="BC184" i="23"/>
  <c r="BC140" i="23"/>
  <c r="BC226" i="23"/>
  <c r="BC136" i="23"/>
  <c r="BC157" i="23"/>
  <c r="AY118" i="23"/>
  <c r="BF267" i="23"/>
  <c r="BE244" i="23"/>
  <c r="BE241" i="23"/>
  <c r="AY270" i="23"/>
  <c r="BE222" i="23"/>
  <c r="BE173" i="23"/>
  <c r="BC220" i="23"/>
  <c r="AY186" i="23"/>
  <c r="BE153" i="23"/>
  <c r="BC166" i="23"/>
  <c r="BE247" i="23"/>
  <c r="AY246" i="23"/>
  <c r="AY164" i="23"/>
  <c r="AY150" i="23"/>
  <c r="AY183" i="23"/>
  <c r="BC244" i="23"/>
  <c r="BF225" i="23"/>
  <c r="BC215" i="23"/>
  <c r="BE275" i="23"/>
  <c r="AZ175" i="23"/>
  <c r="AZ231" i="23"/>
  <c r="AX259" i="23"/>
  <c r="AZ273" i="23"/>
  <c r="AZ269" i="23"/>
  <c r="AZ247" i="23"/>
  <c r="AZ219" i="23"/>
  <c r="AZ272" i="23"/>
  <c r="AZ198" i="23"/>
  <c r="AZ202" i="23"/>
  <c r="AZ238" i="23"/>
  <c r="AZ183" i="23"/>
  <c r="AZ244" i="23"/>
  <c r="AZ184" i="23"/>
  <c r="AZ261" i="23"/>
  <c r="AZ179" i="23"/>
  <c r="AZ203" i="23"/>
  <c r="AZ197" i="23"/>
  <c r="AZ171" i="23"/>
  <c r="AZ263" i="23"/>
  <c r="BD90" i="23"/>
  <c r="BD112" i="23"/>
  <c r="BD97" i="23"/>
  <c r="BD96" i="23"/>
  <c r="AW218" i="23"/>
  <c r="AW151" i="23"/>
  <c r="BD227" i="23"/>
  <c r="AX138" i="23"/>
  <c r="BD138" i="23"/>
  <c r="AQ2" i="23"/>
  <c r="AQ1" i="23"/>
  <c r="AX157" i="23"/>
  <c r="AW116" i="23"/>
  <c r="BD225" i="23"/>
  <c r="AW233" i="23"/>
  <c r="AX262" i="23"/>
  <c r="AZ232" i="23"/>
  <c r="BD182" i="23"/>
  <c r="AW128" i="23"/>
  <c r="AW201" i="23"/>
  <c r="AW215" i="23"/>
  <c r="AW156" i="23"/>
  <c r="AW183" i="23"/>
  <c r="AW87" i="23"/>
  <c r="AW193" i="23"/>
  <c r="AW216" i="23"/>
  <c r="AW238" i="23"/>
  <c r="AW268" i="23"/>
  <c r="AW150" i="23"/>
  <c r="AW252" i="23"/>
  <c r="BD102" i="23"/>
  <c r="BF179" i="23"/>
  <c r="BD92" i="23"/>
  <c r="BD248" i="23"/>
  <c r="AX199" i="23"/>
  <c r="AW105" i="23"/>
  <c r="AX272" i="23"/>
  <c r="AX77" i="23"/>
  <c r="AX211" i="23"/>
  <c r="AX175" i="23"/>
  <c r="BD165" i="23"/>
  <c r="AW129" i="23"/>
  <c r="BC237" i="23"/>
  <c r="AZ267" i="23"/>
  <c r="BF196" i="23"/>
  <c r="BF95" i="23"/>
  <c r="BC162" i="23"/>
  <c r="BD212" i="23"/>
  <c r="BD221" i="23"/>
  <c r="BC118" i="23"/>
  <c r="BC264" i="23"/>
  <c r="BF93" i="23"/>
  <c r="BD258" i="23"/>
  <c r="BE167" i="23"/>
  <c r="BF166" i="23"/>
  <c r="BE213" i="23"/>
  <c r="BC82" i="23"/>
  <c r="BF98" i="23"/>
  <c r="AW135" i="23"/>
  <c r="AW161" i="23"/>
  <c r="BD226" i="23"/>
  <c r="AX267" i="23"/>
  <c r="BD119" i="23"/>
  <c r="AY206" i="23"/>
  <c r="AW92" i="23"/>
  <c r="BD143" i="23"/>
  <c r="BD84" i="23"/>
  <c r="AW99" i="23"/>
  <c r="AX105" i="23"/>
  <c r="BD246" i="23"/>
  <c r="AX213" i="23"/>
  <c r="AX245" i="23"/>
  <c r="AZ205" i="23"/>
  <c r="AX257" i="23"/>
  <c r="AW160" i="23"/>
  <c r="BD180" i="23"/>
  <c r="AZ176" i="23"/>
  <c r="AX115" i="23"/>
  <c r="BF118" i="23"/>
  <c r="AW153" i="23"/>
  <c r="BD98" i="23"/>
  <c r="AW267" i="23"/>
  <c r="AW158" i="23"/>
  <c r="AZ260" i="23"/>
  <c r="AX148" i="23"/>
  <c r="BD256" i="23"/>
  <c r="AX88" i="23"/>
  <c r="AW258" i="23"/>
  <c r="AZ191" i="23"/>
  <c r="BF170" i="23"/>
  <c r="L275" i="23"/>
  <c r="AD275" i="23" s="1"/>
  <c r="AP275" i="23" s="1"/>
  <c r="AD274" i="23"/>
  <c r="AP274" i="23" s="1"/>
  <c r="BD174" i="23"/>
  <c r="BD184" i="23"/>
  <c r="AW173" i="23"/>
  <c r="BD151" i="23"/>
  <c r="AW157" i="23"/>
  <c r="BD244" i="23"/>
  <c r="AX264" i="23"/>
  <c r="AI8" i="7"/>
  <c r="AE9" i="7"/>
  <c r="AW223" i="23"/>
  <c r="BD199" i="23"/>
  <c r="AW241" i="23"/>
  <c r="BD109" i="23"/>
  <c r="AW140" i="23"/>
  <c r="BD105" i="23"/>
  <c r="AX133" i="23"/>
  <c r="AW76" i="23"/>
  <c r="BD81" i="23"/>
  <c r="AW270" i="23"/>
  <c r="AW163" i="23"/>
  <c r="AW251" i="23"/>
  <c r="AX249" i="23"/>
  <c r="AX232" i="23"/>
  <c r="AW264" i="23"/>
  <c r="AW188" i="23"/>
  <c r="BD107" i="23"/>
  <c r="BF191" i="23"/>
  <c r="BD103" i="23"/>
  <c r="AZ252" i="23"/>
  <c r="BF194" i="23"/>
  <c r="AX94" i="23"/>
  <c r="BF91" i="23"/>
  <c r="BF163" i="23"/>
  <c r="AW107" i="23"/>
  <c r="BF120" i="23"/>
  <c r="BD228" i="23"/>
  <c r="AZ207" i="23"/>
  <c r="BD145" i="23"/>
  <c r="AW170" i="23"/>
  <c r="BD137" i="23"/>
  <c r="BD124" i="23"/>
  <c r="BD132" i="23"/>
  <c r="BD247" i="23"/>
  <c r="AW231" i="23"/>
  <c r="AW123" i="23"/>
  <c r="AZ177" i="23"/>
  <c r="AZ173" i="23"/>
  <c r="AX97" i="23"/>
  <c r="AW138" i="23"/>
  <c r="AZ241" i="23"/>
  <c r="AW187" i="23"/>
  <c r="AW249" i="23"/>
  <c r="AW225" i="23"/>
  <c r="AZ226" i="23"/>
  <c r="AZ249" i="23"/>
  <c r="BD88" i="23"/>
  <c r="BD210" i="23"/>
  <c r="BF103" i="23"/>
  <c r="BF274" i="23"/>
  <c r="BD162" i="23"/>
  <c r="BD91" i="23"/>
  <c r="AX209" i="23"/>
  <c r="AX246" i="23"/>
  <c r="AW84" i="23"/>
  <c r="AX221" i="23"/>
  <c r="BD110" i="23"/>
  <c r="BD134" i="23"/>
  <c r="AZ265" i="23"/>
  <c r="AW265" i="23"/>
  <c r="AZ254" i="23"/>
  <c r="AZ235" i="23"/>
  <c r="BD243" i="23"/>
  <c r="AX149" i="23"/>
  <c r="AW110" i="23"/>
  <c r="AX76" i="23"/>
  <c r="AX80" i="23"/>
  <c r="AW102" i="23"/>
  <c r="AW263" i="23"/>
  <c r="AZ189" i="23"/>
  <c r="AX131" i="23"/>
  <c r="BD87" i="23"/>
  <c r="BD197" i="23"/>
  <c r="BF111" i="23"/>
  <c r="AW198" i="23"/>
  <c r="AX270" i="23"/>
  <c r="AW121" i="23"/>
  <c r="BF105" i="23"/>
  <c r="BF139" i="23"/>
  <c r="AW213" i="23"/>
  <c r="AW228" i="23"/>
  <c r="BF269" i="23"/>
  <c r="BD273" i="23"/>
  <c r="AX217" i="23"/>
  <c r="AW250" i="23"/>
  <c r="BF172" i="23"/>
  <c r="BD189" i="23"/>
  <c r="BD123" i="23"/>
  <c r="BD95" i="23"/>
  <c r="AX150" i="23"/>
  <c r="AX93" i="23"/>
  <c r="AW168" i="23"/>
  <c r="AW207" i="23"/>
  <c r="AZ223" i="23"/>
  <c r="BF154" i="23"/>
  <c r="BD157" i="23"/>
  <c r="AW108" i="23"/>
  <c r="BC145" i="23"/>
  <c r="AZ192" i="23"/>
  <c r="BF156" i="23"/>
  <c r="BE160" i="23"/>
  <c r="BE144" i="23"/>
  <c r="BF87" i="23"/>
  <c r="BF233" i="23"/>
  <c r="BF204" i="23"/>
  <c r="BD220" i="23"/>
  <c r="BF223" i="23"/>
  <c r="BC130" i="23"/>
  <c r="AW274" i="23"/>
  <c r="BF251" i="23"/>
  <c r="BC132" i="23"/>
  <c r="BC127" i="23"/>
  <c r="BE229" i="23"/>
  <c r="BD204" i="23"/>
  <c r="BD192" i="23"/>
  <c r="AW139" i="23"/>
  <c r="BD264" i="23"/>
  <c r="BD183" i="23"/>
  <c r="BD239" i="23"/>
  <c r="AX84" i="23"/>
  <c r="BD214" i="23"/>
  <c r="AX253" i="23"/>
  <c r="BD233" i="23"/>
  <c r="AW227" i="23"/>
  <c r="AZ234" i="23"/>
  <c r="BD122" i="23"/>
  <c r="AX255" i="23"/>
  <c r="AW202" i="23"/>
  <c r="BD223" i="23"/>
  <c r="AW82" i="23"/>
  <c r="AZ225" i="23"/>
  <c r="BF157" i="23"/>
  <c r="AZ172" i="23"/>
  <c r="BF217" i="23"/>
  <c r="AW248" i="23"/>
  <c r="AZ214" i="23"/>
  <c r="AX99" i="23"/>
  <c r="BF210" i="23"/>
  <c r="AX186" i="23"/>
  <c r="BD142" i="23"/>
  <c r="BD108" i="23"/>
  <c r="BD260" i="23"/>
  <c r="BF271" i="23"/>
  <c r="AW154" i="23"/>
  <c r="BD168" i="23"/>
  <c r="BD229" i="23"/>
  <c r="BF214" i="23"/>
  <c r="AX126" i="23"/>
  <c r="AZ233" i="23"/>
  <c r="AX164" i="23"/>
  <c r="BF202" i="23"/>
  <c r="BD252" i="23"/>
  <c r="AX218" i="23"/>
  <c r="AX147" i="23"/>
  <c r="BF78" i="23"/>
  <c r="BD153" i="23"/>
  <c r="AX171" i="23"/>
  <c r="BC171" i="23"/>
  <c r="AZ181" i="23"/>
  <c r="AX271" i="23"/>
  <c r="AW94" i="23"/>
  <c r="BD160" i="23"/>
  <c r="BD113" i="23"/>
  <c r="AZ224" i="23"/>
  <c r="BE248" i="23"/>
  <c r="BF262" i="23"/>
  <c r="BE80" i="23"/>
  <c r="AW130" i="23"/>
  <c r="BE102" i="23"/>
  <c r="BE171" i="23"/>
  <c r="BF90" i="23"/>
  <c r="BC212" i="23"/>
  <c r="BF240" i="23"/>
  <c r="AX154" i="23"/>
  <c r="AX136" i="23"/>
  <c r="BF186" i="23"/>
  <c r="BD206" i="23"/>
  <c r="AW253" i="23"/>
  <c r="BF97" i="23"/>
  <c r="AZ206" i="23"/>
  <c r="AX79" i="23"/>
  <c r="AY160" i="23"/>
  <c r="AY242" i="23"/>
  <c r="BC240" i="23"/>
  <c r="AW124" i="23"/>
  <c r="BD101" i="23"/>
  <c r="BD170" i="23"/>
  <c r="AW200" i="23"/>
  <c r="AX269" i="23"/>
  <c r="AW141" i="23"/>
  <c r="BD172" i="23"/>
  <c r="AZ212" i="23"/>
  <c r="BD259" i="23"/>
  <c r="AX219" i="23"/>
  <c r="AW127" i="23"/>
  <c r="BD144" i="23"/>
  <c r="BD181" i="23"/>
  <c r="AZ216" i="23"/>
  <c r="AW100" i="23"/>
  <c r="BD265" i="23"/>
  <c r="AW167" i="23"/>
  <c r="BD198" i="23"/>
  <c r="BD147" i="23"/>
  <c r="AW171" i="23"/>
  <c r="AW271" i="23"/>
  <c r="AW239" i="23"/>
  <c r="BD255" i="23"/>
  <c r="BF255" i="23"/>
  <c r="BD218" i="23"/>
  <c r="AZ185" i="23"/>
  <c r="AW191" i="23"/>
  <c r="BD201" i="23"/>
  <c r="BD241" i="23"/>
  <c r="AX180" i="23"/>
  <c r="BF195" i="23"/>
  <c r="BF169" i="23"/>
  <c r="BF182" i="23"/>
  <c r="BF104" i="23"/>
  <c r="AX273" i="23"/>
  <c r="AW104" i="23"/>
  <c r="BF221" i="23"/>
  <c r="BF188" i="23"/>
  <c r="AX254" i="23"/>
  <c r="BF136" i="23"/>
  <c r="AZ215" i="23"/>
  <c r="AX241" i="23"/>
  <c r="BD161" i="23"/>
  <c r="AZ245" i="23"/>
  <c r="AX228" i="23"/>
  <c r="AW234" i="23"/>
  <c r="AZ200" i="23"/>
  <c r="BF189" i="23"/>
  <c r="AW176" i="23"/>
  <c r="BF249" i="23"/>
  <c r="BD135" i="23"/>
  <c r="BD187" i="23"/>
  <c r="BC133" i="23"/>
  <c r="AX168" i="23"/>
  <c r="AW242" i="23"/>
  <c r="AX142" i="23"/>
  <c r="AZ193" i="23"/>
  <c r="AW164" i="23"/>
  <c r="BF231" i="23"/>
  <c r="AY154" i="23"/>
  <c r="BC222" i="23"/>
  <c r="AZ259" i="23"/>
  <c r="AX238" i="23"/>
  <c r="BD190" i="23"/>
  <c r="BC117" i="23"/>
  <c r="AX78" i="23"/>
  <c r="BD78" i="23"/>
  <c r="BD267" i="23"/>
  <c r="BD235" i="23"/>
  <c r="AX224" i="23"/>
  <c r="AW81" i="23"/>
  <c r="AW212" i="23"/>
  <c r="AX170" i="23"/>
  <c r="AW113" i="23"/>
  <c r="BD242" i="23"/>
  <c r="AX152" i="23"/>
  <c r="AZ213" i="23"/>
  <c r="AX200" i="23"/>
  <c r="AX190" i="23"/>
  <c r="AW189" i="23"/>
  <c r="AW211" i="23"/>
  <c r="AW131" i="23"/>
  <c r="AX229" i="23"/>
  <c r="AX260" i="23"/>
  <c r="BD217" i="23"/>
  <c r="BD136" i="23"/>
  <c r="AX104" i="23"/>
  <c r="BD86" i="23"/>
  <c r="AW244" i="23"/>
  <c r="BD270" i="23"/>
  <c r="AX268" i="23"/>
  <c r="AX123" i="23"/>
  <c r="AW93" i="23"/>
  <c r="BD116" i="23"/>
  <c r="BF83" i="23"/>
  <c r="AX134" i="23"/>
  <c r="AW236" i="23"/>
  <c r="AX265" i="23"/>
  <c r="BD203" i="23"/>
  <c r="AX197" i="23"/>
  <c r="AX85" i="23"/>
  <c r="AZ211" i="23"/>
  <c r="AW195" i="23"/>
  <c r="AW96" i="23"/>
  <c r="AW204" i="23"/>
  <c r="AZ174" i="23"/>
  <c r="AW205" i="23"/>
  <c r="BD114" i="23"/>
  <c r="AW246" i="23"/>
  <c r="BD266" i="23"/>
  <c r="BD85" i="23"/>
  <c r="AX135" i="23"/>
  <c r="AW146" i="23"/>
  <c r="BF82" i="23"/>
  <c r="BD115" i="23"/>
  <c r="BD79" i="23"/>
  <c r="AX162" i="23"/>
  <c r="AW262" i="23"/>
  <c r="AW185" i="23"/>
  <c r="BF160" i="23"/>
  <c r="BC194" i="23"/>
  <c r="BF100" i="23"/>
  <c r="AX89" i="23"/>
  <c r="AW266" i="23"/>
  <c r="AW259" i="23"/>
  <c r="AX156" i="23"/>
  <c r="AX233" i="23"/>
  <c r="AW275" i="23"/>
  <c r="BC100" i="23"/>
  <c r="BD224" i="23"/>
  <c r="BE101" i="23"/>
  <c r="AX226" i="23"/>
  <c r="BC76" i="23"/>
  <c r="BC96" i="23"/>
  <c r="BD106" i="23"/>
  <c r="AX103" i="23"/>
  <c r="BD127" i="23"/>
  <c r="AY95" i="23"/>
  <c r="AW111" i="23"/>
  <c r="AY259" i="23"/>
  <c r="BF173" i="23"/>
  <c r="AW78" i="23"/>
  <c r="AW120" i="23"/>
  <c r="AX109" i="23"/>
  <c r="BD196" i="23"/>
  <c r="AW181" i="23"/>
  <c r="BD215" i="23"/>
  <c r="AW184" i="23"/>
  <c r="AX235" i="23"/>
  <c r="BD149" i="23"/>
  <c r="BD185" i="23"/>
  <c r="BD131" i="23"/>
  <c r="AX191" i="23"/>
  <c r="AX227" i="23"/>
  <c r="BD139" i="23"/>
  <c r="AX153" i="23"/>
  <c r="AW203" i="23"/>
  <c r="AW172" i="23"/>
  <c r="AW194" i="23"/>
  <c r="AX215" i="23"/>
  <c r="AZ255" i="23"/>
  <c r="AW122" i="23"/>
  <c r="AZ262" i="23"/>
  <c r="AW179" i="23"/>
  <c r="AZ182" i="23"/>
  <c r="AX183" i="23"/>
  <c r="BD156" i="23"/>
  <c r="BD257" i="23"/>
  <c r="AX234" i="23"/>
  <c r="BF252" i="23"/>
  <c r="BF246" i="23"/>
  <c r="AW77" i="23"/>
  <c r="AW237" i="23"/>
  <c r="BD152" i="23"/>
  <c r="AX187" i="23"/>
  <c r="BF167" i="23"/>
  <c r="AW175" i="23"/>
  <c r="AX137" i="23"/>
  <c r="AX111" i="23"/>
  <c r="AZ208" i="23"/>
  <c r="BF92" i="23"/>
  <c r="BF199" i="23"/>
  <c r="BC186" i="23"/>
  <c r="BC210" i="23"/>
  <c r="BC256" i="23"/>
  <c r="BC165" i="23"/>
  <c r="BC268" i="23"/>
  <c r="BC232" i="23"/>
  <c r="BC138" i="23"/>
  <c r="BC110" i="23"/>
  <c r="BE243" i="23"/>
  <c r="BE89" i="23"/>
  <c r="BE261" i="23"/>
  <c r="BE164" i="23"/>
  <c r="BE268" i="23"/>
  <c r="BE180" i="23"/>
  <c r="BE137" i="23"/>
  <c r="BE134" i="23"/>
  <c r="BE121" i="23"/>
  <c r="BE179" i="23"/>
  <c r="BE145" i="23"/>
  <c r="AX237" i="23"/>
  <c r="BC108" i="23"/>
  <c r="BC221" i="23"/>
  <c r="BD186" i="23"/>
  <c r="BD130" i="23"/>
  <c r="BD238" i="23"/>
  <c r="AX165" i="23"/>
  <c r="AW115" i="23"/>
  <c r="AW209" i="23"/>
  <c r="AW159" i="23"/>
  <c r="AX202" i="23"/>
  <c r="BD250" i="23"/>
  <c r="BD230" i="23"/>
  <c r="AX155" i="23"/>
  <c r="BD146" i="23"/>
  <c r="AX144" i="23"/>
  <c r="AW134" i="23"/>
  <c r="BD245" i="23"/>
  <c r="BD269" i="23"/>
  <c r="T8" i="7"/>
  <c r="Q9" i="7"/>
  <c r="BD236" i="23"/>
  <c r="AX203" i="23"/>
  <c r="AZ258" i="23"/>
  <c r="AW220" i="23"/>
  <c r="AX113" i="23"/>
  <c r="AX129" i="23"/>
  <c r="AW197" i="23"/>
  <c r="BF168" i="23"/>
  <c r="AX193" i="23"/>
  <c r="BF152" i="23"/>
  <c r="AW119" i="23"/>
  <c r="AZ271" i="23"/>
  <c r="BD173" i="23"/>
  <c r="AX258" i="23"/>
  <c r="AZ275" i="23"/>
  <c r="AZ228" i="23"/>
  <c r="BF112" i="23"/>
  <c r="AZ220" i="23"/>
  <c r="AW221" i="23"/>
  <c r="BF131" i="23"/>
  <c r="AX110" i="23"/>
  <c r="BF206" i="23"/>
  <c r="BF133" i="23"/>
  <c r="BF254" i="23"/>
  <c r="AX159" i="23"/>
  <c r="AX172" i="23"/>
  <c r="BF213" i="23"/>
  <c r="BF106" i="23"/>
  <c r="BD253" i="23"/>
  <c r="AX184" i="23"/>
  <c r="BC102" i="23"/>
  <c r="AX98" i="23"/>
  <c r="BF128" i="23"/>
  <c r="AW169" i="23"/>
  <c r="BD166" i="23"/>
  <c r="BC253" i="23"/>
  <c r="AW230" i="23"/>
  <c r="BE228" i="23"/>
  <c r="BF177" i="23"/>
  <c r="AY114" i="23"/>
  <c r="BD222" i="23"/>
  <c r="BF263" i="23"/>
  <c r="BF198" i="23"/>
  <c r="BC88" i="23"/>
  <c r="AW245" i="23"/>
  <c r="AX204" i="23"/>
  <c r="AX169" i="23"/>
  <c r="AX212" i="23"/>
  <c r="AX182" i="23"/>
  <c r="AX178" i="23"/>
  <c r="AX87" i="23"/>
  <c r="AX141" i="23"/>
  <c r="AX143" i="23"/>
  <c r="BD179" i="23"/>
  <c r="AW97" i="23"/>
  <c r="AW143" i="23"/>
  <c r="AX124" i="23"/>
  <c r="AW235" i="23"/>
  <c r="BD129" i="23"/>
  <c r="BD231" i="23"/>
  <c r="BD76" i="23"/>
  <c r="BD200" i="23"/>
  <c r="AZ201" i="23"/>
  <c r="AW196" i="23"/>
  <c r="AX223" i="23"/>
  <c r="AX263" i="23"/>
  <c r="AX261" i="23"/>
  <c r="AX121" i="23"/>
  <c r="AX108" i="23"/>
  <c r="AW90" i="23"/>
  <c r="AX201" i="23"/>
  <c r="AW117" i="23"/>
  <c r="AX91" i="23"/>
  <c r="BF259" i="23"/>
  <c r="AW174" i="23"/>
  <c r="BF201" i="23"/>
  <c r="BD83" i="23"/>
  <c r="BD111" i="23"/>
  <c r="AW98" i="23"/>
  <c r="BD275" i="23"/>
  <c r="BF256" i="23"/>
  <c r="AX174" i="23"/>
  <c r="AZ221" i="23"/>
  <c r="AW260" i="23"/>
  <c r="AX275" i="23"/>
  <c r="AX266" i="23"/>
  <c r="BF272" i="23"/>
  <c r="AX208" i="23"/>
  <c r="AX242" i="23"/>
  <c r="BD271" i="23"/>
  <c r="AW152" i="23"/>
  <c r="AX244" i="23"/>
  <c r="AX222" i="23"/>
  <c r="AZ227" i="23"/>
  <c r="BF183" i="23"/>
  <c r="AW136" i="23"/>
  <c r="BD169" i="23"/>
  <c r="BD133" i="23"/>
  <c r="BF171" i="23"/>
  <c r="AX122" i="23"/>
  <c r="BF143" i="23"/>
  <c r="BF226" i="23"/>
  <c r="BD155" i="23"/>
  <c r="AW226" i="23"/>
  <c r="BC144" i="23"/>
  <c r="AX107" i="23"/>
  <c r="BD193" i="23"/>
  <c r="BF79" i="23"/>
  <c r="BC203" i="23"/>
  <c r="BD209" i="23"/>
  <c r="AW261" i="23"/>
  <c r="AX243" i="23"/>
  <c r="AX176" i="23"/>
  <c r="AW269" i="23"/>
  <c r="BC187" i="23"/>
  <c r="AW89" i="23"/>
  <c r="BC261" i="23"/>
  <c r="BD207" i="23"/>
  <c r="AZ194" i="23"/>
  <c r="BE96" i="23"/>
  <c r="AY196" i="23"/>
  <c r="BE76" i="23"/>
  <c r="BF212" i="23"/>
  <c r="BF180" i="23"/>
  <c r="BC231" i="23"/>
  <c r="BF165" i="23"/>
  <c r="AX216" i="23"/>
  <c r="BF141" i="23"/>
  <c r="BF219" i="23"/>
  <c r="BD93" i="23"/>
  <c r="BD216" i="23"/>
  <c r="BD118" i="23"/>
  <c r="AX95" i="23"/>
  <c r="AX250" i="23"/>
  <c r="AW206" i="23"/>
  <c r="AW133" i="23"/>
  <c r="AW109" i="23"/>
  <c r="BD219" i="23"/>
  <c r="AX166" i="23"/>
  <c r="AZ150" i="23"/>
  <c r="AZ149" i="23"/>
  <c r="AZ143" i="23"/>
  <c r="AZ140" i="23"/>
  <c r="AZ139" i="23"/>
  <c r="AZ125" i="23"/>
  <c r="AZ146" i="23"/>
  <c r="AZ141" i="23"/>
  <c r="AZ145" i="23"/>
  <c r="AZ111" i="23"/>
  <c r="AZ112" i="23"/>
  <c r="AZ144" i="23"/>
  <c r="AZ115" i="23"/>
  <c r="AZ105" i="23"/>
  <c r="AZ117" i="23"/>
  <c r="AZ128" i="23"/>
  <c r="AZ104" i="23"/>
  <c r="AZ109" i="23"/>
  <c r="AZ107" i="23"/>
  <c r="AZ120" i="23"/>
  <c r="AZ127" i="23"/>
  <c r="AZ126" i="23"/>
  <c r="AZ80" i="23"/>
  <c r="AZ82" i="23"/>
  <c r="AZ83" i="23"/>
  <c r="AZ85" i="23"/>
  <c r="AZ86" i="23"/>
  <c r="AZ110" i="23"/>
  <c r="AZ81" i="23"/>
  <c r="AZ87" i="23"/>
  <c r="AZ84" i="23"/>
  <c r="AZ121" i="23"/>
  <c r="AZ136" i="23"/>
  <c r="AZ123" i="23"/>
  <c r="AZ138" i="23"/>
  <c r="AZ76" i="23"/>
  <c r="AZ98" i="23"/>
  <c r="AZ78" i="23"/>
  <c r="AZ100" i="23"/>
  <c r="AZ101" i="23"/>
  <c r="AZ94" i="23"/>
  <c r="AZ114" i="23"/>
  <c r="AZ95" i="23"/>
  <c r="AZ89" i="23"/>
  <c r="AZ79" i="23"/>
  <c r="AZ92" i="23"/>
  <c r="AZ108" i="23"/>
  <c r="AZ155" i="23"/>
  <c r="AZ154" i="23"/>
  <c r="AZ118" i="23"/>
  <c r="AZ134" i="23"/>
  <c r="AZ77" i="23"/>
  <c r="AZ102" i="23"/>
  <c r="AZ106" i="23"/>
  <c r="AZ119" i="23"/>
  <c r="AZ88" i="23"/>
  <c r="AZ113" i="23"/>
  <c r="AZ93" i="23"/>
  <c r="AZ151" i="23"/>
  <c r="AZ90" i="23"/>
  <c r="AZ124" i="23"/>
  <c r="AZ147" i="23"/>
  <c r="AZ131" i="23"/>
  <c r="AZ135" i="23"/>
  <c r="AZ148" i="23"/>
  <c r="AZ103" i="23"/>
  <c r="AZ122" i="23"/>
  <c r="AZ130" i="23"/>
  <c r="AZ159" i="23"/>
  <c r="AZ96" i="23"/>
  <c r="AZ116" i="23"/>
  <c r="AZ137" i="23"/>
  <c r="AZ170" i="23"/>
  <c r="AZ132" i="23"/>
  <c r="AZ97" i="23"/>
  <c r="AZ133" i="23"/>
  <c r="AZ99" i="23"/>
  <c r="AZ129" i="23"/>
  <c r="AZ91" i="23"/>
  <c r="AZ152" i="23"/>
  <c r="AZ142" i="23"/>
  <c r="AZ256" i="23"/>
  <c r="AZ153" i="23"/>
  <c r="AZ169" i="23"/>
  <c r="AZ167" i="23"/>
  <c r="AZ163" i="23"/>
  <c r="AZ217" i="23"/>
  <c r="AZ161" i="23"/>
  <c r="AZ195" i="23"/>
  <c r="AZ166" i="23"/>
  <c r="AZ160" i="23"/>
  <c r="AZ168" i="23"/>
  <c r="AZ229" i="23"/>
  <c r="AZ266" i="23"/>
  <c r="AZ204" i="23"/>
  <c r="AZ274" i="23"/>
  <c r="AZ230" i="23"/>
  <c r="AZ268" i="23"/>
  <c r="AZ158" i="23"/>
  <c r="AZ165" i="23"/>
  <c r="AZ199" i="23"/>
  <c r="AZ178" i="23"/>
  <c r="AZ187" i="23"/>
  <c r="AZ209" i="23"/>
  <c r="AZ156" i="23"/>
  <c r="AZ257" i="23"/>
  <c r="AZ157" i="23"/>
  <c r="AZ164" i="23"/>
  <c r="AZ210" i="23"/>
  <c r="AZ237" i="23"/>
  <c r="AZ162" i="23"/>
  <c r="AZ180" i="23"/>
  <c r="AZ251" i="23"/>
  <c r="AW272" i="23"/>
  <c r="AW91" i="23"/>
  <c r="BD140" i="23"/>
  <c r="AX173" i="23"/>
  <c r="BF174" i="23"/>
  <c r="AX112" i="23"/>
  <c r="BD213" i="23"/>
  <c r="BD148" i="23"/>
  <c r="AX132" i="23"/>
  <c r="AX146" i="23"/>
  <c r="BF242" i="23"/>
  <c r="BF207" i="23"/>
  <c r="BF265" i="23"/>
  <c r="AW182" i="23"/>
  <c r="AX252" i="23"/>
  <c r="BD150" i="23"/>
  <c r="AW210" i="23"/>
  <c r="BF220" i="23"/>
  <c r="BF192" i="23"/>
  <c r="BF181" i="23"/>
  <c r="AW180" i="23"/>
  <c r="BD272" i="23"/>
  <c r="AW256" i="23"/>
  <c r="AW192" i="23"/>
  <c r="AX256" i="23"/>
  <c r="BD100" i="23"/>
  <c r="BF235" i="23"/>
  <c r="BF148" i="23"/>
  <c r="AX207" i="23"/>
  <c r="AX145" i="23"/>
  <c r="AW166" i="23"/>
  <c r="BF86" i="23"/>
  <c r="AW88" i="23"/>
  <c r="BF229" i="23"/>
  <c r="BC254" i="23"/>
  <c r="BC196" i="23"/>
  <c r="AX161" i="23"/>
  <c r="BF197" i="23"/>
  <c r="BF209" i="23"/>
  <c r="BC229" i="23"/>
  <c r="BF146" i="23"/>
  <c r="AZ190" i="23"/>
  <c r="BC260" i="23"/>
  <c r="BD126" i="23"/>
  <c r="AX82" i="23"/>
  <c r="BD274" i="23"/>
  <c r="AZ242" i="23"/>
  <c r="BE113" i="23"/>
  <c r="BF85" i="23"/>
  <c r="AW178" i="23"/>
  <c r="AW79" i="23"/>
  <c r="BE181" i="23"/>
  <c r="BD208" i="23"/>
  <c r="AW222" i="23"/>
  <c r="AX119" i="23"/>
  <c r="AW125" i="23"/>
  <c r="AW80" i="23"/>
  <c r="AW132" i="23"/>
  <c r="AW247" i="23"/>
  <c r="BD251" i="23"/>
  <c r="AW254" i="23"/>
  <c r="AX120" i="23"/>
  <c r="AW137" i="23"/>
  <c r="AW240" i="23"/>
  <c r="AX196" i="23"/>
  <c r="BD104" i="23"/>
  <c r="AW149" i="23"/>
  <c r="AW103" i="23"/>
  <c r="AX274" i="23"/>
  <c r="BD188" i="23"/>
  <c r="BD195" i="23"/>
  <c r="AW118" i="23"/>
  <c r="BD158" i="23"/>
  <c r="AX102" i="23"/>
  <c r="AZ270" i="23"/>
  <c r="BD262" i="23"/>
  <c r="AX116" i="23"/>
  <c r="AW229" i="23"/>
  <c r="AZ218" i="23"/>
  <c r="BF107" i="23"/>
  <c r="AZ253" i="23"/>
  <c r="AW101" i="23"/>
  <c r="AW95" i="23"/>
  <c r="AX248" i="23"/>
  <c r="BF116" i="23"/>
  <c r="AX198" i="23"/>
  <c r="AX251" i="23"/>
  <c r="BD121" i="23"/>
  <c r="AX140" i="23"/>
  <c r="AX128" i="23"/>
  <c r="AX185" i="23"/>
  <c r="AZ250" i="23"/>
  <c r="BF241" i="23"/>
  <c r="AX225" i="23"/>
  <c r="AX195" i="23"/>
  <c r="AW186" i="23"/>
  <c r="BD159" i="23"/>
  <c r="BD141" i="23"/>
  <c r="BD175" i="23"/>
  <c r="BC126" i="23"/>
  <c r="AX247" i="23"/>
  <c r="AX214" i="23"/>
  <c r="BF270" i="23"/>
  <c r="AW144" i="23"/>
  <c r="BF190" i="23"/>
  <c r="BC180" i="23"/>
  <c r="AX158" i="23"/>
  <c r="BF125" i="23"/>
  <c r="BD82" i="23"/>
  <c r="AZ264" i="23"/>
  <c r="AX194" i="23"/>
  <c r="BD268" i="23"/>
  <c r="BF232" i="23"/>
  <c r="AW114" i="23"/>
  <c r="BD171" i="23"/>
  <c r="BE225" i="23"/>
  <c r="BD128" i="23"/>
  <c r="BC247" i="23"/>
  <c r="AX179" i="23"/>
  <c r="AX83" i="23"/>
  <c r="AW273" i="23"/>
  <c r="AW224" i="23"/>
  <c r="AY262" i="23"/>
  <c r="AY211" i="23"/>
  <c r="AY167" i="23"/>
  <c r="AY257" i="23"/>
  <c r="AY176" i="23"/>
  <c r="AY248" i="23"/>
  <c r="AY76" i="23"/>
  <c r="AY81" i="23"/>
  <c r="AY99" i="23"/>
  <c r="AY214" i="23"/>
  <c r="BF248" i="23"/>
  <c r="AY157" i="23"/>
  <c r="AY127" i="23"/>
  <c r="BD163" i="23"/>
  <c r="AX177" i="23"/>
  <c r="BD240" i="23"/>
  <c r="AW243" i="23"/>
  <c r="BD205" i="23"/>
  <c r="BD263" i="23"/>
  <c r="AW126" i="23"/>
  <c r="AW83" i="23"/>
  <c r="AX118" i="23"/>
  <c r="BD178" i="23"/>
  <c r="BD167" i="23"/>
  <c r="AX125" i="23"/>
  <c r="AX220" i="23"/>
  <c r="AX151" i="23"/>
  <c r="BD234" i="23"/>
  <c r="BD125" i="23"/>
  <c r="BD249" i="23"/>
  <c r="AZ186" i="23"/>
  <c r="AW145" i="23"/>
  <c r="BF218" i="23"/>
  <c r="BD99" i="23"/>
  <c r="BD177" i="23"/>
  <c r="BD117" i="23"/>
  <c r="AW177" i="23"/>
  <c r="AW232" i="23"/>
  <c r="AX127" i="23"/>
  <c r="BD176" i="23"/>
  <c r="AX100" i="23"/>
  <c r="AW190" i="23"/>
  <c r="AX86" i="23"/>
  <c r="AX181" i="23"/>
  <c r="BD77" i="23"/>
  <c r="AW142" i="23"/>
  <c r="AX96" i="23"/>
  <c r="AW165" i="23"/>
  <c r="AW112" i="23"/>
  <c r="AW85" i="23"/>
  <c r="AW214" i="23"/>
  <c r="BD120" i="23"/>
  <c r="BC147" i="23"/>
  <c r="AX240" i="23"/>
  <c r="AX160" i="23"/>
  <c r="AX210" i="23"/>
  <c r="AW155" i="23"/>
  <c r="AW148" i="23"/>
  <c r="BE109" i="23"/>
  <c r="BE163" i="23"/>
  <c r="BF250" i="23"/>
  <c r="BC170" i="23"/>
  <c r="BF239" i="23"/>
  <c r="BF132" i="23"/>
  <c r="BC81" i="23"/>
  <c r="AW255" i="23"/>
  <c r="AZ236" i="23"/>
  <c r="BF140" i="23"/>
  <c r="AX231" i="23"/>
  <c r="AX192" i="23"/>
  <c r="AW257" i="23"/>
  <c r="BD261" i="23"/>
  <c r="AX90" i="23"/>
  <c r="BE132" i="23"/>
  <c r="AZ243" i="23"/>
  <c r="AZ196" i="23"/>
  <c r="BC248" i="23"/>
  <c r="AX139" i="23"/>
  <c r="AY271" i="23"/>
  <c r="AY78" i="23"/>
  <c r="BC111" i="23"/>
  <c r="AY224" i="23"/>
  <c r="AW199" i="23"/>
  <c r="AX101" i="23"/>
  <c r="BD254" i="23"/>
  <c r="AX81" i="23"/>
  <c r="AX163" i="23"/>
  <c r="AX205" i="23"/>
  <c r="BD202" i="23"/>
  <c r="BD80" i="23"/>
  <c r="BD154" i="23"/>
  <c r="AZ188" i="23"/>
  <c r="BF222" i="23"/>
  <c r="BF147" i="23"/>
  <c r="BF113" i="23"/>
  <c r="BF273" i="23"/>
  <c r="BF77" i="23"/>
  <c r="BF150" i="23"/>
  <c r="BF161" i="23"/>
  <c r="BF137" i="23"/>
  <c r="BF110" i="23"/>
  <c r="BF228" i="23"/>
  <c r="BF114" i="23"/>
  <c r="AX206" i="23"/>
  <c r="BD232" i="23"/>
  <c r="AX189" i="23"/>
  <c r="AX117" i="23"/>
  <c r="AX114" i="23"/>
  <c r="AX188" i="23"/>
  <c r="BF127" i="23"/>
  <c r="BF230" i="23"/>
  <c r="AX92" i="23"/>
  <c r="AX106" i="23"/>
  <c r="BD191" i="23"/>
  <c r="BD94" i="23"/>
  <c r="AZ246" i="23"/>
  <c r="BC160" i="23"/>
  <c r="BD89" i="23"/>
  <c r="AX230" i="23"/>
  <c r="AX236" i="23"/>
  <c r="AX167" i="23"/>
  <c r="BC124" i="23"/>
  <c r="AW147" i="23"/>
  <c r="AW86" i="23"/>
  <c r="AX239" i="23"/>
  <c r="BD164" i="23"/>
  <c r="BE242" i="23"/>
  <c r="BF99" i="23"/>
  <c r="AZ240" i="23"/>
  <c r="BC205" i="23"/>
  <c r="BC83" i="23"/>
  <c r="BE200" i="23"/>
  <c r="BC273" i="23"/>
  <c r="AX130" i="23"/>
  <c r="BF268" i="23"/>
  <c r="AZ248" i="23"/>
  <c r="BC122" i="23"/>
  <c r="AW208" i="23"/>
  <c r="BC239" i="23"/>
  <c r="AW106" i="23"/>
  <c r="BE103" i="23"/>
  <c r="BE215" i="23"/>
  <c r="BF162" i="23"/>
  <c r="BD194" i="23"/>
  <c r="BE234" i="23"/>
  <c r="BF257" i="23"/>
  <c r="BF224" i="23"/>
  <c r="BD211" i="23"/>
  <c r="BC120" i="23"/>
  <c r="BB158" i="23" l="1"/>
  <c r="BB134" i="23"/>
  <c r="BB211" i="23"/>
  <c r="BB148" i="23"/>
  <c r="BB197" i="23"/>
  <c r="BB249" i="23"/>
  <c r="BB205" i="23"/>
  <c r="BB186" i="23"/>
  <c r="BB181" i="23"/>
  <c r="BB267" i="23"/>
  <c r="BB225" i="23"/>
  <c r="BB130" i="23"/>
  <c r="BB107" i="23"/>
  <c r="BB275" i="23"/>
  <c r="BB124" i="23"/>
  <c r="BB208" i="23"/>
  <c r="BB136" i="23"/>
  <c r="BB80" i="23"/>
  <c r="BB150" i="23"/>
  <c r="BB194" i="23"/>
  <c r="BB271" i="23"/>
  <c r="BB273" i="23"/>
  <c r="BB126" i="23"/>
  <c r="BB140" i="23"/>
  <c r="BB127" i="23"/>
  <c r="BB256" i="23"/>
  <c r="BB159" i="23"/>
  <c r="BB230" i="23"/>
  <c r="BB132" i="23"/>
  <c r="BB192" i="23"/>
  <c r="BB129" i="23"/>
  <c r="BB114" i="23"/>
  <c r="BB212" i="23"/>
  <c r="BB125" i="23"/>
  <c r="BB252" i="23"/>
  <c r="BB173" i="23"/>
  <c r="BB185" i="23"/>
  <c r="BB166" i="23"/>
  <c r="BB93" i="23"/>
  <c r="BB237" i="23"/>
  <c r="BB231" i="23"/>
  <c r="BB209" i="23"/>
  <c r="BB182" i="23"/>
  <c r="BB139" i="23"/>
  <c r="BB162" i="23"/>
  <c r="BB103" i="23"/>
  <c r="BB177" i="23"/>
  <c r="BB147" i="23"/>
  <c r="BB184" i="23"/>
  <c r="BB102" i="23"/>
  <c r="BB95" i="23"/>
  <c r="BB87" i="23"/>
  <c r="BB154" i="23"/>
  <c r="BB91" i="23"/>
  <c r="BB226" i="23"/>
  <c r="BB241" i="23"/>
  <c r="BB144" i="23"/>
  <c r="BB260" i="23"/>
  <c r="BB94" i="23"/>
  <c r="BB257" i="23"/>
  <c r="BB218" i="23"/>
  <c r="BB175" i="23"/>
  <c r="BB191" i="23"/>
  <c r="BB248" i="23"/>
  <c r="BB165" i="23"/>
  <c r="BB247" i="23"/>
  <c r="BB178" i="23"/>
  <c r="AI9" i="7"/>
  <c r="AE10" i="7"/>
  <c r="BB119" i="23"/>
  <c r="BB141" i="23"/>
  <c r="BB200" i="23"/>
  <c r="BB244" i="23"/>
  <c r="BB187" i="23"/>
  <c r="BB90" i="23"/>
  <c r="BB232" i="23"/>
  <c r="BB179" i="23"/>
  <c r="BB131" i="23"/>
  <c r="BB176" i="23"/>
  <c r="BB259" i="23"/>
  <c r="BB269" i="23"/>
  <c r="BB151" i="23"/>
  <c r="BB253" i="23"/>
  <c r="BB242" i="23"/>
  <c r="BB115" i="23"/>
  <c r="BB117" i="23"/>
  <c r="BB213" i="23"/>
  <c r="BB255" i="23"/>
  <c r="BB268" i="23"/>
  <c r="BB96" i="23"/>
  <c r="BB215" i="23"/>
  <c r="BB240" i="23"/>
  <c r="BB156" i="23"/>
  <c r="BB207" i="23"/>
  <c r="BB236" i="23"/>
  <c r="BB81" i="23"/>
  <c r="BB79" i="23"/>
  <c r="BB172" i="23"/>
  <c r="BB190" i="23"/>
  <c r="BB112" i="23"/>
  <c r="BB77" i="23"/>
  <c r="BB83" i="23"/>
  <c r="BB78" i="23"/>
  <c r="BB217" i="23"/>
  <c r="BB88" i="23"/>
  <c r="BB222" i="23"/>
  <c r="BB239" i="23"/>
  <c r="BB220" i="23"/>
  <c r="BB195" i="23"/>
  <c r="BB146" i="23"/>
  <c r="BB206" i="23"/>
  <c r="BB188" i="23"/>
  <c r="BB106" i="23"/>
  <c r="BB84" i="23"/>
  <c r="BB89" i="23"/>
  <c r="BB76" i="23"/>
  <c r="BB149" i="23"/>
  <c r="BB98" i="23"/>
  <c r="BB203" i="23"/>
  <c r="BB196" i="23"/>
  <c r="BB262" i="23"/>
  <c r="BB142" i="23"/>
  <c r="T9" i="7"/>
  <c r="Q10" i="7"/>
  <c r="BB229" i="23"/>
  <c r="BB183" i="23"/>
  <c r="BB143" i="23"/>
  <c r="BB137" i="23"/>
  <c r="BB157" i="23"/>
  <c r="BB263" i="23"/>
  <c r="BB116" i="23"/>
  <c r="BB171" i="23"/>
  <c r="BB221" i="23"/>
  <c r="BB201" i="23"/>
  <c r="BB128" i="23"/>
  <c r="BB233" i="23"/>
  <c r="BB264" i="23"/>
  <c r="BB227" i="23"/>
  <c r="BB99" i="23"/>
  <c r="BB135" i="23"/>
  <c r="BB258" i="23"/>
  <c r="BB246" i="23"/>
  <c r="BB155" i="23"/>
  <c r="BB123" i="23"/>
  <c r="BB234" i="23"/>
  <c r="BB243" i="23"/>
  <c r="BB204" i="23"/>
  <c r="BB245" i="23"/>
  <c r="BB238" i="23"/>
  <c r="BB169" i="23"/>
  <c r="BB145" i="23"/>
  <c r="BB266" i="23"/>
  <c r="BB160" i="23"/>
  <c r="BB167" i="23"/>
  <c r="BB110" i="23"/>
  <c r="BB105" i="23"/>
  <c r="BB219" i="23"/>
  <c r="BB180" i="23"/>
  <c r="BB272" i="23"/>
  <c r="BB251" i="23"/>
  <c r="BB138" i="23"/>
  <c r="BB97" i="23"/>
  <c r="BB133" i="23"/>
  <c r="BB104" i="23"/>
  <c r="BB202" i="23"/>
  <c r="BB254" i="23"/>
  <c r="BB168" i="23"/>
  <c r="BB198" i="23"/>
  <c r="BB270" i="23"/>
  <c r="BB189" i="23"/>
  <c r="BB214" i="23"/>
  <c r="BB86" i="23"/>
  <c r="BB122" i="23"/>
  <c r="BB120" i="23"/>
  <c r="BB163" i="23"/>
  <c r="BB85" i="23"/>
  <c r="BB152" i="23"/>
  <c r="BB161" i="23"/>
  <c r="BB82" i="23"/>
  <c r="BB100" i="23"/>
  <c r="BB109" i="23"/>
  <c r="BB210" i="23"/>
  <c r="BB265" i="23"/>
  <c r="AP2" i="23"/>
  <c r="BA275" i="23" s="1"/>
  <c r="AP1" i="23"/>
  <c r="BB216" i="23"/>
  <c r="BB224" i="23"/>
  <c r="BB111" i="23"/>
  <c r="BB153" i="23"/>
  <c r="BB164" i="23"/>
  <c r="BB170" i="23"/>
  <c r="BB274" i="23"/>
  <c r="BB250" i="23"/>
  <c r="BB121" i="23"/>
  <c r="BB108" i="23"/>
  <c r="BB113" i="23"/>
  <c r="BB193" i="23"/>
  <c r="BB101" i="23"/>
  <c r="BB228" i="23"/>
  <c r="BB223" i="23"/>
  <c r="BB118" i="23"/>
  <c r="BB174" i="23"/>
  <c r="BB199" i="23"/>
  <c r="BB235" i="23"/>
  <c r="BB92" i="23"/>
  <c r="BB261" i="23"/>
  <c r="BH275" i="23" l="1"/>
  <c r="BN275" i="23" s="1"/>
  <c r="BI275" i="23"/>
  <c r="Q11" i="7"/>
  <c r="T10" i="7"/>
  <c r="BA274" i="23"/>
  <c r="BH274" i="23" s="1"/>
  <c r="AI10" i="7"/>
  <c r="AE11" i="7"/>
  <c r="BA243" i="23"/>
  <c r="BH243" i="23" s="1"/>
  <c r="BA237" i="23"/>
  <c r="BH237" i="23" s="1"/>
  <c r="BA267" i="23"/>
  <c r="BH267" i="23" s="1"/>
  <c r="BA166" i="23"/>
  <c r="BH166" i="23" s="1"/>
  <c r="BA122" i="23"/>
  <c r="BH122" i="23" s="1"/>
  <c r="BA124" i="23"/>
  <c r="BH124" i="23" s="1"/>
  <c r="BA81" i="23"/>
  <c r="BH81" i="23" s="1"/>
  <c r="BA147" i="23"/>
  <c r="BH147" i="23" s="1"/>
  <c r="BA164" i="23"/>
  <c r="BH164" i="23" s="1"/>
  <c r="BA89" i="23"/>
  <c r="BH89" i="23" s="1"/>
  <c r="BA244" i="23"/>
  <c r="BH244" i="23" s="1"/>
  <c r="BA156" i="23"/>
  <c r="BH156" i="23" s="1"/>
  <c r="BA198" i="23"/>
  <c r="BH198" i="23" s="1"/>
  <c r="BA144" i="23"/>
  <c r="BH144" i="23" s="1"/>
  <c r="BA119" i="23"/>
  <c r="BH119" i="23" s="1"/>
  <c r="BA100" i="23"/>
  <c r="BH100" i="23" s="1"/>
  <c r="BA250" i="23"/>
  <c r="BH250" i="23" s="1"/>
  <c r="BA130" i="23"/>
  <c r="BH130" i="23" s="1"/>
  <c r="BA232" i="23"/>
  <c r="BH232" i="23" s="1"/>
  <c r="BA204" i="23"/>
  <c r="BH204" i="23" s="1"/>
  <c r="BA206" i="23"/>
  <c r="BH206" i="23" s="1"/>
  <c r="BA210" i="23"/>
  <c r="BH210" i="23" s="1"/>
  <c r="BA238" i="23"/>
  <c r="BH238" i="23" s="1"/>
  <c r="BA240" i="23"/>
  <c r="BH240" i="23" s="1"/>
  <c r="BA151" i="23"/>
  <c r="BH151" i="23" s="1"/>
  <c r="BA137" i="23"/>
  <c r="BH137" i="23" s="1"/>
  <c r="BA207" i="23"/>
  <c r="BH207" i="23" s="1"/>
  <c r="BA197" i="23"/>
  <c r="BH197" i="23" s="1"/>
  <c r="BA120" i="23"/>
  <c r="BH120" i="23" s="1"/>
  <c r="BA269" i="23"/>
  <c r="BH269" i="23" s="1"/>
  <c r="BA159" i="23"/>
  <c r="BH159" i="23" s="1"/>
  <c r="BA216" i="23"/>
  <c r="BH216" i="23" s="1"/>
  <c r="BA143" i="23"/>
  <c r="BH143" i="23" s="1"/>
  <c r="BA186" i="23"/>
  <c r="BH186" i="23" s="1"/>
  <c r="BA225" i="23"/>
  <c r="BH225" i="23" s="1"/>
  <c r="BA165" i="23"/>
  <c r="BH165" i="23" s="1"/>
  <c r="BA85" i="23"/>
  <c r="BH85" i="23" s="1"/>
  <c r="BA162" i="23"/>
  <c r="BH162" i="23" s="1"/>
  <c r="BA76" i="23"/>
  <c r="BH76" i="23" s="1"/>
  <c r="BA191" i="23"/>
  <c r="BH191" i="23" s="1"/>
  <c r="BA99" i="23"/>
  <c r="BH99" i="23" s="1"/>
  <c r="BA179" i="23"/>
  <c r="BH179" i="23" s="1"/>
  <c r="BA260" i="23"/>
  <c r="BH260" i="23" s="1"/>
  <c r="BA78" i="23"/>
  <c r="BH78" i="23" s="1"/>
  <c r="BA229" i="23"/>
  <c r="BH229" i="23" s="1"/>
  <c r="BA263" i="23"/>
  <c r="BH263" i="23" s="1"/>
  <c r="BA256" i="23"/>
  <c r="BH256" i="23" s="1"/>
  <c r="BA183" i="23"/>
  <c r="BH183" i="23" s="1"/>
  <c r="BA169" i="23"/>
  <c r="BH169" i="23" s="1"/>
  <c r="BA247" i="23"/>
  <c r="BH247" i="23" s="1"/>
  <c r="BA117" i="23"/>
  <c r="BH117" i="23" s="1"/>
  <c r="BA218" i="23"/>
  <c r="BH218" i="23" s="1"/>
  <c r="BA114" i="23"/>
  <c r="BH114" i="23" s="1"/>
  <c r="BA226" i="23"/>
  <c r="BH226" i="23" s="1"/>
  <c r="BA180" i="23"/>
  <c r="BH180" i="23" s="1"/>
  <c r="BA110" i="23"/>
  <c r="BH110" i="23" s="1"/>
  <c r="BA142" i="23"/>
  <c r="BH142" i="23" s="1"/>
  <c r="BA259" i="23"/>
  <c r="BH259" i="23" s="1"/>
  <c r="BA266" i="23"/>
  <c r="BH266" i="23" s="1"/>
  <c r="BA272" i="23"/>
  <c r="BH272" i="23" s="1"/>
  <c r="BA90" i="23"/>
  <c r="BH90" i="23" s="1"/>
  <c r="BA178" i="23"/>
  <c r="BH178" i="23" s="1"/>
  <c r="BA82" i="23"/>
  <c r="BH82" i="23" s="1"/>
  <c r="BA153" i="23"/>
  <c r="BH153" i="23" s="1"/>
  <c r="BA121" i="23"/>
  <c r="BH121" i="23" s="1"/>
  <c r="BA84" i="23"/>
  <c r="BH84" i="23" s="1"/>
  <c r="BA112" i="23"/>
  <c r="BH112" i="23" s="1"/>
  <c r="BA146" i="23"/>
  <c r="BH146" i="23" s="1"/>
  <c r="BA105" i="23"/>
  <c r="BH105" i="23" s="1"/>
  <c r="BA102" i="23"/>
  <c r="BH102" i="23" s="1"/>
  <c r="BA223" i="23"/>
  <c r="BH223" i="23" s="1"/>
  <c r="BA125" i="23"/>
  <c r="BH125" i="23" s="1"/>
  <c r="BA209" i="23"/>
  <c r="BH209" i="23" s="1"/>
  <c r="BA160" i="23"/>
  <c r="BH160" i="23" s="1"/>
  <c r="BA249" i="23"/>
  <c r="BH249" i="23" s="1"/>
  <c r="BA145" i="23"/>
  <c r="BH145" i="23" s="1"/>
  <c r="BA236" i="23"/>
  <c r="BH236" i="23" s="1"/>
  <c r="BA133" i="23"/>
  <c r="BH133" i="23" s="1"/>
  <c r="BA202" i="23"/>
  <c r="BH202" i="23" s="1"/>
  <c r="BA167" i="23"/>
  <c r="BH167" i="23" s="1"/>
  <c r="BA106" i="23"/>
  <c r="BH106" i="23" s="1"/>
  <c r="BA268" i="23"/>
  <c r="BH268" i="23" s="1"/>
  <c r="BA134" i="23"/>
  <c r="BH134" i="23" s="1"/>
  <c r="BA171" i="23"/>
  <c r="BH171" i="23" s="1"/>
  <c r="BA231" i="23"/>
  <c r="BH231" i="23" s="1"/>
  <c r="BA132" i="23"/>
  <c r="BH132" i="23" s="1"/>
  <c r="BA195" i="23"/>
  <c r="BH195" i="23" s="1"/>
  <c r="BA213" i="23"/>
  <c r="BH213" i="23" s="1"/>
  <c r="BA161" i="23"/>
  <c r="BH161" i="23" s="1"/>
  <c r="BA190" i="23"/>
  <c r="BH190" i="23" s="1"/>
  <c r="BA222" i="23"/>
  <c r="BH222" i="23" s="1"/>
  <c r="BA245" i="23"/>
  <c r="BH245" i="23" s="1"/>
  <c r="BA139" i="23"/>
  <c r="BH139" i="23" s="1"/>
  <c r="BA131" i="23"/>
  <c r="BH131" i="23" s="1"/>
  <c r="BA101" i="23"/>
  <c r="BH101" i="23" s="1"/>
  <c r="BA138" i="23"/>
  <c r="BH138" i="23" s="1"/>
  <c r="BA149" i="23"/>
  <c r="BH149" i="23" s="1"/>
  <c r="BA116" i="23"/>
  <c r="BH116" i="23" s="1"/>
  <c r="BA123" i="23"/>
  <c r="BH123" i="23" s="1"/>
  <c r="BA253" i="23"/>
  <c r="BH253" i="23" s="1"/>
  <c r="BA158" i="23"/>
  <c r="BH158" i="23" s="1"/>
  <c r="BA255" i="23"/>
  <c r="BH255" i="23" s="1"/>
  <c r="BA97" i="23"/>
  <c r="BH97" i="23" s="1"/>
  <c r="BA173" i="23"/>
  <c r="BH173" i="23" s="1"/>
  <c r="BA111" i="23"/>
  <c r="BH111" i="23" s="1"/>
  <c r="BA203" i="23"/>
  <c r="BH203" i="23" s="1"/>
  <c r="BA211" i="23"/>
  <c r="BH211" i="23" s="1"/>
  <c r="BA220" i="23"/>
  <c r="BH220" i="23" s="1"/>
  <c r="BA228" i="23"/>
  <c r="BH228" i="23" s="1"/>
  <c r="BA234" i="23"/>
  <c r="BH234" i="23" s="1"/>
  <c r="BA113" i="23"/>
  <c r="BH113" i="23" s="1"/>
  <c r="BA212" i="23"/>
  <c r="BH212" i="23" s="1"/>
  <c r="BA95" i="23"/>
  <c r="BH95" i="23" s="1"/>
  <c r="BA189" i="23"/>
  <c r="BH189" i="23" s="1"/>
  <c r="BA208" i="23"/>
  <c r="BH208" i="23" s="1"/>
  <c r="BA109" i="23"/>
  <c r="BH109" i="23" s="1"/>
  <c r="BA126" i="23"/>
  <c r="BH126" i="23" s="1"/>
  <c r="BA168" i="23"/>
  <c r="BH168" i="23" s="1"/>
  <c r="BA233" i="23"/>
  <c r="BH233" i="23" s="1"/>
  <c r="BA148" i="23"/>
  <c r="BH148" i="23" s="1"/>
  <c r="BA177" i="23"/>
  <c r="BH177" i="23" s="1"/>
  <c r="BA79" i="23"/>
  <c r="BH79" i="23" s="1"/>
  <c r="BA107" i="23"/>
  <c r="BH107" i="23" s="1"/>
  <c r="BA157" i="23"/>
  <c r="BH157" i="23" s="1"/>
  <c r="BA118" i="23"/>
  <c r="BH118" i="23" s="1"/>
  <c r="BA172" i="23"/>
  <c r="BH172" i="23" s="1"/>
  <c r="BA241" i="23"/>
  <c r="BH241" i="23" s="1"/>
  <c r="BA230" i="23"/>
  <c r="BH230" i="23" s="1"/>
  <c r="BA224" i="23"/>
  <c r="BH224" i="23" s="1"/>
  <c r="BA176" i="23"/>
  <c r="BH176" i="23" s="1"/>
  <c r="BA175" i="23"/>
  <c r="BH175" i="23" s="1"/>
  <c r="BA261" i="23"/>
  <c r="BH261" i="23" s="1"/>
  <c r="BA214" i="23"/>
  <c r="BH214" i="23" s="1"/>
  <c r="BA251" i="23"/>
  <c r="BH251" i="23" s="1"/>
  <c r="BA258" i="23"/>
  <c r="BH258" i="23" s="1"/>
  <c r="BA265" i="23"/>
  <c r="BH265" i="23" s="1"/>
  <c r="BA92" i="23"/>
  <c r="BH92" i="23" s="1"/>
  <c r="BA193" i="23"/>
  <c r="BH193" i="23" s="1"/>
  <c r="BA170" i="23"/>
  <c r="BH170" i="23" s="1"/>
  <c r="BA86" i="23"/>
  <c r="BH86" i="23" s="1"/>
  <c r="BA174" i="23"/>
  <c r="BH174" i="23" s="1"/>
  <c r="BA192" i="23"/>
  <c r="BH192" i="23" s="1"/>
  <c r="BA83" i="23"/>
  <c r="BH83" i="23" s="1"/>
  <c r="BA254" i="23"/>
  <c r="BH254" i="23" s="1"/>
  <c r="BA127" i="23"/>
  <c r="BH127" i="23" s="1"/>
  <c r="BA252" i="23"/>
  <c r="BH252" i="23" s="1"/>
  <c r="BA96" i="23"/>
  <c r="BH96" i="23" s="1"/>
  <c r="BA187" i="23"/>
  <c r="BH187" i="23" s="1"/>
  <c r="BA91" i="23"/>
  <c r="BH91" i="23" s="1"/>
  <c r="BA94" i="23"/>
  <c r="BH94" i="23" s="1"/>
  <c r="BA257" i="23"/>
  <c r="BH257" i="23" s="1"/>
  <c r="BA181" i="23"/>
  <c r="BH181" i="23" s="1"/>
  <c r="BA217" i="23"/>
  <c r="BH217" i="23" s="1"/>
  <c r="BA80" i="23"/>
  <c r="BH80" i="23" s="1"/>
  <c r="BA87" i="23"/>
  <c r="BH87" i="23" s="1"/>
  <c r="BA140" i="23"/>
  <c r="BH140" i="23" s="1"/>
  <c r="BA219" i="23"/>
  <c r="BH219" i="23" s="1"/>
  <c r="BA227" i="23"/>
  <c r="BH227" i="23" s="1"/>
  <c r="BA77" i="23"/>
  <c r="BH77" i="23" s="1"/>
  <c r="BA262" i="23"/>
  <c r="BH262" i="23" s="1"/>
  <c r="BA215" i="23"/>
  <c r="BH215" i="23" s="1"/>
  <c r="BA152" i="23"/>
  <c r="BH152" i="23" s="1"/>
  <c r="BA205" i="23"/>
  <c r="BH205" i="23" s="1"/>
  <c r="BA270" i="23"/>
  <c r="BH270" i="23" s="1"/>
  <c r="BA264" i="23"/>
  <c r="BH264" i="23" s="1"/>
  <c r="BA221" i="23"/>
  <c r="BH221" i="23" s="1"/>
  <c r="BA184" i="23"/>
  <c r="BH184" i="23" s="1"/>
  <c r="BA201" i="23"/>
  <c r="BH201" i="23" s="1"/>
  <c r="BA103" i="23"/>
  <c r="BH103" i="23" s="1"/>
  <c r="BA129" i="23"/>
  <c r="BH129" i="23" s="1"/>
  <c r="BA104" i="23"/>
  <c r="BH104" i="23" s="1"/>
  <c r="BA155" i="23"/>
  <c r="BH155" i="23" s="1"/>
  <c r="BA271" i="23"/>
  <c r="BH271" i="23" s="1"/>
  <c r="BA188" i="23"/>
  <c r="BH188" i="23" s="1"/>
  <c r="BA199" i="23"/>
  <c r="BH199" i="23" s="1"/>
  <c r="BA98" i="23"/>
  <c r="BH98" i="23" s="1"/>
  <c r="BA163" i="23"/>
  <c r="BH163" i="23" s="1"/>
  <c r="BA154" i="23"/>
  <c r="BH154" i="23" s="1"/>
  <c r="BA185" i="23"/>
  <c r="BH185" i="23" s="1"/>
  <c r="BA141" i="23"/>
  <c r="BH141" i="23" s="1"/>
  <c r="BA136" i="23"/>
  <c r="BH136" i="23" s="1"/>
  <c r="BA128" i="23"/>
  <c r="BH128" i="23" s="1"/>
  <c r="BA115" i="23"/>
  <c r="BH115" i="23" s="1"/>
  <c r="BA88" i="23"/>
  <c r="BH88" i="23" s="1"/>
  <c r="BA135" i="23"/>
  <c r="BH135" i="23" s="1"/>
  <c r="BA93" i="23"/>
  <c r="BH93" i="23" s="1"/>
  <c r="BA200" i="23"/>
  <c r="BH200" i="23" s="1"/>
  <c r="BA246" i="23"/>
  <c r="BH246" i="23" s="1"/>
  <c r="BA182" i="23"/>
  <c r="BH182" i="23" s="1"/>
  <c r="BA235" i="23"/>
  <c r="BH235" i="23" s="1"/>
  <c r="BA150" i="23"/>
  <c r="BH150" i="23" s="1"/>
  <c r="BA239" i="23"/>
  <c r="BH239" i="23" s="1"/>
  <c r="BA194" i="23"/>
  <c r="BH194" i="23" s="1"/>
  <c r="BA196" i="23"/>
  <c r="BH196" i="23" s="1"/>
  <c r="BA242" i="23"/>
  <c r="BH242" i="23" s="1"/>
  <c r="BA108" i="23"/>
  <c r="BH108" i="23" s="1"/>
  <c r="BA248" i="23"/>
  <c r="BH248" i="23" s="1"/>
  <c r="BA273" i="23"/>
  <c r="BH273" i="23" s="1"/>
  <c r="BI196" i="23" l="1"/>
  <c r="BN196" i="23"/>
  <c r="BI242" i="23"/>
  <c r="BN242" i="23"/>
  <c r="BN185" i="23"/>
  <c r="BI185" i="23"/>
  <c r="BN205" i="23"/>
  <c r="BI205" i="23"/>
  <c r="BI96" i="23"/>
  <c r="BN175" i="23"/>
  <c r="BI175" i="23"/>
  <c r="BN208" i="23"/>
  <c r="BI208" i="23"/>
  <c r="BI123" i="23"/>
  <c r="BI134" i="23"/>
  <c r="BI112" i="23"/>
  <c r="BI117" i="23"/>
  <c r="BI225" i="23"/>
  <c r="BN225" i="23"/>
  <c r="BN232" i="23"/>
  <c r="BI232" i="23"/>
  <c r="BN267" i="23"/>
  <c r="BI267" i="23"/>
  <c r="BI237" i="23"/>
  <c r="BN237" i="23"/>
  <c r="BI127" i="23"/>
  <c r="BI239" i="23"/>
  <c r="BN239" i="23"/>
  <c r="BI150" i="23"/>
  <c r="BN150" i="23"/>
  <c r="BI113" i="23"/>
  <c r="BI101" i="23"/>
  <c r="BN202" i="23"/>
  <c r="BI202" i="23"/>
  <c r="BI82" i="23"/>
  <c r="BN256" i="23"/>
  <c r="BI256" i="23"/>
  <c r="BI159" i="23"/>
  <c r="BN159" i="23"/>
  <c r="BI119" i="23"/>
  <c r="BN247" i="23"/>
  <c r="BI247" i="23"/>
  <c r="BI215" i="23"/>
  <c r="BN215" i="23"/>
  <c r="BI98" i="23"/>
  <c r="BN192" i="23"/>
  <c r="BI192" i="23"/>
  <c r="BN172" i="23"/>
  <c r="BI172" i="23"/>
  <c r="BI234" i="23"/>
  <c r="BN234" i="23"/>
  <c r="BI131" i="23"/>
  <c r="BI133" i="23"/>
  <c r="BI178" i="23"/>
  <c r="BN178" i="23"/>
  <c r="BI263" i="23"/>
  <c r="BN263" i="23"/>
  <c r="BN269" i="23"/>
  <c r="BI269" i="23"/>
  <c r="BI144" i="23"/>
  <c r="BN144" i="23"/>
  <c r="BI116" i="23"/>
  <c r="BN143" i="23"/>
  <c r="BI143" i="23"/>
  <c r="BI212" i="23"/>
  <c r="BN212" i="23"/>
  <c r="BN241" i="23"/>
  <c r="BI241" i="23"/>
  <c r="BN174" i="23"/>
  <c r="BI174" i="23"/>
  <c r="BI118" i="23"/>
  <c r="BI228" i="23"/>
  <c r="BN228" i="23"/>
  <c r="BN139" i="23"/>
  <c r="BI139" i="23"/>
  <c r="BN236" i="23"/>
  <c r="BI236" i="23"/>
  <c r="BI90" i="23"/>
  <c r="BI229" i="23"/>
  <c r="BN229" i="23"/>
  <c r="BI120" i="23"/>
  <c r="BN198" i="23"/>
  <c r="BI198" i="23"/>
  <c r="BI268" i="23"/>
  <c r="BN268" i="23"/>
  <c r="BI121" i="23"/>
  <c r="BN138" i="23"/>
  <c r="BI138" i="23"/>
  <c r="BI245" i="23"/>
  <c r="BN245" i="23"/>
  <c r="BN145" i="23"/>
  <c r="BI145" i="23"/>
  <c r="BN272" i="23"/>
  <c r="BI272" i="23"/>
  <c r="BI78" i="23"/>
  <c r="BI197" i="23"/>
  <c r="BN197" i="23"/>
  <c r="BI156" i="23"/>
  <c r="BN156" i="23"/>
  <c r="BI252" i="23"/>
  <c r="BN252" i="23"/>
  <c r="BI106" i="23"/>
  <c r="BI153" i="23"/>
  <c r="BN153" i="23"/>
  <c r="BN235" i="23"/>
  <c r="BI235" i="23"/>
  <c r="BN246" i="23"/>
  <c r="BI246" i="23"/>
  <c r="BI87" i="23"/>
  <c r="BI170" i="23"/>
  <c r="BN170" i="23"/>
  <c r="BI107" i="23"/>
  <c r="BN211" i="23"/>
  <c r="BI211" i="23"/>
  <c r="BN222" i="23"/>
  <c r="BI222" i="23"/>
  <c r="BN249" i="23"/>
  <c r="BI249" i="23"/>
  <c r="BI266" i="23"/>
  <c r="BN266" i="23"/>
  <c r="BI260" i="23"/>
  <c r="BN260" i="23"/>
  <c r="BI207" i="23"/>
  <c r="BN207" i="23"/>
  <c r="BN244" i="23"/>
  <c r="BI244" i="23"/>
  <c r="AI11" i="7"/>
  <c r="AE12" i="7"/>
  <c r="BN152" i="23"/>
  <c r="BI152" i="23"/>
  <c r="BN169" i="23"/>
  <c r="BI169" i="23"/>
  <c r="BN230" i="23"/>
  <c r="BI230" i="23"/>
  <c r="BI199" i="23"/>
  <c r="BN199" i="23"/>
  <c r="BI271" i="23"/>
  <c r="BN271" i="23"/>
  <c r="BI193" i="23"/>
  <c r="BN193" i="23"/>
  <c r="BN203" i="23"/>
  <c r="BI203" i="23"/>
  <c r="BN190" i="23"/>
  <c r="BI190" i="23"/>
  <c r="BN160" i="23"/>
  <c r="BI160" i="23"/>
  <c r="BN259" i="23"/>
  <c r="BI259" i="23"/>
  <c r="BN179" i="23"/>
  <c r="BI179" i="23"/>
  <c r="BN137" i="23"/>
  <c r="BI137" i="23"/>
  <c r="BI89" i="23"/>
  <c r="BI189" i="23"/>
  <c r="BN189" i="23"/>
  <c r="BI250" i="23"/>
  <c r="BN250" i="23"/>
  <c r="BN254" i="23"/>
  <c r="BI254" i="23"/>
  <c r="BI83" i="23"/>
  <c r="BI220" i="23"/>
  <c r="BN220" i="23"/>
  <c r="BI129" i="23"/>
  <c r="BI103" i="23"/>
  <c r="BN217" i="23"/>
  <c r="BI217" i="23"/>
  <c r="BI92" i="23"/>
  <c r="BN177" i="23"/>
  <c r="BI177" i="23"/>
  <c r="BI111" i="23"/>
  <c r="BN161" i="23"/>
  <c r="BI161" i="23"/>
  <c r="BN209" i="23"/>
  <c r="BI209" i="23"/>
  <c r="BN142" i="23"/>
  <c r="BI142" i="23"/>
  <c r="BI99" i="23"/>
  <c r="BI151" i="23"/>
  <c r="BN151" i="23"/>
  <c r="BN164" i="23"/>
  <c r="BI164" i="23"/>
  <c r="BI274" i="23"/>
  <c r="BN274" i="23"/>
  <c r="BI176" i="23"/>
  <c r="BN176" i="23"/>
  <c r="BN194" i="23"/>
  <c r="BI194" i="23"/>
  <c r="BN149" i="23"/>
  <c r="BI149" i="23"/>
  <c r="BN216" i="23"/>
  <c r="BI216" i="23"/>
  <c r="BN219" i="23"/>
  <c r="BI219" i="23"/>
  <c r="BI104" i="23"/>
  <c r="BI88" i="23"/>
  <c r="BI201" i="23"/>
  <c r="BN201" i="23"/>
  <c r="BI181" i="23"/>
  <c r="BN181" i="23"/>
  <c r="BN265" i="23"/>
  <c r="BI265" i="23"/>
  <c r="BI148" i="23"/>
  <c r="BN148" i="23"/>
  <c r="BN173" i="23"/>
  <c r="BI173" i="23"/>
  <c r="BI213" i="23"/>
  <c r="BN213" i="23"/>
  <c r="BI125" i="23"/>
  <c r="BI110" i="23"/>
  <c r="BI191" i="23"/>
  <c r="BN191" i="23"/>
  <c r="BN240" i="23"/>
  <c r="BI240" i="23"/>
  <c r="BN147" i="23"/>
  <c r="BI147" i="23"/>
  <c r="BI154" i="23"/>
  <c r="BN154" i="23"/>
  <c r="BN243" i="23"/>
  <c r="BI243" i="23"/>
  <c r="BN262" i="23"/>
  <c r="BI262" i="23"/>
  <c r="BI77" i="23"/>
  <c r="BN155" i="23"/>
  <c r="BI155" i="23"/>
  <c r="BN200" i="23"/>
  <c r="BI200" i="23"/>
  <c r="BI115" i="23"/>
  <c r="BI184" i="23"/>
  <c r="BN184" i="23"/>
  <c r="BN257" i="23"/>
  <c r="BI257" i="23"/>
  <c r="BI258" i="23"/>
  <c r="BN258" i="23"/>
  <c r="BN233" i="23"/>
  <c r="BI233" i="23"/>
  <c r="BI97" i="23"/>
  <c r="BN195" i="23"/>
  <c r="BI195" i="23"/>
  <c r="BI223" i="23"/>
  <c r="BN223" i="23"/>
  <c r="BN180" i="23"/>
  <c r="BI180" i="23"/>
  <c r="BI76" i="23"/>
  <c r="BN238" i="23"/>
  <c r="BI238" i="23"/>
  <c r="BI81" i="23"/>
  <c r="Q12" i="7"/>
  <c r="T11" i="7"/>
  <c r="BI130" i="23"/>
  <c r="BI95" i="23"/>
  <c r="BN183" i="23"/>
  <c r="BI183" i="23"/>
  <c r="BN188" i="23"/>
  <c r="BI188" i="23"/>
  <c r="BI86" i="23"/>
  <c r="BI80" i="23"/>
  <c r="BN273" i="23"/>
  <c r="BI273" i="23"/>
  <c r="BI221" i="23"/>
  <c r="BN221" i="23"/>
  <c r="BI94" i="23"/>
  <c r="BN251" i="23"/>
  <c r="BI251" i="23"/>
  <c r="BN168" i="23"/>
  <c r="BI168" i="23"/>
  <c r="BI255" i="23"/>
  <c r="BN255" i="23"/>
  <c r="BI132" i="23"/>
  <c r="BI102" i="23"/>
  <c r="BI226" i="23"/>
  <c r="BN226" i="23"/>
  <c r="BI162" i="23"/>
  <c r="BN162" i="23"/>
  <c r="BN210" i="23"/>
  <c r="BI210" i="23"/>
  <c r="BI124" i="23"/>
  <c r="BI84" i="23"/>
  <c r="BN163" i="23"/>
  <c r="BI163" i="23"/>
  <c r="BI100" i="23"/>
  <c r="BN182" i="23"/>
  <c r="BI182" i="23"/>
  <c r="BN157" i="23"/>
  <c r="BI157" i="23"/>
  <c r="BI79" i="23"/>
  <c r="BN248" i="23"/>
  <c r="BI248" i="23"/>
  <c r="BN264" i="23"/>
  <c r="BI264" i="23"/>
  <c r="BI91" i="23"/>
  <c r="BN214" i="23"/>
  <c r="BI214" i="23"/>
  <c r="BI126" i="23"/>
  <c r="BN158" i="23"/>
  <c r="BI158" i="23"/>
  <c r="BI231" i="23"/>
  <c r="BN231" i="23"/>
  <c r="BI105" i="23"/>
  <c r="BI114" i="23"/>
  <c r="BI85" i="23"/>
  <c r="BI206" i="23"/>
  <c r="BN206" i="23"/>
  <c r="BI122" i="23"/>
  <c r="BI186" i="23"/>
  <c r="BN186" i="23"/>
  <c r="BN224" i="23"/>
  <c r="BI224" i="23"/>
  <c r="BI167" i="23"/>
  <c r="BN167" i="23"/>
  <c r="BN227" i="23"/>
  <c r="BI227" i="23"/>
  <c r="BI140" i="23"/>
  <c r="BN140" i="23"/>
  <c r="BI93" i="23"/>
  <c r="BI135" i="23"/>
  <c r="BI128" i="23"/>
  <c r="BI136" i="23"/>
  <c r="BN136" i="23"/>
  <c r="BI108" i="23"/>
  <c r="BN141" i="23"/>
  <c r="BI141" i="23"/>
  <c r="BN270" i="23"/>
  <c r="BI270" i="23"/>
  <c r="BN187" i="23"/>
  <c r="BI187" i="23"/>
  <c r="BN261" i="23"/>
  <c r="BI261" i="23"/>
  <c r="BI109" i="23"/>
  <c r="BN253" i="23"/>
  <c r="BI253" i="23"/>
  <c r="BN171" i="23"/>
  <c r="BI171" i="23"/>
  <c r="BI146" i="23"/>
  <c r="BN146" i="23"/>
  <c r="BI218" i="23"/>
  <c r="BN218" i="23"/>
  <c r="BI165" i="23"/>
  <c r="BN165" i="23"/>
  <c r="BI204" i="23"/>
  <c r="BN204" i="23"/>
  <c r="BN166" i="23"/>
  <c r="BI166" i="23"/>
  <c r="AE13" i="7" l="1"/>
  <c r="AI12" i="7"/>
  <c r="T12" i="7"/>
  <c r="Q13" i="7"/>
  <c r="BJ271" i="23"/>
  <c r="BK271" i="23" s="1"/>
  <c r="BL271" i="23" s="1"/>
  <c r="BJ263" i="23"/>
  <c r="BK263" i="23" s="1"/>
  <c r="BL263" i="23" s="1"/>
  <c r="BJ255" i="23"/>
  <c r="BK255" i="23" s="1"/>
  <c r="BL255" i="23" s="1"/>
  <c r="BJ247" i="23"/>
  <c r="BK247" i="23" s="1"/>
  <c r="BL247" i="23" s="1"/>
  <c r="BJ268" i="23"/>
  <c r="BK268" i="23" s="1"/>
  <c r="BL268" i="23" s="1"/>
  <c r="BJ260" i="23"/>
  <c r="BK260" i="23" s="1"/>
  <c r="BL260" i="23" s="1"/>
  <c r="BJ252" i="23"/>
  <c r="BK252" i="23" s="1"/>
  <c r="BL252" i="23" s="1"/>
  <c r="BJ273" i="23"/>
  <c r="BK273" i="23" s="1"/>
  <c r="BL273" i="23" s="1"/>
  <c r="BJ265" i="23"/>
  <c r="BK265" i="23" s="1"/>
  <c r="BL265" i="23" s="1"/>
  <c r="BJ257" i="23"/>
  <c r="BK257" i="23" s="1"/>
  <c r="BL257" i="23" s="1"/>
  <c r="BJ249" i="23"/>
  <c r="BK249" i="23" s="1"/>
  <c r="BL249" i="23" s="1"/>
  <c r="BJ270" i="23"/>
  <c r="BK270" i="23" s="1"/>
  <c r="BL270" i="23" s="1"/>
  <c r="BJ262" i="23"/>
  <c r="BK262" i="23" s="1"/>
  <c r="BL262" i="23" s="1"/>
  <c r="BJ254" i="23"/>
  <c r="BK254" i="23" s="1"/>
  <c r="BL254" i="23" s="1"/>
  <c r="BJ275" i="23"/>
  <c r="BK275" i="23" s="1"/>
  <c r="BL275" i="23" s="1"/>
  <c r="BJ267" i="23"/>
  <c r="BK267" i="23" s="1"/>
  <c r="BL267" i="23" s="1"/>
  <c r="BJ259" i="23"/>
  <c r="BK259" i="23" s="1"/>
  <c r="BL259" i="23" s="1"/>
  <c r="BJ251" i="23"/>
  <c r="BK251" i="23" s="1"/>
  <c r="BL251" i="23" s="1"/>
  <c r="BJ272" i="23"/>
  <c r="BK272" i="23" s="1"/>
  <c r="BL272" i="23" s="1"/>
  <c r="BJ264" i="23"/>
  <c r="BK264" i="23" s="1"/>
  <c r="BL264" i="23" s="1"/>
  <c r="BJ256" i="23"/>
  <c r="BK256" i="23" s="1"/>
  <c r="BL256" i="23" s="1"/>
  <c r="BJ248" i="23"/>
  <c r="BK248" i="23" s="1"/>
  <c r="BL248" i="23" s="1"/>
  <c r="BJ274" i="23"/>
  <c r="BK274" i="23" s="1"/>
  <c r="BL274" i="23" s="1"/>
  <c r="BJ266" i="23"/>
  <c r="BK266" i="23" s="1"/>
  <c r="BL266" i="23" s="1"/>
  <c r="BJ269" i="23"/>
  <c r="BK269" i="23" s="1"/>
  <c r="BL269" i="23" s="1"/>
  <c r="BJ253" i="23"/>
  <c r="BK253" i="23" s="1"/>
  <c r="BL253" i="23" s="1"/>
  <c r="BJ261" i="23"/>
  <c r="BK261" i="23" s="1"/>
  <c r="BL261" i="23" s="1"/>
  <c r="BJ242" i="23"/>
  <c r="BK242" i="23" s="1"/>
  <c r="BL242" i="23" s="1"/>
  <c r="BJ234" i="23"/>
  <c r="BK234" i="23" s="1"/>
  <c r="BL234" i="23" s="1"/>
  <c r="BJ250" i="23"/>
  <c r="BK250" i="23" s="1"/>
  <c r="BL250" i="23" s="1"/>
  <c r="BJ239" i="23"/>
  <c r="BK239" i="23" s="1"/>
  <c r="BL239" i="23" s="1"/>
  <c r="BJ231" i="23"/>
  <c r="BK231" i="23" s="1"/>
  <c r="BL231" i="23" s="1"/>
  <c r="BJ244" i="23"/>
  <c r="BK244" i="23" s="1"/>
  <c r="BL244" i="23" s="1"/>
  <c r="BJ236" i="23"/>
  <c r="BK236" i="23" s="1"/>
  <c r="BL236" i="23" s="1"/>
  <c r="BJ241" i="23"/>
  <c r="BK241" i="23" s="1"/>
  <c r="BL241" i="23" s="1"/>
  <c r="BJ233" i="23"/>
  <c r="BK233" i="23" s="1"/>
  <c r="BL233" i="23" s="1"/>
  <c r="BJ246" i="23"/>
  <c r="BK246" i="23" s="1"/>
  <c r="BL246" i="23" s="1"/>
  <c r="BJ238" i="23"/>
  <c r="BK238" i="23" s="1"/>
  <c r="BL238" i="23" s="1"/>
  <c r="BJ230" i="23"/>
  <c r="BK230" i="23" s="1"/>
  <c r="BL230" i="23" s="1"/>
  <c r="BM241" i="23" s="1"/>
  <c r="BJ258" i="23"/>
  <c r="BK258" i="23" s="1"/>
  <c r="BL258" i="23" s="1"/>
  <c r="BJ228" i="23"/>
  <c r="BK228" i="23" s="1"/>
  <c r="BL228" i="23" s="1"/>
  <c r="BJ220" i="23"/>
  <c r="BK220" i="23" s="1"/>
  <c r="BL220" i="23" s="1"/>
  <c r="BJ212" i="23"/>
  <c r="BK212" i="23" s="1"/>
  <c r="BL212" i="23" s="1"/>
  <c r="BJ225" i="23"/>
  <c r="BK225" i="23" s="1"/>
  <c r="BL225" i="23" s="1"/>
  <c r="BJ217" i="23"/>
  <c r="BK217" i="23" s="1"/>
  <c r="BL217" i="23" s="1"/>
  <c r="BJ243" i="23"/>
  <c r="BK243" i="23" s="1"/>
  <c r="BL243" i="23" s="1"/>
  <c r="BJ235" i="23"/>
  <c r="BK235" i="23" s="1"/>
  <c r="BL235" i="23" s="1"/>
  <c r="BJ222" i="23"/>
  <c r="BK222" i="23" s="1"/>
  <c r="BL222" i="23" s="1"/>
  <c r="BJ214" i="23"/>
  <c r="BK214" i="23" s="1"/>
  <c r="BL214" i="23" s="1"/>
  <c r="BJ229" i="23"/>
  <c r="BK229" i="23" s="1"/>
  <c r="BL229" i="23" s="1"/>
  <c r="BJ227" i="23"/>
  <c r="BK227" i="23" s="1"/>
  <c r="BL227" i="23" s="1"/>
  <c r="BJ224" i="23"/>
  <c r="BK224" i="23" s="1"/>
  <c r="BL224" i="23" s="1"/>
  <c r="BJ237" i="23"/>
  <c r="BK237" i="23" s="1"/>
  <c r="BL237" i="23" s="1"/>
  <c r="BJ221" i="23"/>
  <c r="BK221" i="23" s="1"/>
  <c r="BL221" i="23" s="1"/>
  <c r="BJ215" i="23"/>
  <c r="BK215" i="23" s="1"/>
  <c r="BL215" i="23" s="1"/>
  <c r="BJ218" i="23"/>
  <c r="BK218" i="23" s="1"/>
  <c r="BL218" i="23" s="1"/>
  <c r="BJ211" i="23"/>
  <c r="BK211" i="23" s="1"/>
  <c r="BL211" i="23" s="1"/>
  <c r="BJ226" i="23"/>
  <c r="BK226" i="23" s="1"/>
  <c r="BL226" i="23" s="1"/>
  <c r="BJ206" i="23"/>
  <c r="BK206" i="23" s="1"/>
  <c r="BL206" i="23" s="1"/>
  <c r="BJ198" i="23"/>
  <c r="BK198" i="23" s="1"/>
  <c r="BL198" i="23" s="1"/>
  <c r="BJ219" i="23"/>
  <c r="BK219" i="23" s="1"/>
  <c r="BL219" i="23" s="1"/>
  <c r="BJ210" i="23"/>
  <c r="BK210" i="23" s="1"/>
  <c r="BL210" i="23" s="1"/>
  <c r="BJ240" i="23"/>
  <c r="BK240" i="23" s="1"/>
  <c r="BL240" i="23" s="1"/>
  <c r="BJ208" i="23"/>
  <c r="BK208" i="23" s="1"/>
  <c r="BL208" i="23" s="1"/>
  <c r="BJ200" i="23"/>
  <c r="BK200" i="23" s="1"/>
  <c r="BL200" i="23" s="1"/>
  <c r="BJ192" i="23"/>
  <c r="BK192" i="23" s="1"/>
  <c r="BL192" i="23" s="1"/>
  <c r="BJ209" i="23"/>
  <c r="BK209" i="23" s="1"/>
  <c r="BL209" i="23" s="1"/>
  <c r="BJ205" i="23"/>
  <c r="BK205" i="23" s="1"/>
  <c r="BL205" i="23" s="1"/>
  <c r="BJ197" i="23"/>
  <c r="BK197" i="23" s="1"/>
  <c r="BL197" i="23" s="1"/>
  <c r="BJ245" i="23"/>
  <c r="BK245" i="23" s="1"/>
  <c r="BL245" i="23" s="1"/>
  <c r="BJ189" i="23"/>
  <c r="BK189" i="23" s="1"/>
  <c r="BL189" i="23" s="1"/>
  <c r="BJ181" i="23"/>
  <c r="BK181" i="23" s="1"/>
  <c r="BL181" i="23" s="1"/>
  <c r="BJ207" i="23"/>
  <c r="BK207" i="23" s="1"/>
  <c r="BL207" i="23" s="1"/>
  <c r="BJ196" i="23"/>
  <c r="BK196" i="23" s="1"/>
  <c r="BL196" i="23" s="1"/>
  <c r="BJ183" i="23"/>
  <c r="BK183" i="23" s="1"/>
  <c r="BL183" i="23" s="1"/>
  <c r="BJ175" i="23"/>
  <c r="BK175" i="23" s="1"/>
  <c r="BL175" i="23" s="1"/>
  <c r="BJ223" i="23"/>
  <c r="BK223" i="23" s="1"/>
  <c r="BL223" i="23" s="1"/>
  <c r="BJ213" i="23"/>
  <c r="BK213" i="23" s="1"/>
  <c r="BL213" i="23" s="1"/>
  <c r="BJ195" i="23"/>
  <c r="BK195" i="23" s="1"/>
  <c r="BL195" i="23" s="1"/>
  <c r="BJ188" i="23"/>
  <c r="BK188" i="23" s="1"/>
  <c r="BL188" i="23" s="1"/>
  <c r="BJ180" i="23"/>
  <c r="BK180" i="23" s="1"/>
  <c r="BL180" i="23" s="1"/>
  <c r="BJ216" i="23"/>
  <c r="BK216" i="23" s="1"/>
  <c r="BL216" i="23" s="1"/>
  <c r="BJ194" i="23"/>
  <c r="BK194" i="23" s="1"/>
  <c r="BL194" i="23" s="1"/>
  <c r="BJ185" i="23"/>
  <c r="BK185" i="23" s="1"/>
  <c r="BL185" i="23" s="1"/>
  <c r="BJ177" i="23"/>
  <c r="BK177" i="23" s="1"/>
  <c r="BL177" i="23" s="1"/>
  <c r="BJ232" i="23"/>
  <c r="BK232" i="23" s="1"/>
  <c r="BL232" i="23" s="1"/>
  <c r="BJ204" i="23"/>
  <c r="BK204" i="23" s="1"/>
  <c r="BL204" i="23" s="1"/>
  <c r="BJ203" i="23"/>
  <c r="BK203" i="23" s="1"/>
  <c r="BL203" i="23" s="1"/>
  <c r="BJ202" i="23"/>
  <c r="BK202" i="23" s="1"/>
  <c r="BL202" i="23" s="1"/>
  <c r="BJ190" i="23"/>
  <c r="BK190" i="23" s="1"/>
  <c r="BL190" i="23" s="1"/>
  <c r="BJ182" i="23"/>
  <c r="BK182" i="23" s="1"/>
  <c r="BL182" i="23" s="1"/>
  <c r="BJ187" i="23"/>
  <c r="BK187" i="23" s="1"/>
  <c r="BL187" i="23" s="1"/>
  <c r="BJ179" i="23"/>
  <c r="BK179" i="23" s="1"/>
  <c r="BL179" i="23" s="1"/>
  <c r="BJ176" i="23"/>
  <c r="BK176" i="23" s="1"/>
  <c r="BL176" i="23" s="1"/>
  <c r="BJ170" i="23"/>
  <c r="BK170" i="23" s="1"/>
  <c r="BL170" i="23" s="1"/>
  <c r="BJ162" i="23"/>
  <c r="BK162" i="23" s="1"/>
  <c r="BL162" i="23" s="1"/>
  <c r="BJ186" i="23"/>
  <c r="BK186" i="23" s="1"/>
  <c r="BL186" i="23" s="1"/>
  <c r="BJ184" i="23"/>
  <c r="BK184" i="23" s="1"/>
  <c r="BL184" i="23" s="1"/>
  <c r="BJ193" i="23"/>
  <c r="BK193" i="23" s="1"/>
  <c r="BL193" i="23" s="1"/>
  <c r="BJ178" i="23"/>
  <c r="BK178" i="23" s="1"/>
  <c r="BL178" i="23" s="1"/>
  <c r="BJ167" i="23"/>
  <c r="BK167" i="23" s="1"/>
  <c r="BL167" i="23" s="1"/>
  <c r="BJ159" i="23"/>
  <c r="BK159" i="23" s="1"/>
  <c r="BL159" i="23" s="1"/>
  <c r="BJ172" i="23"/>
  <c r="BK172" i="23" s="1"/>
  <c r="BL172" i="23" s="1"/>
  <c r="BJ164" i="23"/>
  <c r="BK164" i="23" s="1"/>
  <c r="BL164" i="23" s="1"/>
  <c r="BJ169" i="23"/>
  <c r="BK169" i="23" s="1"/>
  <c r="BL169" i="23" s="1"/>
  <c r="BJ161" i="23"/>
  <c r="BK161" i="23" s="1"/>
  <c r="BL161" i="23" s="1"/>
  <c r="BJ191" i="23"/>
  <c r="BK191" i="23" s="1"/>
  <c r="BL191" i="23" s="1"/>
  <c r="BJ174" i="23"/>
  <c r="BK174" i="23" s="1"/>
  <c r="BL174" i="23" s="1"/>
  <c r="BJ201" i="23"/>
  <c r="BK201" i="23" s="1"/>
  <c r="BL201" i="23" s="1"/>
  <c r="BJ166" i="23"/>
  <c r="BK166" i="23" s="1"/>
  <c r="BL166" i="23" s="1"/>
  <c r="BJ158" i="23"/>
  <c r="BK158" i="23" s="1"/>
  <c r="BL158" i="23" s="1"/>
  <c r="BJ199" i="23"/>
  <c r="BK199" i="23" s="1"/>
  <c r="BL199" i="23" s="1"/>
  <c r="BJ163" i="23"/>
  <c r="BK163" i="23" s="1"/>
  <c r="BL163" i="23" s="1"/>
  <c r="BJ168" i="23"/>
  <c r="BK168" i="23" s="1"/>
  <c r="BL168" i="23" s="1"/>
  <c r="BJ160" i="23"/>
  <c r="BK160" i="23" s="1"/>
  <c r="BL160" i="23" s="1"/>
  <c r="BJ147" i="23"/>
  <c r="BK147" i="23" s="1"/>
  <c r="BL147" i="23" s="1"/>
  <c r="BJ173" i="23"/>
  <c r="BK173" i="23" s="1"/>
  <c r="BL173" i="23" s="1"/>
  <c r="BJ137" i="23"/>
  <c r="BK137" i="23" s="1"/>
  <c r="BL137" i="23" s="1"/>
  <c r="BJ143" i="23"/>
  <c r="BK143" i="23" s="1"/>
  <c r="BL143" i="23" s="1"/>
  <c r="BJ157" i="23"/>
  <c r="BK157" i="23" s="1"/>
  <c r="BL157" i="23" s="1"/>
  <c r="BJ155" i="23"/>
  <c r="BK155" i="23" s="1"/>
  <c r="BL155" i="23" s="1"/>
  <c r="BJ146" i="23"/>
  <c r="BK146" i="23" s="1"/>
  <c r="BL146" i="23" s="1"/>
  <c r="BJ165" i="23"/>
  <c r="BK165" i="23" s="1"/>
  <c r="BL165" i="23" s="1"/>
  <c r="BJ149" i="23"/>
  <c r="BK149" i="23" s="1"/>
  <c r="BL149" i="23" s="1"/>
  <c r="BJ142" i="23"/>
  <c r="BK142" i="23" s="1"/>
  <c r="BL142" i="23" s="1"/>
  <c r="BJ171" i="23"/>
  <c r="BK171" i="23" s="1"/>
  <c r="BL171" i="23" s="1"/>
  <c r="BJ145" i="23"/>
  <c r="BK145" i="23" s="1"/>
  <c r="BL145" i="23" s="1"/>
  <c r="BJ154" i="23"/>
  <c r="BK154" i="23" s="1"/>
  <c r="BL154" i="23" s="1"/>
  <c r="BJ148" i="23"/>
  <c r="BK148" i="23" s="1"/>
  <c r="BL148" i="23" s="1"/>
  <c r="BJ151" i="23"/>
  <c r="BK151" i="23" s="1"/>
  <c r="BL151" i="23" s="1"/>
  <c r="BJ135" i="23"/>
  <c r="BK135" i="23" s="1"/>
  <c r="BL135" i="23" s="1"/>
  <c r="BJ134" i="23"/>
  <c r="BK134" i="23" s="1"/>
  <c r="BL134" i="23" s="1"/>
  <c r="BJ133" i="23"/>
  <c r="BK133" i="23" s="1"/>
  <c r="BL133" i="23" s="1"/>
  <c r="BJ132" i="23"/>
  <c r="BK132" i="23" s="1"/>
  <c r="BL132" i="23" s="1"/>
  <c r="BJ131" i="23"/>
  <c r="BK131" i="23" s="1"/>
  <c r="BL131" i="23" s="1"/>
  <c r="BJ130" i="23"/>
  <c r="BK130" i="23" s="1"/>
  <c r="BL130" i="23" s="1"/>
  <c r="BJ129" i="23"/>
  <c r="BK129" i="23" s="1"/>
  <c r="BL129" i="23" s="1"/>
  <c r="BJ128" i="23"/>
  <c r="BK128" i="23" s="1"/>
  <c r="BL128" i="23" s="1"/>
  <c r="BJ127" i="23"/>
  <c r="BK127" i="23" s="1"/>
  <c r="BL127" i="23" s="1"/>
  <c r="BJ126" i="23"/>
  <c r="BK126" i="23" s="1"/>
  <c r="BL126" i="23" s="1"/>
  <c r="BJ152" i="23"/>
  <c r="BK152" i="23" s="1"/>
  <c r="BL152" i="23" s="1"/>
  <c r="BJ139" i="23"/>
  <c r="BK139" i="23" s="1"/>
  <c r="BL139" i="23" s="1"/>
  <c r="BJ122" i="23"/>
  <c r="BK122" i="23" s="1"/>
  <c r="BL122" i="23" s="1"/>
  <c r="BJ118" i="23"/>
  <c r="BK118" i="23" s="1"/>
  <c r="BL118" i="23" s="1"/>
  <c r="BJ115" i="23"/>
  <c r="BK115" i="23" s="1"/>
  <c r="BL115" i="23" s="1"/>
  <c r="BJ112" i="23"/>
  <c r="BK112" i="23" s="1"/>
  <c r="BL112" i="23" s="1"/>
  <c r="BJ111" i="23"/>
  <c r="BK111" i="23" s="1"/>
  <c r="BL111" i="23" s="1"/>
  <c r="BJ110" i="23"/>
  <c r="BK110" i="23" s="1"/>
  <c r="BL110" i="23" s="1"/>
  <c r="BJ109" i="23"/>
  <c r="BK109" i="23" s="1"/>
  <c r="BL109" i="23" s="1"/>
  <c r="BJ108" i="23"/>
  <c r="BK108" i="23" s="1"/>
  <c r="BL108" i="23" s="1"/>
  <c r="BJ107" i="23"/>
  <c r="BK107" i="23" s="1"/>
  <c r="BL107" i="23" s="1"/>
  <c r="BM118" i="23" s="1"/>
  <c r="BJ106" i="23"/>
  <c r="BK106" i="23" s="1"/>
  <c r="BL106" i="23" s="1"/>
  <c r="BJ105" i="23"/>
  <c r="BK105" i="23" s="1"/>
  <c r="BL105" i="23" s="1"/>
  <c r="BJ104" i="23"/>
  <c r="BK104" i="23" s="1"/>
  <c r="BL104" i="23" s="1"/>
  <c r="BJ150" i="23"/>
  <c r="BK150" i="23" s="1"/>
  <c r="BL150" i="23" s="1"/>
  <c r="BJ120" i="23"/>
  <c r="BK120" i="23" s="1"/>
  <c r="BL120" i="23" s="1"/>
  <c r="BJ136" i="23"/>
  <c r="BK136" i="23" s="1"/>
  <c r="BL136" i="23" s="1"/>
  <c r="BJ141" i="23"/>
  <c r="BK141" i="23" s="1"/>
  <c r="BL141" i="23" s="1"/>
  <c r="BJ117" i="23"/>
  <c r="BK117" i="23" s="1"/>
  <c r="BL117" i="23" s="1"/>
  <c r="BJ113" i="23"/>
  <c r="BK113" i="23" s="1"/>
  <c r="BL113" i="23" s="1"/>
  <c r="BJ125" i="23"/>
  <c r="BK125" i="23" s="1"/>
  <c r="BL125" i="23" s="1"/>
  <c r="BJ144" i="23"/>
  <c r="BK144" i="23" s="1"/>
  <c r="BL144" i="23" s="1"/>
  <c r="BJ116" i="23"/>
  <c r="BK116" i="23" s="1"/>
  <c r="BL116" i="23" s="1"/>
  <c r="BJ114" i="23"/>
  <c r="BK114" i="23" s="1"/>
  <c r="BL114" i="23" s="1"/>
  <c r="BJ124" i="23"/>
  <c r="BK124" i="23" s="1"/>
  <c r="BL124" i="23" s="1"/>
  <c r="BJ123" i="23"/>
  <c r="BK123" i="23" s="1"/>
  <c r="BL123" i="23" s="1"/>
  <c r="BJ121" i="23"/>
  <c r="BK121" i="23" s="1"/>
  <c r="BL121" i="23" s="1"/>
  <c r="BJ103" i="23"/>
  <c r="BK103" i="23" s="1"/>
  <c r="BL103" i="23" s="1"/>
  <c r="BJ102" i="23"/>
  <c r="BK102" i="23" s="1"/>
  <c r="BL102" i="23" s="1"/>
  <c r="BJ101" i="23"/>
  <c r="BK101" i="23" s="1"/>
  <c r="BL101" i="23" s="1"/>
  <c r="BJ100" i="23"/>
  <c r="BK100" i="23" s="1"/>
  <c r="BL100" i="23" s="1"/>
  <c r="BJ99" i="23"/>
  <c r="BK99" i="23" s="1"/>
  <c r="BL99" i="23" s="1"/>
  <c r="BJ98" i="23"/>
  <c r="BK98" i="23" s="1"/>
  <c r="BL98" i="23" s="1"/>
  <c r="BJ97" i="23"/>
  <c r="BK97" i="23" s="1"/>
  <c r="BL97" i="23" s="1"/>
  <c r="BJ96" i="23"/>
  <c r="BK96" i="23" s="1"/>
  <c r="BL96" i="23" s="1"/>
  <c r="BJ95" i="23"/>
  <c r="BK95" i="23" s="1"/>
  <c r="BL95" i="23" s="1"/>
  <c r="BJ94" i="23"/>
  <c r="BK94" i="23" s="1"/>
  <c r="BL94" i="23" s="1"/>
  <c r="BJ93" i="23"/>
  <c r="BK93" i="23" s="1"/>
  <c r="BL93" i="23" s="1"/>
  <c r="BJ92" i="23"/>
  <c r="BK92" i="23" s="1"/>
  <c r="BL92" i="23" s="1"/>
  <c r="BJ91" i="23"/>
  <c r="BK91" i="23" s="1"/>
  <c r="BL91" i="23" s="1"/>
  <c r="BJ90" i="23"/>
  <c r="BK90" i="23" s="1"/>
  <c r="BL90" i="23" s="1"/>
  <c r="BJ153" i="23"/>
  <c r="BK153" i="23" s="1"/>
  <c r="BL153" i="23" s="1"/>
  <c r="BJ83" i="23"/>
  <c r="BK83" i="23" s="1"/>
  <c r="BL83" i="23" s="1"/>
  <c r="BJ84" i="23"/>
  <c r="BK84" i="23" s="1"/>
  <c r="BL84" i="23" s="1"/>
  <c r="BJ119" i="23"/>
  <c r="BK119" i="23" s="1"/>
  <c r="BL119" i="23" s="1"/>
  <c r="BJ89" i="23"/>
  <c r="BK89" i="23" s="1"/>
  <c r="BL89" i="23" s="1"/>
  <c r="BJ85" i="23"/>
  <c r="BK85" i="23" s="1"/>
  <c r="BL85" i="23" s="1"/>
  <c r="BJ156" i="23"/>
  <c r="BK156" i="23" s="1"/>
  <c r="BL156" i="23" s="1"/>
  <c r="BJ86" i="23"/>
  <c r="BK86" i="23" s="1"/>
  <c r="BL86" i="23" s="1"/>
  <c r="BJ88" i="23"/>
  <c r="BK88" i="23" s="1"/>
  <c r="BL88" i="23" s="1"/>
  <c r="BJ87" i="23"/>
  <c r="BK87" i="23" s="1"/>
  <c r="BL87" i="23" s="1"/>
  <c r="BJ138" i="23"/>
  <c r="BK138" i="23" s="1"/>
  <c r="BL138" i="23" s="1"/>
  <c r="BJ76" i="23"/>
  <c r="BK76" i="23" s="1"/>
  <c r="BL76" i="23" s="1"/>
  <c r="BJ78" i="23"/>
  <c r="BK78" i="23" s="1"/>
  <c r="BL78" i="23" s="1"/>
  <c r="BJ140" i="23"/>
  <c r="BK140" i="23" s="1"/>
  <c r="BL140" i="23" s="1"/>
  <c r="BJ79" i="23"/>
  <c r="BK79" i="23" s="1"/>
  <c r="BL79" i="23" s="1"/>
  <c r="BJ82" i="23"/>
  <c r="BK82" i="23" s="1"/>
  <c r="BL82" i="23" s="1"/>
  <c r="BJ81" i="23"/>
  <c r="BK81" i="23" s="1"/>
  <c r="BL81" i="23" s="1"/>
  <c r="BJ77" i="23"/>
  <c r="BK77" i="23" s="1"/>
  <c r="BL77" i="23" s="1"/>
  <c r="BJ80" i="23"/>
  <c r="BK80" i="23" s="1"/>
  <c r="BL80" i="23" s="1"/>
  <c r="BM132" i="23" l="1"/>
  <c r="BM226" i="23"/>
  <c r="BM164" i="23"/>
  <c r="BM119" i="23"/>
  <c r="BM170" i="23"/>
  <c r="BM243" i="23"/>
  <c r="BM215" i="23"/>
  <c r="BM200" i="23"/>
  <c r="BM263" i="23"/>
  <c r="BM102" i="23"/>
  <c r="BM171" i="23"/>
  <c r="BM142" i="23"/>
  <c r="BM103" i="23"/>
  <c r="BM154" i="23"/>
  <c r="BM94" i="23"/>
  <c r="BM183" i="23"/>
  <c r="BM88" i="23"/>
  <c r="BM105" i="23"/>
  <c r="BM244" i="23"/>
  <c r="BM256" i="23"/>
  <c r="BM249" i="23"/>
  <c r="BM271" i="23"/>
  <c r="BM134" i="23"/>
  <c r="BM143" i="23"/>
  <c r="BM232" i="23"/>
  <c r="BM259" i="23"/>
  <c r="BM93" i="23"/>
  <c r="BM101" i="23"/>
  <c r="BM135" i="23"/>
  <c r="BM120" i="23"/>
  <c r="BM144" i="23"/>
  <c r="BM184" i="23"/>
  <c r="BM178" i="23"/>
  <c r="BM188" i="23"/>
  <c r="BM208" i="23"/>
  <c r="BM248" i="23"/>
  <c r="BM257" i="23"/>
  <c r="BM267" i="23"/>
  <c r="BM104" i="23"/>
  <c r="BM155" i="23"/>
  <c r="BM123" i="23"/>
  <c r="BM162" i="23"/>
  <c r="BM179" i="23"/>
  <c r="BM195" i="23"/>
  <c r="BM227" i="23"/>
  <c r="BM203" i="23"/>
  <c r="BM240" i="23"/>
  <c r="BM247" i="23"/>
  <c r="BM262" i="23"/>
  <c r="BM274" i="23"/>
  <c r="BM189" i="23"/>
  <c r="BM151" i="23"/>
  <c r="BM174" i="23"/>
  <c r="BM197" i="23"/>
  <c r="BM191" i="23"/>
  <c r="BM211" i="23"/>
  <c r="BM225" i="23"/>
  <c r="BM255" i="23"/>
  <c r="BM270" i="23"/>
  <c r="BM258" i="23"/>
  <c r="BM127" i="23"/>
  <c r="BM122" i="23"/>
  <c r="BM159" i="23"/>
  <c r="BM124" i="23"/>
  <c r="BM129" i="23"/>
  <c r="BM165" i="23"/>
  <c r="BM210" i="23"/>
  <c r="BM173" i="23"/>
  <c r="BM199" i="23"/>
  <c r="BM219" i="23"/>
  <c r="BM233" i="23"/>
  <c r="BM242" i="23"/>
  <c r="BM216" i="23"/>
  <c r="BM204" i="23"/>
  <c r="BM149" i="23"/>
  <c r="BM106" i="23"/>
  <c r="BM98" i="23"/>
  <c r="BM107" i="23"/>
  <c r="BM128" i="23"/>
  <c r="BM133" i="23"/>
  <c r="BM156" i="23"/>
  <c r="BM169" i="23"/>
  <c r="BM181" i="23"/>
  <c r="BM206" i="23"/>
  <c r="BM251" i="23"/>
  <c r="BM246" i="23"/>
  <c r="BM250" i="23"/>
  <c r="BM148" i="23"/>
  <c r="BM90" i="23"/>
  <c r="BM125" i="23"/>
  <c r="BM145" i="23"/>
  <c r="BM220" i="23"/>
  <c r="BM126" i="23"/>
  <c r="BM99" i="23"/>
  <c r="BM108" i="23"/>
  <c r="BM152" i="23"/>
  <c r="BM150" i="23"/>
  <c r="BM182" i="23"/>
  <c r="BM177" i="23"/>
  <c r="BM187" i="23"/>
  <c r="BM224" i="23"/>
  <c r="BM221" i="23"/>
  <c r="BM254" i="23"/>
  <c r="BM261" i="23"/>
  <c r="BM265" i="23"/>
  <c r="BM275" i="23"/>
  <c r="BM146" i="23"/>
  <c r="BM163" i="23"/>
  <c r="BM153" i="23"/>
  <c r="BM212" i="23"/>
  <c r="BM190" i="23"/>
  <c r="BM234" i="23"/>
  <c r="BM230" i="23"/>
  <c r="BM228" i="23"/>
  <c r="BM245" i="23"/>
  <c r="BM273" i="23"/>
  <c r="BM235" i="23"/>
  <c r="BM266" i="23"/>
  <c r="BM167" i="23"/>
  <c r="BM110" i="23"/>
  <c r="BM131" i="23"/>
  <c r="BM137" i="23"/>
  <c r="BM160" i="23"/>
  <c r="BM185" i="23"/>
  <c r="BM198" i="23"/>
  <c r="BM186" i="23"/>
  <c r="BM209" i="23"/>
  <c r="BM236" i="23"/>
  <c r="BM253" i="23"/>
  <c r="BM92" i="23"/>
  <c r="BM158" i="23"/>
  <c r="BM252" i="23"/>
  <c r="BM89" i="23"/>
  <c r="BM97" i="23"/>
  <c r="BM109" i="23"/>
  <c r="BM96" i="23"/>
  <c r="BM161" i="23"/>
  <c r="BM138" i="23"/>
  <c r="BM176" i="23"/>
  <c r="BM202" i="23"/>
  <c r="BM193" i="23"/>
  <c r="BM194" i="23"/>
  <c r="BM217" i="23"/>
  <c r="BM223" i="23"/>
  <c r="BM272" i="23"/>
  <c r="BM260" i="23"/>
  <c r="T13" i="7"/>
  <c r="Q14" i="7"/>
  <c r="BM147" i="23"/>
  <c r="BM111" i="23"/>
  <c r="BM100" i="23"/>
  <c r="BM112" i="23"/>
  <c r="BM115" i="23"/>
  <c r="BM139" i="23"/>
  <c r="BM157" i="23"/>
  <c r="BM172" i="23"/>
  <c r="BM201" i="23"/>
  <c r="BM207" i="23"/>
  <c r="BM237" i="23"/>
  <c r="BM231" i="23"/>
  <c r="BM264" i="23"/>
  <c r="BM268" i="23"/>
  <c r="BM196" i="23"/>
  <c r="BM205" i="23"/>
  <c r="BM87" i="23"/>
  <c r="BM130" i="23"/>
  <c r="BM140" i="23"/>
  <c r="BM166" i="23"/>
  <c r="BM180" i="23"/>
  <c r="BM213" i="23"/>
  <c r="BM218" i="23"/>
  <c r="BM222" i="23"/>
  <c r="BM239" i="23"/>
  <c r="BM121" i="23"/>
  <c r="BM238" i="23"/>
  <c r="BM136" i="23"/>
  <c r="BM113" i="23"/>
  <c r="BM116" i="23"/>
  <c r="BM91" i="23"/>
  <c r="BM95" i="23"/>
  <c r="BM114" i="23"/>
  <c r="BM117" i="23"/>
  <c r="BM141" i="23"/>
  <c r="BM168" i="23"/>
  <c r="BM175" i="23"/>
  <c r="BM214" i="23"/>
  <c r="BM192" i="23"/>
  <c r="BM229" i="23"/>
  <c r="BM269" i="23"/>
  <c r="AE14" i="7"/>
  <c r="AI13" i="7"/>
  <c r="AI14" i="7" l="1"/>
  <c r="AE15" i="7"/>
  <c r="T14" i="7"/>
  <c r="Q15" i="7"/>
  <c r="T15" i="7" l="1"/>
  <c r="Q16" i="7"/>
  <c r="AI15" i="7"/>
  <c r="AE16" i="7"/>
  <c r="AI16" i="7" l="1"/>
  <c r="AE17" i="7"/>
  <c r="T16" i="7"/>
  <c r="Q17" i="7"/>
  <c r="T17" i="7" l="1"/>
  <c r="Q18" i="7"/>
  <c r="AI17" i="7"/>
  <c r="AE18" i="7"/>
  <c r="AI18" i="7" l="1"/>
  <c r="AE19" i="7"/>
  <c r="Q19" i="7"/>
  <c r="T18" i="7"/>
  <c r="Q20" i="7" l="1"/>
  <c r="T19" i="7"/>
  <c r="AI19" i="7"/>
  <c r="AE20" i="7"/>
  <c r="AE21" i="7" l="1"/>
  <c r="AI20" i="7"/>
  <c r="T20" i="7"/>
  <c r="Q21" i="7"/>
  <c r="T21" i="7" l="1"/>
  <c r="Q22" i="7"/>
  <c r="AE22" i="7"/>
  <c r="AI21" i="7"/>
  <c r="AI22" i="7" l="1"/>
  <c r="AE23" i="7"/>
  <c r="T22" i="7"/>
  <c r="Q23" i="7"/>
  <c r="T23" i="7" l="1"/>
  <c r="Q24" i="7"/>
  <c r="AI23" i="7"/>
  <c r="AE24" i="7"/>
  <c r="AI24" i="7" l="1"/>
  <c r="AE25" i="7"/>
  <c r="T24" i="7"/>
  <c r="Q25" i="7"/>
  <c r="T25" i="7" l="1"/>
  <c r="Q26" i="7"/>
  <c r="AI25" i="7"/>
  <c r="AE26" i="7"/>
  <c r="AI26" i="7" l="1"/>
  <c r="AE27" i="7"/>
  <c r="Q27" i="7"/>
  <c r="T26" i="7"/>
  <c r="Q28" i="7" l="1"/>
  <c r="T27" i="7"/>
  <c r="AI27" i="7"/>
  <c r="AE28" i="7"/>
  <c r="AE29" i="7" l="1"/>
  <c r="AI28" i="7"/>
  <c r="T28" i="7"/>
  <c r="Q29" i="7"/>
  <c r="T29" i="7" l="1"/>
  <c r="Q30" i="7"/>
  <c r="AE30" i="7"/>
  <c r="AI29" i="7"/>
  <c r="AI30" i="7" l="1"/>
  <c r="AE31" i="7"/>
  <c r="T30" i="7"/>
  <c r="Q31" i="7"/>
  <c r="T31" i="7" l="1"/>
  <c r="Q32" i="7"/>
  <c r="AI31" i="7"/>
  <c r="AE32" i="7"/>
  <c r="T32" i="7" l="1"/>
  <c r="Q33" i="7"/>
  <c r="AI32" i="7"/>
  <c r="AE33" i="7"/>
  <c r="AI33" i="7" l="1"/>
  <c r="AE34" i="7"/>
  <c r="T33" i="7"/>
  <c r="Q34" i="7"/>
  <c r="Q35" i="7" l="1"/>
  <c r="T34" i="7"/>
  <c r="AI34" i="7"/>
  <c r="AE35" i="7"/>
  <c r="AI35" i="7" l="1"/>
  <c r="AE36" i="7"/>
  <c r="Q36" i="7"/>
  <c r="T35" i="7"/>
  <c r="T36" i="7" l="1"/>
  <c r="Q37" i="7"/>
  <c r="AE37" i="7"/>
  <c r="AI36" i="7"/>
  <c r="AE38" i="7" l="1"/>
  <c r="AI37" i="7"/>
  <c r="T37" i="7"/>
  <c r="Q38" i="7"/>
  <c r="T38" i="7" l="1"/>
  <c r="Q39" i="7"/>
  <c r="AI38" i="7"/>
  <c r="AE39" i="7"/>
  <c r="AI39" i="7" l="1"/>
  <c r="AE40" i="7"/>
  <c r="T39" i="7"/>
  <c r="Q40" i="7"/>
  <c r="T40" i="7" l="1"/>
  <c r="Q41" i="7"/>
  <c r="AI40" i="7"/>
  <c r="AE41" i="7"/>
  <c r="AI41" i="7" l="1"/>
  <c r="AE42" i="7"/>
  <c r="T41" i="7"/>
  <c r="Q42" i="7"/>
  <c r="Q43" i="7" l="1"/>
  <c r="T42" i="7"/>
  <c r="AI42" i="7"/>
  <c r="AE43" i="7"/>
  <c r="AI43" i="7" l="1"/>
  <c r="AE44" i="7"/>
  <c r="Q44" i="7"/>
  <c r="T43" i="7"/>
  <c r="T44" i="7" l="1"/>
  <c r="Q45" i="7"/>
  <c r="AE45" i="7"/>
  <c r="AI44" i="7"/>
  <c r="AE46" i="7" l="1"/>
  <c r="AI45" i="7"/>
  <c r="T45" i="7"/>
  <c r="Q46" i="7"/>
  <c r="T46" i="7" l="1"/>
  <c r="Q47" i="7"/>
  <c r="AI46" i="7"/>
  <c r="AE47" i="7"/>
  <c r="AI47" i="7" l="1"/>
  <c r="AE48" i="7"/>
  <c r="T47" i="7"/>
  <c r="Q48" i="7"/>
  <c r="AI48" i="7" l="1"/>
  <c r="AE49" i="7"/>
  <c r="T48" i="7"/>
  <c r="Q49" i="7"/>
  <c r="T49" i="7" l="1"/>
  <c r="Q50" i="7"/>
  <c r="AI49" i="7"/>
  <c r="AE50" i="7"/>
  <c r="AI50" i="7" l="1"/>
  <c r="AE51" i="7"/>
  <c r="Q51" i="7"/>
  <c r="T50" i="7"/>
  <c r="Q52" i="7" l="1"/>
  <c r="T51" i="7"/>
  <c r="AI51" i="7"/>
  <c r="AE52" i="7"/>
  <c r="AE53" i="7" l="1"/>
  <c r="AI52" i="7"/>
  <c r="T52" i="7"/>
  <c r="Q53" i="7"/>
  <c r="T53" i="7" l="1"/>
  <c r="Q54" i="7"/>
  <c r="AE54" i="7"/>
  <c r="AI53" i="7"/>
  <c r="AI54" i="7" l="1"/>
  <c r="AE55" i="7"/>
  <c r="T54" i="7"/>
  <c r="Q55" i="7"/>
  <c r="T55" i="7" l="1"/>
  <c r="Q56" i="7"/>
  <c r="AI55" i="7"/>
  <c r="AE56" i="7"/>
  <c r="AI56" i="7" l="1"/>
  <c r="AE57" i="7"/>
  <c r="T56" i="7"/>
  <c r="Q57" i="7"/>
  <c r="AI57" i="7" l="1"/>
  <c r="AE58" i="7"/>
  <c r="T57" i="7"/>
  <c r="Q58" i="7"/>
  <c r="AM58" i="7" l="1"/>
  <c r="AN58" i="7"/>
  <c r="AK58" i="7"/>
  <c r="AJ58" i="7"/>
  <c r="AL58" i="7"/>
  <c r="T58" i="7"/>
  <c r="Q59" i="7"/>
  <c r="AE59" i="7"/>
  <c r="AI58" i="7"/>
  <c r="AK59" i="7" l="1"/>
  <c r="AL59" i="7"/>
  <c r="AM59" i="7"/>
  <c r="AJ59" i="7"/>
  <c r="AN59" i="7"/>
  <c r="AE60" i="7"/>
  <c r="AI59" i="7"/>
  <c r="Q60" i="7"/>
  <c r="T59" i="7"/>
  <c r="AK60" i="7" l="1"/>
  <c r="AM60" i="7"/>
  <c r="AN60" i="7"/>
  <c r="AL60" i="7"/>
  <c r="AJ60" i="7"/>
  <c r="AE61" i="7"/>
  <c r="AI60" i="7"/>
  <c r="Q61" i="7"/>
  <c r="T60" i="7"/>
  <c r="AN61" i="7" l="1"/>
  <c r="AK61" i="7"/>
  <c r="AL61" i="7"/>
  <c r="AJ61" i="7"/>
  <c r="AM61" i="7"/>
  <c r="Q62" i="7"/>
  <c r="T61" i="7"/>
  <c r="AE62" i="7"/>
  <c r="AI61" i="7"/>
  <c r="AK62" i="7" l="1"/>
  <c r="AN62" i="7"/>
  <c r="AM62" i="7"/>
  <c r="AL62" i="7"/>
  <c r="AJ62" i="7"/>
  <c r="AE63" i="7"/>
  <c r="AI62" i="7"/>
  <c r="Q63" i="7"/>
  <c r="T62" i="7"/>
  <c r="AJ63" i="7" l="1"/>
  <c r="AL63" i="7"/>
  <c r="AK63" i="7"/>
  <c r="AM63" i="7"/>
  <c r="AN63" i="7"/>
  <c r="T63" i="7"/>
  <c r="Q64" i="7"/>
  <c r="AE64" i="7"/>
  <c r="AI63" i="7"/>
  <c r="AK64" i="7" l="1"/>
  <c r="AJ64" i="7"/>
  <c r="AN64" i="7"/>
  <c r="AM64" i="7"/>
  <c r="AL64" i="7"/>
  <c r="AE65" i="7"/>
  <c r="AI64" i="7"/>
  <c r="Q65" i="7"/>
  <c r="T64" i="7"/>
  <c r="AL65" i="7" l="1"/>
  <c r="AM65" i="7"/>
  <c r="AK65" i="7"/>
  <c r="AN65" i="7"/>
  <c r="AJ65" i="7"/>
  <c r="Q66" i="7"/>
  <c r="T65" i="7"/>
  <c r="AE66" i="7"/>
  <c r="AI65" i="7"/>
  <c r="AJ66" i="7" l="1"/>
  <c r="AK66" i="7"/>
  <c r="AM66" i="7"/>
  <c r="AN66" i="7"/>
  <c r="AL66" i="7"/>
  <c r="AE67" i="7"/>
  <c r="AI66" i="7"/>
  <c r="Q67" i="7"/>
  <c r="T66" i="7"/>
  <c r="AJ67" i="7" l="1"/>
  <c r="AK67" i="7"/>
  <c r="AN67" i="7"/>
  <c r="AL67" i="7"/>
  <c r="AM67" i="7"/>
  <c r="Q68" i="7"/>
  <c r="T67" i="7"/>
  <c r="AI67" i="7"/>
  <c r="AE68" i="7"/>
  <c r="AM68" i="7" l="1"/>
  <c r="AN68" i="7"/>
  <c r="AL68" i="7"/>
  <c r="AJ68" i="7"/>
  <c r="AK68" i="7"/>
  <c r="AE69" i="7"/>
  <c r="AI68" i="7"/>
  <c r="T68" i="7"/>
  <c r="Q69" i="7"/>
  <c r="AL69" i="7" l="1"/>
  <c r="AN69" i="7"/>
  <c r="AM69" i="7"/>
  <c r="AK69" i="7"/>
  <c r="AJ69" i="7"/>
  <c r="Q70" i="7"/>
  <c r="T69" i="7"/>
  <c r="AE70" i="7"/>
  <c r="AI69" i="7"/>
  <c r="AN70" i="7" l="1"/>
  <c r="AL70" i="7"/>
  <c r="AM70" i="7"/>
  <c r="AJ70" i="7"/>
  <c r="AK70" i="7"/>
  <c r="AE71" i="7"/>
  <c r="AI70" i="7"/>
  <c r="Q71" i="7"/>
  <c r="T70" i="7"/>
  <c r="AJ71" i="7" l="1"/>
  <c r="AM71" i="7"/>
  <c r="AK71" i="7"/>
  <c r="AL71" i="7"/>
  <c r="AN71" i="7"/>
  <c r="Q72" i="7"/>
  <c r="T71" i="7"/>
  <c r="AE72" i="7"/>
  <c r="AI71" i="7"/>
  <c r="AM72" i="7" l="1"/>
  <c r="AL72" i="7"/>
  <c r="AJ72" i="7"/>
  <c r="AN72" i="7"/>
  <c r="AK72" i="7"/>
  <c r="AE73" i="7"/>
  <c r="AI72" i="7"/>
  <c r="Q73" i="7"/>
  <c r="T72" i="7"/>
  <c r="AJ73" i="7" l="1"/>
  <c r="AK73" i="7"/>
  <c r="AN73" i="7"/>
  <c r="AL73" i="7"/>
  <c r="AM73" i="7"/>
  <c r="T73" i="7"/>
  <c r="Q74" i="7"/>
  <c r="AE74" i="7"/>
  <c r="AI73" i="7"/>
  <c r="AJ74" i="7" l="1"/>
  <c r="AK74" i="7"/>
  <c r="AL74" i="7"/>
  <c r="AN74" i="7"/>
  <c r="AM74" i="7"/>
  <c r="T74" i="7"/>
  <c r="Q75" i="7"/>
  <c r="AE75" i="7"/>
  <c r="AI74" i="7"/>
  <c r="AM75" i="7" l="1"/>
  <c r="AL75" i="7"/>
  <c r="AJ75" i="7"/>
  <c r="AN75" i="7"/>
  <c r="AK75" i="7"/>
  <c r="AE76" i="7"/>
  <c r="AI75" i="7"/>
  <c r="Q76" i="7"/>
  <c r="T75" i="7"/>
  <c r="AM76" i="7" l="1"/>
  <c r="AL76" i="7"/>
  <c r="AN76" i="7"/>
  <c r="AK76" i="7"/>
  <c r="AJ76" i="7"/>
  <c r="Q77" i="7"/>
  <c r="T76" i="7"/>
  <c r="AE77" i="7"/>
  <c r="AI76" i="7"/>
  <c r="AM77" i="7" l="1"/>
  <c r="AJ77" i="7"/>
  <c r="AN77" i="7"/>
  <c r="AK77" i="7"/>
  <c r="AL77" i="7"/>
  <c r="AE78" i="7"/>
  <c r="AI77" i="7"/>
  <c r="Q78" i="7"/>
  <c r="T77" i="7"/>
  <c r="AK78" i="7" l="1"/>
  <c r="AM78" i="7"/>
  <c r="AL78" i="7"/>
  <c r="AJ78" i="7"/>
  <c r="AN78" i="7"/>
  <c r="Q79" i="7"/>
  <c r="T78" i="7"/>
  <c r="AI78" i="7"/>
  <c r="AE79" i="7"/>
  <c r="AK79" i="7" l="1"/>
  <c r="AL79" i="7"/>
  <c r="AN79" i="7"/>
  <c r="AM79" i="7"/>
  <c r="AJ79" i="7"/>
  <c r="AE80" i="7"/>
  <c r="AI79" i="7"/>
  <c r="Q80" i="7"/>
  <c r="T79" i="7"/>
  <c r="AN80" i="7" l="1"/>
  <c r="AM80" i="7"/>
  <c r="AL80" i="7"/>
  <c r="AK80" i="7"/>
  <c r="AJ80" i="7"/>
  <c r="Q81" i="7"/>
  <c r="T80" i="7"/>
  <c r="AE81" i="7"/>
  <c r="AI80" i="7"/>
  <c r="AK81" i="7" l="1"/>
  <c r="AN81" i="7"/>
  <c r="AJ81" i="7"/>
  <c r="AL81" i="7"/>
  <c r="AM81" i="7"/>
  <c r="AE82" i="7"/>
  <c r="AI81" i="7"/>
  <c r="Q82" i="7"/>
  <c r="T81" i="7"/>
  <c r="AK82" i="7" l="1"/>
  <c r="AL82" i="7"/>
  <c r="AJ82" i="7"/>
  <c r="AN82" i="7"/>
  <c r="AM82" i="7"/>
  <c r="Q83" i="7"/>
  <c r="T82" i="7"/>
  <c r="AE83" i="7"/>
  <c r="AI82" i="7"/>
  <c r="AM83" i="7" l="1"/>
  <c r="AK83" i="7"/>
  <c r="AN83" i="7"/>
  <c r="AL83" i="7"/>
  <c r="AJ83" i="7"/>
  <c r="AE84" i="7"/>
  <c r="AI83" i="7"/>
  <c r="Q84" i="7"/>
  <c r="T83" i="7"/>
  <c r="AN84" i="7" l="1"/>
  <c r="AM84" i="7"/>
  <c r="AL84" i="7"/>
  <c r="AK84" i="7"/>
  <c r="AJ84" i="7"/>
  <c r="T84" i="7"/>
  <c r="Q85" i="7"/>
  <c r="AE85" i="7"/>
  <c r="AI84" i="7"/>
  <c r="AK85" i="7" l="1"/>
  <c r="AJ85" i="7"/>
  <c r="AM85" i="7"/>
  <c r="AL85" i="7"/>
  <c r="AN85" i="7"/>
  <c r="AE86" i="7"/>
  <c r="AI85" i="7"/>
  <c r="Q86" i="7"/>
  <c r="T85" i="7"/>
  <c r="AN86" i="7" l="1"/>
  <c r="AL86" i="7"/>
  <c r="AK86" i="7"/>
  <c r="AJ86" i="7"/>
  <c r="AM86" i="7"/>
  <c r="Q87" i="7"/>
  <c r="T86" i="7"/>
  <c r="AE87" i="7"/>
  <c r="AI86" i="7"/>
  <c r="AM87" i="7" l="1"/>
  <c r="AN87" i="7"/>
  <c r="AK87" i="7"/>
  <c r="AL87" i="7"/>
  <c r="AJ87" i="7"/>
  <c r="AE88" i="7"/>
  <c r="AI87" i="7"/>
  <c r="Q88" i="7"/>
  <c r="T87" i="7"/>
  <c r="AN88" i="7" l="1"/>
  <c r="AL88" i="7"/>
  <c r="AJ88" i="7"/>
  <c r="AM88" i="7"/>
  <c r="AK88" i="7"/>
  <c r="Q89" i="7"/>
  <c r="T88" i="7"/>
  <c r="AE89" i="7"/>
  <c r="AI88" i="7"/>
  <c r="AM89" i="7" l="1"/>
  <c r="AN89" i="7"/>
  <c r="AK89" i="7"/>
  <c r="AL89" i="7"/>
  <c r="AJ89" i="7"/>
  <c r="AE90" i="7"/>
  <c r="AI89" i="7"/>
  <c r="T89" i="7"/>
  <c r="Q90" i="7"/>
  <c r="AM90" i="7" l="1"/>
  <c r="AK90" i="7"/>
  <c r="AN90" i="7"/>
  <c r="AJ90" i="7"/>
  <c r="AL90" i="7"/>
  <c r="Q91" i="7"/>
  <c r="T90" i="7"/>
  <c r="AE91" i="7"/>
  <c r="AI90" i="7"/>
  <c r="AN91" i="7" l="1"/>
  <c r="AL91" i="7"/>
  <c r="AM91" i="7"/>
  <c r="AJ91" i="7"/>
  <c r="AK91" i="7"/>
  <c r="AE92" i="7"/>
  <c r="AI91" i="7"/>
  <c r="Q92" i="7"/>
  <c r="T91" i="7"/>
  <c r="AN92" i="7" l="1"/>
  <c r="AK92" i="7"/>
  <c r="AL92" i="7"/>
  <c r="AM92" i="7"/>
  <c r="AJ92" i="7"/>
  <c r="Q93" i="7"/>
  <c r="T92" i="7"/>
  <c r="AE93" i="7"/>
  <c r="AI92" i="7"/>
  <c r="AN93" i="7" l="1"/>
  <c r="AJ93" i="7"/>
  <c r="AK93" i="7"/>
  <c r="AM93" i="7"/>
  <c r="AL93" i="7"/>
  <c r="AE94" i="7"/>
  <c r="AI93" i="7"/>
  <c r="Q94" i="7"/>
  <c r="T93" i="7"/>
  <c r="AM94" i="7" l="1"/>
  <c r="AL94" i="7"/>
  <c r="AJ94" i="7"/>
  <c r="AN94" i="7"/>
  <c r="AK94" i="7"/>
  <c r="Q95" i="7"/>
  <c r="T94" i="7"/>
  <c r="AE95" i="7"/>
  <c r="AI94" i="7"/>
  <c r="AK95" i="7" l="1"/>
  <c r="AN95" i="7"/>
  <c r="AM95" i="7"/>
  <c r="AL95" i="7"/>
  <c r="AJ95" i="7"/>
  <c r="AE96" i="7"/>
  <c r="AI95" i="7"/>
  <c r="T95" i="7"/>
  <c r="Q96" i="7"/>
  <c r="AM96" i="7" l="1"/>
  <c r="AJ96" i="7"/>
  <c r="AN96" i="7"/>
  <c r="AL96" i="7"/>
  <c r="AK96" i="7"/>
  <c r="Q97" i="7"/>
  <c r="T96" i="7"/>
  <c r="AE97" i="7"/>
  <c r="AI96" i="7"/>
  <c r="AM97" i="7" l="1"/>
  <c r="AL97" i="7"/>
  <c r="AN97" i="7"/>
  <c r="AJ97" i="7"/>
  <c r="AK97" i="7"/>
  <c r="AE98" i="7"/>
  <c r="AI97" i="7"/>
  <c r="Q98" i="7"/>
  <c r="T97" i="7"/>
  <c r="AN98" i="7" l="1"/>
  <c r="AJ98" i="7"/>
  <c r="AK98" i="7"/>
  <c r="AM98" i="7"/>
  <c r="AL98" i="7"/>
  <c r="Q99" i="7"/>
  <c r="T98" i="7"/>
  <c r="AE99" i="7"/>
  <c r="AI98" i="7"/>
  <c r="AL99" i="7" l="1"/>
  <c r="AK99" i="7"/>
  <c r="AJ99" i="7"/>
  <c r="AN99" i="7"/>
  <c r="AM99" i="7"/>
  <c r="AE100" i="7"/>
  <c r="AI99" i="7"/>
  <c r="Q100" i="7"/>
  <c r="T99" i="7"/>
  <c r="AJ100" i="7" l="1"/>
  <c r="AK100" i="7"/>
  <c r="AN100" i="7"/>
  <c r="AL100" i="7"/>
  <c r="AM100" i="7"/>
  <c r="T100" i="7"/>
  <c r="Q101" i="7"/>
  <c r="AE101" i="7"/>
  <c r="AI100" i="7"/>
  <c r="AJ101" i="7" l="1"/>
  <c r="AK101" i="7"/>
  <c r="AM101" i="7"/>
  <c r="AN101" i="7"/>
  <c r="AL101" i="7"/>
  <c r="AE102" i="7"/>
  <c r="AI101" i="7"/>
  <c r="Q102" i="7"/>
  <c r="T101" i="7"/>
  <c r="AJ102" i="7" l="1"/>
  <c r="AN102" i="7"/>
  <c r="AK102" i="7"/>
  <c r="AM102" i="7"/>
  <c r="AL102" i="7"/>
  <c r="Q103" i="7"/>
  <c r="T102" i="7"/>
  <c r="AE103" i="7"/>
  <c r="AI102" i="7"/>
  <c r="AN103" i="7" l="1"/>
  <c r="AK103" i="7"/>
  <c r="AM103" i="7"/>
  <c r="AL103" i="7"/>
  <c r="AJ103" i="7"/>
  <c r="AE104" i="7"/>
  <c r="AI103" i="7"/>
  <c r="Q104" i="7"/>
  <c r="T103" i="7"/>
  <c r="AK104" i="7" l="1"/>
  <c r="AM104" i="7"/>
  <c r="AL104" i="7"/>
  <c r="AN104" i="7"/>
  <c r="AJ104" i="7"/>
  <c r="Q105" i="7"/>
  <c r="T104" i="7"/>
  <c r="AI104" i="7"/>
  <c r="AE105" i="7"/>
  <c r="AL105" i="7" l="1"/>
  <c r="AK105" i="7"/>
  <c r="AN105" i="7"/>
  <c r="AM105" i="7"/>
  <c r="AJ105" i="7"/>
  <c r="AE106" i="7"/>
  <c r="AI105" i="7"/>
  <c r="T105" i="7"/>
  <c r="Q106" i="7"/>
  <c r="AN106" i="7" l="1"/>
  <c r="AJ106" i="7"/>
  <c r="AL106" i="7"/>
  <c r="AM106" i="7"/>
  <c r="AK106" i="7"/>
  <c r="T106" i="7"/>
  <c r="Q107" i="7"/>
  <c r="AE107" i="7"/>
  <c r="AI106" i="7"/>
  <c r="AJ107" i="7" l="1"/>
  <c r="AM107" i="7"/>
  <c r="AK107" i="7"/>
  <c r="AL107" i="7"/>
  <c r="AN107" i="7"/>
  <c r="AE108" i="7"/>
  <c r="AI107" i="7"/>
  <c r="Q108" i="7"/>
  <c r="T107" i="7"/>
  <c r="AJ108" i="7" l="1"/>
  <c r="AL108" i="7"/>
  <c r="AK108" i="7"/>
  <c r="AM108" i="7"/>
  <c r="AN108" i="7"/>
  <c r="Q109" i="7"/>
  <c r="T108" i="7"/>
  <c r="AE109" i="7"/>
  <c r="AI108" i="7"/>
  <c r="AN109" i="7" l="1"/>
  <c r="AL109" i="7"/>
  <c r="AJ109" i="7"/>
  <c r="AK109" i="7"/>
  <c r="AM109" i="7"/>
  <c r="AE110" i="7"/>
  <c r="AI109" i="7"/>
  <c r="Q110" i="7"/>
  <c r="T109" i="7"/>
  <c r="AJ110" i="7" l="1"/>
  <c r="AL110" i="7"/>
  <c r="AK110" i="7"/>
  <c r="AM110" i="7"/>
  <c r="AN110" i="7"/>
  <c r="Q111" i="7"/>
  <c r="T110" i="7"/>
  <c r="AE111" i="7"/>
  <c r="AI110" i="7"/>
  <c r="AJ111" i="7" l="1"/>
  <c r="AK111" i="7"/>
  <c r="AL111" i="7"/>
  <c r="AM111" i="7"/>
  <c r="AN111" i="7"/>
  <c r="T111" i="7"/>
  <c r="Q112" i="7"/>
  <c r="AE112" i="7"/>
  <c r="AI111" i="7"/>
  <c r="AJ112" i="7" l="1"/>
  <c r="AN112" i="7"/>
  <c r="AL112" i="7"/>
  <c r="AM112" i="7"/>
  <c r="AK112" i="7"/>
  <c r="Q113" i="7"/>
  <c r="T112" i="7"/>
  <c r="AE113" i="7"/>
  <c r="AI112" i="7"/>
  <c r="AJ113" i="7" l="1"/>
  <c r="AK113" i="7"/>
  <c r="AN113" i="7"/>
  <c r="AL113" i="7"/>
  <c r="AM113" i="7"/>
  <c r="AE114" i="7"/>
  <c r="AI113" i="7"/>
  <c r="Q114" i="7"/>
  <c r="T113" i="7"/>
  <c r="AK114" i="7" l="1"/>
  <c r="AJ114" i="7"/>
  <c r="AM114" i="7"/>
  <c r="AL114" i="7"/>
  <c r="AN114" i="7"/>
  <c r="Q115" i="7"/>
  <c r="T114" i="7"/>
  <c r="AE115" i="7"/>
  <c r="AI114" i="7"/>
  <c r="AN115" i="7" l="1"/>
  <c r="AM115" i="7"/>
  <c r="AJ115" i="7"/>
  <c r="AL115" i="7"/>
  <c r="AK115" i="7"/>
  <c r="AI115" i="7"/>
  <c r="AE116" i="7"/>
  <c r="Q116" i="7"/>
  <c r="T115" i="7"/>
  <c r="AK116" i="7" l="1"/>
  <c r="AM116" i="7"/>
  <c r="AJ116" i="7"/>
  <c r="AN116" i="7"/>
  <c r="AL116" i="7"/>
  <c r="T116" i="7"/>
  <c r="Q117" i="7"/>
  <c r="AE117" i="7"/>
  <c r="AI116" i="7"/>
  <c r="AN117" i="7" l="1"/>
  <c r="AM117" i="7"/>
  <c r="AK117" i="7"/>
  <c r="AL117" i="7"/>
  <c r="AJ117" i="7"/>
  <c r="AE118" i="7"/>
  <c r="AI117" i="7"/>
  <c r="Q118" i="7"/>
  <c r="T117" i="7"/>
  <c r="AJ118" i="7" l="1"/>
  <c r="AL118" i="7"/>
  <c r="AM118" i="7"/>
  <c r="AN118" i="7"/>
  <c r="AK118" i="7"/>
  <c r="Q119" i="7"/>
  <c r="T118" i="7"/>
  <c r="AE119" i="7"/>
  <c r="AI118" i="7"/>
  <c r="AK119" i="7" l="1"/>
  <c r="AM119" i="7"/>
  <c r="AJ119" i="7"/>
  <c r="AL119" i="7"/>
  <c r="AN119" i="7"/>
  <c r="AE120" i="7"/>
  <c r="AI119" i="7"/>
  <c r="Q120" i="7"/>
  <c r="T119" i="7"/>
  <c r="AK120" i="7" l="1"/>
  <c r="AM120" i="7"/>
  <c r="AJ120" i="7"/>
  <c r="AN120" i="7"/>
  <c r="AL120" i="7"/>
  <c r="Q121" i="7"/>
  <c r="T120" i="7"/>
  <c r="AE121" i="7"/>
  <c r="AI120" i="7"/>
  <c r="AN121" i="7" l="1"/>
  <c r="AM121" i="7"/>
  <c r="AL121" i="7"/>
  <c r="AJ121" i="7"/>
  <c r="AK121" i="7"/>
  <c r="AE122" i="7"/>
  <c r="AI121" i="7"/>
  <c r="T121" i="7"/>
  <c r="Q122" i="7"/>
  <c r="AM122" i="7" l="1"/>
  <c r="AL122" i="7"/>
  <c r="AK122" i="7"/>
  <c r="AJ122" i="7"/>
  <c r="AN122" i="7"/>
  <c r="AE123" i="7"/>
  <c r="AI122" i="7"/>
  <c r="Q123" i="7"/>
  <c r="T122" i="7"/>
  <c r="AK123" i="7" l="1"/>
  <c r="AL123" i="7"/>
  <c r="AJ123" i="7"/>
  <c r="AM123" i="7"/>
  <c r="AN123" i="7"/>
  <c r="Q124" i="7"/>
  <c r="T123" i="7"/>
  <c r="AE124" i="7"/>
  <c r="AI123" i="7"/>
  <c r="AK124" i="7" l="1"/>
  <c r="AJ124" i="7"/>
  <c r="AN124" i="7"/>
  <c r="AM124" i="7"/>
  <c r="AL124" i="7"/>
  <c r="AE125" i="7"/>
  <c r="AI124" i="7"/>
  <c r="Q125" i="7"/>
  <c r="T124" i="7"/>
  <c r="AL125" i="7" l="1"/>
  <c r="AJ125" i="7"/>
  <c r="AK125" i="7"/>
  <c r="AM125" i="7"/>
  <c r="AN125" i="7"/>
  <c r="Q126" i="7"/>
  <c r="T125" i="7"/>
  <c r="AE126" i="7"/>
  <c r="AI125" i="7"/>
  <c r="AJ126" i="7" l="1"/>
  <c r="AL126" i="7"/>
  <c r="AN126" i="7"/>
  <c r="AK126" i="7"/>
  <c r="AM126" i="7"/>
  <c r="AI126" i="7"/>
  <c r="AE127" i="7"/>
  <c r="Q127" i="7"/>
  <c r="T126" i="7"/>
  <c r="AM127" i="7" l="1"/>
  <c r="AJ127" i="7"/>
  <c r="AK127" i="7"/>
  <c r="AL127" i="7"/>
  <c r="AN127" i="7"/>
  <c r="Q128" i="7"/>
  <c r="T127" i="7"/>
  <c r="AE128" i="7"/>
  <c r="AI127" i="7"/>
  <c r="AK128" i="7" l="1"/>
  <c r="AN128" i="7"/>
  <c r="AJ128" i="7"/>
  <c r="AM128" i="7"/>
  <c r="AL128" i="7"/>
  <c r="AE129" i="7"/>
  <c r="AI128" i="7"/>
  <c r="Q129" i="7"/>
  <c r="T128" i="7"/>
  <c r="AM129" i="7" l="1"/>
  <c r="AN129" i="7"/>
  <c r="AJ129" i="7"/>
  <c r="AK129" i="7"/>
  <c r="AL129" i="7"/>
  <c r="Q130" i="7"/>
  <c r="T129" i="7"/>
  <c r="AE130" i="7"/>
  <c r="AI129" i="7"/>
  <c r="AL130" i="7" l="1"/>
  <c r="AK130" i="7"/>
  <c r="AM130" i="7"/>
  <c r="AN130" i="7"/>
  <c r="AJ130" i="7"/>
  <c r="AE131" i="7"/>
  <c r="AI130" i="7"/>
  <c r="Q131" i="7"/>
  <c r="T130" i="7"/>
  <c r="AK131" i="7" l="1"/>
  <c r="AJ131" i="7"/>
  <c r="AL131" i="7"/>
  <c r="AM131" i="7"/>
  <c r="AN131" i="7"/>
  <c r="Q132" i="7"/>
  <c r="T131" i="7"/>
  <c r="AE132" i="7"/>
  <c r="AI131" i="7"/>
  <c r="AM132" i="7" l="1"/>
  <c r="AN132" i="7"/>
  <c r="AL132" i="7"/>
  <c r="AJ132" i="7"/>
  <c r="AK132" i="7"/>
  <c r="AE133" i="7"/>
  <c r="AI132" i="7"/>
  <c r="T132" i="7"/>
  <c r="Q133" i="7"/>
  <c r="AN133" i="7" l="1"/>
  <c r="AK133" i="7"/>
  <c r="AM133" i="7"/>
  <c r="AJ133" i="7"/>
  <c r="AL133" i="7"/>
  <c r="Q134" i="7"/>
  <c r="T133" i="7"/>
  <c r="AE134" i="7"/>
  <c r="AI133" i="7"/>
  <c r="AL134" i="7" l="1"/>
  <c r="AN134" i="7"/>
  <c r="AJ134" i="7"/>
  <c r="AM134" i="7"/>
  <c r="AK134" i="7"/>
  <c r="AE135" i="7"/>
  <c r="AI134" i="7"/>
  <c r="Q135" i="7"/>
  <c r="T134" i="7"/>
  <c r="AM135" i="7" l="1"/>
  <c r="AJ135" i="7"/>
  <c r="AK135" i="7"/>
  <c r="AN135" i="7"/>
  <c r="AL135" i="7"/>
  <c r="T135" i="7"/>
  <c r="Q136" i="7"/>
  <c r="AI135" i="7"/>
  <c r="AE136" i="7"/>
  <c r="AL136" i="7" l="1"/>
  <c r="AM136" i="7"/>
  <c r="AN136" i="7"/>
  <c r="AK136" i="7"/>
  <c r="AJ136" i="7"/>
  <c r="T136" i="7"/>
  <c r="Q137" i="7"/>
  <c r="AI136" i="7"/>
  <c r="AE137" i="7"/>
  <c r="AN137" i="7" l="1"/>
  <c r="AJ137" i="7"/>
  <c r="AL137" i="7"/>
  <c r="AM137" i="7"/>
  <c r="AK137" i="7"/>
  <c r="T137" i="7"/>
  <c r="Q138" i="7"/>
  <c r="AE138" i="7"/>
  <c r="AI137" i="7"/>
  <c r="AJ138" i="7" l="1"/>
  <c r="AL138" i="7"/>
  <c r="AN138" i="7"/>
  <c r="AM138" i="7"/>
  <c r="AK138" i="7"/>
  <c r="Q139" i="7"/>
  <c r="T138" i="7"/>
  <c r="AI138" i="7"/>
  <c r="AE139" i="7"/>
  <c r="AK139" i="7" l="1"/>
  <c r="AN139" i="7"/>
  <c r="AL139" i="7"/>
  <c r="AJ139" i="7"/>
  <c r="AM139" i="7"/>
  <c r="AI139" i="7"/>
  <c r="AE140" i="7"/>
  <c r="Q140" i="7"/>
  <c r="T139" i="7"/>
  <c r="AL140" i="7" l="1"/>
  <c r="AN140" i="7"/>
  <c r="AM140" i="7"/>
  <c r="AJ140" i="7"/>
  <c r="AK140" i="7"/>
  <c r="Q141" i="7"/>
  <c r="T140" i="7"/>
  <c r="AE141" i="7"/>
  <c r="AI140" i="7"/>
  <c r="AJ141" i="7" l="1"/>
  <c r="AL141" i="7"/>
  <c r="AK141" i="7"/>
  <c r="AM141" i="7"/>
  <c r="AN141" i="7"/>
  <c r="AE142" i="7"/>
  <c r="AI141" i="7"/>
  <c r="T141" i="7"/>
  <c r="Q142" i="7"/>
  <c r="AN142" i="7" l="1"/>
  <c r="AL142" i="7"/>
  <c r="AM142" i="7"/>
  <c r="AK142" i="7"/>
  <c r="AJ142" i="7"/>
  <c r="Q143" i="7"/>
  <c r="T142" i="7"/>
  <c r="AE143" i="7"/>
  <c r="AI142" i="7"/>
  <c r="AL143" i="7" l="1"/>
  <c r="AJ143" i="7"/>
  <c r="AM143" i="7"/>
  <c r="AK143" i="7"/>
  <c r="AN143" i="7"/>
  <c r="AE144" i="7"/>
  <c r="AI143" i="7"/>
  <c r="T143" i="7"/>
  <c r="Q144" i="7"/>
  <c r="AM144" i="7" l="1"/>
  <c r="AJ144" i="7"/>
  <c r="AL144" i="7"/>
  <c r="AK144" i="7"/>
  <c r="AN144" i="7"/>
  <c r="T144" i="7"/>
  <c r="Q145" i="7"/>
  <c r="AE145" i="7"/>
  <c r="AI144" i="7"/>
  <c r="AK145" i="7" l="1"/>
  <c r="AJ145" i="7"/>
  <c r="AN145" i="7"/>
  <c r="AM145" i="7"/>
  <c r="AL145" i="7"/>
  <c r="AE146" i="7"/>
  <c r="AI145" i="7"/>
  <c r="T145" i="7"/>
  <c r="Q146" i="7"/>
  <c r="AJ146" i="7" l="1"/>
  <c r="AL146" i="7"/>
  <c r="AN146" i="7"/>
  <c r="AM146" i="7"/>
  <c r="AK146" i="7"/>
  <c r="T146" i="7"/>
  <c r="Q147" i="7"/>
  <c r="AE147" i="7"/>
  <c r="AI146" i="7"/>
  <c r="AL147" i="7" l="1"/>
  <c r="AM147" i="7"/>
  <c r="AK147" i="7"/>
  <c r="AN147" i="7"/>
  <c r="AJ147" i="7"/>
  <c r="AE148" i="7"/>
  <c r="AI147" i="7"/>
  <c r="T147" i="7"/>
  <c r="Q148" i="7"/>
  <c r="AM148" i="7" l="1"/>
  <c r="AK148" i="7"/>
  <c r="AN148" i="7"/>
  <c r="AJ148" i="7"/>
  <c r="AL148" i="7"/>
  <c r="Q149" i="7"/>
  <c r="T148" i="7"/>
  <c r="AI148" i="7"/>
  <c r="AE149" i="7"/>
  <c r="AM149" i="7" l="1"/>
  <c r="AK149" i="7"/>
  <c r="AN149" i="7"/>
  <c r="AL149" i="7"/>
  <c r="AJ149" i="7"/>
  <c r="AI149" i="7"/>
  <c r="AE150" i="7"/>
  <c r="Q150" i="7"/>
  <c r="T149" i="7"/>
  <c r="AN150" i="7" l="1"/>
  <c r="AL150" i="7"/>
  <c r="AM150" i="7"/>
  <c r="AK150" i="7"/>
  <c r="AJ150" i="7"/>
  <c r="AI150" i="7"/>
  <c r="AE151" i="7"/>
  <c r="T150" i="7"/>
  <c r="Q151" i="7"/>
  <c r="AK151" i="7" l="1"/>
  <c r="AL151" i="7"/>
  <c r="AN151" i="7"/>
  <c r="AJ151" i="7"/>
  <c r="AM151" i="7"/>
  <c r="T151" i="7"/>
  <c r="Q152" i="7"/>
  <c r="AI151" i="7"/>
  <c r="AE152" i="7"/>
  <c r="AJ152" i="7" l="1"/>
  <c r="AN152" i="7"/>
  <c r="AM152" i="7"/>
  <c r="AK152" i="7"/>
  <c r="AL152" i="7"/>
  <c r="AE153" i="7"/>
  <c r="AI152" i="7"/>
  <c r="T152" i="7"/>
  <c r="Q153" i="7"/>
  <c r="AN153" i="7" l="1"/>
  <c r="AJ153" i="7"/>
  <c r="AL153" i="7"/>
  <c r="AK153" i="7"/>
  <c r="AM153" i="7"/>
  <c r="T153" i="7"/>
  <c r="Q154" i="7"/>
  <c r="AE154" i="7"/>
  <c r="AI153" i="7"/>
  <c r="AM154" i="7" l="1"/>
  <c r="AJ154" i="7"/>
  <c r="AK154" i="7"/>
  <c r="AN154" i="7"/>
  <c r="AL154" i="7"/>
  <c r="Q155" i="7"/>
  <c r="T154" i="7"/>
  <c r="AE155" i="7"/>
  <c r="AI154" i="7"/>
  <c r="AL155" i="7" l="1"/>
  <c r="AK155" i="7"/>
  <c r="AN155" i="7"/>
  <c r="AJ155" i="7"/>
  <c r="AM155" i="7"/>
  <c r="AE156" i="7"/>
  <c r="AI155" i="7"/>
  <c r="Q156" i="7"/>
  <c r="T155" i="7"/>
  <c r="AJ156" i="7" l="1"/>
  <c r="AM156" i="7"/>
  <c r="AN156" i="7"/>
  <c r="AL156" i="7"/>
  <c r="AK156" i="7"/>
  <c r="T156" i="7"/>
  <c r="Q157" i="7"/>
  <c r="AI156" i="7"/>
  <c r="AE157" i="7"/>
  <c r="AL157" i="7" l="1"/>
  <c r="AN157" i="7"/>
  <c r="AJ157" i="7"/>
  <c r="AM157" i="7"/>
  <c r="AK157" i="7"/>
  <c r="AI157" i="7"/>
  <c r="AE158" i="7"/>
  <c r="Q158" i="7"/>
  <c r="T157" i="7"/>
  <c r="AM158" i="7" l="1"/>
  <c r="AJ158" i="7"/>
  <c r="AL158" i="7"/>
  <c r="AN158" i="7"/>
  <c r="AK158" i="7"/>
  <c r="AE159" i="7"/>
  <c r="AI158" i="7"/>
  <c r="Q159" i="7"/>
  <c r="T158" i="7"/>
  <c r="AJ159" i="7" l="1"/>
  <c r="AK159" i="7"/>
  <c r="AL159" i="7"/>
  <c r="AN159" i="7"/>
  <c r="AM159" i="7"/>
  <c r="Q160" i="7"/>
  <c r="T159" i="7"/>
  <c r="AE160" i="7"/>
  <c r="AI159" i="7"/>
  <c r="AN160" i="7" l="1"/>
  <c r="AM160" i="7"/>
  <c r="AJ160" i="7"/>
  <c r="AK160" i="7"/>
  <c r="AL160" i="7"/>
  <c r="AI160" i="7"/>
  <c r="AE161" i="7"/>
  <c r="Q161" i="7"/>
  <c r="T160" i="7"/>
  <c r="AN161" i="7" l="1"/>
  <c r="AJ161" i="7"/>
  <c r="AL161" i="7"/>
  <c r="AK161" i="7"/>
  <c r="AM161" i="7"/>
  <c r="AE162" i="7"/>
  <c r="AI161" i="7"/>
  <c r="T161" i="7"/>
  <c r="Q162" i="7"/>
  <c r="AL162" i="7" l="1"/>
  <c r="AJ162" i="7"/>
  <c r="AN162" i="7"/>
  <c r="AM162" i="7"/>
  <c r="AK162" i="7"/>
  <c r="T162" i="7"/>
  <c r="Q163" i="7"/>
  <c r="AE163" i="7"/>
  <c r="AI162" i="7"/>
  <c r="AJ163" i="7" l="1"/>
  <c r="AL163" i="7"/>
  <c r="AN163" i="7"/>
  <c r="AK163" i="7"/>
  <c r="AM163" i="7"/>
  <c r="T163" i="7"/>
  <c r="Q164" i="7"/>
  <c r="AE164" i="7"/>
  <c r="AI163" i="7"/>
  <c r="AN164" i="7" l="1"/>
  <c r="AM164" i="7"/>
  <c r="AL164" i="7"/>
  <c r="AK164" i="7"/>
  <c r="AJ164" i="7"/>
  <c r="Q165" i="7"/>
  <c r="T164" i="7"/>
  <c r="AE165" i="7"/>
  <c r="AI164" i="7"/>
  <c r="AK165" i="7" l="1"/>
  <c r="AM165" i="7"/>
  <c r="AN165" i="7"/>
  <c r="AL165" i="7"/>
  <c r="AJ165" i="7"/>
  <c r="AE166" i="7"/>
  <c r="AI165" i="7"/>
  <c r="Q166" i="7"/>
  <c r="T165" i="7"/>
  <c r="AN166" i="7" l="1"/>
  <c r="AL166" i="7"/>
  <c r="AM166" i="7"/>
  <c r="AJ166" i="7"/>
  <c r="AK166" i="7"/>
  <c r="AE167" i="7"/>
  <c r="AI166" i="7"/>
  <c r="T166" i="7"/>
  <c r="Q167" i="7"/>
  <c r="AJ167" i="7" l="1"/>
  <c r="AK167" i="7"/>
  <c r="AN167" i="7"/>
  <c r="AM167" i="7"/>
  <c r="AL167" i="7"/>
  <c r="Q168" i="7"/>
  <c r="T167" i="7"/>
  <c r="AE168" i="7"/>
  <c r="AI167" i="7"/>
  <c r="AK168" i="7" l="1"/>
  <c r="AM168" i="7"/>
  <c r="AL168" i="7"/>
  <c r="AJ168" i="7"/>
  <c r="AN168" i="7"/>
  <c r="AE169" i="7"/>
  <c r="AI168" i="7"/>
  <c r="T168" i="7"/>
  <c r="Q169" i="7"/>
  <c r="AN169" i="7" l="1"/>
  <c r="AK169" i="7"/>
  <c r="AL169" i="7"/>
  <c r="AJ169" i="7"/>
  <c r="AM169" i="7"/>
  <c r="Q170" i="7"/>
  <c r="T169" i="7"/>
  <c r="AE170" i="7"/>
  <c r="AI169" i="7"/>
  <c r="AL170" i="7" l="1"/>
  <c r="AJ170" i="7"/>
  <c r="AK170" i="7"/>
  <c r="AM170" i="7"/>
  <c r="AN170" i="7"/>
  <c r="AE171" i="7"/>
  <c r="AI170" i="7"/>
  <c r="Q171" i="7"/>
  <c r="T170" i="7"/>
  <c r="AM171" i="7" l="1"/>
  <c r="AJ171" i="7"/>
  <c r="AL171" i="7"/>
  <c r="AK171" i="7"/>
  <c r="AN171" i="7"/>
  <c r="T171" i="7"/>
  <c r="Q172" i="7"/>
  <c r="AE172" i="7"/>
  <c r="AI171" i="7"/>
  <c r="AM172" i="7" l="1"/>
  <c r="AK172" i="7"/>
  <c r="AJ172" i="7"/>
  <c r="AN172" i="7"/>
  <c r="AL172" i="7"/>
  <c r="AE173" i="7"/>
  <c r="AI172" i="7"/>
  <c r="Q173" i="7"/>
  <c r="T172" i="7"/>
  <c r="AM173" i="7" l="1"/>
  <c r="AN173" i="7"/>
  <c r="AL173" i="7"/>
  <c r="AJ173" i="7"/>
  <c r="AK173" i="7"/>
  <c r="Q174" i="7"/>
  <c r="T173" i="7"/>
  <c r="AE174" i="7"/>
  <c r="AI173" i="7"/>
  <c r="AJ174" i="7" l="1"/>
  <c r="AN174" i="7"/>
  <c r="AL174" i="7"/>
  <c r="AK174" i="7"/>
  <c r="AM174" i="7"/>
  <c r="AE175" i="7"/>
  <c r="AI174" i="7"/>
  <c r="Q175" i="7"/>
  <c r="T174" i="7"/>
  <c r="AN175" i="7" l="1"/>
  <c r="AK175" i="7"/>
  <c r="AL175" i="7"/>
  <c r="AJ175" i="7"/>
  <c r="AM175" i="7"/>
  <c r="Q176" i="7"/>
  <c r="T175" i="7"/>
  <c r="AE176" i="7"/>
  <c r="AI175" i="7"/>
  <c r="AM176" i="7" l="1"/>
  <c r="AJ176" i="7"/>
  <c r="AN176" i="7"/>
  <c r="AK176" i="7"/>
  <c r="AL176" i="7"/>
  <c r="AE177" i="7"/>
  <c r="AI176" i="7"/>
  <c r="Q177" i="7"/>
  <c r="T176" i="7"/>
  <c r="AK177" i="7" l="1"/>
  <c r="AN177" i="7"/>
  <c r="AM177" i="7"/>
  <c r="AJ177" i="7"/>
  <c r="AL177" i="7"/>
  <c r="Q178" i="7"/>
  <c r="T177" i="7"/>
  <c r="AE178" i="7"/>
  <c r="AI177" i="7"/>
  <c r="AJ178" i="7" l="1"/>
  <c r="AK178" i="7"/>
  <c r="AM178" i="7"/>
  <c r="AL178" i="7"/>
  <c r="AN178" i="7"/>
  <c r="AE179" i="7"/>
  <c r="AI178" i="7"/>
  <c r="Q179" i="7"/>
  <c r="T178" i="7"/>
  <c r="AJ179" i="7" l="1"/>
  <c r="AL179" i="7"/>
  <c r="AN179" i="7"/>
  <c r="AM179" i="7"/>
  <c r="AK179" i="7"/>
  <c r="Q180" i="7"/>
  <c r="T179" i="7"/>
  <c r="AE180" i="7"/>
  <c r="AI179" i="7"/>
  <c r="AL180" i="7" l="1"/>
  <c r="AK180" i="7"/>
  <c r="AJ180" i="7"/>
  <c r="AN180" i="7"/>
  <c r="AM180" i="7"/>
  <c r="AE181" i="7"/>
  <c r="AI180" i="7"/>
  <c r="Q181" i="7"/>
  <c r="T180" i="7"/>
  <c r="AN181" i="7" l="1"/>
  <c r="AK181" i="7"/>
  <c r="AM181" i="7"/>
  <c r="AJ181" i="7"/>
  <c r="AL181" i="7"/>
  <c r="AE182" i="7"/>
  <c r="AI181" i="7"/>
  <c r="Q182" i="7"/>
  <c r="T181" i="7"/>
  <c r="AL182" i="7" l="1"/>
  <c r="AN182" i="7"/>
  <c r="AM182" i="7"/>
  <c r="AK182" i="7"/>
  <c r="AJ182" i="7"/>
  <c r="T182" i="7"/>
  <c r="Q183" i="7"/>
  <c r="AE183" i="7"/>
  <c r="AI182" i="7"/>
  <c r="AN183" i="7" l="1"/>
  <c r="AJ183" i="7"/>
  <c r="AM183" i="7"/>
  <c r="AK183" i="7"/>
  <c r="AL183" i="7"/>
  <c r="Q184" i="7"/>
  <c r="T183" i="7"/>
  <c r="AE184" i="7"/>
  <c r="AI183" i="7"/>
  <c r="AM184" i="7" l="1"/>
  <c r="AN184" i="7"/>
  <c r="AK184" i="7"/>
  <c r="AL184" i="7"/>
  <c r="AJ184" i="7"/>
  <c r="AE185" i="7"/>
  <c r="AI184" i="7"/>
  <c r="Q185" i="7"/>
  <c r="T184" i="7"/>
  <c r="AK185" i="7" l="1"/>
  <c r="AJ185" i="7"/>
  <c r="AM185" i="7"/>
  <c r="AL185" i="7"/>
  <c r="AN185" i="7"/>
  <c r="Q186" i="7"/>
  <c r="T185" i="7"/>
  <c r="AE186" i="7"/>
  <c r="AI185" i="7"/>
  <c r="AL186" i="7" l="1"/>
  <c r="AJ186" i="7"/>
  <c r="AM186" i="7"/>
  <c r="AN186" i="7"/>
  <c r="AK186" i="7"/>
  <c r="Q187" i="7"/>
  <c r="T186" i="7"/>
  <c r="AE187" i="7"/>
  <c r="AI186" i="7"/>
  <c r="AL187" i="7" l="1"/>
  <c r="AK187" i="7"/>
  <c r="AJ187" i="7"/>
  <c r="AM187" i="7"/>
  <c r="AN187" i="7"/>
  <c r="AE188" i="7"/>
  <c r="AI187" i="7"/>
  <c r="T187" i="7"/>
  <c r="Q188" i="7"/>
  <c r="AL188" i="7" l="1"/>
  <c r="AJ188" i="7"/>
  <c r="AM188" i="7"/>
  <c r="AN188" i="7"/>
  <c r="AK188" i="7"/>
  <c r="T188" i="7"/>
  <c r="Q189" i="7"/>
  <c r="AE189" i="7"/>
  <c r="AI188" i="7"/>
  <c r="AJ189" i="7" l="1"/>
  <c r="AK189" i="7"/>
  <c r="AL189" i="7"/>
  <c r="AN189" i="7"/>
  <c r="AM189" i="7"/>
  <c r="Q190" i="7"/>
  <c r="T189" i="7"/>
  <c r="AE190" i="7"/>
  <c r="AI189" i="7"/>
  <c r="AL190" i="7" l="1"/>
  <c r="AM190" i="7"/>
  <c r="AN190" i="7"/>
  <c r="AJ190" i="7"/>
  <c r="AK190" i="7"/>
  <c r="AE191" i="7"/>
  <c r="AI190" i="7"/>
  <c r="Q191" i="7"/>
  <c r="T190" i="7"/>
  <c r="AL191" i="7" l="1"/>
  <c r="AM191" i="7"/>
  <c r="AJ191" i="7"/>
  <c r="AK191" i="7"/>
  <c r="AN191" i="7"/>
  <c r="Q192" i="7"/>
  <c r="T191" i="7"/>
  <c r="AE192" i="7"/>
  <c r="AI191" i="7"/>
  <c r="AK192" i="7" l="1"/>
  <c r="AL192" i="7"/>
  <c r="AJ192" i="7"/>
  <c r="AN192" i="7"/>
  <c r="AM192" i="7"/>
  <c r="AE193" i="7"/>
  <c r="AI192" i="7"/>
  <c r="Q193" i="7"/>
  <c r="T192" i="7"/>
  <c r="AJ193" i="7" l="1"/>
  <c r="AN193" i="7"/>
  <c r="AM193" i="7"/>
  <c r="AL193" i="7"/>
  <c r="AK193" i="7"/>
  <c r="Q194" i="7"/>
  <c r="T193" i="7"/>
  <c r="AE194" i="7"/>
  <c r="AI193" i="7"/>
  <c r="AL194" i="7" l="1"/>
  <c r="AN194" i="7"/>
  <c r="AK194" i="7"/>
  <c r="AJ194" i="7"/>
  <c r="AM194" i="7"/>
  <c r="AE195" i="7"/>
  <c r="AI194" i="7"/>
  <c r="Q195" i="7"/>
  <c r="T194" i="7"/>
  <c r="AM195" i="7" l="1"/>
  <c r="AK195" i="7"/>
  <c r="AN195" i="7"/>
  <c r="AL195" i="7"/>
  <c r="AJ195" i="7"/>
  <c r="AE196" i="7"/>
  <c r="AI195" i="7"/>
  <c r="Q196" i="7"/>
  <c r="T195" i="7"/>
  <c r="AM196" i="7" l="1"/>
  <c r="AL196" i="7"/>
  <c r="AK196" i="7"/>
  <c r="AN196" i="7"/>
  <c r="AJ196" i="7"/>
  <c r="Q197" i="7"/>
  <c r="T196" i="7"/>
  <c r="AE197" i="7"/>
  <c r="AI196" i="7"/>
  <c r="AJ197" i="7" l="1"/>
  <c r="AL197" i="7"/>
  <c r="AN197" i="7"/>
  <c r="AK197" i="7"/>
  <c r="AM197" i="7"/>
  <c r="AE198" i="7"/>
  <c r="AI197" i="7"/>
  <c r="Q198" i="7"/>
  <c r="T197" i="7"/>
  <c r="AN198" i="7" l="1"/>
  <c r="AK198" i="7"/>
  <c r="AJ198" i="7"/>
  <c r="AL198" i="7"/>
  <c r="AM198" i="7"/>
  <c r="T198" i="7"/>
  <c r="Q199" i="7"/>
  <c r="AE199" i="7"/>
  <c r="AI198" i="7"/>
  <c r="AL199" i="7" l="1"/>
  <c r="AK199" i="7"/>
  <c r="AJ199" i="7"/>
  <c r="AM199" i="7"/>
  <c r="AN199" i="7"/>
  <c r="Q200" i="7"/>
  <c r="T199" i="7"/>
  <c r="AE200" i="7"/>
  <c r="AI199" i="7"/>
  <c r="AK200" i="7" l="1"/>
  <c r="AJ200" i="7"/>
  <c r="AM200" i="7"/>
  <c r="AN200" i="7"/>
  <c r="AL200" i="7"/>
  <c r="AE201" i="7"/>
  <c r="AI200" i="7"/>
  <c r="Q201" i="7"/>
  <c r="T200" i="7"/>
  <c r="AJ201" i="7" l="1"/>
  <c r="AK201" i="7"/>
  <c r="AM201" i="7"/>
  <c r="AL201" i="7"/>
  <c r="AN201" i="7"/>
  <c r="Q202" i="7"/>
  <c r="T201" i="7"/>
  <c r="AE202" i="7"/>
  <c r="AI201" i="7"/>
  <c r="AN202" i="7" l="1"/>
  <c r="AK202" i="7"/>
  <c r="AJ202" i="7"/>
  <c r="AM202" i="7"/>
  <c r="AL202" i="7"/>
  <c r="AE203" i="7"/>
  <c r="AI202" i="7"/>
  <c r="Q203" i="7"/>
  <c r="T202" i="7"/>
  <c r="AK203" i="7" l="1"/>
  <c r="AM203" i="7"/>
  <c r="AJ203" i="7"/>
  <c r="AL203" i="7"/>
  <c r="AN203" i="7"/>
  <c r="T203" i="7"/>
  <c r="Q204" i="7"/>
  <c r="AE204" i="7"/>
  <c r="AI203" i="7"/>
  <c r="AM204" i="7" l="1"/>
  <c r="AN204" i="7"/>
  <c r="AL204" i="7"/>
  <c r="AJ204" i="7"/>
  <c r="AK204" i="7"/>
  <c r="T204" i="7"/>
  <c r="Q205" i="7"/>
  <c r="AE205" i="7"/>
  <c r="AI204" i="7"/>
  <c r="AJ205" i="7" l="1"/>
  <c r="AL205" i="7"/>
  <c r="AN205" i="7"/>
  <c r="AK205" i="7"/>
  <c r="AM205" i="7"/>
  <c r="AE206" i="7"/>
  <c r="AI205" i="7"/>
  <c r="Q206" i="7"/>
  <c r="T205" i="7"/>
  <c r="AJ206" i="7" l="1"/>
  <c r="AN206" i="7"/>
  <c r="AL206" i="7"/>
  <c r="AM206" i="7"/>
  <c r="AK206" i="7"/>
  <c r="Q207" i="7"/>
  <c r="T206" i="7"/>
  <c r="AE207" i="7"/>
  <c r="AI206" i="7"/>
  <c r="AN207" i="7" l="1"/>
  <c r="AK207" i="7"/>
  <c r="AJ207" i="7"/>
  <c r="AL207" i="7"/>
  <c r="AM207" i="7"/>
  <c r="AE208" i="7"/>
  <c r="AI207" i="7"/>
  <c r="Q208" i="7"/>
  <c r="T207" i="7"/>
  <c r="AL208" i="7" l="1"/>
  <c r="AJ208" i="7"/>
  <c r="AM208" i="7"/>
  <c r="AN208" i="7"/>
  <c r="AK208" i="7"/>
  <c r="Q209" i="7"/>
  <c r="T208" i="7"/>
  <c r="AE209" i="7"/>
  <c r="AI208" i="7"/>
  <c r="AJ209" i="7" l="1"/>
  <c r="AN209" i="7"/>
  <c r="AK209" i="7"/>
  <c r="AL209" i="7"/>
  <c r="AM209" i="7"/>
  <c r="AE210" i="7"/>
  <c r="AI209" i="7"/>
  <c r="Q210" i="7"/>
  <c r="T209" i="7"/>
  <c r="AN210" i="7" l="1"/>
  <c r="AM210" i="7"/>
  <c r="AK210" i="7"/>
  <c r="AL210" i="7"/>
  <c r="AJ210" i="7"/>
  <c r="Q211" i="7"/>
  <c r="T210" i="7"/>
  <c r="AE211" i="7"/>
  <c r="AI210" i="7"/>
  <c r="AL211" i="7" l="1"/>
  <c r="AK211" i="7"/>
  <c r="AN211" i="7"/>
  <c r="AM211" i="7"/>
  <c r="AJ211" i="7"/>
  <c r="AE212" i="7"/>
  <c r="AI211" i="7"/>
  <c r="Q212" i="7"/>
  <c r="T211" i="7"/>
  <c r="AJ212" i="7" l="1"/>
  <c r="AK212" i="7"/>
  <c r="AM212" i="7"/>
  <c r="AN212" i="7"/>
  <c r="AL212" i="7"/>
  <c r="Q213" i="7"/>
  <c r="T212" i="7"/>
  <c r="AE213" i="7"/>
  <c r="AI212" i="7"/>
  <c r="AK213" i="7" l="1"/>
  <c r="AM213" i="7"/>
  <c r="AJ213" i="7"/>
  <c r="AN213" i="7"/>
  <c r="AL213" i="7"/>
  <c r="AE214" i="7"/>
  <c r="AI213" i="7"/>
  <c r="Q214" i="7"/>
  <c r="T213" i="7"/>
  <c r="AK214" i="7" l="1"/>
  <c r="AM214" i="7"/>
  <c r="AL214" i="7"/>
  <c r="AN214" i="7"/>
  <c r="AJ214" i="7"/>
  <c r="T214" i="7"/>
  <c r="Q215" i="7"/>
  <c r="AE215" i="7"/>
  <c r="AI214" i="7"/>
  <c r="AN215" i="7" l="1"/>
  <c r="AJ215" i="7"/>
  <c r="AK215" i="7"/>
  <c r="AM215" i="7"/>
  <c r="AL215" i="7"/>
  <c r="AE216" i="7"/>
  <c r="AI215" i="7"/>
  <c r="Q216" i="7"/>
  <c r="T215" i="7"/>
  <c r="AM216" i="7" l="1"/>
  <c r="AK216" i="7"/>
  <c r="AL216" i="7"/>
  <c r="AJ216" i="7"/>
  <c r="AN216" i="7"/>
  <c r="Q217" i="7"/>
  <c r="T216" i="7"/>
  <c r="AE217" i="7"/>
  <c r="AI216" i="7"/>
  <c r="AM217" i="7" l="1"/>
  <c r="AL217" i="7"/>
  <c r="AN217" i="7"/>
  <c r="AJ217" i="7"/>
  <c r="AK217" i="7"/>
  <c r="AE218" i="7"/>
  <c r="AI217" i="7"/>
  <c r="Q218" i="7"/>
  <c r="T217" i="7"/>
  <c r="AN218" i="7" l="1"/>
  <c r="AJ218" i="7"/>
  <c r="AK218" i="7"/>
  <c r="AM218" i="7"/>
  <c r="AL218" i="7"/>
  <c r="Q219" i="7"/>
  <c r="T218" i="7"/>
  <c r="AE219" i="7"/>
  <c r="AI218" i="7"/>
  <c r="AL219" i="7" l="1"/>
  <c r="AJ219" i="7"/>
  <c r="AN219" i="7"/>
  <c r="AK219" i="7"/>
  <c r="AM219" i="7"/>
  <c r="BO76" i="23"/>
  <c r="BP76" i="23" s="1"/>
  <c r="AE220" i="7"/>
  <c r="AI219" i="7"/>
  <c r="T219" i="7"/>
  <c r="Q220" i="7"/>
  <c r="AJ220" i="7" l="1"/>
  <c r="AN220" i="7"/>
  <c r="AL220" i="7"/>
  <c r="AM220" i="7"/>
  <c r="AK220" i="7"/>
  <c r="T220" i="7"/>
  <c r="Q221" i="7"/>
  <c r="AE221" i="7"/>
  <c r="AI220" i="7"/>
  <c r="AL221" i="7" l="1"/>
  <c r="AN221" i="7"/>
  <c r="AJ221" i="7"/>
  <c r="AK221" i="7"/>
  <c r="AM221" i="7"/>
  <c r="Q222" i="7"/>
  <c r="T221" i="7"/>
  <c r="AE222" i="7"/>
  <c r="AI221" i="7"/>
  <c r="AK222" i="7" l="1"/>
  <c r="AM222" i="7"/>
  <c r="AJ222" i="7"/>
  <c r="AN222" i="7"/>
  <c r="AL222" i="7"/>
  <c r="AE223" i="7"/>
  <c r="AI222" i="7"/>
  <c r="Q223" i="7"/>
  <c r="T222" i="7"/>
  <c r="AL223" i="7" l="1"/>
  <c r="AJ223" i="7"/>
  <c r="AM223" i="7"/>
  <c r="AK223" i="7"/>
  <c r="AN223" i="7"/>
  <c r="AE224" i="7"/>
  <c r="AI223" i="7"/>
  <c r="Q224" i="7"/>
  <c r="T223" i="7"/>
  <c r="BO77" i="23"/>
  <c r="BP77" i="23" s="1"/>
  <c r="BQ77" i="23" s="1"/>
  <c r="AL224" i="7" l="1"/>
  <c r="AN224" i="7"/>
  <c r="AJ224" i="7"/>
  <c r="AK224" i="7"/>
  <c r="AM224" i="7"/>
  <c r="Q225" i="7"/>
  <c r="T224" i="7"/>
  <c r="AE225" i="7"/>
  <c r="AI224" i="7"/>
  <c r="AM225" i="7" l="1"/>
  <c r="AL225" i="7"/>
  <c r="AN225" i="7"/>
  <c r="AK225" i="7"/>
  <c r="AJ225" i="7"/>
  <c r="AE226" i="7"/>
  <c r="AI225" i="7"/>
  <c r="Q226" i="7"/>
  <c r="T225" i="7"/>
  <c r="AK226" i="7" l="1"/>
  <c r="AM226" i="7"/>
  <c r="AN226" i="7"/>
  <c r="AJ226" i="7"/>
  <c r="AL226" i="7"/>
  <c r="Q227" i="7"/>
  <c r="T226" i="7"/>
  <c r="AE227" i="7"/>
  <c r="AI226" i="7"/>
  <c r="AL227" i="7" l="1"/>
  <c r="AK227" i="7"/>
  <c r="AM227" i="7"/>
  <c r="AJ227" i="7"/>
  <c r="AN227" i="7"/>
  <c r="Q228" i="7"/>
  <c r="T227" i="7"/>
  <c r="AE228" i="7"/>
  <c r="AI227" i="7"/>
  <c r="BO78" i="23"/>
  <c r="BP78" i="23" s="1"/>
  <c r="BQ78" i="23" s="1"/>
  <c r="AJ228" i="7" l="1"/>
  <c r="AM228" i="7"/>
  <c r="AK228" i="7"/>
  <c r="AL228" i="7"/>
  <c r="AN228" i="7"/>
  <c r="AE229" i="7"/>
  <c r="AI228" i="7"/>
  <c r="Q229" i="7"/>
  <c r="T228" i="7"/>
  <c r="AL229" i="7" l="1"/>
  <c r="AN229" i="7"/>
  <c r="AM229" i="7"/>
  <c r="AJ229" i="7"/>
  <c r="AK229" i="7"/>
  <c r="Q230" i="7"/>
  <c r="T229" i="7"/>
  <c r="AE230" i="7"/>
  <c r="AI229" i="7"/>
  <c r="AK230" i="7" l="1"/>
  <c r="AN230" i="7"/>
  <c r="AM230" i="7"/>
  <c r="AL230" i="7"/>
  <c r="AJ230" i="7"/>
  <c r="AE231" i="7"/>
  <c r="AI230" i="7"/>
  <c r="T230" i="7"/>
  <c r="Q231" i="7"/>
  <c r="AK231" i="7" l="1"/>
  <c r="AJ231" i="7"/>
  <c r="AN231" i="7"/>
  <c r="AL231" i="7"/>
  <c r="AM231" i="7"/>
  <c r="Q232" i="7"/>
  <c r="T231" i="7"/>
  <c r="AE232" i="7"/>
  <c r="AI231" i="7"/>
  <c r="AJ232" i="7" l="1"/>
  <c r="AK232" i="7"/>
  <c r="AN232" i="7"/>
  <c r="AM232" i="7"/>
  <c r="AL232" i="7"/>
  <c r="AE233" i="7"/>
  <c r="AI232" i="7"/>
  <c r="BO79" i="23"/>
  <c r="BP79" i="23" s="1"/>
  <c r="BQ79" i="23" s="1"/>
  <c r="Q233" i="7"/>
  <c r="T232" i="7"/>
  <c r="AJ233" i="7" l="1"/>
  <c r="AN233" i="7"/>
  <c r="AM233" i="7"/>
  <c r="AK233" i="7"/>
  <c r="AL233" i="7"/>
  <c r="Q234" i="7"/>
  <c r="T233" i="7"/>
  <c r="AI233" i="7"/>
  <c r="AE234" i="7"/>
  <c r="AK234" i="7" l="1"/>
  <c r="AJ234" i="7"/>
  <c r="AM234" i="7"/>
  <c r="AN234" i="7"/>
  <c r="AL234" i="7"/>
  <c r="AI234" i="7"/>
  <c r="AE235" i="7"/>
  <c r="T234" i="7"/>
  <c r="Q235" i="7"/>
  <c r="AL235" i="7" l="1"/>
  <c r="AJ235" i="7"/>
  <c r="AM235" i="7"/>
  <c r="AN235" i="7"/>
  <c r="AK235" i="7"/>
  <c r="AE236" i="7"/>
  <c r="AI235" i="7"/>
  <c r="Q236" i="7"/>
  <c r="T235" i="7"/>
  <c r="AJ236" i="7" l="1"/>
  <c r="AM236" i="7"/>
  <c r="AL236" i="7"/>
  <c r="AK236" i="7"/>
  <c r="AN236" i="7"/>
  <c r="BO80" i="23"/>
  <c r="BP80" i="23" s="1"/>
  <c r="BQ80" i="23" s="1"/>
  <c r="T236" i="7"/>
  <c r="Q237" i="7"/>
  <c r="AE237" i="7"/>
  <c r="AI236" i="7"/>
  <c r="AN237" i="7" l="1"/>
  <c r="AL237" i="7"/>
  <c r="AM237" i="7"/>
  <c r="AJ237" i="7"/>
  <c r="AK237" i="7"/>
  <c r="AI237" i="7"/>
  <c r="AE238" i="7"/>
  <c r="Q238" i="7"/>
  <c r="T237" i="7"/>
  <c r="AK238" i="7" l="1"/>
  <c r="AJ238" i="7"/>
  <c r="AN238" i="7"/>
  <c r="AL238" i="7"/>
  <c r="AM238" i="7"/>
  <c r="AI238" i="7"/>
  <c r="AE239" i="7"/>
  <c r="T238" i="7"/>
  <c r="Q239" i="7"/>
  <c r="AJ239" i="7" l="1"/>
  <c r="AK239" i="7"/>
  <c r="AN239" i="7"/>
  <c r="AM239" i="7"/>
  <c r="AL239" i="7"/>
  <c r="Q240" i="7"/>
  <c r="T239" i="7"/>
  <c r="AE240" i="7"/>
  <c r="AI239" i="7"/>
  <c r="AM240" i="7" l="1"/>
  <c r="AL240" i="7"/>
  <c r="AK240" i="7"/>
  <c r="AJ240" i="7"/>
  <c r="AN240" i="7"/>
  <c r="AI240" i="7"/>
  <c r="AE241" i="7"/>
  <c r="BO81" i="23"/>
  <c r="BP81" i="23" s="1"/>
  <c r="BQ81" i="23" s="1"/>
  <c r="Q241" i="7"/>
  <c r="T240" i="7"/>
  <c r="AL241" i="7" l="1"/>
  <c r="AM241" i="7"/>
  <c r="AN241" i="7"/>
  <c r="AK241" i="7"/>
  <c r="AJ241" i="7"/>
  <c r="T241" i="7"/>
  <c r="Q242" i="7"/>
  <c r="AE242" i="7"/>
  <c r="AI241" i="7"/>
  <c r="AK242" i="7" l="1"/>
  <c r="AL242" i="7"/>
  <c r="AN242" i="7"/>
  <c r="AM242" i="7"/>
  <c r="AJ242" i="7"/>
  <c r="Q243" i="7"/>
  <c r="T242" i="7"/>
  <c r="AI242" i="7"/>
  <c r="AE243" i="7"/>
  <c r="AK243" i="7" l="1"/>
  <c r="AM243" i="7"/>
  <c r="AN243" i="7"/>
  <c r="AJ243" i="7"/>
  <c r="AL243" i="7"/>
  <c r="AI243" i="7"/>
  <c r="AE244" i="7"/>
  <c r="Q244" i="7"/>
  <c r="T243" i="7"/>
  <c r="AL244" i="7" l="1"/>
  <c r="AK244" i="7"/>
  <c r="AN244" i="7"/>
  <c r="AJ244" i="7"/>
  <c r="AM244" i="7"/>
  <c r="T244" i="7"/>
  <c r="Q245" i="7"/>
  <c r="AE245" i="7"/>
  <c r="AI244" i="7"/>
  <c r="AK245" i="7" l="1"/>
  <c r="AN245" i="7"/>
  <c r="AJ245" i="7"/>
  <c r="AM245" i="7"/>
  <c r="AL245" i="7"/>
  <c r="AE246" i="7"/>
  <c r="AI245" i="7"/>
  <c r="BO82" i="23"/>
  <c r="BP82" i="23" s="1"/>
  <c r="BQ82" i="23" s="1"/>
  <c r="T245" i="7"/>
  <c r="Q246" i="7"/>
  <c r="AK246" i="7" l="1"/>
  <c r="AJ246" i="7"/>
  <c r="AL246" i="7"/>
  <c r="AM246" i="7"/>
  <c r="AN246" i="7"/>
  <c r="T246" i="7"/>
  <c r="Q247" i="7"/>
  <c r="AE247" i="7"/>
  <c r="AI246" i="7"/>
  <c r="AL247" i="7" l="1"/>
  <c r="AM247" i="7"/>
  <c r="AK247" i="7"/>
  <c r="AN247" i="7"/>
  <c r="AJ247" i="7"/>
  <c r="Q248" i="7"/>
  <c r="T247" i="7"/>
  <c r="AE248" i="7"/>
  <c r="AI247" i="7"/>
  <c r="AK248" i="7" l="1"/>
  <c r="AM248" i="7"/>
  <c r="AJ248" i="7"/>
  <c r="AL248" i="7"/>
  <c r="AN248" i="7"/>
  <c r="AI248" i="7"/>
  <c r="AE249" i="7"/>
  <c r="Q249" i="7"/>
  <c r="T248" i="7"/>
  <c r="AN249" i="7" l="1"/>
  <c r="AL249" i="7"/>
  <c r="AK249" i="7"/>
  <c r="AM249" i="7"/>
  <c r="AJ249" i="7"/>
  <c r="AI249" i="7"/>
  <c r="AE250" i="7"/>
  <c r="T249" i="7"/>
  <c r="Q250" i="7"/>
  <c r="BO83" i="23"/>
  <c r="BP83" i="23" s="1"/>
  <c r="BQ83" i="23" s="1"/>
  <c r="AN250" i="7" l="1"/>
  <c r="AJ250" i="7"/>
  <c r="AK250" i="7"/>
  <c r="AM250" i="7"/>
  <c r="AL250" i="7"/>
  <c r="Q251" i="7"/>
  <c r="T250" i="7"/>
  <c r="AE251" i="7"/>
  <c r="AI250" i="7"/>
  <c r="AN251" i="7" l="1"/>
  <c r="AL251" i="7"/>
  <c r="AJ251" i="7"/>
  <c r="AM251" i="7"/>
  <c r="AK251" i="7"/>
  <c r="AE252" i="7"/>
  <c r="AI251" i="7"/>
  <c r="Q252" i="7"/>
  <c r="T251" i="7"/>
  <c r="AJ252" i="7" l="1"/>
  <c r="AK252" i="7"/>
  <c r="AN252" i="7"/>
  <c r="AM252" i="7"/>
  <c r="AL252" i="7"/>
  <c r="T252" i="7"/>
  <c r="Q253" i="7"/>
  <c r="AE253" i="7"/>
  <c r="AI252" i="7"/>
  <c r="AL253" i="7" l="1"/>
  <c r="AK253" i="7"/>
  <c r="AN253" i="7"/>
  <c r="AJ253" i="7"/>
  <c r="AM253" i="7"/>
  <c r="AE254" i="7"/>
  <c r="AI253" i="7"/>
  <c r="Q254" i="7"/>
  <c r="T253" i="7"/>
  <c r="BO84" i="23"/>
  <c r="BP84" i="23" s="1"/>
  <c r="BQ84" i="23" s="1"/>
  <c r="AK254" i="7" l="1"/>
  <c r="AN254" i="7"/>
  <c r="AJ254" i="7"/>
  <c r="AL254" i="7"/>
  <c r="AM254" i="7"/>
  <c r="T254" i="7"/>
  <c r="Q255" i="7"/>
  <c r="AE255" i="7"/>
  <c r="AI254" i="7"/>
  <c r="AM255" i="7" l="1"/>
  <c r="AK255" i="7"/>
  <c r="AN255" i="7"/>
  <c r="AL255" i="7"/>
  <c r="AJ255" i="7"/>
  <c r="T255" i="7"/>
  <c r="Q256" i="7"/>
  <c r="AE256" i="7"/>
  <c r="AI255" i="7"/>
  <c r="AN256" i="7" l="1"/>
  <c r="AM256" i="7"/>
  <c r="AJ256" i="7"/>
  <c r="AK256" i="7"/>
  <c r="AL256" i="7"/>
  <c r="AE257" i="7"/>
  <c r="AI256" i="7"/>
  <c r="Q257" i="7"/>
  <c r="T256" i="7"/>
  <c r="AJ257" i="7" l="1"/>
  <c r="AL257" i="7"/>
  <c r="AN257" i="7"/>
  <c r="AM257" i="7"/>
  <c r="AK257" i="7"/>
  <c r="Q258" i="7"/>
  <c r="T257" i="7"/>
  <c r="AE258" i="7"/>
  <c r="AI257" i="7"/>
  <c r="AN258" i="7" l="1"/>
  <c r="AL258" i="7"/>
  <c r="AJ258" i="7"/>
  <c r="AK258" i="7"/>
  <c r="AM258" i="7"/>
  <c r="BO85" i="23"/>
  <c r="BP85" i="23" s="1"/>
  <c r="BQ85" i="23" s="1"/>
  <c r="Q259" i="7"/>
  <c r="T258" i="7"/>
  <c r="AE259" i="7"/>
  <c r="AI258" i="7"/>
  <c r="AN259" i="7" l="1"/>
  <c r="AJ259" i="7"/>
  <c r="AK259" i="7"/>
  <c r="AL259" i="7"/>
  <c r="AM259" i="7"/>
  <c r="Q260" i="7"/>
  <c r="T259" i="7"/>
  <c r="AE260" i="7"/>
  <c r="AI259" i="7"/>
  <c r="AJ260" i="7" l="1"/>
  <c r="AN260" i="7"/>
  <c r="AM260" i="7"/>
  <c r="AK260" i="7"/>
  <c r="AL260" i="7"/>
  <c r="AE261" i="7"/>
  <c r="AI260" i="7"/>
  <c r="T260" i="7"/>
  <c r="Q261" i="7"/>
  <c r="AK261" i="7" l="1"/>
  <c r="AL261" i="7"/>
  <c r="AJ261" i="7"/>
  <c r="AM261" i="7"/>
  <c r="AN261" i="7"/>
  <c r="T261" i="7"/>
  <c r="Q262" i="7"/>
  <c r="AE262" i="7"/>
  <c r="AI261" i="7"/>
  <c r="AJ262" i="7" l="1"/>
  <c r="AN262" i="7"/>
  <c r="AK262" i="7"/>
  <c r="AL262" i="7"/>
  <c r="AM262" i="7"/>
  <c r="BO86" i="23"/>
  <c r="BP86" i="23" s="1"/>
  <c r="BQ86" i="23" s="1"/>
  <c r="AE263" i="7"/>
  <c r="AI262" i="7"/>
  <c r="T262" i="7"/>
  <c r="Q263" i="7"/>
  <c r="AM263" i="7" l="1"/>
  <c r="AJ263" i="7"/>
  <c r="AK263" i="7"/>
  <c r="AL263" i="7"/>
  <c r="AN263" i="7"/>
  <c r="Q264" i="7"/>
  <c r="T263" i="7"/>
  <c r="AE264" i="7"/>
  <c r="AI263" i="7"/>
  <c r="AJ264" i="7" l="1"/>
  <c r="AK264" i="7"/>
  <c r="AM264" i="7"/>
  <c r="AL264" i="7"/>
  <c r="AN264" i="7"/>
  <c r="AE265" i="7"/>
  <c r="AI264" i="7"/>
  <c r="Q265" i="7"/>
  <c r="T264" i="7"/>
  <c r="AL265" i="7" l="1"/>
  <c r="AK265" i="7"/>
  <c r="AN265" i="7"/>
  <c r="AM265" i="7"/>
  <c r="AJ265" i="7"/>
  <c r="AE266" i="7"/>
  <c r="AI265" i="7"/>
  <c r="T265" i="7"/>
  <c r="Q266" i="7"/>
  <c r="AM266" i="7" l="1"/>
  <c r="AN266" i="7"/>
  <c r="AL266" i="7"/>
  <c r="AJ266" i="7"/>
  <c r="AK266" i="7"/>
  <c r="Q267" i="7"/>
  <c r="T266" i="7"/>
  <c r="AI266" i="7"/>
  <c r="AE267" i="7"/>
  <c r="AM267" i="7" l="1"/>
  <c r="AJ267" i="7"/>
  <c r="AL267" i="7"/>
  <c r="AK267" i="7"/>
  <c r="AN267" i="7"/>
  <c r="AE268" i="7"/>
  <c r="AI267" i="7"/>
  <c r="BO87" i="23"/>
  <c r="BP87" i="23" s="1"/>
  <c r="BQ87" i="23" s="1"/>
  <c r="Q268" i="7"/>
  <c r="T267" i="7"/>
  <c r="AK268" i="7" l="1"/>
  <c r="AM268" i="7"/>
  <c r="AJ268" i="7"/>
  <c r="AN268" i="7"/>
  <c r="AL268" i="7"/>
  <c r="Q269" i="7"/>
  <c r="T268" i="7"/>
  <c r="AE269" i="7"/>
  <c r="AI268" i="7"/>
  <c r="AM269" i="7" l="1"/>
  <c r="AN269" i="7"/>
  <c r="AL269" i="7"/>
  <c r="AK269" i="7"/>
  <c r="AJ269" i="7"/>
  <c r="AI269" i="7"/>
  <c r="AE270" i="7"/>
  <c r="Q270" i="7"/>
  <c r="T269" i="7"/>
  <c r="AK270" i="7" l="1"/>
  <c r="AN270" i="7"/>
  <c r="AJ270" i="7"/>
  <c r="AL270" i="7"/>
  <c r="AM270" i="7"/>
  <c r="T270" i="7"/>
  <c r="Q271" i="7"/>
  <c r="AE271" i="7"/>
  <c r="AI270" i="7"/>
  <c r="AM271" i="7" l="1"/>
  <c r="AL271" i="7"/>
  <c r="AN271" i="7"/>
  <c r="AK271" i="7"/>
  <c r="AJ271" i="7"/>
  <c r="BO88" i="23"/>
  <c r="BP88" i="23" s="1"/>
  <c r="BQ88" i="23" s="1"/>
  <c r="AE272" i="7"/>
  <c r="AI271" i="7"/>
  <c r="T271" i="7"/>
  <c r="Q272" i="7"/>
  <c r="AK272" i="7" l="1"/>
  <c r="AJ272" i="7"/>
  <c r="AM272" i="7"/>
  <c r="AN272" i="7"/>
  <c r="AL272" i="7"/>
  <c r="Q273" i="7"/>
  <c r="T272" i="7"/>
  <c r="AE273" i="7"/>
  <c r="AI272" i="7"/>
  <c r="AK273" i="7" l="1"/>
  <c r="AN273" i="7"/>
  <c r="AL273" i="7"/>
  <c r="AJ273" i="7"/>
  <c r="AM273" i="7"/>
  <c r="AE274" i="7"/>
  <c r="AI273" i="7"/>
  <c r="Q274" i="7"/>
  <c r="T273" i="7"/>
  <c r="AJ274" i="7" l="1"/>
  <c r="AK274" i="7"/>
  <c r="AN274" i="7"/>
  <c r="AM274" i="7"/>
  <c r="AL274" i="7"/>
  <c r="Q275" i="7"/>
  <c r="T274" i="7"/>
  <c r="AE275" i="7"/>
  <c r="AI274" i="7"/>
  <c r="AM275" i="7" l="1"/>
  <c r="AK275" i="7"/>
  <c r="AN275" i="7"/>
  <c r="AL275" i="7"/>
  <c r="AJ275" i="7"/>
  <c r="AI275" i="7"/>
  <c r="AE276" i="7"/>
  <c r="BO89" i="23"/>
  <c r="BP89" i="23" s="1"/>
  <c r="BQ89" i="23" s="1"/>
  <c r="Q276" i="7"/>
  <c r="T275" i="7"/>
  <c r="AN276" i="7" l="1"/>
  <c r="AL276" i="7"/>
  <c r="AJ276" i="7"/>
  <c r="AM276" i="7"/>
  <c r="AK276" i="7"/>
  <c r="Q277" i="7"/>
  <c r="T276" i="7"/>
  <c r="AE277" i="7"/>
  <c r="AI276" i="7"/>
  <c r="AJ277" i="7" l="1"/>
  <c r="AL277" i="7"/>
  <c r="AN277" i="7"/>
  <c r="AK277" i="7"/>
  <c r="AM277" i="7"/>
  <c r="AE278" i="7"/>
  <c r="AI277" i="7"/>
  <c r="T277" i="7"/>
  <c r="Q278" i="7"/>
  <c r="AM278" i="7" l="1"/>
  <c r="AN278" i="7"/>
  <c r="AJ278" i="7"/>
  <c r="AK278" i="7"/>
  <c r="AL278" i="7"/>
  <c r="T278" i="7"/>
  <c r="Q279" i="7"/>
  <c r="AE279" i="7"/>
  <c r="AI278" i="7"/>
  <c r="AJ279" i="7" l="1"/>
  <c r="AN279" i="7"/>
  <c r="AL279" i="7"/>
  <c r="AM279" i="7"/>
  <c r="AK279" i="7"/>
  <c r="BO90" i="23"/>
  <c r="BP90" i="23" s="1"/>
  <c r="BQ90" i="23" s="1"/>
  <c r="Q280" i="7"/>
  <c r="T279" i="7"/>
  <c r="AE280" i="7"/>
  <c r="AI279" i="7"/>
  <c r="AJ280" i="7" l="1"/>
  <c r="AK280" i="7"/>
  <c r="AM280" i="7"/>
  <c r="AN280" i="7"/>
  <c r="AL280" i="7"/>
  <c r="Q281" i="7"/>
  <c r="T280" i="7"/>
  <c r="AI280" i="7"/>
  <c r="AE281" i="7"/>
  <c r="AN281" i="7" l="1"/>
  <c r="AJ281" i="7"/>
  <c r="AK281" i="7"/>
  <c r="AM281" i="7"/>
  <c r="AL281" i="7"/>
  <c r="AI281" i="7"/>
  <c r="AE282" i="7"/>
  <c r="T281" i="7"/>
  <c r="Q282" i="7"/>
  <c r="AN282" i="7" l="1"/>
  <c r="AK282" i="7"/>
  <c r="AM282" i="7"/>
  <c r="AJ282" i="7"/>
  <c r="AL282" i="7"/>
  <c r="Q283" i="7"/>
  <c r="T282" i="7"/>
  <c r="AE283" i="7"/>
  <c r="AI282" i="7"/>
  <c r="AL283" i="7" l="1"/>
  <c r="AK283" i="7"/>
  <c r="AJ283" i="7"/>
  <c r="AM283" i="7"/>
  <c r="AN283" i="7"/>
  <c r="AE284" i="7"/>
  <c r="AI283" i="7"/>
  <c r="Q284" i="7"/>
  <c r="T283" i="7"/>
  <c r="AL284" i="7" l="1"/>
  <c r="AK284" i="7"/>
  <c r="AN284" i="7"/>
  <c r="AM284" i="7"/>
  <c r="AJ284" i="7"/>
  <c r="Q285" i="7"/>
  <c r="T284" i="7"/>
  <c r="BO91" i="23"/>
  <c r="BP91" i="23" s="1"/>
  <c r="BQ91" i="23" s="1"/>
  <c r="AE285" i="7"/>
  <c r="AI284" i="7"/>
  <c r="AN285" i="7" l="1"/>
  <c r="AK285" i="7"/>
  <c r="AM285" i="7"/>
  <c r="AJ285" i="7"/>
  <c r="AL285" i="7"/>
  <c r="AI285" i="7"/>
  <c r="AE286" i="7"/>
  <c r="Q286" i="7"/>
  <c r="T285" i="7"/>
  <c r="AM286" i="7" l="1"/>
  <c r="AN286" i="7"/>
  <c r="AK286" i="7"/>
  <c r="AJ286" i="7"/>
  <c r="AL286" i="7"/>
  <c r="T286" i="7"/>
  <c r="Q287" i="7"/>
  <c r="AE287" i="7"/>
  <c r="AI286" i="7"/>
  <c r="AM287" i="7" l="1"/>
  <c r="AJ287" i="7"/>
  <c r="AL287" i="7"/>
  <c r="AK287" i="7"/>
  <c r="AN287" i="7"/>
  <c r="AE288" i="7"/>
  <c r="AI287" i="7"/>
  <c r="Q288" i="7"/>
  <c r="T287" i="7"/>
  <c r="AN288" i="7" l="1"/>
  <c r="AL288" i="7"/>
  <c r="AM288" i="7"/>
  <c r="AJ288" i="7"/>
  <c r="AK288" i="7"/>
  <c r="BO92" i="23"/>
  <c r="BP92" i="23" s="1"/>
  <c r="BQ92" i="23" s="1"/>
  <c r="Q289" i="7"/>
  <c r="T288" i="7"/>
  <c r="AE289" i="7"/>
  <c r="AI288" i="7"/>
  <c r="AJ289" i="7" l="1"/>
  <c r="AM289" i="7"/>
  <c r="AL289" i="7"/>
  <c r="AN289" i="7"/>
  <c r="AK289" i="7"/>
  <c r="AE290" i="7"/>
  <c r="AI289" i="7"/>
  <c r="Q290" i="7"/>
  <c r="T289" i="7"/>
  <c r="AK290" i="7" l="1"/>
  <c r="AN290" i="7"/>
  <c r="AM290" i="7"/>
  <c r="AJ290" i="7"/>
  <c r="AL290" i="7"/>
  <c r="Q291" i="7"/>
  <c r="T290" i="7"/>
  <c r="AE291" i="7"/>
  <c r="AI290" i="7"/>
  <c r="AL291" i="7" l="1"/>
  <c r="AK291" i="7"/>
  <c r="AN291" i="7"/>
  <c r="AJ291" i="7"/>
  <c r="AM291" i="7"/>
  <c r="AI291" i="7"/>
  <c r="AE292" i="7"/>
  <c r="Q292" i="7"/>
  <c r="T291" i="7"/>
  <c r="AN292" i="7" l="1"/>
  <c r="AL292" i="7"/>
  <c r="AJ292" i="7"/>
  <c r="AM292" i="7"/>
  <c r="AK292" i="7"/>
  <c r="Q293" i="7"/>
  <c r="T292" i="7"/>
  <c r="AE293" i="7"/>
  <c r="AI292" i="7"/>
  <c r="BO93" i="23"/>
  <c r="BP93" i="23" s="1"/>
  <c r="BQ93" i="23" s="1"/>
  <c r="AK293" i="7" l="1"/>
  <c r="AM293" i="7"/>
  <c r="AN293" i="7"/>
  <c r="AJ293" i="7"/>
  <c r="AL293" i="7"/>
  <c r="AE294" i="7"/>
  <c r="AI293" i="7"/>
  <c r="T293" i="7"/>
  <c r="Q294" i="7"/>
  <c r="AN294" i="7" l="1"/>
  <c r="AJ294" i="7"/>
  <c r="AM294" i="7"/>
  <c r="AL294" i="7"/>
  <c r="AK294" i="7"/>
  <c r="AE295" i="7"/>
  <c r="AI294" i="7"/>
  <c r="T294" i="7"/>
  <c r="Q295" i="7"/>
  <c r="AM295" i="7" l="1"/>
  <c r="AJ295" i="7"/>
  <c r="AL295" i="7"/>
  <c r="AK295" i="7"/>
  <c r="AN295" i="7"/>
  <c r="Q296" i="7"/>
  <c r="T295" i="7"/>
  <c r="AE296" i="7"/>
  <c r="AI295" i="7"/>
  <c r="AM296" i="7" l="1"/>
  <c r="AK296" i="7"/>
  <c r="AJ296" i="7"/>
  <c r="AN296" i="7"/>
  <c r="AL296" i="7"/>
  <c r="AI296" i="7"/>
  <c r="AE297" i="7"/>
  <c r="Q297" i="7"/>
  <c r="T296" i="7"/>
  <c r="AL297" i="7" l="1"/>
  <c r="AN297" i="7"/>
  <c r="AJ297" i="7"/>
  <c r="AM297" i="7"/>
  <c r="AK297" i="7"/>
  <c r="AI297" i="7"/>
  <c r="AE298" i="7"/>
  <c r="T297" i="7"/>
  <c r="Q298" i="7"/>
  <c r="BO94" i="23"/>
  <c r="BP94" i="23" s="1"/>
  <c r="BQ94" i="23" s="1"/>
  <c r="AJ298" i="7" l="1"/>
  <c r="AL298" i="7"/>
  <c r="AM298" i="7"/>
  <c r="AK298" i="7"/>
  <c r="AN298" i="7"/>
  <c r="AE299" i="7"/>
  <c r="AI298" i="7"/>
  <c r="Q299" i="7"/>
  <c r="T298" i="7"/>
  <c r="AK299" i="7" l="1"/>
  <c r="AL299" i="7"/>
  <c r="AM299" i="7"/>
  <c r="AN299" i="7"/>
  <c r="AJ299" i="7"/>
  <c r="Q300" i="7"/>
  <c r="T299" i="7"/>
  <c r="AE300" i="7"/>
  <c r="AI299" i="7"/>
  <c r="AJ300" i="7" l="1"/>
  <c r="AM300" i="7"/>
  <c r="AK300" i="7"/>
  <c r="AL300" i="7"/>
  <c r="AN300" i="7"/>
  <c r="AE301" i="7"/>
  <c r="AI300" i="7"/>
  <c r="Q301" i="7"/>
  <c r="T300" i="7"/>
  <c r="AM301" i="7" l="1"/>
  <c r="AK301" i="7"/>
  <c r="AN301" i="7"/>
  <c r="AL301" i="7"/>
  <c r="AJ301" i="7"/>
  <c r="BO95" i="23"/>
  <c r="BP95" i="23" s="1"/>
  <c r="BQ95" i="23" s="1"/>
  <c r="AI301" i="7"/>
  <c r="AE302" i="7"/>
  <c r="Q302" i="7"/>
  <c r="T301" i="7"/>
  <c r="AM302" i="7" l="1"/>
  <c r="AJ302" i="7"/>
  <c r="AL302" i="7"/>
  <c r="AK302" i="7"/>
  <c r="AN302" i="7"/>
  <c r="T302" i="7"/>
  <c r="Q303" i="7"/>
  <c r="AE303" i="7"/>
  <c r="AI302" i="7"/>
  <c r="AJ303" i="7" l="1"/>
  <c r="AN303" i="7"/>
  <c r="AL303" i="7"/>
  <c r="AM303" i="7"/>
  <c r="AK303" i="7"/>
  <c r="AE304" i="7"/>
  <c r="AI303" i="7"/>
  <c r="Q304" i="7"/>
  <c r="T303" i="7"/>
  <c r="AL304" i="7" l="1"/>
  <c r="AK304" i="7"/>
  <c r="AM304" i="7"/>
  <c r="AN304" i="7"/>
  <c r="AJ304" i="7"/>
  <c r="Q305" i="7"/>
  <c r="T304" i="7"/>
  <c r="AE305" i="7"/>
  <c r="AI304" i="7"/>
  <c r="AN305" i="7" l="1"/>
  <c r="AK305" i="7"/>
  <c r="AM305" i="7"/>
  <c r="AL305" i="7"/>
  <c r="AJ305" i="7"/>
  <c r="AE306" i="7"/>
  <c r="AI305" i="7"/>
  <c r="Q306" i="7"/>
  <c r="T305" i="7"/>
  <c r="AJ306" i="7" l="1"/>
  <c r="AK306" i="7"/>
  <c r="AM306" i="7"/>
  <c r="AN306" i="7"/>
  <c r="AL306" i="7"/>
  <c r="BO96" i="23"/>
  <c r="BP96" i="23" s="1"/>
  <c r="BQ96" i="23" s="1"/>
  <c r="Q307" i="7"/>
  <c r="T306" i="7"/>
  <c r="AE307" i="7"/>
  <c r="AI306" i="7"/>
  <c r="AJ307" i="7" l="1"/>
  <c r="AM307" i="7"/>
  <c r="AK307" i="7"/>
  <c r="AN307" i="7"/>
  <c r="AL307" i="7"/>
  <c r="AI307" i="7"/>
  <c r="AE308" i="7"/>
  <c r="Q308" i="7"/>
  <c r="T307" i="7"/>
  <c r="AK308" i="7" l="1"/>
  <c r="AL308" i="7"/>
  <c r="AJ308" i="7"/>
  <c r="AM308" i="7"/>
  <c r="AN308" i="7"/>
  <c r="AE309" i="7"/>
  <c r="AI308" i="7"/>
  <c r="T308" i="7"/>
  <c r="Q309" i="7"/>
  <c r="AN309" i="7" l="1"/>
  <c r="AM309" i="7"/>
  <c r="AL309" i="7"/>
  <c r="AK309" i="7"/>
  <c r="AJ309" i="7"/>
  <c r="T309" i="7"/>
  <c r="Q310" i="7"/>
  <c r="AE310" i="7"/>
  <c r="AI309" i="7"/>
  <c r="AJ310" i="7" l="1"/>
  <c r="AL310" i="7"/>
  <c r="AM310" i="7"/>
  <c r="AN310" i="7"/>
  <c r="AK310" i="7"/>
  <c r="T310" i="7"/>
  <c r="Q311" i="7"/>
  <c r="AE311" i="7"/>
  <c r="AI310" i="7"/>
  <c r="BO97" i="23"/>
  <c r="BP97" i="23" s="1"/>
  <c r="BQ97" i="23" s="1"/>
  <c r="AM311" i="7" l="1"/>
  <c r="AK311" i="7"/>
  <c r="AL311" i="7"/>
  <c r="AN311" i="7"/>
  <c r="AJ311" i="7"/>
  <c r="Q312" i="7"/>
  <c r="T311" i="7"/>
  <c r="AE312" i="7"/>
  <c r="AI311" i="7"/>
  <c r="AJ312" i="7" l="1"/>
  <c r="AL312" i="7"/>
  <c r="AM312" i="7"/>
  <c r="AK312" i="7"/>
  <c r="AN312" i="7"/>
  <c r="AI312" i="7"/>
  <c r="AE313" i="7"/>
  <c r="Q313" i="7"/>
  <c r="T312" i="7"/>
  <c r="AM313" i="7" l="1"/>
  <c r="AN313" i="7"/>
  <c r="AK313" i="7"/>
  <c r="AL313" i="7"/>
  <c r="AJ313" i="7"/>
  <c r="T313" i="7"/>
  <c r="Q314" i="7"/>
  <c r="AI313" i="7"/>
  <c r="AE314" i="7"/>
  <c r="AM314" i="7" l="1"/>
  <c r="AL314" i="7"/>
  <c r="AJ314" i="7"/>
  <c r="AK314" i="7"/>
  <c r="AN314" i="7"/>
  <c r="Q315" i="7"/>
  <c r="T314" i="7"/>
  <c r="AI314" i="7"/>
  <c r="AE315" i="7"/>
  <c r="BO98" i="23"/>
  <c r="BP98" i="23" s="1"/>
  <c r="BQ98" i="23" s="1"/>
  <c r="AM315" i="7" l="1"/>
  <c r="AL315" i="7"/>
  <c r="AJ315" i="7"/>
  <c r="AN315" i="7"/>
  <c r="AK315" i="7"/>
  <c r="AE316" i="7"/>
  <c r="AI315" i="7"/>
  <c r="Q316" i="7"/>
  <c r="T315" i="7"/>
  <c r="AJ316" i="7" l="1"/>
  <c r="AL316" i="7"/>
  <c r="AM316" i="7"/>
  <c r="AN316" i="7"/>
  <c r="AK316" i="7"/>
  <c r="Q317" i="7"/>
  <c r="T316" i="7"/>
  <c r="AE317" i="7"/>
  <c r="AI316" i="7"/>
  <c r="AL317" i="7" l="1"/>
  <c r="AM317" i="7"/>
  <c r="AK317" i="7"/>
  <c r="AN317" i="7"/>
  <c r="AJ317" i="7"/>
  <c r="AE318" i="7"/>
  <c r="AI317" i="7"/>
  <c r="Q318" i="7"/>
  <c r="T317" i="7"/>
  <c r="AN318" i="7" l="1"/>
  <c r="AK318" i="7"/>
  <c r="AM318" i="7"/>
  <c r="AL318" i="7"/>
  <c r="AJ318" i="7"/>
  <c r="T318" i="7"/>
  <c r="Q319" i="7"/>
  <c r="AE319" i="7"/>
  <c r="AI318" i="7"/>
  <c r="AJ319" i="7" l="1"/>
  <c r="AL319" i="7"/>
  <c r="AK319" i="7"/>
  <c r="AN319" i="7"/>
  <c r="AM319" i="7"/>
  <c r="AE320" i="7"/>
  <c r="AI319" i="7"/>
  <c r="BO99" i="23"/>
  <c r="BP99" i="23" s="1"/>
  <c r="BQ99" i="23" s="1"/>
  <c r="T319" i="7"/>
  <c r="Q320" i="7"/>
  <c r="AK320" i="7" l="1"/>
  <c r="AJ320" i="7"/>
  <c r="AL320" i="7"/>
  <c r="AM320" i="7"/>
  <c r="AN320" i="7"/>
  <c r="Q321" i="7"/>
  <c r="T320" i="7"/>
  <c r="AE321" i="7"/>
  <c r="AI320" i="7"/>
  <c r="AK321" i="7" l="1"/>
  <c r="AL321" i="7"/>
  <c r="AM321" i="7"/>
  <c r="AJ321" i="7"/>
  <c r="AN321" i="7"/>
  <c r="AE322" i="7"/>
  <c r="AI321" i="7"/>
  <c r="Q322" i="7"/>
  <c r="T321" i="7"/>
  <c r="AL322" i="7" l="1"/>
  <c r="AK322" i="7"/>
  <c r="AJ322" i="7"/>
  <c r="AN322" i="7"/>
  <c r="AM322" i="7"/>
  <c r="Q323" i="7"/>
  <c r="T322" i="7"/>
  <c r="AE323" i="7"/>
  <c r="AI322" i="7"/>
  <c r="AN323" i="7" l="1"/>
  <c r="AL323" i="7"/>
  <c r="AJ323" i="7"/>
  <c r="AM323" i="7"/>
  <c r="AK323" i="7"/>
  <c r="AE324" i="7"/>
  <c r="AI323" i="7"/>
  <c r="BO100" i="23"/>
  <c r="BP100" i="23" s="1"/>
  <c r="BQ100" i="23" s="1"/>
  <c r="Q324" i="7"/>
  <c r="T323" i="7"/>
  <c r="AM324" i="7" l="1"/>
  <c r="AN324" i="7"/>
  <c r="AL324" i="7"/>
  <c r="AK324" i="7"/>
  <c r="AJ324" i="7"/>
  <c r="T324" i="7"/>
  <c r="Q325" i="7"/>
  <c r="AE325" i="7"/>
  <c r="AI324" i="7"/>
  <c r="AM325" i="7" l="1"/>
  <c r="AK325" i="7"/>
  <c r="AN325" i="7"/>
  <c r="AJ325" i="7"/>
  <c r="AL325" i="7"/>
  <c r="AE326" i="7"/>
  <c r="AI325" i="7"/>
  <c r="T325" i="7"/>
  <c r="Q326" i="7"/>
  <c r="AN326" i="7" l="1"/>
  <c r="AM326" i="7"/>
  <c r="AK326" i="7"/>
  <c r="AJ326" i="7"/>
  <c r="AL326" i="7"/>
  <c r="Q327" i="7"/>
  <c r="T326" i="7"/>
  <c r="AE327" i="7"/>
  <c r="AI326" i="7"/>
  <c r="AJ327" i="7" l="1"/>
  <c r="AL327" i="7"/>
  <c r="AM327" i="7"/>
  <c r="AK327" i="7"/>
  <c r="AN327" i="7"/>
  <c r="AE328" i="7"/>
  <c r="AI327" i="7"/>
  <c r="Q328" i="7"/>
  <c r="T327" i="7"/>
  <c r="BO101" i="23"/>
  <c r="BP101" i="23" s="1"/>
  <c r="BQ101" i="23" s="1"/>
  <c r="AN328" i="7" l="1"/>
  <c r="AM328" i="7"/>
  <c r="AK328" i="7"/>
  <c r="AJ328" i="7"/>
  <c r="AL328" i="7"/>
  <c r="Q329" i="7"/>
  <c r="T328" i="7"/>
  <c r="AI328" i="7"/>
  <c r="AE329" i="7"/>
  <c r="AJ329" i="7" l="1"/>
  <c r="AM329" i="7"/>
  <c r="AL329" i="7"/>
  <c r="AK329" i="7"/>
  <c r="AN329" i="7"/>
  <c r="AI329" i="7"/>
  <c r="AE330" i="7"/>
  <c r="T329" i="7"/>
  <c r="Q330" i="7"/>
  <c r="AL330" i="7" l="1"/>
  <c r="AN330" i="7"/>
  <c r="AK330" i="7"/>
  <c r="AJ330" i="7"/>
  <c r="AM330" i="7"/>
  <c r="Q331" i="7"/>
  <c r="T330" i="7"/>
  <c r="AE331" i="7"/>
  <c r="AI330" i="7"/>
  <c r="AM331" i="7" l="1"/>
  <c r="AN331" i="7"/>
  <c r="AK331" i="7"/>
  <c r="AL331" i="7"/>
  <c r="AJ331" i="7"/>
  <c r="AE332" i="7"/>
  <c r="AI331" i="7"/>
  <c r="Q332" i="7"/>
  <c r="T331" i="7"/>
  <c r="AN332" i="7" l="1"/>
  <c r="AL332" i="7"/>
  <c r="AM332" i="7"/>
  <c r="AJ332" i="7"/>
  <c r="AK332" i="7"/>
  <c r="AE333" i="7"/>
  <c r="AI332" i="7"/>
  <c r="Q333" i="7"/>
  <c r="T332" i="7"/>
  <c r="BO102" i="23"/>
  <c r="BP102" i="23" s="1"/>
  <c r="BQ102" i="23" s="1"/>
  <c r="AM333" i="7" l="1"/>
  <c r="AN333" i="7"/>
  <c r="AK333" i="7"/>
  <c r="AJ333" i="7"/>
  <c r="AL333" i="7"/>
  <c r="Q334" i="7"/>
  <c r="T333" i="7"/>
  <c r="AI333" i="7"/>
  <c r="AE334" i="7"/>
  <c r="AM334" i="7" l="1"/>
  <c r="AN334" i="7"/>
  <c r="AL334" i="7"/>
  <c r="AJ334" i="7"/>
  <c r="AK334" i="7"/>
  <c r="AE335" i="7"/>
  <c r="AI334" i="7"/>
  <c r="T334" i="7"/>
  <c r="Q335" i="7"/>
  <c r="AJ335" i="7" l="1"/>
  <c r="AN335" i="7"/>
  <c r="AK335" i="7"/>
  <c r="AL335" i="7"/>
  <c r="AM335" i="7"/>
  <c r="Q336" i="7"/>
  <c r="T335" i="7"/>
  <c r="AE336" i="7"/>
  <c r="AI335" i="7"/>
  <c r="AM336" i="7" l="1"/>
  <c r="AL336" i="7"/>
  <c r="AJ336" i="7"/>
  <c r="AN336" i="7"/>
  <c r="AK336" i="7"/>
  <c r="BO103" i="23"/>
  <c r="BP103" i="23" s="1"/>
  <c r="BQ103" i="23" s="1"/>
  <c r="Q337" i="7"/>
  <c r="T336" i="7"/>
  <c r="AE337" i="7"/>
  <c r="AI336" i="7"/>
  <c r="AN337" i="7" l="1"/>
  <c r="AM337" i="7"/>
  <c r="AK337" i="7"/>
  <c r="AL337" i="7"/>
  <c r="AJ337" i="7"/>
  <c r="AE338" i="7"/>
  <c r="AI337" i="7"/>
  <c r="Q338" i="7"/>
  <c r="T337" i="7"/>
  <c r="AN338" i="7" l="1"/>
  <c r="AM338" i="7"/>
  <c r="AK338" i="7"/>
  <c r="AL338" i="7"/>
  <c r="AJ338" i="7"/>
  <c r="Q339" i="7"/>
  <c r="T338" i="7"/>
  <c r="AE339" i="7"/>
  <c r="AI338" i="7"/>
  <c r="AM339" i="7" l="1"/>
  <c r="AK339" i="7"/>
  <c r="AN339" i="7"/>
  <c r="AL339" i="7"/>
  <c r="AJ339" i="7"/>
  <c r="AI339" i="7"/>
  <c r="AE340" i="7"/>
  <c r="Q340" i="7"/>
  <c r="T339" i="7"/>
  <c r="AM340" i="7" l="1"/>
  <c r="AK340" i="7"/>
  <c r="AN340" i="7"/>
  <c r="AL340" i="7"/>
  <c r="AJ340" i="7"/>
  <c r="AE341" i="7"/>
  <c r="AI340" i="7"/>
  <c r="T340" i="7"/>
  <c r="Q341" i="7"/>
  <c r="BO104" i="23"/>
  <c r="BP104" i="23" s="1"/>
  <c r="BQ104" i="23" s="1"/>
  <c r="AJ341" i="7" l="1"/>
  <c r="AK341" i="7"/>
  <c r="AN341" i="7"/>
  <c r="AL341" i="7"/>
  <c r="AM341" i="7"/>
  <c r="T341" i="7"/>
  <c r="Q342" i="7"/>
  <c r="AE342" i="7"/>
  <c r="AI341" i="7"/>
  <c r="AM342" i="7" l="1"/>
  <c r="AL342" i="7"/>
  <c r="AN342" i="7"/>
  <c r="AJ342" i="7"/>
  <c r="AK342" i="7"/>
  <c r="AE343" i="7"/>
  <c r="AI342" i="7"/>
  <c r="Q343" i="7"/>
  <c r="T342" i="7"/>
  <c r="AL343" i="7" l="1"/>
  <c r="AN343" i="7"/>
  <c r="AK343" i="7"/>
  <c r="AJ343" i="7"/>
  <c r="AM343" i="7"/>
  <c r="Q344" i="7"/>
  <c r="T343" i="7"/>
  <c r="AE344" i="7"/>
  <c r="AI343" i="7"/>
  <c r="AJ344" i="7" l="1"/>
  <c r="AL344" i="7"/>
  <c r="AK344" i="7"/>
  <c r="AN344" i="7"/>
  <c r="AM344" i="7"/>
  <c r="AE345" i="7"/>
  <c r="AI344" i="7"/>
  <c r="Q345" i="7"/>
  <c r="T344" i="7"/>
  <c r="AN345" i="7" l="1"/>
  <c r="AM345" i="7"/>
  <c r="AL345" i="7"/>
  <c r="AK345" i="7"/>
  <c r="AJ345" i="7"/>
  <c r="T345" i="7"/>
  <c r="Q346" i="7"/>
  <c r="BO105" i="23"/>
  <c r="BP105" i="23" s="1"/>
  <c r="BQ105" i="23" s="1"/>
  <c r="AE346" i="7"/>
  <c r="AI345" i="7"/>
  <c r="AK346" i="7" l="1"/>
  <c r="AJ346" i="7"/>
  <c r="AM346" i="7"/>
  <c r="AL346" i="7"/>
  <c r="AN346" i="7"/>
  <c r="AE347" i="7"/>
  <c r="AI346" i="7"/>
  <c r="Q347" i="7"/>
  <c r="T346" i="7"/>
  <c r="AM347" i="7" l="1"/>
  <c r="AK347" i="7"/>
  <c r="AJ347" i="7"/>
  <c r="AL347" i="7"/>
  <c r="AN347" i="7"/>
  <c r="Q348" i="7"/>
  <c r="T347" i="7"/>
  <c r="AE348" i="7"/>
  <c r="AI347" i="7"/>
  <c r="AM348" i="7" l="1"/>
  <c r="AJ348" i="7"/>
  <c r="AL348" i="7"/>
  <c r="AN348" i="7"/>
  <c r="AK348" i="7"/>
  <c r="AE349" i="7"/>
  <c r="AI348" i="7"/>
  <c r="Q349" i="7"/>
  <c r="T348" i="7"/>
  <c r="AL349" i="7" l="1"/>
  <c r="AK349" i="7"/>
  <c r="AJ349" i="7"/>
  <c r="AM349" i="7"/>
  <c r="AN349" i="7"/>
  <c r="BO106" i="23"/>
  <c r="BP106" i="23" s="1"/>
  <c r="BQ106" i="23" s="1"/>
  <c r="Q350" i="7"/>
  <c r="T349" i="7"/>
  <c r="AE350" i="7"/>
  <c r="AI349" i="7"/>
  <c r="AK350" i="7" l="1"/>
  <c r="AN350" i="7"/>
  <c r="AL350" i="7"/>
  <c r="AJ350" i="7"/>
  <c r="AM350" i="7"/>
  <c r="T350" i="7"/>
  <c r="Q351" i="7"/>
  <c r="AE351" i="7"/>
  <c r="AI350" i="7"/>
  <c r="AJ351" i="7" l="1"/>
  <c r="AL351" i="7"/>
  <c r="AM351" i="7"/>
  <c r="AN351" i="7"/>
  <c r="AK351" i="7"/>
  <c r="AE352" i="7"/>
  <c r="AI351" i="7"/>
  <c r="Q352" i="7"/>
  <c r="T351" i="7"/>
  <c r="AM352" i="7" l="1"/>
  <c r="AL352" i="7"/>
  <c r="AJ352" i="7"/>
  <c r="AN352" i="7"/>
  <c r="AK352" i="7"/>
  <c r="Q353" i="7"/>
  <c r="T352" i="7"/>
  <c r="AE353" i="7"/>
  <c r="AI352" i="7"/>
  <c r="AJ353" i="7" l="1"/>
  <c r="AK353" i="7"/>
  <c r="AL353" i="7"/>
  <c r="AN353" i="7"/>
  <c r="AM353" i="7"/>
  <c r="AE354" i="7"/>
  <c r="AI353" i="7"/>
  <c r="Q354" i="7"/>
  <c r="T353" i="7"/>
  <c r="AJ354" i="7" l="1"/>
  <c r="AK354" i="7"/>
  <c r="AN354" i="7"/>
  <c r="AM354" i="7"/>
  <c r="AL354" i="7"/>
  <c r="Q355" i="7"/>
  <c r="T354" i="7"/>
  <c r="BO107" i="23"/>
  <c r="BP107" i="23" s="1"/>
  <c r="BQ107" i="23" s="1"/>
  <c r="AE355" i="7"/>
  <c r="AI354" i="7"/>
  <c r="AN355" i="7" l="1"/>
  <c r="AM355" i="7"/>
  <c r="AK355" i="7"/>
  <c r="AJ355" i="7"/>
  <c r="AL355" i="7"/>
  <c r="AE356" i="7"/>
  <c r="AI355" i="7"/>
  <c r="Q356" i="7"/>
  <c r="T355" i="7"/>
  <c r="AJ356" i="7" l="1"/>
  <c r="AK356" i="7"/>
  <c r="AL356" i="7"/>
  <c r="AN356" i="7"/>
  <c r="AM356" i="7"/>
  <c r="T356" i="7"/>
  <c r="Q357" i="7"/>
  <c r="AE357" i="7"/>
  <c r="AI356" i="7"/>
  <c r="AN357" i="7" l="1"/>
  <c r="AM357" i="7"/>
  <c r="AK357" i="7"/>
  <c r="AJ357" i="7"/>
  <c r="AL357" i="7"/>
  <c r="AE358" i="7"/>
  <c r="AI357" i="7"/>
  <c r="Q358" i="7"/>
  <c r="T357" i="7"/>
  <c r="AK358" i="7" l="1"/>
  <c r="AJ358" i="7"/>
  <c r="AM358" i="7"/>
  <c r="AL358" i="7"/>
  <c r="AN358" i="7"/>
  <c r="Q359" i="7"/>
  <c r="T358" i="7"/>
  <c r="BO108" i="23"/>
  <c r="BP108" i="23" s="1"/>
  <c r="BQ108" i="23" s="1"/>
  <c r="AE359" i="7"/>
  <c r="AI358" i="7"/>
  <c r="AN359" i="7" l="1"/>
  <c r="AM359" i="7"/>
  <c r="AL359" i="7"/>
  <c r="AK359" i="7"/>
  <c r="AJ359" i="7"/>
  <c r="AE360" i="7"/>
  <c r="AI359" i="7"/>
  <c r="Q360" i="7"/>
  <c r="T359" i="7"/>
  <c r="AM360" i="7" l="1"/>
  <c r="AK360" i="7"/>
  <c r="AL360" i="7"/>
  <c r="AN360" i="7"/>
  <c r="AJ360" i="7"/>
  <c r="Q361" i="7"/>
  <c r="T360" i="7"/>
  <c r="AI360" i="7"/>
  <c r="AE361" i="7"/>
  <c r="AK361" i="7" l="1"/>
  <c r="AJ361" i="7"/>
  <c r="AM361" i="7"/>
  <c r="AL361" i="7"/>
  <c r="AN361" i="7"/>
  <c r="AE362" i="7"/>
  <c r="AI361" i="7"/>
  <c r="T361" i="7"/>
  <c r="Q362" i="7"/>
  <c r="AJ362" i="7" l="1"/>
  <c r="AK362" i="7"/>
  <c r="AL362" i="7"/>
  <c r="AM362" i="7"/>
  <c r="AN362" i="7"/>
  <c r="Q363" i="7"/>
  <c r="T362" i="7"/>
  <c r="AE363" i="7"/>
  <c r="AI362" i="7"/>
  <c r="BO109" i="23"/>
  <c r="BP109" i="23" s="1"/>
  <c r="BQ109" i="23" s="1"/>
  <c r="AK363" i="7" l="1"/>
  <c r="AM363" i="7"/>
  <c r="AJ363" i="7"/>
  <c r="AL363" i="7"/>
  <c r="AN363" i="7"/>
  <c r="AE364" i="7"/>
  <c r="AI363" i="7"/>
  <c r="Q364" i="7"/>
  <c r="T363" i="7"/>
  <c r="AK364" i="7" l="1"/>
  <c r="AL364" i="7"/>
  <c r="AM364" i="7"/>
  <c r="AN364" i="7"/>
  <c r="AJ364" i="7"/>
  <c r="Q365" i="7"/>
  <c r="T364" i="7"/>
  <c r="AE365" i="7"/>
  <c r="AI364" i="7"/>
  <c r="AM365" i="7" l="1"/>
  <c r="AL365" i="7"/>
  <c r="AN365" i="7"/>
  <c r="AJ365" i="7"/>
  <c r="AK365" i="7"/>
  <c r="AI365" i="7"/>
  <c r="AE366" i="7"/>
  <c r="Q366" i="7"/>
  <c r="T365" i="7"/>
  <c r="AL366" i="7" l="1"/>
  <c r="AJ366" i="7"/>
  <c r="AK366" i="7"/>
  <c r="AN366" i="7"/>
  <c r="AM366" i="7"/>
  <c r="AE367" i="7"/>
  <c r="AI366" i="7"/>
  <c r="T366" i="7"/>
  <c r="Q367" i="7"/>
  <c r="AN367" i="7" l="1"/>
  <c r="AL367" i="7"/>
  <c r="AM367" i="7"/>
  <c r="AK367" i="7"/>
  <c r="AJ367" i="7"/>
  <c r="T367" i="7"/>
  <c r="Q368" i="7"/>
  <c r="BO110" i="23"/>
  <c r="BP110" i="23" s="1"/>
  <c r="BQ110" i="23" s="1"/>
  <c r="AE368" i="7"/>
  <c r="AI367" i="7"/>
  <c r="AJ368" i="7" l="1"/>
  <c r="AN368" i="7"/>
  <c r="AK368" i="7"/>
  <c r="AL368" i="7"/>
  <c r="AM368" i="7"/>
  <c r="AE369" i="7"/>
  <c r="AI368" i="7"/>
  <c r="Q369" i="7"/>
  <c r="T368" i="7"/>
  <c r="AM369" i="7" l="1"/>
  <c r="AJ369" i="7"/>
  <c r="AN369" i="7"/>
  <c r="AL369" i="7"/>
  <c r="AK369" i="7"/>
  <c r="Q370" i="7"/>
  <c r="T369" i="7"/>
  <c r="AE370" i="7"/>
  <c r="AI369" i="7"/>
  <c r="AJ370" i="7" l="1"/>
  <c r="AM370" i="7"/>
  <c r="AL370" i="7"/>
  <c r="AK370" i="7"/>
  <c r="AN370" i="7"/>
  <c r="AE371" i="7"/>
  <c r="AI370" i="7"/>
  <c r="Q371" i="7"/>
  <c r="T370" i="7"/>
  <c r="AM371" i="7" l="1"/>
  <c r="AJ371" i="7"/>
  <c r="AK371" i="7"/>
  <c r="AL371" i="7"/>
  <c r="AN371" i="7"/>
  <c r="AI371" i="7"/>
  <c r="AE372" i="7"/>
  <c r="Q372" i="7"/>
  <c r="T371" i="7"/>
  <c r="BO111" i="23"/>
  <c r="BP111" i="23" s="1"/>
  <c r="BQ111" i="23" s="1"/>
  <c r="AL372" i="7" l="1"/>
  <c r="AJ372" i="7"/>
  <c r="AN372" i="7"/>
  <c r="AK372" i="7"/>
  <c r="AM372" i="7"/>
  <c r="Q373" i="7"/>
  <c r="T372" i="7"/>
  <c r="AE373" i="7"/>
  <c r="AI372" i="7"/>
  <c r="AL373" i="7" l="1"/>
  <c r="AK373" i="7"/>
  <c r="AJ373" i="7"/>
  <c r="AN373" i="7"/>
  <c r="AM373" i="7"/>
  <c r="AE374" i="7"/>
  <c r="AI373" i="7"/>
  <c r="Q374" i="7"/>
  <c r="T373" i="7"/>
  <c r="AM374" i="7" l="1"/>
  <c r="AK374" i="7"/>
  <c r="AN374" i="7"/>
  <c r="AJ374" i="7"/>
  <c r="AL374" i="7"/>
  <c r="Q375" i="7"/>
  <c r="T374" i="7"/>
  <c r="AE375" i="7"/>
  <c r="AI374" i="7"/>
  <c r="AN375" i="7" l="1"/>
  <c r="AM375" i="7"/>
  <c r="AK375" i="7"/>
  <c r="AJ375" i="7"/>
  <c r="AL375" i="7"/>
  <c r="AE376" i="7"/>
  <c r="AI375" i="7"/>
  <c r="BO112" i="23"/>
  <c r="BP112" i="23" s="1"/>
  <c r="BQ112" i="23" s="1"/>
  <c r="Q376" i="7"/>
  <c r="T375" i="7"/>
  <c r="AM376" i="7" l="1"/>
  <c r="AL376" i="7"/>
  <c r="AK376" i="7"/>
  <c r="AJ376" i="7"/>
  <c r="AN376" i="7"/>
  <c r="Q377" i="7"/>
  <c r="T376" i="7"/>
  <c r="AI376" i="7"/>
  <c r="AE377" i="7"/>
  <c r="AK377" i="7" l="1"/>
  <c r="AM377" i="7"/>
  <c r="AN377" i="7"/>
  <c r="AJ377" i="7"/>
  <c r="AL377" i="7"/>
  <c r="AE378" i="7"/>
  <c r="AI377" i="7"/>
  <c r="T377" i="7"/>
  <c r="Q378" i="7"/>
  <c r="AL378" i="7" l="1"/>
  <c r="AJ378" i="7"/>
  <c r="AN378" i="7"/>
  <c r="AM378" i="7"/>
  <c r="AK378" i="7"/>
  <c r="Q379" i="7"/>
  <c r="T378" i="7"/>
  <c r="AE379" i="7"/>
  <c r="AI378" i="7"/>
  <c r="AN379" i="7" l="1"/>
  <c r="AK379" i="7"/>
  <c r="AM379" i="7"/>
  <c r="AL379" i="7"/>
  <c r="AJ379" i="7"/>
  <c r="AI379" i="7"/>
  <c r="AE380" i="7"/>
  <c r="BO113" i="23"/>
  <c r="BP113" i="23" s="1"/>
  <c r="BQ113" i="23" s="1"/>
  <c r="T379" i="7"/>
  <c r="Q380" i="7"/>
  <c r="AJ380" i="7" l="1"/>
  <c r="AM380" i="7"/>
  <c r="AL380" i="7"/>
  <c r="AK380" i="7"/>
  <c r="AN380" i="7"/>
  <c r="AE381" i="7"/>
  <c r="AI380" i="7"/>
  <c r="T380" i="7"/>
  <c r="Q381" i="7"/>
  <c r="AL381" i="7" l="1"/>
  <c r="AN381" i="7"/>
  <c r="AK381" i="7"/>
  <c r="AJ381" i="7"/>
  <c r="AM381" i="7"/>
  <c r="T381" i="7"/>
  <c r="Q382" i="7"/>
  <c r="AE382" i="7"/>
  <c r="AI381" i="7"/>
  <c r="AL382" i="7" l="1"/>
  <c r="AN382" i="7"/>
  <c r="AJ382" i="7"/>
  <c r="AK382" i="7"/>
  <c r="AM382" i="7"/>
  <c r="AE383" i="7"/>
  <c r="AI382" i="7"/>
  <c r="T382" i="7"/>
  <c r="Q383" i="7"/>
  <c r="AN383" i="7" l="1"/>
  <c r="AJ383" i="7"/>
  <c r="AL383" i="7"/>
  <c r="AK383" i="7"/>
  <c r="AM383" i="7"/>
  <c r="Q384" i="7"/>
  <c r="T383" i="7"/>
  <c r="AI383" i="7"/>
  <c r="AE384" i="7"/>
  <c r="AK384" i="7" l="1"/>
  <c r="AM384" i="7"/>
  <c r="AN384" i="7"/>
  <c r="AL384" i="7"/>
  <c r="AJ384" i="7"/>
  <c r="AI384" i="7"/>
  <c r="AE385" i="7"/>
  <c r="BO114" i="23"/>
  <c r="BP114" i="23" s="1"/>
  <c r="BQ114" i="23" s="1"/>
  <c r="T384" i="7"/>
  <c r="Q385" i="7"/>
  <c r="AK385" i="7" l="1"/>
  <c r="AJ385" i="7"/>
  <c r="AN385" i="7"/>
  <c r="AM385" i="7"/>
  <c r="AL385" i="7"/>
  <c r="Q386" i="7"/>
  <c r="T385" i="7"/>
  <c r="AI385" i="7"/>
  <c r="AE386" i="7"/>
  <c r="AM386" i="7" l="1"/>
  <c r="AN386" i="7"/>
  <c r="AL386" i="7"/>
  <c r="AK386" i="7"/>
  <c r="AJ386" i="7"/>
  <c r="AE387" i="7"/>
  <c r="AI386" i="7"/>
  <c r="Q387" i="7"/>
  <c r="T386" i="7"/>
  <c r="AL387" i="7" l="1"/>
  <c r="AK387" i="7"/>
  <c r="AJ387" i="7"/>
  <c r="AN387" i="7"/>
  <c r="AM387" i="7"/>
  <c r="T387" i="7"/>
  <c r="Q388" i="7"/>
  <c r="AE388" i="7"/>
  <c r="AI387" i="7"/>
  <c r="AJ388" i="7" l="1"/>
  <c r="AM388" i="7"/>
  <c r="AK388" i="7"/>
  <c r="AL388" i="7"/>
  <c r="AN388" i="7"/>
  <c r="Q389" i="7"/>
  <c r="T388" i="7"/>
  <c r="BO115" i="23"/>
  <c r="BP115" i="23" s="1"/>
  <c r="BQ115" i="23" s="1"/>
  <c r="AI388" i="7"/>
  <c r="AE389" i="7"/>
  <c r="AK389" i="7" l="1"/>
  <c r="AL389" i="7"/>
  <c r="AM389" i="7"/>
  <c r="AJ389" i="7"/>
  <c r="AN389" i="7"/>
  <c r="AE390" i="7"/>
  <c r="AI389" i="7"/>
  <c r="T389" i="7"/>
  <c r="Q390" i="7"/>
  <c r="AK390" i="7" l="1"/>
  <c r="AL390" i="7"/>
  <c r="AN390" i="7"/>
  <c r="AM390" i="7"/>
  <c r="AJ390" i="7"/>
  <c r="Q391" i="7"/>
  <c r="T390" i="7"/>
  <c r="AE391" i="7"/>
  <c r="AI390" i="7"/>
  <c r="AJ391" i="7" l="1"/>
  <c r="AL391" i="7"/>
  <c r="AN391" i="7"/>
  <c r="AK391" i="7"/>
  <c r="AM391" i="7"/>
  <c r="AE392" i="7"/>
  <c r="AI391" i="7"/>
  <c r="T391" i="7"/>
  <c r="Q392" i="7"/>
  <c r="AJ392" i="7" l="1"/>
  <c r="AN392" i="7"/>
  <c r="AL392" i="7"/>
  <c r="AM392" i="7"/>
  <c r="AK392" i="7"/>
  <c r="AE393" i="7"/>
  <c r="AI392" i="7"/>
  <c r="Q393" i="7"/>
  <c r="T392" i="7"/>
  <c r="AN393" i="7" l="1"/>
  <c r="AK393" i="7"/>
  <c r="AJ393" i="7"/>
  <c r="AL393" i="7"/>
  <c r="AM393" i="7"/>
  <c r="BO116" i="23"/>
  <c r="BP116" i="23" s="1"/>
  <c r="BQ116" i="23" s="1"/>
  <c r="Q394" i="7"/>
  <c r="T393" i="7"/>
  <c r="AE394" i="7"/>
  <c r="AI393" i="7"/>
  <c r="AJ394" i="7" l="1"/>
  <c r="AL394" i="7"/>
  <c r="AN394" i="7"/>
  <c r="AK394" i="7"/>
  <c r="AM394" i="7"/>
  <c r="AI394" i="7"/>
  <c r="AE395" i="7"/>
  <c r="Q395" i="7"/>
  <c r="T394" i="7"/>
  <c r="AN395" i="7" l="1"/>
  <c r="AJ395" i="7"/>
  <c r="AM395" i="7"/>
  <c r="AL395" i="7"/>
  <c r="AK395" i="7"/>
  <c r="Q396" i="7"/>
  <c r="T395" i="7"/>
  <c r="AI395" i="7"/>
  <c r="AE396" i="7"/>
  <c r="AN396" i="7" l="1"/>
  <c r="AM396" i="7"/>
  <c r="AK396" i="7"/>
  <c r="AJ396" i="7"/>
  <c r="AL396" i="7"/>
  <c r="AE397" i="7"/>
  <c r="AI396" i="7"/>
  <c r="T396" i="7"/>
  <c r="Q397" i="7"/>
  <c r="AL397" i="7" l="1"/>
  <c r="AK397" i="7"/>
  <c r="AN397" i="7"/>
  <c r="AJ397" i="7"/>
  <c r="AM397" i="7"/>
  <c r="T397" i="7"/>
  <c r="Q398" i="7"/>
  <c r="BO117" i="23"/>
  <c r="BP117" i="23" s="1"/>
  <c r="BQ117" i="23" s="1"/>
  <c r="AE398" i="7"/>
  <c r="AI397" i="7"/>
  <c r="AK398" i="7" l="1"/>
  <c r="AN398" i="7"/>
  <c r="AJ398" i="7"/>
  <c r="AM398" i="7"/>
  <c r="AL398" i="7"/>
  <c r="AE399" i="7"/>
  <c r="AI398" i="7"/>
  <c r="T398" i="7"/>
  <c r="Q399" i="7"/>
  <c r="AM399" i="7" l="1"/>
  <c r="AL399" i="7"/>
  <c r="AK399" i="7"/>
  <c r="AJ399" i="7"/>
  <c r="AN399" i="7"/>
  <c r="Q400" i="7"/>
  <c r="T399" i="7"/>
  <c r="AE400" i="7"/>
  <c r="AI399" i="7"/>
  <c r="AK400" i="7" l="1"/>
  <c r="AL400" i="7"/>
  <c r="AJ400" i="7"/>
  <c r="AN400" i="7"/>
  <c r="AM400" i="7"/>
  <c r="AE401" i="7"/>
  <c r="AI400" i="7"/>
  <c r="T400" i="7"/>
  <c r="Q401" i="7"/>
  <c r="AL401" i="7" l="1"/>
  <c r="AN401" i="7"/>
  <c r="AJ401" i="7"/>
  <c r="AK401" i="7"/>
  <c r="AM401" i="7"/>
  <c r="Q402" i="7"/>
  <c r="T401" i="7"/>
  <c r="BO118" i="23"/>
  <c r="BP118" i="23" s="1"/>
  <c r="BQ118" i="23" s="1"/>
  <c r="AE402" i="7"/>
  <c r="AI401" i="7"/>
  <c r="AK402" i="7" l="1"/>
  <c r="AL402" i="7"/>
  <c r="AN402" i="7"/>
  <c r="AJ402" i="7"/>
  <c r="AM402" i="7"/>
  <c r="AI402" i="7"/>
  <c r="AE403" i="7"/>
  <c r="Q403" i="7"/>
  <c r="T402" i="7"/>
  <c r="AL403" i="7" l="1"/>
  <c r="AM403" i="7"/>
  <c r="AK403" i="7"/>
  <c r="AN403" i="7"/>
  <c r="AJ403" i="7"/>
  <c r="T403" i="7"/>
  <c r="Q404" i="7"/>
  <c r="AE404" i="7"/>
  <c r="AI403" i="7"/>
  <c r="AM404" i="7" l="1"/>
  <c r="AK404" i="7"/>
  <c r="AN404" i="7"/>
  <c r="AJ404" i="7"/>
  <c r="AL404" i="7"/>
  <c r="Q405" i="7"/>
  <c r="T404" i="7"/>
  <c r="AE405" i="7"/>
  <c r="AI404" i="7"/>
  <c r="AN405" i="7" l="1"/>
  <c r="AM405" i="7"/>
  <c r="AJ405" i="7"/>
  <c r="AK405" i="7"/>
  <c r="AL405" i="7"/>
  <c r="AE406" i="7"/>
  <c r="AI405" i="7"/>
  <c r="T405" i="7"/>
  <c r="Q406" i="7"/>
  <c r="AL406" i="7" l="1"/>
  <c r="AN406" i="7"/>
  <c r="AM406" i="7"/>
  <c r="AK406" i="7"/>
  <c r="AJ406" i="7"/>
  <c r="T406" i="7"/>
  <c r="Q407" i="7"/>
  <c r="BO119" i="23"/>
  <c r="BP119" i="23" s="1"/>
  <c r="BQ119" i="23" s="1"/>
  <c r="AE407" i="7"/>
  <c r="AI406" i="7"/>
  <c r="AJ407" i="7" l="1"/>
  <c r="AL407" i="7"/>
  <c r="AN407" i="7"/>
  <c r="AK407" i="7"/>
  <c r="AM407" i="7"/>
  <c r="AI407" i="7"/>
  <c r="AE408" i="7"/>
  <c r="T407" i="7"/>
  <c r="Q408" i="7"/>
  <c r="AM408" i="7" l="1"/>
  <c r="AN408" i="7"/>
  <c r="AL408" i="7"/>
  <c r="AJ408" i="7"/>
  <c r="AK408" i="7"/>
  <c r="Q409" i="7"/>
  <c r="T408" i="7"/>
  <c r="AE409" i="7"/>
  <c r="AI408" i="7"/>
  <c r="AL409" i="7" l="1"/>
  <c r="AJ409" i="7"/>
  <c r="AK409" i="7"/>
  <c r="AM409" i="7"/>
  <c r="AN409" i="7"/>
  <c r="AE410" i="7"/>
  <c r="AI409" i="7"/>
  <c r="Q410" i="7"/>
  <c r="T409" i="7"/>
  <c r="AN410" i="7" l="1"/>
  <c r="AK410" i="7"/>
  <c r="AL410" i="7"/>
  <c r="AM410" i="7"/>
  <c r="AJ410" i="7"/>
  <c r="Q411" i="7"/>
  <c r="T410" i="7"/>
  <c r="AI410" i="7"/>
  <c r="AE411" i="7"/>
  <c r="BO120" i="23"/>
  <c r="BP120" i="23" s="1"/>
  <c r="BQ120" i="23" s="1"/>
  <c r="AJ411" i="7" l="1"/>
  <c r="AK411" i="7"/>
  <c r="AM411" i="7"/>
  <c r="AL411" i="7"/>
  <c r="AN411" i="7"/>
  <c r="AI411" i="7"/>
  <c r="AE412" i="7"/>
  <c r="T411" i="7"/>
  <c r="Q412" i="7"/>
  <c r="AK412" i="7" l="1"/>
  <c r="AM412" i="7"/>
  <c r="AN412" i="7"/>
  <c r="AJ412" i="7"/>
  <c r="AL412" i="7"/>
  <c r="T412" i="7"/>
  <c r="Q413" i="7"/>
  <c r="AE413" i="7"/>
  <c r="AI412" i="7"/>
  <c r="AL413" i="7" l="1"/>
  <c r="AJ413" i="7"/>
  <c r="AK413" i="7"/>
  <c r="AM413" i="7"/>
  <c r="AN413" i="7"/>
  <c r="AE414" i="7"/>
  <c r="AI413" i="7"/>
  <c r="Q414" i="7"/>
  <c r="T413" i="7"/>
  <c r="AK414" i="7" l="1"/>
  <c r="AJ414" i="7"/>
  <c r="AN414" i="7"/>
  <c r="AM414" i="7"/>
  <c r="AL414" i="7"/>
  <c r="T414" i="7"/>
  <c r="Q415" i="7"/>
  <c r="BO121" i="23"/>
  <c r="BP121" i="23" s="1"/>
  <c r="BQ121" i="23" s="1"/>
  <c r="AE415" i="7"/>
  <c r="AI414" i="7"/>
  <c r="AK415" i="7" l="1"/>
  <c r="AN415" i="7"/>
  <c r="AL415" i="7"/>
  <c r="AJ415" i="7"/>
  <c r="AM415" i="7"/>
  <c r="AE416" i="7"/>
  <c r="AI415" i="7"/>
  <c r="Q416" i="7"/>
  <c r="T415" i="7"/>
  <c r="AK416" i="7" l="1"/>
  <c r="AJ416" i="7"/>
  <c r="AN416" i="7"/>
  <c r="AM416" i="7"/>
  <c r="AL416" i="7"/>
  <c r="T416" i="7"/>
  <c r="Q417" i="7"/>
  <c r="AE417" i="7"/>
  <c r="AI416" i="7"/>
  <c r="AM417" i="7" l="1"/>
  <c r="AK417" i="7"/>
  <c r="AL417" i="7"/>
  <c r="AJ417" i="7"/>
  <c r="AN417" i="7"/>
  <c r="AE418" i="7"/>
  <c r="AI417" i="7"/>
  <c r="Q418" i="7"/>
  <c r="T417" i="7"/>
  <c r="AJ418" i="7" l="1"/>
  <c r="AM418" i="7"/>
  <c r="AL418" i="7"/>
  <c r="AK418" i="7"/>
  <c r="AN418" i="7"/>
  <c r="Q419" i="7"/>
  <c r="T418" i="7"/>
  <c r="AI418" i="7"/>
  <c r="AE419" i="7"/>
  <c r="AN419" i="7" l="1"/>
  <c r="AM419" i="7"/>
  <c r="AK419" i="7"/>
  <c r="AJ419" i="7"/>
  <c r="AL419" i="7"/>
  <c r="AE420" i="7"/>
  <c r="AI419" i="7"/>
  <c r="BO122" i="23"/>
  <c r="BP122" i="23" s="1"/>
  <c r="BQ122" i="23" s="1"/>
  <c r="Q420" i="7"/>
  <c r="T419" i="7"/>
  <c r="AK420" i="7" l="1"/>
  <c r="AN420" i="7"/>
  <c r="AM420" i="7"/>
  <c r="AJ420" i="7"/>
  <c r="AL420" i="7"/>
  <c r="Q421" i="7"/>
  <c r="T420" i="7"/>
  <c r="AI420" i="7"/>
  <c r="AE421" i="7"/>
  <c r="AJ421" i="7" l="1"/>
  <c r="AL421" i="7"/>
  <c r="AK421" i="7"/>
  <c r="AM421" i="7"/>
  <c r="AN421" i="7"/>
  <c r="AE422" i="7"/>
  <c r="AI421" i="7"/>
  <c r="T421" i="7"/>
  <c r="Q422" i="7"/>
  <c r="AL422" i="7" l="1"/>
  <c r="AM422" i="7"/>
  <c r="AJ422" i="7"/>
  <c r="AN422" i="7"/>
  <c r="AK422" i="7"/>
  <c r="Q423" i="7"/>
  <c r="T422" i="7"/>
  <c r="AE423" i="7"/>
  <c r="AI422" i="7"/>
  <c r="AK423" i="7" l="1"/>
  <c r="AN423" i="7"/>
  <c r="AM423" i="7"/>
  <c r="AJ423" i="7"/>
  <c r="AL423" i="7"/>
  <c r="BO123" i="23"/>
  <c r="BP123" i="23" s="1"/>
  <c r="BQ123" i="23" s="1"/>
  <c r="AE424" i="7"/>
  <c r="AI423" i="7"/>
  <c r="T423" i="7"/>
  <c r="Q424" i="7"/>
  <c r="AK424" i="7" l="1"/>
  <c r="AN424" i="7"/>
  <c r="AL424" i="7"/>
  <c r="AJ424" i="7"/>
  <c r="AM424" i="7"/>
  <c r="Q425" i="7"/>
  <c r="T424" i="7"/>
  <c r="AE425" i="7"/>
  <c r="AI424" i="7"/>
  <c r="AN425" i="7" l="1"/>
  <c r="AM425" i="7"/>
  <c r="AK425" i="7"/>
  <c r="AL425" i="7"/>
  <c r="AJ425" i="7"/>
  <c r="AE426" i="7"/>
  <c r="AI425" i="7"/>
  <c r="Q426" i="7"/>
  <c r="T425" i="7"/>
  <c r="AL426" i="7" l="1"/>
  <c r="AM426" i="7"/>
  <c r="AJ426" i="7"/>
  <c r="AK426" i="7"/>
  <c r="AN426" i="7"/>
  <c r="Q427" i="7"/>
  <c r="T426" i="7"/>
  <c r="AI426" i="7"/>
  <c r="AE427" i="7"/>
  <c r="AM427" i="7" l="1"/>
  <c r="AN427" i="7"/>
  <c r="AL427" i="7"/>
  <c r="AJ427" i="7"/>
  <c r="AK427" i="7"/>
  <c r="T427" i="7"/>
  <c r="Q428" i="7"/>
  <c r="AE428" i="7"/>
  <c r="AI427" i="7"/>
  <c r="AM428" i="7" l="1"/>
  <c r="AK428" i="7"/>
  <c r="AJ428" i="7"/>
  <c r="AL428" i="7"/>
  <c r="AN428" i="7"/>
  <c r="BO124" i="23"/>
  <c r="BP124" i="23" s="1"/>
  <c r="BQ124" i="23" s="1"/>
  <c r="AE429" i="7"/>
  <c r="AI428" i="7"/>
  <c r="T428" i="7"/>
  <c r="Q429" i="7"/>
  <c r="AJ429" i="7" l="1"/>
  <c r="AL429" i="7"/>
  <c r="AM429" i="7"/>
  <c r="AK429" i="7"/>
  <c r="AN429" i="7"/>
  <c r="Q430" i="7"/>
  <c r="T429" i="7"/>
  <c r="AE430" i="7"/>
  <c r="AI429" i="7"/>
  <c r="AN430" i="7" l="1"/>
  <c r="AM430" i="7"/>
  <c r="AJ430" i="7"/>
  <c r="AK430" i="7"/>
  <c r="AL430" i="7"/>
  <c r="AE431" i="7"/>
  <c r="AI430" i="7"/>
  <c r="T430" i="7"/>
  <c r="Q431" i="7"/>
  <c r="AJ431" i="7" l="1"/>
  <c r="AM431" i="7"/>
  <c r="AK431" i="7"/>
  <c r="AN431" i="7"/>
  <c r="AL431" i="7"/>
  <c r="AI431" i="7"/>
  <c r="AE432" i="7"/>
  <c r="Q432" i="7"/>
  <c r="T431" i="7"/>
  <c r="AK432" i="7" l="1"/>
  <c r="AJ432" i="7"/>
  <c r="AM432" i="7"/>
  <c r="AL432" i="7"/>
  <c r="AN432" i="7"/>
  <c r="T432" i="7"/>
  <c r="Q433" i="7"/>
  <c r="AI432" i="7"/>
  <c r="AE433" i="7"/>
  <c r="BO125" i="23"/>
  <c r="BP125" i="23" s="1"/>
  <c r="BQ125" i="23" s="1"/>
  <c r="AN433" i="7" l="1"/>
  <c r="AL433" i="7"/>
  <c r="AM433" i="7"/>
  <c r="AJ433" i="7"/>
  <c r="AK433" i="7"/>
  <c r="AE434" i="7"/>
  <c r="AI433" i="7"/>
  <c r="Q434" i="7"/>
  <c r="T433" i="7"/>
  <c r="AL434" i="7" l="1"/>
  <c r="AN434" i="7"/>
  <c r="AJ434" i="7"/>
  <c r="AK434" i="7"/>
  <c r="AM434" i="7"/>
  <c r="Q435" i="7"/>
  <c r="T434" i="7"/>
  <c r="AE435" i="7"/>
  <c r="AI434" i="7"/>
  <c r="AK435" i="7" l="1"/>
  <c r="AL435" i="7"/>
  <c r="AN435" i="7"/>
  <c r="AJ435" i="7"/>
  <c r="AM435" i="7"/>
  <c r="AE436" i="7"/>
  <c r="AI435" i="7"/>
  <c r="Q436" i="7"/>
  <c r="T435" i="7"/>
  <c r="AM436" i="7" l="1"/>
  <c r="AK436" i="7"/>
  <c r="AL436" i="7"/>
  <c r="AJ436" i="7"/>
  <c r="AN436" i="7"/>
  <c r="AI436" i="7"/>
  <c r="AE437" i="7"/>
  <c r="Q437" i="7"/>
  <c r="T436" i="7"/>
  <c r="BO126" i="23"/>
  <c r="BP126" i="23" s="1"/>
  <c r="BQ126" i="23" s="1"/>
  <c r="AN437" i="7" l="1"/>
  <c r="AJ437" i="7"/>
  <c r="AM437" i="7"/>
  <c r="AL437" i="7"/>
  <c r="AK437" i="7"/>
  <c r="T437" i="7"/>
  <c r="Q438" i="7"/>
  <c r="AE438" i="7"/>
  <c r="AI437" i="7"/>
  <c r="AM438" i="7" l="1"/>
  <c r="AL438" i="7"/>
  <c r="AK438" i="7"/>
  <c r="AN438" i="7"/>
  <c r="AJ438" i="7"/>
  <c r="AE439" i="7"/>
  <c r="AI438" i="7"/>
  <c r="Q439" i="7"/>
  <c r="T438" i="7"/>
  <c r="AL439" i="7" l="1"/>
  <c r="AK439" i="7"/>
  <c r="AM439" i="7"/>
  <c r="AJ439" i="7"/>
  <c r="AN439" i="7"/>
  <c r="Q440" i="7"/>
  <c r="T439" i="7"/>
  <c r="AE440" i="7"/>
  <c r="AI439" i="7"/>
  <c r="AJ440" i="7" l="1"/>
  <c r="AM440" i="7"/>
  <c r="AK440" i="7"/>
  <c r="AL440" i="7"/>
  <c r="AN440" i="7"/>
  <c r="BO127" i="23"/>
  <c r="BP127" i="23" s="1"/>
  <c r="BQ127" i="23" s="1"/>
  <c r="AE441" i="7"/>
  <c r="AI440" i="7"/>
  <c r="Q441" i="7"/>
  <c r="T440" i="7"/>
  <c r="AK441" i="7" l="1"/>
  <c r="AM441" i="7"/>
  <c r="AJ441" i="7"/>
  <c r="AL441" i="7"/>
  <c r="AN441" i="7"/>
  <c r="Q442" i="7"/>
  <c r="T441" i="7"/>
  <c r="AE442" i="7"/>
  <c r="AI441" i="7"/>
  <c r="AN442" i="7" l="1"/>
  <c r="AL442" i="7"/>
  <c r="AK442" i="7"/>
  <c r="AJ442" i="7"/>
  <c r="AM442" i="7"/>
  <c r="AI442" i="7"/>
  <c r="AE443" i="7"/>
  <c r="Q443" i="7"/>
  <c r="T442" i="7"/>
  <c r="AJ443" i="7" l="1"/>
  <c r="AM443" i="7"/>
  <c r="AL443" i="7"/>
  <c r="AN443" i="7"/>
  <c r="AK443" i="7"/>
  <c r="Q444" i="7"/>
  <c r="T443" i="7"/>
  <c r="AE444" i="7"/>
  <c r="AI443" i="7"/>
  <c r="AL444" i="7" l="1"/>
  <c r="AM444" i="7"/>
  <c r="AJ444" i="7"/>
  <c r="AK444" i="7"/>
  <c r="AN444" i="7"/>
  <c r="AE445" i="7"/>
  <c r="AI444" i="7"/>
  <c r="T444" i="7"/>
  <c r="Q445" i="7"/>
  <c r="AN445" i="7" l="1"/>
  <c r="AL445" i="7"/>
  <c r="AM445" i="7"/>
  <c r="AJ445" i="7"/>
  <c r="AK445" i="7"/>
  <c r="Q446" i="7"/>
  <c r="T445" i="7"/>
  <c r="BO128" i="23"/>
  <c r="BP128" i="23" s="1"/>
  <c r="BQ128" i="23" s="1"/>
  <c r="AE446" i="7"/>
  <c r="AI445" i="7"/>
  <c r="AJ446" i="7" l="1"/>
  <c r="AM446" i="7"/>
  <c r="AL446" i="7"/>
  <c r="AN446" i="7"/>
  <c r="AK446" i="7"/>
  <c r="AE447" i="7"/>
  <c r="AI446" i="7"/>
  <c r="Q447" i="7"/>
  <c r="T446" i="7"/>
  <c r="AK447" i="7" l="1"/>
  <c r="AL447" i="7"/>
  <c r="AJ447" i="7"/>
  <c r="AM447" i="7"/>
  <c r="AN447" i="7"/>
  <c r="Q448" i="7"/>
  <c r="T447" i="7"/>
  <c r="AE448" i="7"/>
  <c r="AI447" i="7"/>
  <c r="AJ448" i="7" l="1"/>
  <c r="AK448" i="7"/>
  <c r="AM448" i="7"/>
  <c r="AN448" i="7"/>
  <c r="AL448" i="7"/>
  <c r="AE449" i="7"/>
  <c r="AI448" i="7"/>
  <c r="T448" i="7"/>
  <c r="Q449" i="7"/>
  <c r="AK449" i="7" l="1"/>
  <c r="AM449" i="7"/>
  <c r="AJ449" i="7"/>
  <c r="AL449" i="7"/>
  <c r="AN449" i="7"/>
  <c r="Q450" i="7"/>
  <c r="T449" i="7"/>
  <c r="BO129" i="23"/>
  <c r="BP129" i="23" s="1"/>
  <c r="BQ129" i="23" s="1"/>
  <c r="AE450" i="7"/>
  <c r="AI449" i="7"/>
  <c r="AM450" i="7" l="1"/>
  <c r="AN450" i="7"/>
  <c r="AL450" i="7"/>
  <c r="AJ450" i="7"/>
  <c r="AK450" i="7"/>
  <c r="AE451" i="7"/>
  <c r="AI450" i="7"/>
  <c r="Q451" i="7"/>
  <c r="T450" i="7"/>
  <c r="AL451" i="7" l="1"/>
  <c r="AK451" i="7"/>
  <c r="AN451" i="7"/>
  <c r="AJ451" i="7"/>
  <c r="AM451" i="7"/>
  <c r="Q452" i="7"/>
  <c r="T451" i="7"/>
  <c r="AE452" i="7"/>
  <c r="AI451" i="7"/>
  <c r="AJ452" i="7" l="1"/>
  <c r="AK452" i="7"/>
  <c r="AN452" i="7"/>
  <c r="AM452" i="7"/>
  <c r="AL452" i="7"/>
  <c r="AE453" i="7"/>
  <c r="AI452" i="7"/>
  <c r="Q453" i="7"/>
  <c r="T452" i="7"/>
  <c r="AJ453" i="7" l="1"/>
  <c r="AM453" i="7"/>
  <c r="AK453" i="7"/>
  <c r="AN453" i="7"/>
  <c r="AL453" i="7"/>
  <c r="T453" i="7"/>
  <c r="Q454" i="7"/>
  <c r="AE454" i="7"/>
  <c r="AI453" i="7"/>
  <c r="BO130" i="23"/>
  <c r="BP130" i="23" s="1"/>
  <c r="BQ130" i="23" s="1"/>
  <c r="AJ454" i="7" l="1"/>
  <c r="AM454" i="7"/>
  <c r="AN454" i="7"/>
  <c r="AK454" i="7"/>
  <c r="AL454" i="7"/>
  <c r="T454" i="7"/>
  <c r="Q455" i="7"/>
  <c r="AE455" i="7"/>
  <c r="AI454" i="7"/>
  <c r="AK455" i="7" l="1"/>
  <c r="AJ455" i="7"/>
  <c r="AN455" i="7"/>
  <c r="AL455" i="7"/>
  <c r="AM455" i="7"/>
  <c r="AE456" i="7"/>
  <c r="AI455" i="7"/>
  <c r="Q456" i="7"/>
  <c r="T455" i="7"/>
  <c r="AN456" i="7" l="1"/>
  <c r="AK456" i="7"/>
  <c r="AL456" i="7"/>
  <c r="AJ456" i="7"/>
  <c r="AM456" i="7"/>
  <c r="Q457" i="7"/>
  <c r="T456" i="7"/>
  <c r="AE457" i="7"/>
  <c r="AI456" i="7"/>
  <c r="AK457" i="7" l="1"/>
  <c r="AN457" i="7"/>
  <c r="AL457" i="7"/>
  <c r="AM457" i="7"/>
  <c r="AJ457" i="7"/>
  <c r="AE458" i="7"/>
  <c r="AI457" i="7"/>
  <c r="Q458" i="7"/>
  <c r="T457" i="7"/>
  <c r="AK458" i="7" l="1"/>
  <c r="AM458" i="7"/>
  <c r="AN458" i="7"/>
  <c r="AJ458" i="7"/>
  <c r="AL458" i="7"/>
  <c r="Q459" i="7"/>
  <c r="T458" i="7"/>
  <c r="BO131" i="23"/>
  <c r="BP131" i="23" s="1"/>
  <c r="BQ131" i="23" s="1"/>
  <c r="AI458" i="7"/>
  <c r="AE459" i="7"/>
  <c r="AL459" i="7" l="1"/>
  <c r="AK459" i="7"/>
  <c r="AJ459" i="7"/>
  <c r="AN459" i="7"/>
  <c r="AM459" i="7"/>
  <c r="AE460" i="7"/>
  <c r="AI459" i="7"/>
  <c r="T459" i="7"/>
  <c r="Q460" i="7"/>
  <c r="AM460" i="7" l="1"/>
  <c r="AN460" i="7"/>
  <c r="AK460" i="7"/>
  <c r="AJ460" i="7"/>
  <c r="AL460" i="7"/>
  <c r="T460" i="7"/>
  <c r="Q461" i="7"/>
  <c r="AE461" i="7"/>
  <c r="AI460" i="7"/>
  <c r="AK461" i="7" l="1"/>
  <c r="AN461" i="7"/>
  <c r="AJ461" i="7"/>
  <c r="AL461" i="7"/>
  <c r="AM461" i="7"/>
  <c r="AE462" i="7"/>
  <c r="AI461" i="7"/>
  <c r="Q462" i="7"/>
  <c r="T461" i="7"/>
  <c r="AJ462" i="7" l="1"/>
  <c r="AN462" i="7"/>
  <c r="AK462" i="7"/>
  <c r="AM462" i="7"/>
  <c r="AL462" i="7"/>
  <c r="Q463" i="7"/>
  <c r="T462" i="7"/>
  <c r="BO132" i="23"/>
  <c r="BP132" i="23" s="1"/>
  <c r="BQ132" i="23" s="1"/>
  <c r="AE463" i="7"/>
  <c r="AI462" i="7"/>
  <c r="AL463" i="7" l="1"/>
  <c r="AK463" i="7"/>
  <c r="AN463" i="7"/>
  <c r="AM463" i="7"/>
  <c r="AJ463" i="7"/>
  <c r="AI463" i="7"/>
  <c r="AE464" i="7"/>
  <c r="Q464" i="7"/>
  <c r="T463" i="7"/>
  <c r="AN464" i="7" l="1"/>
  <c r="AJ464" i="7"/>
  <c r="AM464" i="7"/>
  <c r="AK464" i="7"/>
  <c r="AL464" i="7"/>
  <c r="AI464" i="7"/>
  <c r="AE465" i="7"/>
  <c r="T464" i="7"/>
  <c r="Q465" i="7"/>
  <c r="AK465" i="7" l="1"/>
  <c r="AJ465" i="7"/>
  <c r="AM465" i="7"/>
  <c r="AN465" i="7"/>
  <c r="AL465" i="7"/>
  <c r="Q466" i="7"/>
  <c r="T465" i="7"/>
  <c r="AE466" i="7"/>
  <c r="AI465" i="7"/>
  <c r="AK466" i="7" l="1"/>
  <c r="AN466" i="7"/>
  <c r="AJ466" i="7"/>
  <c r="AL466" i="7"/>
  <c r="AM466" i="7"/>
  <c r="AE467" i="7"/>
  <c r="AI466" i="7"/>
  <c r="Q467" i="7"/>
  <c r="T466" i="7"/>
  <c r="AJ467" i="7" l="1"/>
  <c r="AL467" i="7"/>
  <c r="AN467" i="7"/>
  <c r="AM467" i="7"/>
  <c r="AK467" i="7"/>
  <c r="Q468" i="7"/>
  <c r="T467" i="7"/>
  <c r="AE468" i="7"/>
  <c r="AI467" i="7"/>
  <c r="BO133" i="23"/>
  <c r="BP133" i="23" s="1"/>
  <c r="BQ133" i="23" s="1"/>
  <c r="AK468" i="7" l="1"/>
  <c r="AN468" i="7"/>
  <c r="AM468" i="7"/>
  <c r="AJ468" i="7"/>
  <c r="AL468" i="7"/>
  <c r="AI468" i="7"/>
  <c r="AE469" i="7"/>
  <c r="Q469" i="7"/>
  <c r="T468" i="7"/>
  <c r="AJ469" i="7" l="1"/>
  <c r="AK469" i="7"/>
  <c r="AL469" i="7"/>
  <c r="AN469" i="7"/>
  <c r="AM469" i="7"/>
  <c r="T469" i="7"/>
  <c r="Q470" i="7"/>
  <c r="AE470" i="7"/>
  <c r="AI469" i="7"/>
  <c r="AL470" i="7" l="1"/>
  <c r="AM470" i="7"/>
  <c r="AK470" i="7"/>
  <c r="AN470" i="7"/>
  <c r="AJ470" i="7"/>
  <c r="T470" i="7"/>
  <c r="Q471" i="7"/>
  <c r="AE471" i="7"/>
  <c r="AI470" i="7"/>
  <c r="AL471" i="7" l="1"/>
  <c r="AJ471" i="7"/>
  <c r="AM471" i="7"/>
  <c r="AK471" i="7"/>
  <c r="AN471" i="7"/>
  <c r="AE472" i="7"/>
  <c r="AI471" i="7"/>
  <c r="Q472" i="7"/>
  <c r="T471" i="7"/>
  <c r="BO134" i="23"/>
  <c r="BP134" i="23" s="1"/>
  <c r="BQ134" i="23" s="1"/>
  <c r="AM472" i="7" l="1"/>
  <c r="AL472" i="7"/>
  <c r="AN472" i="7"/>
  <c r="AK472" i="7"/>
  <c r="AJ472" i="7"/>
  <c r="Q473" i="7"/>
  <c r="T472" i="7"/>
  <c r="AE473" i="7"/>
  <c r="AI472" i="7"/>
  <c r="AN473" i="7" l="1"/>
  <c r="AL473" i="7"/>
  <c r="AJ473" i="7"/>
  <c r="AK473" i="7"/>
  <c r="AM473" i="7"/>
  <c r="Q474" i="7"/>
  <c r="T473" i="7"/>
  <c r="AE474" i="7"/>
  <c r="AI473" i="7"/>
  <c r="AM474" i="7" l="1"/>
  <c r="AN474" i="7"/>
  <c r="AJ474" i="7"/>
  <c r="AL474" i="7"/>
  <c r="AK474" i="7"/>
  <c r="AE475" i="7"/>
  <c r="AI474" i="7"/>
  <c r="Q475" i="7"/>
  <c r="T474" i="7"/>
  <c r="AN475" i="7" l="1"/>
  <c r="AK475" i="7"/>
  <c r="AM475" i="7"/>
  <c r="AJ475" i="7"/>
  <c r="AL475" i="7"/>
  <c r="BO135" i="23"/>
  <c r="BP135" i="23" s="1"/>
  <c r="BQ135" i="23" s="1"/>
  <c r="T475" i="7"/>
  <c r="Q476" i="7"/>
  <c r="AE476" i="7"/>
  <c r="AI475" i="7"/>
  <c r="AJ476" i="7" l="1"/>
  <c r="AN476" i="7"/>
  <c r="AL476" i="7"/>
  <c r="AM476" i="7"/>
  <c r="AK476" i="7"/>
  <c r="AE477" i="7"/>
  <c r="AI476" i="7"/>
  <c r="T476" i="7"/>
  <c r="Q477" i="7"/>
  <c r="AM477" i="7" l="1"/>
  <c r="AK477" i="7"/>
  <c r="AJ477" i="7"/>
  <c r="AL477" i="7"/>
  <c r="AN477" i="7"/>
  <c r="Q478" i="7"/>
  <c r="T477" i="7"/>
  <c r="AE478" i="7"/>
  <c r="AI477" i="7"/>
  <c r="AJ478" i="7" l="1"/>
  <c r="AN478" i="7"/>
  <c r="AK478" i="7"/>
  <c r="AL478" i="7"/>
  <c r="AM478" i="7"/>
  <c r="AE479" i="7"/>
  <c r="AI478" i="7"/>
  <c r="Q479" i="7"/>
  <c r="T478" i="7"/>
  <c r="AJ479" i="7" l="1"/>
  <c r="AK479" i="7"/>
  <c r="AL479" i="7"/>
  <c r="AN479" i="7"/>
  <c r="AM479" i="7"/>
  <c r="Q480" i="7"/>
  <c r="T479" i="7"/>
  <c r="AE480" i="7"/>
  <c r="AI479" i="7"/>
  <c r="AK480" i="7" l="1"/>
  <c r="AN480" i="7"/>
  <c r="AJ480" i="7"/>
  <c r="AM480" i="7"/>
  <c r="AL480" i="7"/>
  <c r="BO136" i="23"/>
  <c r="BP136" i="23" s="1"/>
  <c r="BQ136" i="23" s="1"/>
  <c r="AI480" i="7"/>
  <c r="AE481" i="7"/>
  <c r="T480" i="7"/>
  <c r="Q481" i="7"/>
  <c r="AK481" i="7" l="1"/>
  <c r="AJ481" i="7"/>
  <c r="AM481" i="7"/>
  <c r="AN481" i="7"/>
  <c r="AL481" i="7"/>
  <c r="AE482" i="7"/>
  <c r="AI481" i="7"/>
  <c r="Q482" i="7"/>
  <c r="T481" i="7"/>
  <c r="AM482" i="7" l="1"/>
  <c r="AJ482" i="7"/>
  <c r="AN482" i="7"/>
  <c r="AL482" i="7"/>
  <c r="AK482" i="7"/>
  <c r="Q483" i="7"/>
  <c r="T482" i="7"/>
  <c r="AE483" i="7"/>
  <c r="AI482" i="7"/>
  <c r="AN483" i="7" l="1"/>
  <c r="AM483" i="7"/>
  <c r="AL483" i="7"/>
  <c r="AJ483" i="7"/>
  <c r="AK483" i="7"/>
  <c r="AE484" i="7"/>
  <c r="AI483" i="7"/>
  <c r="Q484" i="7"/>
  <c r="T483" i="7"/>
  <c r="AJ484" i="7" l="1"/>
  <c r="AL484" i="7"/>
  <c r="AN484" i="7"/>
  <c r="AM484" i="7"/>
  <c r="AK484" i="7"/>
  <c r="Q485" i="7"/>
  <c r="T484" i="7"/>
  <c r="BO137" i="23"/>
  <c r="BP137" i="23" s="1"/>
  <c r="BQ137" i="23" s="1"/>
  <c r="AI484" i="7"/>
  <c r="AE485" i="7"/>
  <c r="AJ485" i="7" l="1"/>
  <c r="AM485" i="7"/>
  <c r="AL485" i="7"/>
  <c r="AN485" i="7"/>
  <c r="AK485" i="7"/>
  <c r="AE486" i="7"/>
  <c r="AI485" i="7"/>
  <c r="BS137" i="23"/>
  <c r="BR137" i="23"/>
  <c r="T485" i="7"/>
  <c r="Q486" i="7"/>
  <c r="AK486" i="7" l="1"/>
  <c r="AJ486" i="7"/>
  <c r="AL486" i="7"/>
  <c r="AM486" i="7"/>
  <c r="AN486" i="7"/>
  <c r="Q487" i="7"/>
  <c r="T486" i="7"/>
  <c r="BT137" i="23"/>
  <c r="BU137" i="23"/>
  <c r="AE487" i="7"/>
  <c r="AI486" i="7"/>
  <c r="AK487" i="7" l="1"/>
  <c r="AN487" i="7"/>
  <c r="AM487" i="7"/>
  <c r="AJ487" i="7"/>
  <c r="AL487" i="7"/>
  <c r="Q488" i="7"/>
  <c r="T487" i="7"/>
  <c r="AE488" i="7"/>
  <c r="AI487" i="7"/>
  <c r="AN488" i="7" l="1"/>
  <c r="AK488" i="7"/>
  <c r="AJ488" i="7"/>
  <c r="AM488" i="7"/>
  <c r="AL488" i="7"/>
  <c r="AE489" i="7"/>
  <c r="AI488" i="7"/>
  <c r="Q489" i="7"/>
  <c r="T488" i="7"/>
  <c r="BO138" i="23"/>
  <c r="BP138" i="23" s="1"/>
  <c r="BQ138" i="23" s="1"/>
  <c r="AL489" i="7" l="1"/>
  <c r="AN489" i="7"/>
  <c r="AK489" i="7"/>
  <c r="AM489" i="7"/>
  <c r="AJ489" i="7"/>
  <c r="Q490" i="7"/>
  <c r="T489" i="7"/>
  <c r="BS138" i="23"/>
  <c r="BR138" i="23"/>
  <c r="AE490" i="7"/>
  <c r="AI489" i="7"/>
  <c r="AN490" i="7" l="1"/>
  <c r="AL490" i="7"/>
  <c r="AM490" i="7"/>
  <c r="AJ490" i="7"/>
  <c r="AK490" i="7"/>
  <c r="BT138" i="23"/>
  <c r="BU138" i="23"/>
  <c r="AI490" i="7"/>
  <c r="AE491" i="7"/>
  <c r="Q491" i="7"/>
  <c r="T490" i="7"/>
  <c r="AK491" i="7" l="1"/>
  <c r="AL491" i="7"/>
  <c r="AJ491" i="7"/>
  <c r="AM491" i="7"/>
  <c r="AN491" i="7"/>
  <c r="Q492" i="7"/>
  <c r="T491" i="7"/>
  <c r="AE492" i="7"/>
  <c r="AI491" i="7"/>
  <c r="AL492" i="7" l="1"/>
  <c r="AJ492" i="7"/>
  <c r="AK492" i="7"/>
  <c r="AM492" i="7"/>
  <c r="AN492" i="7"/>
  <c r="T492" i="7"/>
  <c r="Q493" i="7"/>
  <c r="BO139" i="23"/>
  <c r="BP139" i="23" s="1"/>
  <c r="BQ139" i="23" s="1"/>
  <c r="AE493" i="7"/>
  <c r="AI492" i="7"/>
  <c r="AL493" i="7" l="1"/>
  <c r="AN493" i="7"/>
  <c r="AM493" i="7"/>
  <c r="AK493" i="7"/>
  <c r="AJ493" i="7"/>
  <c r="AE494" i="7"/>
  <c r="AI493" i="7"/>
  <c r="Q494" i="7"/>
  <c r="T493" i="7"/>
  <c r="BR139" i="23"/>
  <c r="BS139" i="23"/>
  <c r="BT139" i="23" l="1"/>
  <c r="BU139" i="23"/>
  <c r="AL494" i="7"/>
  <c r="AN494" i="7"/>
  <c r="AK494" i="7"/>
  <c r="AM494" i="7"/>
  <c r="AJ494" i="7"/>
  <c r="Q495" i="7"/>
  <c r="T494" i="7"/>
  <c r="AE495" i="7"/>
  <c r="AI494" i="7"/>
  <c r="AM495" i="7" l="1"/>
  <c r="AK495" i="7"/>
  <c r="AJ495" i="7"/>
  <c r="AN495" i="7"/>
  <c r="AL495" i="7"/>
  <c r="AI495" i="7"/>
  <c r="AE496" i="7"/>
  <c r="Q496" i="7"/>
  <c r="T495" i="7"/>
  <c r="AK496" i="7" l="1"/>
  <c r="AM496" i="7"/>
  <c r="AN496" i="7"/>
  <c r="AL496" i="7"/>
  <c r="AJ496" i="7"/>
  <c r="T496" i="7"/>
  <c r="Q497" i="7"/>
  <c r="AE497" i="7"/>
  <c r="AI496" i="7"/>
  <c r="AN497" i="7" l="1"/>
  <c r="AK497" i="7"/>
  <c r="AJ497" i="7"/>
  <c r="AL497" i="7"/>
  <c r="AM497" i="7"/>
  <c r="BO140" i="23"/>
  <c r="BP140" i="23" s="1"/>
  <c r="BQ140" i="23" s="1"/>
  <c r="AE498" i="7"/>
  <c r="AI497" i="7"/>
  <c r="Q498" i="7"/>
  <c r="T497" i="7"/>
  <c r="AJ498" i="7" l="1"/>
  <c r="AN498" i="7"/>
  <c r="AK498" i="7"/>
  <c r="AM498" i="7"/>
  <c r="AL498" i="7"/>
  <c r="BS140" i="23"/>
  <c r="BR140" i="23"/>
  <c r="Q499" i="7"/>
  <c r="T498" i="7"/>
  <c r="AE499" i="7"/>
  <c r="AI498" i="7"/>
  <c r="BT140" i="23" l="1"/>
  <c r="BU140" i="23"/>
  <c r="AN499" i="7"/>
  <c r="AK499" i="7"/>
  <c r="AJ499" i="7"/>
  <c r="AL499" i="7"/>
  <c r="AM499" i="7"/>
  <c r="AE500" i="7"/>
  <c r="AI499" i="7"/>
  <c r="Q500" i="7"/>
  <c r="T499" i="7"/>
  <c r="AL500" i="7" l="1"/>
  <c r="AK500" i="7"/>
  <c r="AJ500" i="7"/>
  <c r="AM500" i="7"/>
  <c r="AN500" i="7"/>
  <c r="Q501" i="7"/>
  <c r="T500" i="7"/>
  <c r="AE501" i="7"/>
  <c r="AI500" i="7"/>
  <c r="AM501" i="7" l="1"/>
  <c r="AN501" i="7"/>
  <c r="AK501" i="7"/>
  <c r="AJ501" i="7"/>
  <c r="AL501" i="7"/>
  <c r="BO141" i="23"/>
  <c r="BP141" i="23" s="1"/>
  <c r="BQ141" i="23" s="1"/>
  <c r="AE502" i="7"/>
  <c r="AI501" i="7"/>
  <c r="T501" i="7"/>
  <c r="Q502" i="7"/>
  <c r="AK502" i="7" l="1"/>
  <c r="AM502" i="7"/>
  <c r="AL502" i="7"/>
  <c r="AJ502" i="7"/>
  <c r="AN502" i="7"/>
  <c r="T502" i="7"/>
  <c r="Q503" i="7"/>
  <c r="BS141" i="23"/>
  <c r="BR141" i="23"/>
  <c r="AE503" i="7"/>
  <c r="AI502" i="7"/>
  <c r="BT141" i="23" l="1"/>
  <c r="BU141" i="23"/>
  <c r="AK503" i="7"/>
  <c r="AL503" i="7"/>
  <c r="AJ503" i="7"/>
  <c r="AM503" i="7"/>
  <c r="AN503" i="7"/>
  <c r="AE504" i="7"/>
  <c r="AI503" i="7"/>
  <c r="Q504" i="7"/>
  <c r="T503" i="7"/>
  <c r="AM504" i="7" l="1"/>
  <c r="AL504" i="7"/>
  <c r="AJ504" i="7"/>
  <c r="AN504" i="7"/>
  <c r="AK504" i="7"/>
  <c r="AE505" i="7"/>
  <c r="AI504" i="7"/>
  <c r="Q505" i="7"/>
  <c r="T504" i="7"/>
  <c r="AK505" i="7" l="1"/>
  <c r="AJ505" i="7"/>
  <c r="AL505" i="7"/>
  <c r="AN505" i="7"/>
  <c r="AM505" i="7"/>
  <c r="Q506" i="7"/>
  <c r="T505" i="7"/>
  <c r="AE506" i="7"/>
  <c r="AI505" i="7"/>
  <c r="AN506" i="7" l="1"/>
  <c r="AL506" i="7"/>
  <c r="AK506" i="7"/>
  <c r="AJ506" i="7"/>
  <c r="AM506" i="7"/>
  <c r="BO142" i="23"/>
  <c r="BP142" i="23" s="1"/>
  <c r="BQ142" i="23" s="1"/>
  <c r="AE507" i="7"/>
  <c r="AI506" i="7"/>
  <c r="Q507" i="7"/>
  <c r="T506" i="7"/>
  <c r="AM507" i="7" l="1"/>
  <c r="AJ507" i="7"/>
  <c r="AN507" i="7"/>
  <c r="AK507" i="7"/>
  <c r="AL507" i="7"/>
  <c r="AE508" i="7"/>
  <c r="AI507" i="7"/>
  <c r="T507" i="7"/>
  <c r="Q508" i="7"/>
  <c r="BS142" i="23"/>
  <c r="BR142" i="23"/>
  <c r="BT142" i="23" l="1"/>
  <c r="AK508" i="7"/>
  <c r="AN508" i="7"/>
  <c r="AJ508" i="7"/>
  <c r="AM508" i="7"/>
  <c r="AL508" i="7"/>
  <c r="BU142" i="23"/>
  <c r="T508" i="7"/>
  <c r="Q509" i="7"/>
  <c r="AE509" i="7"/>
  <c r="AI508" i="7"/>
  <c r="AN509" i="7" l="1"/>
  <c r="AJ509" i="7"/>
  <c r="AM509" i="7"/>
  <c r="AL509" i="7"/>
  <c r="AK509" i="7"/>
  <c r="AE510" i="7"/>
  <c r="AI509" i="7"/>
  <c r="Q510" i="7"/>
  <c r="T509" i="7"/>
  <c r="AJ510" i="7" l="1"/>
  <c r="AL510" i="7"/>
  <c r="AN510" i="7"/>
  <c r="AM510" i="7"/>
  <c r="AK510" i="7"/>
  <c r="BO143" i="23"/>
  <c r="BP143" i="23" s="1"/>
  <c r="BQ143" i="23" s="1"/>
  <c r="Q511" i="7"/>
  <c r="T510" i="7"/>
  <c r="AE511" i="7"/>
  <c r="AI510" i="7"/>
  <c r="AK511" i="7" l="1"/>
  <c r="AN511" i="7"/>
  <c r="AL511" i="7"/>
  <c r="AM511" i="7"/>
  <c r="AJ511" i="7"/>
  <c r="Q512" i="7"/>
  <c r="T511" i="7"/>
  <c r="AI511" i="7"/>
  <c r="AE512" i="7"/>
  <c r="BS143" i="23"/>
  <c r="BU143" i="23" s="1"/>
  <c r="BR143" i="23"/>
  <c r="BT143" i="23" s="1"/>
  <c r="AJ512" i="7" l="1"/>
  <c r="AL512" i="7"/>
  <c r="AN512" i="7"/>
  <c r="AM512" i="7"/>
  <c r="AK512" i="7"/>
  <c r="AI512" i="7"/>
  <c r="AE513" i="7"/>
  <c r="T512" i="7"/>
  <c r="Q513" i="7"/>
  <c r="AL513" i="7" l="1"/>
  <c r="AM513" i="7"/>
  <c r="AJ513" i="7"/>
  <c r="AN513" i="7"/>
  <c r="AK513" i="7"/>
  <c r="AE514" i="7"/>
  <c r="AI513" i="7"/>
  <c r="Q514" i="7"/>
  <c r="T513" i="7"/>
  <c r="AN514" i="7" l="1"/>
  <c r="AJ514" i="7"/>
  <c r="AL514" i="7"/>
  <c r="AM514" i="7"/>
  <c r="AK514" i="7"/>
  <c r="Q515" i="7"/>
  <c r="T514" i="7"/>
  <c r="BO144" i="23"/>
  <c r="BP144" i="23" s="1"/>
  <c r="BQ144" i="23" s="1"/>
  <c r="AE515" i="7"/>
  <c r="AI514" i="7"/>
  <c r="AK515" i="7" l="1"/>
  <c r="AL515" i="7"/>
  <c r="AM515" i="7"/>
  <c r="AJ515" i="7"/>
  <c r="AN515" i="7"/>
  <c r="AE516" i="7"/>
  <c r="AI515" i="7"/>
  <c r="BS144" i="23"/>
  <c r="BU144" i="23" s="1"/>
  <c r="BR144" i="23"/>
  <c r="BT144" i="23" s="1"/>
  <c r="Q516" i="7"/>
  <c r="T515" i="7"/>
  <c r="AJ516" i="7" l="1"/>
  <c r="AK516" i="7"/>
  <c r="AN516" i="7"/>
  <c r="AL516" i="7"/>
  <c r="AM516" i="7"/>
  <c r="Q517" i="7"/>
  <c r="T516" i="7"/>
  <c r="AI516" i="7"/>
  <c r="AE517" i="7"/>
  <c r="AJ517" i="7" l="1"/>
  <c r="AM517" i="7"/>
  <c r="AK517" i="7"/>
  <c r="AN517" i="7"/>
  <c r="AL517" i="7"/>
  <c r="AE518" i="7"/>
  <c r="AI517" i="7"/>
  <c r="T517" i="7"/>
  <c r="Q518" i="7"/>
  <c r="AK518" i="7" l="1"/>
  <c r="AM518" i="7"/>
  <c r="AL518" i="7"/>
  <c r="AJ518" i="7"/>
  <c r="AN518" i="7"/>
  <c r="T518" i="7"/>
  <c r="Q519" i="7"/>
  <c r="AE519" i="7"/>
  <c r="AI518" i="7"/>
  <c r="AJ519" i="7" l="1"/>
  <c r="AK519" i="7"/>
  <c r="AM519" i="7"/>
  <c r="AL519" i="7"/>
  <c r="AN519" i="7"/>
  <c r="BO145" i="23"/>
  <c r="BP145" i="23" s="1"/>
  <c r="BQ145" i="23" s="1"/>
  <c r="AE520" i="7"/>
  <c r="AI519" i="7"/>
  <c r="Q520" i="7"/>
  <c r="T519" i="7"/>
  <c r="AL520" i="7" l="1"/>
  <c r="AM520" i="7"/>
  <c r="AK520" i="7"/>
  <c r="AJ520" i="7"/>
  <c r="AN520" i="7"/>
  <c r="Q521" i="7"/>
  <c r="T520" i="7"/>
  <c r="AE521" i="7"/>
  <c r="AI520" i="7"/>
  <c r="BR145" i="23"/>
  <c r="BT145" i="23" s="1"/>
  <c r="BS145" i="23"/>
  <c r="BU145" i="23" s="1"/>
  <c r="AM521" i="7" l="1"/>
  <c r="AK521" i="7"/>
  <c r="AJ521" i="7"/>
  <c r="AN521" i="7"/>
  <c r="AL521" i="7"/>
  <c r="AE522" i="7"/>
  <c r="AI521" i="7"/>
  <c r="Q522" i="7"/>
  <c r="T521" i="7"/>
  <c r="AN522" i="7" l="1"/>
  <c r="AK522" i="7"/>
  <c r="AJ522" i="7"/>
  <c r="AM522" i="7"/>
  <c r="AL522" i="7"/>
  <c r="Q523" i="7"/>
  <c r="T522" i="7"/>
  <c r="AI522" i="7"/>
  <c r="AE523" i="7"/>
  <c r="AM523" i="7" l="1"/>
  <c r="AJ523" i="7"/>
  <c r="AL523" i="7"/>
  <c r="AN523" i="7"/>
  <c r="AK523" i="7"/>
  <c r="BO146" i="23"/>
  <c r="BP146" i="23" s="1"/>
  <c r="BQ146" i="23" s="1"/>
  <c r="AE524" i="7"/>
  <c r="AI523" i="7"/>
  <c r="T523" i="7"/>
  <c r="Q524" i="7"/>
  <c r="AK524" i="7" l="1"/>
  <c r="AL524" i="7"/>
  <c r="AJ524" i="7"/>
  <c r="AM524" i="7"/>
  <c r="AN524" i="7"/>
  <c r="T524" i="7"/>
  <c r="Q525" i="7"/>
  <c r="AE525" i="7"/>
  <c r="AI524" i="7"/>
  <c r="BS146" i="23"/>
  <c r="BU146" i="23" s="1"/>
  <c r="BR146" i="23"/>
  <c r="BT146" i="23" s="1"/>
  <c r="AL525" i="7" l="1"/>
  <c r="AJ525" i="7"/>
  <c r="AN525" i="7"/>
  <c r="AK525" i="7"/>
  <c r="AM525" i="7"/>
  <c r="AE526" i="7"/>
  <c r="AI525" i="7"/>
  <c r="Q526" i="7"/>
  <c r="T525" i="7"/>
  <c r="AJ526" i="7" l="1"/>
  <c r="AK526" i="7"/>
  <c r="AL526" i="7"/>
  <c r="AN526" i="7"/>
  <c r="AM526" i="7"/>
  <c r="Q527" i="7"/>
  <c r="T526" i="7"/>
  <c r="AE527" i="7"/>
  <c r="AI526" i="7"/>
  <c r="AN527" i="7" l="1"/>
  <c r="AL527" i="7"/>
  <c r="AJ527" i="7"/>
  <c r="AK527" i="7"/>
  <c r="AM527" i="7"/>
  <c r="BO147" i="23"/>
  <c r="BP147" i="23" s="1"/>
  <c r="BQ147" i="23" s="1"/>
  <c r="AE528" i="7"/>
  <c r="AI527" i="7"/>
  <c r="Q528" i="7"/>
  <c r="T527" i="7"/>
  <c r="AK528" i="7" l="1"/>
  <c r="AM528" i="7"/>
  <c r="AJ528" i="7"/>
  <c r="AN528" i="7"/>
  <c r="AL528" i="7"/>
  <c r="BS147" i="23"/>
  <c r="BU147" i="23" s="1"/>
  <c r="BR147" i="23"/>
  <c r="BT147" i="23" s="1"/>
  <c r="T528" i="7"/>
  <c r="Q529" i="7"/>
  <c r="AI528" i="7"/>
  <c r="AE529" i="7"/>
  <c r="AM529" i="7" l="1"/>
  <c r="AN529" i="7"/>
  <c r="AJ529" i="7"/>
  <c r="AL529" i="7"/>
  <c r="AK529" i="7"/>
  <c r="AE530" i="7"/>
  <c r="AI529" i="7"/>
  <c r="Q530" i="7"/>
  <c r="T529" i="7"/>
  <c r="AM530" i="7" l="1"/>
  <c r="AL530" i="7"/>
  <c r="AN530" i="7"/>
  <c r="AK530" i="7"/>
  <c r="AJ530" i="7"/>
  <c r="Q531" i="7"/>
  <c r="T530" i="7"/>
  <c r="AE531" i="7"/>
  <c r="AI530" i="7"/>
  <c r="AM531" i="7" l="1"/>
  <c r="AJ531" i="7"/>
  <c r="AN531" i="7"/>
  <c r="AL531" i="7"/>
  <c r="AK531" i="7"/>
  <c r="AE532" i="7"/>
  <c r="AI531" i="7"/>
  <c r="Q532" i="7"/>
  <c r="T531" i="7"/>
  <c r="AM532" i="7" l="1"/>
  <c r="AL532" i="7"/>
  <c r="AK532" i="7"/>
  <c r="AN532" i="7"/>
  <c r="AJ532" i="7"/>
  <c r="AE533" i="7"/>
  <c r="AI532" i="7"/>
  <c r="Q533" i="7"/>
  <c r="T532" i="7"/>
  <c r="BO148" i="23"/>
  <c r="BP148" i="23" s="1"/>
  <c r="BQ148" i="23" s="1"/>
  <c r="AL533" i="7" l="1"/>
  <c r="AK533" i="7"/>
  <c r="AM533" i="7"/>
  <c r="AJ533" i="7"/>
  <c r="AN533" i="7"/>
  <c r="BS148" i="23"/>
  <c r="BR148" i="23"/>
  <c r="T533" i="7"/>
  <c r="Q534" i="7"/>
  <c r="AE534" i="7"/>
  <c r="AI533" i="7"/>
  <c r="AK534" i="7" l="1"/>
  <c r="AM534" i="7"/>
  <c r="AL534" i="7"/>
  <c r="AN534" i="7"/>
  <c r="AJ534" i="7"/>
  <c r="Q535" i="7"/>
  <c r="T534" i="7"/>
  <c r="BT148" i="23"/>
  <c r="AE535" i="7"/>
  <c r="AI534" i="7"/>
  <c r="BU148" i="23"/>
  <c r="AJ535" i="7" l="1"/>
  <c r="AN535" i="7"/>
  <c r="AL535" i="7"/>
  <c r="AK535" i="7"/>
  <c r="AM535" i="7"/>
  <c r="AE536" i="7"/>
  <c r="AI535" i="7"/>
  <c r="Q536" i="7"/>
  <c r="T535" i="7"/>
  <c r="AJ536" i="7" l="1"/>
  <c r="AM536" i="7"/>
  <c r="AL536" i="7"/>
  <c r="AK536" i="7"/>
  <c r="AN536" i="7"/>
  <c r="Q537" i="7"/>
  <c r="T536" i="7"/>
  <c r="AE537" i="7"/>
  <c r="AI536" i="7"/>
  <c r="BO149" i="23"/>
  <c r="BP149" i="23" s="1"/>
  <c r="BQ149" i="23" s="1"/>
  <c r="AL537" i="7" l="1"/>
  <c r="AN537" i="7"/>
  <c r="AM537" i="7"/>
  <c r="AK537" i="7"/>
  <c r="AJ537" i="7"/>
  <c r="AE538" i="7"/>
  <c r="AI537" i="7"/>
  <c r="BS149" i="23"/>
  <c r="BR149" i="23"/>
  <c r="Q538" i="7"/>
  <c r="T537" i="7"/>
  <c r="AN538" i="7" l="1"/>
  <c r="AM538" i="7"/>
  <c r="AJ538" i="7"/>
  <c r="AL538" i="7"/>
  <c r="AK538" i="7"/>
  <c r="BU149" i="23"/>
  <c r="BT149" i="23"/>
  <c r="Q539" i="7"/>
  <c r="T538" i="7"/>
  <c r="AI538" i="7"/>
  <c r="AE539" i="7"/>
  <c r="AM539" i="7" l="1"/>
  <c r="AL539" i="7"/>
  <c r="AJ539" i="7"/>
  <c r="AK539" i="7"/>
  <c r="AN539" i="7"/>
  <c r="AE540" i="7"/>
  <c r="AI539" i="7"/>
  <c r="Q540" i="7"/>
  <c r="T539" i="7"/>
  <c r="AL540" i="7" l="1"/>
  <c r="AM540" i="7"/>
  <c r="AN540" i="7"/>
  <c r="AJ540" i="7"/>
  <c r="AK540" i="7"/>
  <c r="Q541" i="7"/>
  <c r="T540" i="7"/>
  <c r="BO150" i="23"/>
  <c r="BP150" i="23" s="1"/>
  <c r="BQ150" i="23" s="1"/>
  <c r="AI540" i="7"/>
  <c r="AE541" i="7"/>
  <c r="AJ541" i="7" l="1"/>
  <c r="AK541" i="7"/>
  <c r="AN541" i="7"/>
  <c r="AL541" i="7"/>
  <c r="AM541" i="7"/>
  <c r="AI541" i="7"/>
  <c r="AE542" i="7"/>
  <c r="BR150" i="23"/>
  <c r="BS150" i="23"/>
  <c r="Q542" i="7"/>
  <c r="T541" i="7"/>
  <c r="AL542" i="7" l="1"/>
  <c r="AN542" i="7"/>
  <c r="AM542" i="7"/>
  <c r="AK542" i="7"/>
  <c r="AJ542" i="7"/>
  <c r="BT150" i="23"/>
  <c r="BU150" i="23"/>
  <c r="Q543" i="7"/>
  <c r="T542" i="7"/>
  <c r="AE543" i="7"/>
  <c r="AI542" i="7"/>
  <c r="AL543" i="7" l="1"/>
  <c r="AM543" i="7"/>
  <c r="AK543" i="7"/>
  <c r="AN543" i="7"/>
  <c r="AJ543" i="7"/>
  <c r="AE544" i="7"/>
  <c r="AI543" i="7"/>
  <c r="Q544" i="7"/>
  <c r="T543" i="7"/>
  <c r="AL544" i="7" l="1"/>
  <c r="AK544" i="7"/>
  <c r="AJ544" i="7"/>
  <c r="AN544" i="7"/>
  <c r="AM544" i="7"/>
  <c r="Q545" i="7"/>
  <c r="T544" i="7"/>
  <c r="AE545" i="7"/>
  <c r="AI544" i="7"/>
  <c r="AJ545" i="7" l="1"/>
  <c r="AM545" i="7"/>
  <c r="AN545" i="7"/>
  <c r="AL545" i="7"/>
  <c r="AK545" i="7"/>
  <c r="BO151" i="23"/>
  <c r="BP151" i="23" s="1"/>
  <c r="BQ151" i="23" s="1"/>
  <c r="AE546" i="7"/>
  <c r="AI545" i="7"/>
  <c r="T545" i="7"/>
  <c r="Q546" i="7"/>
  <c r="AK546" i="7" l="1"/>
  <c r="AJ546" i="7"/>
  <c r="AL546" i="7"/>
  <c r="AN546" i="7"/>
  <c r="AM546" i="7"/>
  <c r="T546" i="7"/>
  <c r="Q547" i="7"/>
  <c r="BS151" i="23"/>
  <c r="BR151" i="23"/>
  <c r="AE547" i="7"/>
  <c r="AI546" i="7"/>
  <c r="BT151" i="23" l="1"/>
  <c r="BU151" i="23"/>
  <c r="AK547" i="7"/>
  <c r="AN547" i="7"/>
  <c r="AL547" i="7"/>
  <c r="AJ547" i="7"/>
  <c r="AM547" i="7"/>
  <c r="AE548" i="7"/>
  <c r="AI547" i="7"/>
  <c r="Q548" i="7"/>
  <c r="T547" i="7"/>
  <c r="AN548" i="7" l="1"/>
  <c r="AM548" i="7"/>
  <c r="AK548" i="7"/>
  <c r="AJ548" i="7"/>
  <c r="AL548" i="7"/>
  <c r="AE549" i="7"/>
  <c r="AI548" i="7"/>
  <c r="T548" i="7"/>
  <c r="Q549" i="7"/>
  <c r="AM549" i="7" l="1"/>
  <c r="AJ549" i="7"/>
  <c r="AN549" i="7"/>
  <c r="AL549" i="7"/>
  <c r="AK549" i="7"/>
  <c r="BO152" i="23"/>
  <c r="BP152" i="23" s="1"/>
  <c r="BQ152" i="23" s="1"/>
  <c r="Q550" i="7"/>
  <c r="T549" i="7"/>
  <c r="AI549" i="7"/>
  <c r="AE550" i="7"/>
  <c r="AN550" i="7" l="1"/>
  <c r="AM550" i="7"/>
  <c r="AK550" i="7"/>
  <c r="AJ550" i="7"/>
  <c r="AL550" i="7"/>
  <c r="AI550" i="7"/>
  <c r="AE551" i="7"/>
  <c r="Q551" i="7"/>
  <c r="T550" i="7"/>
  <c r="BS152" i="23"/>
  <c r="BR152" i="23"/>
  <c r="BU152" i="23" l="1"/>
  <c r="BT152" i="23"/>
  <c r="AJ551" i="7"/>
  <c r="AL551" i="7"/>
  <c r="AK551" i="7"/>
  <c r="AM551" i="7"/>
  <c r="AN551" i="7"/>
  <c r="AE552" i="7"/>
  <c r="AI551" i="7"/>
  <c r="T551" i="7"/>
  <c r="Q552" i="7"/>
  <c r="AL552" i="7" l="1"/>
  <c r="AK552" i="7"/>
  <c r="AJ552" i="7"/>
  <c r="AN552" i="7"/>
  <c r="AM552" i="7"/>
  <c r="AE553" i="7"/>
  <c r="AI552" i="7"/>
  <c r="T552" i="7"/>
  <c r="Q553" i="7"/>
  <c r="AJ553" i="7" l="1"/>
  <c r="AM553" i="7"/>
  <c r="AK553" i="7"/>
  <c r="AN553" i="7"/>
  <c r="AL553" i="7"/>
  <c r="Q554" i="7"/>
  <c r="T553" i="7"/>
  <c r="BO153" i="23"/>
  <c r="BP153" i="23" s="1"/>
  <c r="BQ153" i="23" s="1"/>
  <c r="AE554" i="7"/>
  <c r="AI553" i="7"/>
  <c r="AK554" i="7" l="1"/>
  <c r="AM554" i="7"/>
  <c r="AN554" i="7"/>
  <c r="AJ554" i="7"/>
  <c r="AL554" i="7"/>
  <c r="AE555" i="7"/>
  <c r="AI554" i="7"/>
  <c r="BR153" i="23"/>
  <c r="BS153" i="23"/>
  <c r="Q555" i="7"/>
  <c r="T554" i="7"/>
  <c r="BU153" i="23" l="1"/>
  <c r="BT153" i="23"/>
  <c r="AK555" i="7"/>
  <c r="AL555" i="7"/>
  <c r="AN555" i="7"/>
  <c r="AM555" i="7"/>
  <c r="AJ555" i="7"/>
  <c r="AI555" i="7"/>
  <c r="AE556" i="7"/>
  <c r="Q556" i="7"/>
  <c r="T555" i="7"/>
  <c r="AJ556" i="7" l="1"/>
  <c r="AM556" i="7"/>
  <c r="AL556" i="7"/>
  <c r="AK556" i="7"/>
  <c r="AN556" i="7"/>
  <c r="AI556" i="7"/>
  <c r="AE557" i="7"/>
  <c r="Q557" i="7"/>
  <c r="T556" i="7"/>
  <c r="AN557" i="7" l="1"/>
  <c r="AK557" i="7"/>
  <c r="AJ557" i="7"/>
  <c r="AM557" i="7"/>
  <c r="AL557" i="7"/>
  <c r="Q558" i="7"/>
  <c r="T557" i="7"/>
  <c r="AE558" i="7"/>
  <c r="AI557" i="7"/>
  <c r="AN558" i="7" l="1"/>
  <c r="AM558" i="7"/>
  <c r="AK558" i="7"/>
  <c r="AJ558" i="7"/>
  <c r="AL558" i="7"/>
  <c r="BO154" i="23"/>
  <c r="BP154" i="23" s="1"/>
  <c r="BQ154" i="23" s="1"/>
  <c r="AE559" i="7"/>
  <c r="AI558" i="7"/>
  <c r="Q559" i="7"/>
  <c r="T558" i="7"/>
  <c r="AM559" i="7" l="1"/>
  <c r="AN559" i="7"/>
  <c r="AJ559" i="7"/>
  <c r="AL559" i="7"/>
  <c r="AK559" i="7"/>
  <c r="Q560" i="7"/>
  <c r="T559" i="7"/>
  <c r="AE560" i="7"/>
  <c r="AI559" i="7"/>
  <c r="BS154" i="23"/>
  <c r="BU154" i="23" s="1"/>
  <c r="BR154" i="23"/>
  <c r="BT154" i="23" s="1"/>
  <c r="AM560" i="7" l="1"/>
  <c r="AN560" i="7"/>
  <c r="AK560" i="7"/>
  <c r="AL560" i="7"/>
  <c r="AJ560" i="7"/>
  <c r="AE561" i="7"/>
  <c r="AI560" i="7"/>
  <c r="Q561" i="7"/>
  <c r="T560" i="7"/>
  <c r="AJ561" i="7" l="1"/>
  <c r="AN561" i="7"/>
  <c r="AM561" i="7"/>
  <c r="AK561" i="7"/>
  <c r="AL561" i="7"/>
  <c r="T561" i="7"/>
  <c r="Q562" i="7"/>
  <c r="AE562" i="7"/>
  <c r="AI561" i="7"/>
  <c r="AJ562" i="7" l="1"/>
  <c r="AK562" i="7"/>
  <c r="AN562" i="7"/>
  <c r="AM562" i="7"/>
  <c r="AL562" i="7"/>
  <c r="BO155" i="23"/>
  <c r="BP155" i="23" s="1"/>
  <c r="BQ155" i="23" s="1"/>
  <c r="AE563" i="7"/>
  <c r="AI562" i="7"/>
  <c r="T562" i="7"/>
  <c r="Q563" i="7"/>
  <c r="AJ563" i="7" l="1"/>
  <c r="AN563" i="7"/>
  <c r="AM563" i="7"/>
  <c r="AL563" i="7"/>
  <c r="AK563" i="7"/>
  <c r="BS155" i="23"/>
  <c r="BU155" i="23" s="1"/>
  <c r="BR155" i="23"/>
  <c r="BT155" i="23" s="1"/>
  <c r="Q564" i="7"/>
  <c r="T563" i="7"/>
  <c r="AE564" i="7"/>
  <c r="AI563" i="7"/>
  <c r="AK564" i="7" l="1"/>
  <c r="AL564" i="7"/>
  <c r="AM564" i="7"/>
  <c r="AN564" i="7"/>
  <c r="AJ564" i="7"/>
  <c r="AE565" i="7"/>
  <c r="AI564" i="7"/>
  <c r="T564" i="7"/>
  <c r="Q565" i="7"/>
  <c r="AN565" i="7" l="1"/>
  <c r="AL565" i="7"/>
  <c r="AJ565" i="7"/>
  <c r="AM565" i="7"/>
  <c r="AK565" i="7"/>
  <c r="Q566" i="7"/>
  <c r="T565" i="7"/>
  <c r="AI565" i="7"/>
  <c r="AE566" i="7"/>
  <c r="AM566" i="7" l="1"/>
  <c r="AJ566" i="7"/>
  <c r="AL566" i="7"/>
  <c r="AN566" i="7"/>
  <c r="AK566" i="7"/>
  <c r="AI566" i="7"/>
  <c r="AE567" i="7"/>
  <c r="Q567" i="7"/>
  <c r="T566" i="7"/>
  <c r="AM567" i="7" l="1"/>
  <c r="AJ567" i="7"/>
  <c r="AN567" i="7"/>
  <c r="AK567" i="7"/>
  <c r="AL567" i="7"/>
  <c r="AE568" i="7"/>
  <c r="AI567" i="7"/>
  <c r="T567" i="7"/>
  <c r="Q568" i="7"/>
  <c r="BO156" i="23"/>
  <c r="BP156" i="23" s="1"/>
  <c r="BQ156" i="23" s="1"/>
  <c r="AN568" i="7" l="1"/>
  <c r="AJ568" i="7"/>
  <c r="AM568" i="7"/>
  <c r="AL568" i="7"/>
  <c r="AK568" i="7"/>
  <c r="BS156" i="23"/>
  <c r="BU156" i="23" s="1"/>
  <c r="BR156" i="23"/>
  <c r="BT156" i="23" s="1"/>
  <c r="T568" i="7"/>
  <c r="Q569" i="7"/>
  <c r="AE569" i="7"/>
  <c r="AI568" i="7"/>
  <c r="AM569" i="7" l="1"/>
  <c r="AN569" i="7"/>
  <c r="AL569" i="7"/>
  <c r="AJ569" i="7"/>
  <c r="AK569" i="7"/>
  <c r="AE570" i="7"/>
  <c r="AI569" i="7"/>
  <c r="Q570" i="7"/>
  <c r="T569" i="7"/>
  <c r="AL570" i="7" l="1"/>
  <c r="AM570" i="7"/>
  <c r="AK570" i="7"/>
  <c r="AJ570" i="7"/>
  <c r="AN570" i="7"/>
  <c r="AE571" i="7"/>
  <c r="AI570" i="7"/>
  <c r="Q571" i="7"/>
  <c r="T570" i="7"/>
  <c r="AM571" i="7" l="1"/>
  <c r="AK571" i="7"/>
  <c r="AN571" i="7"/>
  <c r="AL571" i="7"/>
  <c r="AJ571" i="7"/>
  <c r="BO157" i="23"/>
  <c r="BP157" i="23" s="1"/>
  <c r="BQ157" i="23" s="1"/>
  <c r="Q572" i="7"/>
  <c r="T571" i="7"/>
  <c r="AI571" i="7"/>
  <c r="AE572" i="7"/>
  <c r="AL572" i="7" l="1"/>
  <c r="AJ572" i="7"/>
  <c r="AN572" i="7"/>
  <c r="AK572" i="7"/>
  <c r="AM572" i="7"/>
  <c r="BR157" i="23"/>
  <c r="BT157" i="23" s="1"/>
  <c r="BS157" i="23"/>
  <c r="BU157" i="23" s="1"/>
  <c r="AI572" i="7"/>
  <c r="AE573" i="7"/>
  <c r="Q573" i="7"/>
  <c r="T572" i="7"/>
  <c r="AJ573" i="7" l="1"/>
  <c r="AN573" i="7"/>
  <c r="AM573" i="7"/>
  <c r="AK573" i="7"/>
  <c r="AL573" i="7"/>
  <c r="AE574" i="7"/>
  <c r="AI573" i="7"/>
  <c r="Q574" i="7"/>
  <c r="T573" i="7"/>
  <c r="AN574" i="7" l="1"/>
  <c r="AL574" i="7"/>
  <c r="AJ574" i="7"/>
  <c r="AM574" i="7"/>
  <c r="AK574" i="7"/>
  <c r="Q575" i="7"/>
  <c r="T574" i="7"/>
  <c r="AE575" i="7"/>
  <c r="AI574" i="7"/>
  <c r="AN575" i="7" l="1"/>
  <c r="AL575" i="7"/>
  <c r="AK575" i="7"/>
  <c r="AM575" i="7"/>
  <c r="AJ575" i="7"/>
  <c r="BO158" i="23"/>
  <c r="BP158" i="23" s="1"/>
  <c r="BQ158" i="23" s="1"/>
  <c r="AE576" i="7"/>
  <c r="AI575" i="7"/>
  <c r="Q576" i="7"/>
  <c r="T575" i="7"/>
  <c r="AJ576" i="7" l="1"/>
  <c r="AM576" i="7"/>
  <c r="AK576" i="7"/>
  <c r="AL576" i="7"/>
  <c r="AN576" i="7"/>
  <c r="Q577" i="7"/>
  <c r="T576" i="7"/>
  <c r="BS158" i="23"/>
  <c r="BU158" i="23" s="1"/>
  <c r="BR158" i="23"/>
  <c r="BT158" i="23" s="1"/>
  <c r="AE577" i="7"/>
  <c r="AI576" i="7"/>
  <c r="AM577" i="7" l="1"/>
  <c r="AJ577" i="7"/>
  <c r="AN577" i="7"/>
  <c r="AK577" i="7"/>
  <c r="AL577" i="7"/>
  <c r="AE578" i="7"/>
  <c r="AI577" i="7"/>
  <c r="T577" i="7"/>
  <c r="Q578" i="7"/>
  <c r="AM578" i="7" l="1"/>
  <c r="AL578" i="7"/>
  <c r="AJ578" i="7"/>
  <c r="AN578" i="7"/>
  <c r="AK578" i="7"/>
  <c r="AE579" i="7"/>
  <c r="AI578" i="7"/>
  <c r="T578" i="7"/>
  <c r="Q579" i="7"/>
  <c r="AK579" i="7" l="1"/>
  <c r="AN579" i="7"/>
  <c r="AM579" i="7"/>
  <c r="AL579" i="7"/>
  <c r="AJ579" i="7"/>
  <c r="Q580" i="7"/>
  <c r="T579" i="7"/>
  <c r="AE580" i="7"/>
  <c r="AI579" i="7"/>
  <c r="AN580" i="7" l="1"/>
  <c r="AM580" i="7"/>
  <c r="AJ580" i="7"/>
  <c r="AL580" i="7"/>
  <c r="AK580" i="7"/>
  <c r="BO159" i="23"/>
  <c r="BP159" i="23" s="1"/>
  <c r="BQ159" i="23" s="1"/>
  <c r="AE581" i="7"/>
  <c r="AI580" i="7"/>
  <c r="Q581" i="7"/>
  <c r="T580" i="7"/>
  <c r="AJ581" i="7" l="1"/>
  <c r="AN581" i="7"/>
  <c r="AM581" i="7"/>
  <c r="AK581" i="7"/>
  <c r="AL581" i="7"/>
  <c r="Q582" i="7"/>
  <c r="T581" i="7"/>
  <c r="AI581" i="7"/>
  <c r="AE582" i="7"/>
  <c r="BR159" i="23"/>
  <c r="BT159" i="23" s="1"/>
  <c r="BS159" i="23"/>
  <c r="BU159" i="23" s="1"/>
  <c r="AN582" i="7" l="1"/>
  <c r="AM582" i="7"/>
  <c r="AL582" i="7"/>
  <c r="AJ582" i="7"/>
  <c r="AK582" i="7"/>
  <c r="AE583" i="7"/>
  <c r="AI582" i="7"/>
  <c r="Q583" i="7"/>
  <c r="T582" i="7"/>
  <c r="AL583" i="7" l="1"/>
  <c r="AJ583" i="7"/>
  <c r="AK583" i="7"/>
  <c r="AM583" i="7"/>
  <c r="AN583" i="7"/>
  <c r="T583" i="7"/>
  <c r="Q584" i="7"/>
  <c r="AE584" i="7"/>
  <c r="AI583" i="7"/>
  <c r="AK584" i="7" l="1"/>
  <c r="AL584" i="7"/>
  <c r="AJ584" i="7"/>
  <c r="AM584" i="7"/>
  <c r="AN584" i="7"/>
  <c r="Q585" i="7"/>
  <c r="T584" i="7"/>
  <c r="BO160" i="23"/>
  <c r="BP160" i="23" s="1"/>
  <c r="BQ160" i="23" s="1"/>
  <c r="AE585" i="7"/>
  <c r="AI584" i="7"/>
  <c r="AL585" i="7" l="1"/>
  <c r="AM585" i="7"/>
  <c r="AK585" i="7"/>
  <c r="AJ585" i="7"/>
  <c r="AN585" i="7"/>
  <c r="BS160" i="23"/>
  <c r="BR160" i="23"/>
  <c r="AE586" i="7"/>
  <c r="AI585" i="7"/>
  <c r="Q586" i="7"/>
  <c r="T585" i="7"/>
  <c r="AK586" i="7" l="1"/>
  <c r="AJ586" i="7"/>
  <c r="AN586" i="7"/>
  <c r="AL586" i="7"/>
  <c r="AM586" i="7"/>
  <c r="AE587" i="7"/>
  <c r="AI586" i="7"/>
  <c r="Q587" i="7"/>
  <c r="T586" i="7"/>
  <c r="BT160" i="23"/>
  <c r="BU160" i="23"/>
  <c r="AK587" i="7" l="1"/>
  <c r="AJ587" i="7"/>
  <c r="AN587" i="7"/>
  <c r="AL587" i="7"/>
  <c r="AM587" i="7"/>
  <c r="Q588" i="7"/>
  <c r="T587" i="7"/>
  <c r="AE588" i="7"/>
  <c r="AI587" i="7"/>
  <c r="AM588" i="7" l="1"/>
  <c r="AK588" i="7"/>
  <c r="AL588" i="7"/>
  <c r="AJ588" i="7"/>
  <c r="AN588" i="7"/>
  <c r="BO161" i="23"/>
  <c r="BP161" i="23" s="1"/>
  <c r="BQ161" i="23" s="1"/>
  <c r="AE589" i="7"/>
  <c r="AI588" i="7"/>
  <c r="Q589" i="7"/>
  <c r="T588" i="7"/>
  <c r="AK589" i="7" l="1"/>
  <c r="AL589" i="7"/>
  <c r="AM589" i="7"/>
  <c r="AN589" i="7"/>
  <c r="AJ589" i="7"/>
  <c r="Q590" i="7"/>
  <c r="T589" i="7"/>
  <c r="AE590" i="7"/>
  <c r="AI589" i="7"/>
  <c r="BS161" i="23"/>
  <c r="BR161" i="23"/>
  <c r="BU161" i="23" l="1"/>
  <c r="AL590" i="7"/>
  <c r="AM590" i="7"/>
  <c r="AJ590" i="7"/>
  <c r="AK590" i="7"/>
  <c r="AN590" i="7"/>
  <c r="BT161" i="23"/>
  <c r="AE591" i="7"/>
  <c r="AI590" i="7"/>
  <c r="Q591" i="7"/>
  <c r="T590" i="7"/>
  <c r="AJ591" i="7" l="1"/>
  <c r="AN591" i="7"/>
  <c r="AM591" i="7"/>
  <c r="AL591" i="7"/>
  <c r="AK591" i="7"/>
  <c r="Q592" i="7"/>
  <c r="T591" i="7"/>
  <c r="AE592" i="7"/>
  <c r="AI591" i="7"/>
  <c r="AN592" i="7" l="1"/>
  <c r="AL592" i="7"/>
  <c r="AM592" i="7"/>
  <c r="AJ592" i="7"/>
  <c r="AK592" i="7"/>
  <c r="AE593" i="7"/>
  <c r="AI592" i="7"/>
  <c r="Q593" i="7"/>
  <c r="T592" i="7"/>
  <c r="AJ593" i="7" l="1"/>
  <c r="AL593" i="7"/>
  <c r="AM593" i="7"/>
  <c r="AK593" i="7"/>
  <c r="AN593" i="7"/>
  <c r="BO162" i="23"/>
  <c r="BP162" i="23" s="1"/>
  <c r="BQ162" i="23" s="1"/>
  <c r="T593" i="7"/>
  <c r="Q594" i="7"/>
  <c r="AI593" i="7"/>
  <c r="AE594" i="7"/>
  <c r="AM594" i="7" l="1"/>
  <c r="AJ594" i="7"/>
  <c r="AK594" i="7"/>
  <c r="AN594" i="7"/>
  <c r="AL594" i="7"/>
  <c r="AE595" i="7"/>
  <c r="AI594" i="7"/>
  <c r="Q595" i="7"/>
  <c r="T594" i="7"/>
  <c r="BR162" i="23"/>
  <c r="BS162" i="23"/>
  <c r="AN595" i="7" l="1"/>
  <c r="AM595" i="7"/>
  <c r="AK595" i="7"/>
  <c r="AJ595" i="7"/>
  <c r="AL595" i="7"/>
  <c r="BU162" i="23"/>
  <c r="BT162" i="23"/>
  <c r="Q596" i="7"/>
  <c r="T595" i="7"/>
  <c r="AE596" i="7"/>
  <c r="AI595" i="7"/>
  <c r="AN596" i="7" l="1"/>
  <c r="AJ596" i="7"/>
  <c r="AM596" i="7"/>
  <c r="AL596" i="7"/>
  <c r="AK596" i="7"/>
  <c r="AE597" i="7"/>
  <c r="AI596" i="7"/>
  <c r="Q597" i="7"/>
  <c r="T596" i="7"/>
  <c r="AN597" i="7" l="1"/>
  <c r="AM597" i="7"/>
  <c r="AK597" i="7"/>
  <c r="AL597" i="7"/>
  <c r="AJ597" i="7"/>
  <c r="Q598" i="7"/>
  <c r="T597" i="7"/>
  <c r="BO163" i="23"/>
  <c r="BP163" i="23" s="1"/>
  <c r="BQ163" i="23" s="1"/>
  <c r="AI597" i="7"/>
  <c r="AE598" i="7"/>
  <c r="AJ598" i="7" l="1"/>
  <c r="AL598" i="7"/>
  <c r="AN598" i="7"/>
  <c r="AM598" i="7"/>
  <c r="AK598" i="7"/>
  <c r="AI598" i="7"/>
  <c r="AE599" i="7"/>
  <c r="BS163" i="23"/>
  <c r="BR163" i="23"/>
  <c r="Q599" i="7"/>
  <c r="T598" i="7"/>
  <c r="AK599" i="7" l="1"/>
  <c r="AM599" i="7"/>
  <c r="AN599" i="7"/>
  <c r="AJ599" i="7"/>
  <c r="AL599" i="7"/>
  <c r="BT163" i="23"/>
  <c r="BU163" i="23"/>
  <c r="AE600" i="7"/>
  <c r="AI599" i="7"/>
  <c r="T599" i="7"/>
  <c r="Q600" i="7"/>
  <c r="AM600" i="7" l="1"/>
  <c r="AK600" i="7"/>
  <c r="AN600" i="7"/>
  <c r="AJ600" i="7"/>
  <c r="AL600" i="7"/>
  <c r="Q601" i="7"/>
  <c r="T600" i="7"/>
  <c r="AE601" i="7"/>
  <c r="AI600" i="7"/>
  <c r="AN601" i="7" l="1"/>
  <c r="AJ601" i="7"/>
  <c r="AM601" i="7"/>
  <c r="AK601" i="7"/>
  <c r="AL601" i="7"/>
  <c r="AE602" i="7"/>
  <c r="AI601" i="7"/>
  <c r="BO164" i="23"/>
  <c r="BP164" i="23" s="1"/>
  <c r="BQ164" i="23" s="1"/>
  <c r="Q602" i="7"/>
  <c r="T601" i="7"/>
  <c r="AK602" i="7" l="1"/>
  <c r="AM602" i="7"/>
  <c r="AL602" i="7"/>
  <c r="AJ602" i="7"/>
  <c r="AN602" i="7"/>
  <c r="Q603" i="7"/>
  <c r="T602" i="7"/>
  <c r="BR164" i="23"/>
  <c r="BS164" i="23"/>
  <c r="AE603" i="7"/>
  <c r="AI602" i="7"/>
  <c r="BU164" i="23" l="1"/>
  <c r="BT164" i="23"/>
  <c r="AJ603" i="7"/>
  <c r="AK603" i="7"/>
  <c r="AM603" i="7"/>
  <c r="AN603" i="7"/>
  <c r="AL603" i="7"/>
  <c r="AE604" i="7"/>
  <c r="AI603" i="7"/>
  <c r="Q604" i="7"/>
  <c r="T603" i="7"/>
  <c r="AJ604" i="7" l="1"/>
  <c r="AK604" i="7"/>
  <c r="AM604" i="7"/>
  <c r="AL604" i="7"/>
  <c r="AN604" i="7"/>
  <c r="Q605" i="7"/>
  <c r="T604" i="7"/>
  <c r="AE605" i="7"/>
  <c r="AI604" i="7"/>
  <c r="AM605" i="7" l="1"/>
  <c r="AN605" i="7"/>
  <c r="AK605" i="7"/>
  <c r="AL605" i="7"/>
  <c r="AJ605" i="7"/>
  <c r="AE606" i="7"/>
  <c r="AI605" i="7"/>
  <c r="T605" i="7"/>
  <c r="Q606" i="7"/>
  <c r="AN606" i="7" l="1"/>
  <c r="AJ606" i="7"/>
  <c r="AL606" i="7"/>
  <c r="AK606" i="7"/>
  <c r="AM606" i="7"/>
  <c r="BO165" i="23"/>
  <c r="BP165" i="23" s="1"/>
  <c r="BQ165" i="23" s="1"/>
  <c r="Q607" i="7"/>
  <c r="T606" i="7"/>
  <c r="AE607" i="7"/>
  <c r="AI606" i="7"/>
  <c r="AK607" i="7" l="1"/>
  <c r="AN607" i="7"/>
  <c r="AL607" i="7"/>
  <c r="AJ607" i="7"/>
  <c r="AM607" i="7"/>
  <c r="AE608" i="7"/>
  <c r="AI607" i="7"/>
  <c r="Q608" i="7"/>
  <c r="T607" i="7"/>
  <c r="BS165" i="23"/>
  <c r="BR165" i="23"/>
  <c r="AL608" i="7" l="1"/>
  <c r="AJ608" i="7"/>
  <c r="AM608" i="7"/>
  <c r="AK608" i="7"/>
  <c r="AN608" i="7"/>
  <c r="BU165" i="23"/>
  <c r="BT165" i="23"/>
  <c r="Q609" i="7"/>
  <c r="T608" i="7"/>
  <c r="AE609" i="7"/>
  <c r="AI608" i="7"/>
  <c r="AL609" i="7" l="1"/>
  <c r="AN609" i="7"/>
  <c r="AJ609" i="7"/>
  <c r="AK609" i="7"/>
  <c r="AM609" i="7"/>
  <c r="AI609" i="7"/>
  <c r="AE610" i="7"/>
  <c r="T609" i="7"/>
  <c r="Q610" i="7"/>
  <c r="AM610" i="7" l="1"/>
  <c r="AJ610" i="7"/>
  <c r="AK610" i="7"/>
  <c r="AN610" i="7"/>
  <c r="AL610" i="7"/>
  <c r="AE611" i="7"/>
  <c r="AI610" i="7"/>
  <c r="T610" i="7"/>
  <c r="Q611" i="7"/>
  <c r="BO166" i="23"/>
  <c r="BP166" i="23" s="1"/>
  <c r="BQ166" i="23" s="1"/>
  <c r="AN611" i="7" l="1"/>
  <c r="AK611" i="7"/>
  <c r="AJ611" i="7"/>
  <c r="AL611" i="7"/>
  <c r="AM611" i="7"/>
  <c r="BS166" i="23"/>
  <c r="BU166" i="23" s="1"/>
  <c r="BR166" i="23"/>
  <c r="BT166" i="23" s="1"/>
  <c r="Q612" i="7"/>
  <c r="T611" i="7"/>
  <c r="AE612" i="7"/>
  <c r="AI611" i="7"/>
  <c r="AM612" i="7" l="1"/>
  <c r="AN612" i="7"/>
  <c r="AL612" i="7"/>
  <c r="AJ612" i="7"/>
  <c r="AK612" i="7"/>
  <c r="AE613" i="7"/>
  <c r="AI612" i="7"/>
  <c r="Q613" i="7"/>
  <c r="T612" i="7"/>
  <c r="AM613" i="7" l="1"/>
  <c r="AK613" i="7"/>
  <c r="AN613" i="7"/>
  <c r="AJ613" i="7"/>
  <c r="AL613" i="7"/>
  <c r="Q614" i="7"/>
  <c r="T613" i="7"/>
  <c r="AE614" i="7"/>
  <c r="AI613" i="7"/>
  <c r="AJ614" i="7" l="1"/>
  <c r="AL614" i="7"/>
  <c r="AN614" i="7"/>
  <c r="AM614" i="7"/>
  <c r="AK614" i="7"/>
  <c r="BO167" i="23"/>
  <c r="BP167" i="23" s="1"/>
  <c r="BQ167" i="23" s="1"/>
  <c r="AI614" i="7"/>
  <c r="AE615" i="7"/>
  <c r="Q615" i="7"/>
  <c r="T614" i="7"/>
  <c r="AN615" i="7" l="1"/>
  <c r="AK615" i="7"/>
  <c r="AJ615" i="7"/>
  <c r="AM615" i="7"/>
  <c r="AL615" i="7"/>
  <c r="T615" i="7"/>
  <c r="Q616" i="7"/>
  <c r="AE616" i="7"/>
  <c r="AI615" i="7"/>
  <c r="BR167" i="23"/>
  <c r="BT167" i="23" s="1"/>
  <c r="BS167" i="23"/>
  <c r="BU167" i="23" s="1"/>
  <c r="AJ616" i="7" l="1"/>
  <c r="AN616" i="7"/>
  <c r="AM616" i="7"/>
  <c r="AK616" i="7"/>
  <c r="AL616" i="7"/>
  <c r="AE617" i="7"/>
  <c r="AI616" i="7"/>
  <c r="Q617" i="7"/>
  <c r="T616" i="7"/>
  <c r="AJ617" i="7" l="1"/>
  <c r="AN617" i="7"/>
  <c r="AM617" i="7"/>
  <c r="AL617" i="7"/>
  <c r="AK617" i="7"/>
  <c r="Q618" i="7"/>
  <c r="T617" i="7"/>
  <c r="AE618" i="7"/>
  <c r="AI617" i="7"/>
  <c r="AL618" i="7" l="1"/>
  <c r="AM618" i="7"/>
  <c r="AK618" i="7"/>
  <c r="AN618" i="7"/>
  <c r="AJ618" i="7"/>
  <c r="AE619" i="7"/>
  <c r="AI618" i="7"/>
  <c r="Q619" i="7"/>
  <c r="T618" i="7"/>
  <c r="AK619" i="7" l="1"/>
  <c r="AL619" i="7"/>
  <c r="AM619" i="7"/>
  <c r="AJ619" i="7"/>
  <c r="AN619" i="7"/>
  <c r="Q620" i="7"/>
  <c r="T619" i="7"/>
  <c r="BO168" i="23"/>
  <c r="BP168" i="23" s="1"/>
  <c r="BQ168" i="23" s="1"/>
  <c r="AI619" i="7"/>
  <c r="AE620" i="7"/>
  <c r="AM620" i="7" l="1"/>
  <c r="AL620" i="7"/>
  <c r="AN620" i="7"/>
  <c r="AJ620" i="7"/>
  <c r="AK620" i="7"/>
  <c r="AE621" i="7"/>
  <c r="AI620" i="7"/>
  <c r="BS168" i="23"/>
  <c r="BU168" i="23" s="1"/>
  <c r="BR168" i="23"/>
  <c r="BT168" i="23" s="1"/>
  <c r="Q621" i="7"/>
  <c r="T620" i="7"/>
  <c r="AK621" i="7" l="1"/>
  <c r="AJ621" i="7"/>
  <c r="AL621" i="7"/>
  <c r="AM621" i="7"/>
  <c r="AN621" i="7"/>
  <c r="T621" i="7"/>
  <c r="Q622" i="7"/>
  <c r="AE622" i="7"/>
  <c r="AI621" i="7"/>
  <c r="AK622" i="7" l="1"/>
  <c r="AN622" i="7"/>
  <c r="AM622" i="7"/>
  <c r="AJ622" i="7"/>
  <c r="AL622" i="7"/>
  <c r="AE623" i="7"/>
  <c r="AI622" i="7"/>
  <c r="Q623" i="7"/>
  <c r="T622" i="7"/>
  <c r="AM623" i="7" l="1"/>
  <c r="AJ623" i="7"/>
  <c r="AL623" i="7"/>
  <c r="AN623" i="7"/>
  <c r="AK623" i="7"/>
  <c r="Q624" i="7"/>
  <c r="T623" i="7"/>
  <c r="BO169" i="23"/>
  <c r="BP169" i="23" s="1"/>
  <c r="BQ169" i="23" s="1"/>
  <c r="AE624" i="7"/>
  <c r="AI623" i="7"/>
  <c r="AK624" i="7" l="1"/>
  <c r="AJ624" i="7"/>
  <c r="AN624" i="7"/>
  <c r="AL624" i="7"/>
  <c r="AM624" i="7"/>
  <c r="BS169" i="23"/>
  <c r="BU169" i="23" s="1"/>
  <c r="BR169" i="23"/>
  <c r="BT169" i="23" s="1"/>
  <c r="AE625" i="7"/>
  <c r="AI624" i="7"/>
  <c r="Q625" i="7"/>
  <c r="T624" i="7"/>
  <c r="AK625" i="7" l="1"/>
  <c r="AJ625" i="7"/>
  <c r="AN625" i="7"/>
  <c r="AM625" i="7"/>
  <c r="AL625" i="7"/>
  <c r="AE626" i="7"/>
  <c r="AI625" i="7"/>
  <c r="T625" i="7"/>
  <c r="Q626" i="7"/>
  <c r="AL626" i="7" l="1"/>
  <c r="AM626" i="7"/>
  <c r="AN626" i="7"/>
  <c r="AJ626" i="7"/>
  <c r="AK626" i="7"/>
  <c r="T626" i="7"/>
  <c r="Q627" i="7"/>
  <c r="AE627" i="7"/>
  <c r="AI626" i="7"/>
  <c r="AL627" i="7" l="1"/>
  <c r="AK627" i="7"/>
  <c r="AJ627" i="7"/>
  <c r="AM627" i="7"/>
  <c r="AN627" i="7"/>
  <c r="BO170" i="23"/>
  <c r="BP170" i="23" s="1"/>
  <c r="BQ170" i="23" s="1"/>
  <c r="AE628" i="7"/>
  <c r="AI627" i="7"/>
  <c r="Q628" i="7"/>
  <c r="T627" i="7"/>
  <c r="AN628" i="7" l="1"/>
  <c r="AK628" i="7"/>
  <c r="AM628" i="7"/>
  <c r="AL628" i="7"/>
  <c r="AJ628" i="7"/>
  <c r="BS170" i="23"/>
  <c r="BU170" i="23" s="1"/>
  <c r="BR170" i="23"/>
  <c r="BT170" i="23" s="1"/>
  <c r="Q629" i="7"/>
  <c r="T628" i="7"/>
  <c r="AE629" i="7"/>
  <c r="AI628" i="7"/>
  <c r="AM629" i="7" l="1"/>
  <c r="AJ629" i="7"/>
  <c r="AN629" i="7"/>
  <c r="AK629" i="7"/>
  <c r="AL629" i="7"/>
  <c r="AE630" i="7"/>
  <c r="AI629" i="7"/>
  <c r="Q630" i="7"/>
  <c r="T629" i="7"/>
  <c r="AJ630" i="7" l="1"/>
  <c r="AL630" i="7"/>
  <c r="AK630" i="7"/>
  <c r="AN630" i="7"/>
  <c r="AM630" i="7"/>
  <c r="Q631" i="7"/>
  <c r="T630" i="7"/>
  <c r="AE631" i="7"/>
  <c r="AI630" i="7"/>
  <c r="AN631" i="7" l="1"/>
  <c r="AJ631" i="7"/>
  <c r="AM631" i="7"/>
  <c r="AL631" i="7"/>
  <c r="AK631" i="7"/>
  <c r="AE632" i="7"/>
  <c r="AI631" i="7"/>
  <c r="T631" i="7"/>
  <c r="Q632" i="7"/>
  <c r="AN632" i="7" l="1"/>
  <c r="AL632" i="7"/>
  <c r="AK632" i="7"/>
  <c r="AM632" i="7"/>
  <c r="AJ632" i="7"/>
  <c r="BO171" i="23"/>
  <c r="BP171" i="23" s="1"/>
  <c r="BQ171" i="23" s="1"/>
  <c r="Q633" i="7"/>
  <c r="T632" i="7"/>
  <c r="AE633" i="7"/>
  <c r="AI632" i="7"/>
  <c r="AM633" i="7" l="1"/>
  <c r="AJ633" i="7"/>
  <c r="AK633" i="7"/>
  <c r="AN633" i="7"/>
  <c r="AL633" i="7"/>
  <c r="AE634" i="7"/>
  <c r="AI633" i="7"/>
  <c r="Q634" i="7"/>
  <c r="T633" i="7"/>
  <c r="BS171" i="23"/>
  <c r="BU171" i="23" s="1"/>
  <c r="BR171" i="23"/>
  <c r="BT171" i="23" s="1"/>
  <c r="AK634" i="7" l="1"/>
  <c r="AM634" i="7"/>
  <c r="AJ634" i="7"/>
  <c r="AN634" i="7"/>
  <c r="AL634" i="7"/>
  <c r="Q635" i="7"/>
  <c r="T634" i="7"/>
  <c r="AE635" i="7"/>
  <c r="AI634" i="7"/>
  <c r="AL635" i="7" l="1"/>
  <c r="AJ635" i="7"/>
  <c r="AN635" i="7"/>
  <c r="AK635" i="7"/>
  <c r="AM635" i="7"/>
  <c r="AE636" i="7"/>
  <c r="AI635" i="7"/>
  <c r="Q636" i="7"/>
  <c r="T635" i="7"/>
  <c r="AJ636" i="7" l="1"/>
  <c r="AN636" i="7"/>
  <c r="AL636" i="7"/>
  <c r="AK636" i="7"/>
  <c r="AM636" i="7"/>
  <c r="Q637" i="7"/>
  <c r="T636" i="7"/>
  <c r="BO172" i="23"/>
  <c r="BP172" i="23" s="1"/>
  <c r="BQ172" i="23" s="1"/>
  <c r="AE637" i="7"/>
  <c r="AI636" i="7"/>
  <c r="AJ637" i="7" l="1"/>
  <c r="AM637" i="7"/>
  <c r="AL637" i="7"/>
  <c r="AN637" i="7"/>
  <c r="AK637" i="7"/>
  <c r="AE638" i="7"/>
  <c r="AI637" i="7"/>
  <c r="BS172" i="23"/>
  <c r="BR172" i="23"/>
  <c r="Q638" i="7"/>
  <c r="T637" i="7"/>
  <c r="AK638" i="7" l="1"/>
  <c r="AL638" i="7"/>
  <c r="AN638" i="7"/>
  <c r="AJ638" i="7"/>
  <c r="AM638" i="7"/>
  <c r="BU172" i="23"/>
  <c r="Q639" i="7"/>
  <c r="T638" i="7"/>
  <c r="AE639" i="7"/>
  <c r="AI638" i="7"/>
  <c r="BT172" i="23"/>
  <c r="AL639" i="7" l="1"/>
  <c r="AM639" i="7"/>
  <c r="AN639" i="7"/>
  <c r="AK639" i="7"/>
  <c r="AJ639" i="7"/>
  <c r="AE640" i="7"/>
  <c r="AI639" i="7"/>
  <c r="Q640" i="7"/>
  <c r="T639" i="7"/>
  <c r="AM640" i="7" l="1"/>
  <c r="AN640" i="7"/>
  <c r="AK640" i="7"/>
  <c r="AL640" i="7"/>
  <c r="AJ640" i="7"/>
  <c r="AE641" i="7"/>
  <c r="AI640" i="7"/>
  <c r="Q641" i="7"/>
  <c r="T640" i="7"/>
  <c r="BO173" i="23"/>
  <c r="BP173" i="23" s="1"/>
  <c r="BQ173" i="23" s="1"/>
  <c r="AL641" i="7" l="1"/>
  <c r="AK641" i="7"/>
  <c r="AN641" i="7"/>
  <c r="AJ641" i="7"/>
  <c r="AM641" i="7"/>
  <c r="BS173" i="23"/>
  <c r="BR173" i="23"/>
  <c r="T641" i="7"/>
  <c r="Q642" i="7"/>
  <c r="AI641" i="7"/>
  <c r="AE642" i="7"/>
  <c r="BT173" i="23" l="1"/>
  <c r="AL642" i="7"/>
  <c r="AK642" i="7"/>
  <c r="AJ642" i="7"/>
  <c r="AM642" i="7"/>
  <c r="AN642" i="7"/>
  <c r="BU173" i="23"/>
  <c r="AE643" i="7"/>
  <c r="AI642" i="7"/>
  <c r="Q643" i="7"/>
  <c r="T642" i="7"/>
  <c r="AN643" i="7" l="1"/>
  <c r="AJ643" i="7"/>
  <c r="AM643" i="7"/>
  <c r="AL643" i="7"/>
  <c r="AK643" i="7"/>
  <c r="Q644" i="7"/>
  <c r="T643" i="7"/>
  <c r="AE644" i="7"/>
  <c r="AI643" i="7"/>
  <c r="AN644" i="7" l="1"/>
  <c r="AL644" i="7"/>
  <c r="AM644" i="7"/>
  <c r="AJ644" i="7"/>
  <c r="AK644" i="7"/>
  <c r="AE645" i="7"/>
  <c r="AI644" i="7"/>
  <c r="Q645" i="7"/>
  <c r="T644" i="7"/>
  <c r="AJ645" i="7" l="1"/>
  <c r="AN645" i="7"/>
  <c r="AK645" i="7"/>
  <c r="AM645" i="7"/>
  <c r="AL645" i="7"/>
  <c r="BO174" i="23"/>
  <c r="BP174" i="23" s="1"/>
  <c r="BQ174" i="23" s="1"/>
  <c r="Q646" i="7"/>
  <c r="T645" i="7"/>
  <c r="AI645" i="7"/>
  <c r="AE646" i="7"/>
  <c r="AJ646" i="7" l="1"/>
  <c r="AK646" i="7"/>
  <c r="AM646" i="7"/>
  <c r="AL646" i="7"/>
  <c r="AN646" i="7"/>
  <c r="AE647" i="7"/>
  <c r="AI646" i="7"/>
  <c r="Q647" i="7"/>
  <c r="T646" i="7"/>
  <c r="BR174" i="23"/>
  <c r="BS174" i="23"/>
  <c r="BU174" i="23" l="1"/>
  <c r="BT174" i="23"/>
  <c r="AJ647" i="7"/>
  <c r="AM647" i="7"/>
  <c r="AL647" i="7"/>
  <c r="AN647" i="7"/>
  <c r="AK647" i="7"/>
  <c r="T647" i="7"/>
  <c r="Q648" i="7"/>
  <c r="AE648" i="7"/>
  <c r="AI647" i="7"/>
  <c r="AJ648" i="7" l="1"/>
  <c r="AK648" i="7"/>
  <c r="AL648" i="7"/>
  <c r="AM648" i="7"/>
  <c r="AN648" i="7"/>
  <c r="AE649" i="7"/>
  <c r="AI648" i="7"/>
  <c r="Q649" i="7"/>
  <c r="T648" i="7"/>
  <c r="AL649" i="7" l="1"/>
  <c r="AM649" i="7"/>
  <c r="AK649" i="7"/>
  <c r="AJ649" i="7"/>
  <c r="AN649" i="7"/>
  <c r="Q650" i="7"/>
  <c r="T649" i="7"/>
  <c r="BO175" i="23"/>
  <c r="BP175" i="23" s="1"/>
  <c r="BQ175" i="23" s="1"/>
  <c r="AE650" i="7"/>
  <c r="AI649" i="7"/>
  <c r="AJ650" i="7" l="1"/>
  <c r="AL650" i="7"/>
  <c r="AM650" i="7"/>
  <c r="AK650" i="7"/>
  <c r="AN650" i="7"/>
  <c r="AE651" i="7"/>
  <c r="AI650" i="7"/>
  <c r="BR175" i="23"/>
  <c r="BS175" i="23"/>
  <c r="Q651" i="7"/>
  <c r="T650" i="7"/>
  <c r="BU175" i="23" l="1"/>
  <c r="BT175" i="23"/>
  <c r="AL651" i="7"/>
  <c r="AM651" i="7"/>
  <c r="AK651" i="7"/>
  <c r="AJ651" i="7"/>
  <c r="AN651" i="7"/>
  <c r="Q652" i="7"/>
  <c r="T651" i="7"/>
  <c r="AE652" i="7"/>
  <c r="AI651" i="7"/>
  <c r="AM652" i="7" l="1"/>
  <c r="AL652" i="7"/>
  <c r="AJ652" i="7"/>
  <c r="AK652" i="7"/>
  <c r="AN652" i="7"/>
  <c r="AE653" i="7"/>
  <c r="AI652" i="7"/>
  <c r="Q653" i="7"/>
  <c r="T652" i="7"/>
  <c r="AM653" i="7" l="1"/>
  <c r="AL653" i="7"/>
  <c r="AK653" i="7"/>
  <c r="AN653" i="7"/>
  <c r="AJ653" i="7"/>
  <c r="T653" i="7"/>
  <c r="Q654" i="7"/>
  <c r="BO176" i="23"/>
  <c r="BP176" i="23" s="1"/>
  <c r="BQ176" i="23" s="1"/>
  <c r="AE654" i="7"/>
  <c r="AI653" i="7"/>
  <c r="AJ654" i="7" l="1"/>
  <c r="AK654" i="7"/>
  <c r="AN654" i="7"/>
  <c r="AL654" i="7"/>
  <c r="AM654" i="7"/>
  <c r="AE655" i="7"/>
  <c r="AI654" i="7"/>
  <c r="BR176" i="23"/>
  <c r="BS176" i="23"/>
  <c r="Q655" i="7"/>
  <c r="T654" i="7"/>
  <c r="BT176" i="23" l="1"/>
  <c r="BU176" i="23"/>
  <c r="AN655" i="7"/>
  <c r="AL655" i="7"/>
  <c r="AM655" i="7"/>
  <c r="AK655" i="7"/>
  <c r="AJ655" i="7"/>
  <c r="Q656" i="7"/>
  <c r="T655" i="7"/>
  <c r="AE656" i="7"/>
  <c r="AI655" i="7"/>
  <c r="AK656" i="7" l="1"/>
  <c r="AN656" i="7"/>
  <c r="AJ656" i="7"/>
  <c r="AM656" i="7"/>
  <c r="AL656" i="7"/>
  <c r="AE657" i="7"/>
  <c r="AI656" i="7"/>
  <c r="Q657" i="7"/>
  <c r="T656" i="7"/>
  <c r="AL657" i="7" l="1"/>
  <c r="AJ657" i="7"/>
  <c r="AN657" i="7"/>
  <c r="AK657" i="7"/>
  <c r="AM657" i="7"/>
  <c r="T657" i="7"/>
  <c r="Q658" i="7"/>
  <c r="AI657" i="7"/>
  <c r="AE658" i="7"/>
  <c r="AM658" i="7" l="1"/>
  <c r="AN658" i="7"/>
  <c r="AK658" i="7"/>
  <c r="AJ658" i="7"/>
  <c r="AL658" i="7"/>
  <c r="BO177" i="23"/>
  <c r="BP177" i="23" s="1"/>
  <c r="BQ177" i="23" s="1"/>
  <c r="AE659" i="7"/>
  <c r="AI658" i="7"/>
  <c r="Q659" i="7"/>
  <c r="T658" i="7"/>
  <c r="AL659" i="7" l="1"/>
  <c r="AK659" i="7"/>
  <c r="AM659" i="7"/>
  <c r="AJ659" i="7"/>
  <c r="AN659" i="7"/>
  <c r="Q660" i="7"/>
  <c r="T659" i="7"/>
  <c r="AE660" i="7"/>
  <c r="AI659" i="7"/>
  <c r="BS177" i="23"/>
  <c r="BR177" i="23"/>
  <c r="BT177" i="23" l="1"/>
  <c r="BU177" i="23"/>
  <c r="AK660" i="7"/>
  <c r="AJ660" i="7"/>
  <c r="AN660" i="7"/>
  <c r="AM660" i="7"/>
  <c r="AL660" i="7"/>
  <c r="AE661" i="7"/>
  <c r="AI660" i="7"/>
  <c r="Q661" i="7"/>
  <c r="T660" i="7"/>
  <c r="AM661" i="7" l="1"/>
  <c r="AJ661" i="7"/>
  <c r="AL661" i="7"/>
  <c r="AK661" i="7"/>
  <c r="AN661" i="7"/>
  <c r="Q662" i="7"/>
  <c r="T661" i="7"/>
  <c r="AE662" i="7"/>
  <c r="AI661" i="7"/>
  <c r="AM662" i="7" l="1"/>
  <c r="AL662" i="7"/>
  <c r="AN662" i="7"/>
  <c r="AJ662" i="7"/>
  <c r="AK662" i="7"/>
  <c r="AI662" i="7"/>
  <c r="AE663" i="7"/>
  <c r="BO178" i="23"/>
  <c r="BP178" i="23" s="1"/>
  <c r="BQ178" i="23" s="1"/>
  <c r="Q663" i="7"/>
  <c r="T662" i="7"/>
  <c r="AN663" i="7" l="1"/>
  <c r="AL663" i="7"/>
  <c r="AM663" i="7"/>
  <c r="AJ663" i="7"/>
  <c r="AK663" i="7"/>
  <c r="T663" i="7"/>
  <c r="Q664" i="7"/>
  <c r="BS178" i="23"/>
  <c r="BU178" i="23" s="1"/>
  <c r="BR178" i="23"/>
  <c r="BT178" i="23" s="1"/>
  <c r="AE664" i="7"/>
  <c r="AI663" i="7"/>
  <c r="AN664" i="7" l="1"/>
  <c r="AJ664" i="7"/>
  <c r="AM664" i="7"/>
  <c r="AK664" i="7"/>
  <c r="AL664" i="7"/>
  <c r="AE665" i="7"/>
  <c r="AI664" i="7"/>
  <c r="Q665" i="7"/>
  <c r="T664" i="7"/>
  <c r="AL665" i="7" l="1"/>
  <c r="AM665" i="7"/>
  <c r="AK665" i="7"/>
  <c r="AN665" i="7"/>
  <c r="AJ665" i="7"/>
  <c r="Q666" i="7"/>
  <c r="T665" i="7"/>
  <c r="AE666" i="7"/>
  <c r="AI665" i="7"/>
  <c r="AL666" i="7" l="1"/>
  <c r="AJ666" i="7"/>
  <c r="AK666" i="7"/>
  <c r="AN666" i="7"/>
  <c r="AM666" i="7"/>
  <c r="AE667" i="7"/>
  <c r="AI666" i="7"/>
  <c r="Q667" i="7"/>
  <c r="T666" i="7"/>
  <c r="AN667" i="7" l="1"/>
  <c r="AL667" i="7"/>
  <c r="AM667" i="7"/>
  <c r="AK667" i="7"/>
  <c r="AJ667" i="7"/>
  <c r="BO179" i="23"/>
  <c r="BP179" i="23" s="1"/>
  <c r="BQ179" i="23" s="1"/>
  <c r="Q668" i="7"/>
  <c r="T667" i="7"/>
  <c r="AI667" i="7"/>
  <c r="AE668" i="7"/>
  <c r="AJ668" i="7" l="1"/>
  <c r="AK668" i="7"/>
  <c r="AL668" i="7"/>
  <c r="AN668" i="7"/>
  <c r="AM668" i="7"/>
  <c r="AE669" i="7"/>
  <c r="AI668" i="7"/>
  <c r="Q669" i="7"/>
  <c r="T668" i="7"/>
  <c r="BS179" i="23"/>
  <c r="BU179" i="23" s="1"/>
  <c r="BR179" i="23"/>
  <c r="BT179" i="23" s="1"/>
  <c r="AM669" i="7" l="1"/>
  <c r="AN669" i="7"/>
  <c r="AL669" i="7"/>
  <c r="AK669" i="7"/>
  <c r="AJ669" i="7"/>
  <c r="T669" i="7"/>
  <c r="Q670" i="7"/>
  <c r="AE670" i="7"/>
  <c r="AI669" i="7"/>
  <c r="AN670" i="7" l="1"/>
  <c r="AL670" i="7"/>
  <c r="AM670" i="7"/>
  <c r="AK670" i="7"/>
  <c r="AJ670" i="7"/>
  <c r="AE671" i="7"/>
  <c r="AI670" i="7"/>
  <c r="Q671" i="7"/>
  <c r="T670" i="7"/>
  <c r="AN671" i="7" l="1"/>
  <c r="AJ671" i="7"/>
  <c r="AK671" i="7"/>
  <c r="AL671" i="7"/>
  <c r="AM671" i="7"/>
  <c r="Q672" i="7"/>
  <c r="T671" i="7"/>
  <c r="BO180" i="23"/>
  <c r="BP180" i="23" s="1"/>
  <c r="BQ180" i="23" s="1"/>
  <c r="AE672" i="7"/>
  <c r="AI671" i="7"/>
  <c r="AK672" i="7" l="1"/>
  <c r="AM672" i="7"/>
  <c r="AJ672" i="7"/>
  <c r="AL672" i="7"/>
  <c r="AN672" i="7"/>
  <c r="BS180" i="23"/>
  <c r="BU180" i="23" s="1"/>
  <c r="BR180" i="23"/>
  <c r="BT180" i="23" s="1"/>
  <c r="AE673" i="7"/>
  <c r="AI672" i="7"/>
  <c r="Q673" i="7"/>
  <c r="T672" i="7"/>
  <c r="AL673" i="7" l="1"/>
  <c r="AJ673" i="7"/>
  <c r="AN673" i="7"/>
  <c r="AM673" i="7"/>
  <c r="AK673" i="7"/>
  <c r="AE674" i="7"/>
  <c r="AI673" i="7"/>
  <c r="Q674" i="7"/>
  <c r="T673" i="7"/>
  <c r="AN674" i="7" l="1"/>
  <c r="AJ674" i="7"/>
  <c r="AM674" i="7"/>
  <c r="AK674" i="7"/>
  <c r="AL674" i="7"/>
  <c r="Q675" i="7"/>
  <c r="T674" i="7"/>
  <c r="AE675" i="7"/>
  <c r="AI674" i="7"/>
  <c r="AJ675" i="7" l="1"/>
  <c r="AM675" i="7"/>
  <c r="AN675" i="7"/>
  <c r="AL675" i="7"/>
  <c r="AK675" i="7"/>
  <c r="AE676" i="7"/>
  <c r="AI675" i="7"/>
  <c r="BO181" i="23"/>
  <c r="BP181" i="23" s="1"/>
  <c r="BQ181" i="23" s="1"/>
  <c r="T675" i="7"/>
  <c r="Q676" i="7"/>
  <c r="AN676" i="7" l="1"/>
  <c r="AJ676" i="7"/>
  <c r="AM676" i="7"/>
  <c r="AL676" i="7"/>
  <c r="AK676" i="7"/>
  <c r="T676" i="7"/>
  <c r="Q677" i="7"/>
  <c r="BR181" i="23"/>
  <c r="BT181" i="23" s="1"/>
  <c r="BS181" i="23"/>
  <c r="BU181" i="23" s="1"/>
  <c r="AE677" i="7"/>
  <c r="AI676" i="7"/>
  <c r="AN677" i="7" l="1"/>
  <c r="AL677" i="7"/>
  <c r="AM677" i="7"/>
  <c r="AJ677" i="7"/>
  <c r="AK677" i="7"/>
  <c r="AI677" i="7"/>
  <c r="AE678" i="7"/>
  <c r="Q678" i="7"/>
  <c r="T677" i="7"/>
  <c r="AL678" i="7" l="1"/>
  <c r="AK678" i="7"/>
  <c r="AN678" i="7"/>
  <c r="AJ678" i="7"/>
  <c r="AM678" i="7"/>
  <c r="T678" i="7"/>
  <c r="Q679" i="7"/>
  <c r="AI678" i="7"/>
  <c r="AE679" i="7"/>
  <c r="AM679" i="7" l="1"/>
  <c r="AL679" i="7"/>
  <c r="AJ679" i="7"/>
  <c r="AN679" i="7"/>
  <c r="AK679" i="7"/>
  <c r="AE680" i="7"/>
  <c r="AI679" i="7"/>
  <c r="Q680" i="7"/>
  <c r="T679" i="7"/>
  <c r="AK680" i="7" l="1"/>
  <c r="AL680" i="7"/>
  <c r="AN680" i="7"/>
  <c r="AJ680" i="7"/>
  <c r="AM680" i="7"/>
  <c r="Q681" i="7"/>
  <c r="T680" i="7"/>
  <c r="BO182" i="23"/>
  <c r="BP182" i="23" s="1"/>
  <c r="BQ182" i="23" s="1"/>
  <c r="AE681" i="7"/>
  <c r="AI680" i="7"/>
  <c r="AN681" i="7" l="1"/>
  <c r="AK681" i="7"/>
  <c r="AJ681" i="7"/>
  <c r="AL681" i="7"/>
  <c r="AM681" i="7"/>
  <c r="AE682" i="7"/>
  <c r="AI681" i="7"/>
  <c r="BS182" i="23"/>
  <c r="BU182" i="23" s="1"/>
  <c r="BR182" i="23"/>
  <c r="BT182" i="23" s="1"/>
  <c r="Q682" i="7"/>
  <c r="T681" i="7"/>
  <c r="AN682" i="7" l="1"/>
  <c r="AK682" i="7"/>
  <c r="AL682" i="7"/>
  <c r="AM682" i="7"/>
  <c r="AJ682" i="7"/>
  <c r="Q683" i="7"/>
  <c r="T682" i="7"/>
  <c r="AI682" i="7"/>
  <c r="AE683" i="7"/>
  <c r="AJ683" i="7" l="1"/>
  <c r="AM683" i="7"/>
  <c r="AN683" i="7"/>
  <c r="AK683" i="7"/>
  <c r="AL683" i="7"/>
  <c r="AE684" i="7"/>
  <c r="AI683" i="7"/>
  <c r="T683" i="7"/>
  <c r="Q684" i="7"/>
  <c r="AK684" i="7" l="1"/>
  <c r="AL684" i="7"/>
  <c r="AJ684" i="7"/>
  <c r="AM684" i="7"/>
  <c r="AN684" i="7"/>
  <c r="Q685" i="7"/>
  <c r="T684" i="7"/>
  <c r="BO183" i="23"/>
  <c r="BP183" i="23" s="1"/>
  <c r="BQ183" i="23" s="1"/>
  <c r="AI684" i="7"/>
  <c r="AE685" i="7"/>
  <c r="AL685" i="7" l="1"/>
  <c r="AJ685" i="7"/>
  <c r="AN685" i="7"/>
  <c r="AK685" i="7"/>
  <c r="AM685" i="7"/>
  <c r="BR183" i="23"/>
  <c r="BT183" i="23" s="1"/>
  <c r="BS183" i="23"/>
  <c r="BU183" i="23" s="1"/>
  <c r="AE686" i="7"/>
  <c r="AI685" i="7"/>
  <c r="T685" i="7"/>
  <c r="Q686" i="7"/>
  <c r="AK686" i="7" l="1"/>
  <c r="AM686" i="7"/>
  <c r="AJ686" i="7"/>
  <c r="AN686" i="7"/>
  <c r="AL686" i="7"/>
  <c r="AE687" i="7"/>
  <c r="AI686" i="7"/>
  <c r="Q687" i="7"/>
  <c r="T686" i="7"/>
  <c r="AL687" i="7" l="1"/>
  <c r="AM687" i="7"/>
  <c r="AJ687" i="7"/>
  <c r="AN687" i="7"/>
  <c r="AK687" i="7"/>
  <c r="Q688" i="7"/>
  <c r="T687" i="7"/>
  <c r="AI687" i="7"/>
  <c r="AE688" i="7"/>
  <c r="AJ688" i="7" l="1"/>
  <c r="AM688" i="7"/>
  <c r="AN688" i="7"/>
  <c r="AK688" i="7"/>
  <c r="AL688" i="7"/>
  <c r="AI688" i="7"/>
  <c r="AE689" i="7"/>
  <c r="BO184" i="23"/>
  <c r="BP184" i="23" s="1"/>
  <c r="BQ184" i="23" s="1"/>
  <c r="T688" i="7"/>
  <c r="Q689" i="7"/>
  <c r="AN689" i="7" l="1"/>
  <c r="AJ689" i="7"/>
  <c r="AL689" i="7"/>
  <c r="AK689" i="7"/>
  <c r="AM689" i="7"/>
  <c r="T689" i="7"/>
  <c r="Q690" i="7"/>
  <c r="BS184" i="23"/>
  <c r="BR184" i="23"/>
  <c r="AE690" i="7"/>
  <c r="AI689" i="7"/>
  <c r="AN690" i="7" l="1"/>
  <c r="AM690" i="7"/>
  <c r="AK690" i="7"/>
  <c r="AJ690" i="7"/>
  <c r="AL690" i="7"/>
  <c r="AE691" i="7"/>
  <c r="AI690" i="7"/>
  <c r="BU184" i="23"/>
  <c r="BT184" i="23"/>
  <c r="T690" i="7"/>
  <c r="Q691" i="7"/>
  <c r="AL691" i="7" l="1"/>
  <c r="AK691" i="7"/>
  <c r="AJ691" i="7"/>
  <c r="AN691" i="7"/>
  <c r="AM691" i="7"/>
  <c r="Q692" i="7"/>
  <c r="T691" i="7"/>
  <c r="AE692" i="7"/>
  <c r="AI691" i="7"/>
  <c r="AJ692" i="7" l="1"/>
  <c r="AK692" i="7"/>
  <c r="AL692" i="7"/>
  <c r="AM692" i="7"/>
  <c r="AN692" i="7"/>
  <c r="BO185" i="23"/>
  <c r="BP185" i="23" s="1"/>
  <c r="BQ185" i="23" s="1"/>
  <c r="AE693" i="7"/>
  <c r="AI692" i="7"/>
  <c r="T692" i="7"/>
  <c r="Q693" i="7"/>
  <c r="AJ693" i="7" l="1"/>
  <c r="AM693" i="7"/>
  <c r="AL693" i="7"/>
  <c r="AN693" i="7"/>
  <c r="AK693" i="7"/>
  <c r="Q694" i="7"/>
  <c r="T693" i="7"/>
  <c r="BS185" i="23"/>
  <c r="BR185" i="23"/>
  <c r="AE694" i="7"/>
  <c r="AI693" i="7"/>
  <c r="BU185" i="23" l="1"/>
  <c r="AJ694" i="7"/>
  <c r="AL694" i="7"/>
  <c r="AM694" i="7"/>
  <c r="AK694" i="7"/>
  <c r="AN694" i="7"/>
  <c r="BT185" i="23"/>
  <c r="AE695" i="7"/>
  <c r="AI694" i="7"/>
  <c r="T694" i="7"/>
  <c r="Q695" i="7"/>
  <c r="AM695" i="7" l="1"/>
  <c r="AN695" i="7"/>
  <c r="AJ695" i="7"/>
  <c r="AL695" i="7"/>
  <c r="AK695" i="7"/>
  <c r="Q696" i="7"/>
  <c r="T695" i="7"/>
  <c r="AE696" i="7"/>
  <c r="AI695" i="7"/>
  <c r="AK696" i="7" l="1"/>
  <c r="AN696" i="7"/>
  <c r="AJ696" i="7"/>
  <c r="AL696" i="7"/>
  <c r="AM696" i="7"/>
  <c r="AI696" i="7"/>
  <c r="AE697" i="7"/>
  <c r="T696" i="7"/>
  <c r="Q697" i="7"/>
  <c r="AL697" i="7" l="1"/>
  <c r="AK697" i="7"/>
  <c r="AN697" i="7"/>
  <c r="AM697" i="7"/>
  <c r="AJ697" i="7"/>
  <c r="Q698" i="7"/>
  <c r="T697" i="7"/>
  <c r="AE698" i="7"/>
  <c r="AI697" i="7"/>
  <c r="BO186" i="23"/>
  <c r="BP186" i="23" s="1"/>
  <c r="BQ186" i="23" s="1"/>
  <c r="AN698" i="7" l="1"/>
  <c r="AJ698" i="7"/>
  <c r="AM698" i="7"/>
  <c r="AL698" i="7"/>
  <c r="AK698" i="7"/>
  <c r="BS186" i="23"/>
  <c r="BR186" i="23"/>
  <c r="AE699" i="7"/>
  <c r="AI698" i="7"/>
  <c r="Q699" i="7"/>
  <c r="T698" i="7"/>
  <c r="BT186" i="23" l="1"/>
  <c r="BU186" i="23"/>
  <c r="AN699" i="7"/>
  <c r="AL699" i="7"/>
  <c r="AM699" i="7"/>
  <c r="AK699" i="7"/>
  <c r="AJ699" i="7"/>
  <c r="T699" i="7"/>
  <c r="Q700" i="7"/>
  <c r="AE700" i="7"/>
  <c r="AI699" i="7"/>
  <c r="AJ700" i="7" l="1"/>
  <c r="AN700" i="7"/>
  <c r="AM700" i="7"/>
  <c r="AK700" i="7"/>
  <c r="AL700" i="7"/>
  <c r="AI700" i="7"/>
  <c r="AE701" i="7"/>
  <c r="T700" i="7"/>
  <c r="Q701" i="7"/>
  <c r="AK701" i="7" l="1"/>
  <c r="AN701" i="7"/>
  <c r="AM701" i="7"/>
  <c r="AL701" i="7"/>
  <c r="AJ701" i="7"/>
  <c r="T701" i="7"/>
  <c r="Q702" i="7"/>
  <c r="AE702" i="7"/>
  <c r="AI701" i="7"/>
  <c r="BO187" i="23"/>
  <c r="BP187" i="23" s="1"/>
  <c r="BQ187" i="23" s="1"/>
  <c r="AJ702" i="7" l="1"/>
  <c r="AK702" i="7"/>
  <c r="AM702" i="7"/>
  <c r="AN702" i="7"/>
  <c r="AL702" i="7"/>
  <c r="BS187" i="23"/>
  <c r="BR187" i="23"/>
  <c r="AE703" i="7"/>
  <c r="AI702" i="7"/>
  <c r="Q703" i="7"/>
  <c r="T702" i="7"/>
  <c r="AL703" i="7" l="1"/>
  <c r="AM703" i="7"/>
  <c r="AJ703" i="7"/>
  <c r="AK703" i="7"/>
  <c r="AN703" i="7"/>
  <c r="BT187" i="23"/>
  <c r="BU187" i="23"/>
  <c r="AI703" i="7"/>
  <c r="AE704" i="7"/>
  <c r="Q704" i="7"/>
  <c r="T703" i="7"/>
  <c r="AK704" i="7" l="1"/>
  <c r="AN704" i="7"/>
  <c r="AL704" i="7"/>
  <c r="AM704" i="7"/>
  <c r="AJ704" i="7"/>
  <c r="T704" i="7"/>
  <c r="Q705" i="7"/>
  <c r="AI704" i="7"/>
  <c r="AE705" i="7"/>
  <c r="AM705" i="7" l="1"/>
  <c r="AJ705" i="7"/>
  <c r="AN705" i="7"/>
  <c r="AK705" i="7"/>
  <c r="AL705" i="7"/>
  <c r="AI705" i="7"/>
  <c r="AE706" i="7"/>
  <c r="Q706" i="7"/>
  <c r="T705" i="7"/>
  <c r="AM706" i="7" l="1"/>
  <c r="AJ706" i="7"/>
  <c r="AN706" i="7"/>
  <c r="AL706" i="7"/>
  <c r="AK706" i="7"/>
  <c r="Q707" i="7"/>
  <c r="T706" i="7"/>
  <c r="AE707" i="7"/>
  <c r="AI706" i="7"/>
  <c r="BO188" i="23"/>
  <c r="BP188" i="23" s="1"/>
  <c r="BQ188" i="23" s="1"/>
  <c r="AJ707" i="7" l="1"/>
  <c r="AL707" i="7"/>
  <c r="AM707" i="7"/>
  <c r="AK707" i="7"/>
  <c r="AN707" i="7"/>
  <c r="BS188" i="23"/>
  <c r="BR188" i="23"/>
  <c r="AE708" i="7"/>
  <c r="AI707" i="7"/>
  <c r="Q708" i="7"/>
  <c r="T707" i="7"/>
  <c r="BT188" i="23" l="1"/>
  <c r="BU188" i="23"/>
  <c r="AK708" i="7"/>
  <c r="AJ708" i="7"/>
  <c r="AN708" i="7"/>
  <c r="AM708" i="7"/>
  <c r="AL708" i="7"/>
  <c r="T708" i="7"/>
  <c r="Q709" i="7"/>
  <c r="AE709" i="7"/>
  <c r="AI708" i="7"/>
  <c r="AM709" i="7" l="1"/>
  <c r="AJ709" i="7"/>
  <c r="AK709" i="7"/>
  <c r="AL709" i="7"/>
  <c r="AN709" i="7"/>
  <c r="AE710" i="7"/>
  <c r="AI709" i="7"/>
  <c r="Q710" i="7"/>
  <c r="T709" i="7"/>
  <c r="AK710" i="7" l="1"/>
  <c r="AN710" i="7"/>
  <c r="AJ710" i="7"/>
  <c r="AL710" i="7"/>
  <c r="AM710" i="7"/>
  <c r="AE711" i="7"/>
  <c r="AI710" i="7"/>
  <c r="T710" i="7"/>
  <c r="Q711" i="7"/>
  <c r="BO189" i="23"/>
  <c r="BP189" i="23" s="1"/>
  <c r="BQ189" i="23" s="1"/>
  <c r="AM711" i="7" l="1"/>
  <c r="AL711" i="7"/>
  <c r="AJ711" i="7"/>
  <c r="AK711" i="7"/>
  <c r="AN711" i="7"/>
  <c r="BR189" i="23"/>
  <c r="BS189" i="23"/>
  <c r="Q712" i="7"/>
  <c r="T711" i="7"/>
  <c r="AE712" i="7"/>
  <c r="AI711" i="7"/>
  <c r="BU189" i="23" l="1"/>
  <c r="BT189" i="23"/>
  <c r="AL712" i="7"/>
  <c r="AJ712" i="7"/>
  <c r="AK712" i="7"/>
  <c r="AN712" i="7"/>
  <c r="AM712" i="7"/>
  <c r="AE713" i="7"/>
  <c r="AI712" i="7"/>
  <c r="Q713" i="7"/>
  <c r="T712" i="7"/>
  <c r="AL713" i="7" l="1"/>
  <c r="AK713" i="7"/>
  <c r="AN713" i="7"/>
  <c r="AJ713" i="7"/>
  <c r="AM713" i="7"/>
  <c r="Q714" i="7"/>
  <c r="T713" i="7"/>
  <c r="AE714" i="7"/>
  <c r="AI713" i="7"/>
  <c r="AN714" i="7" l="1"/>
  <c r="AK714" i="7"/>
  <c r="AM714" i="7"/>
  <c r="AL714" i="7"/>
  <c r="AJ714" i="7"/>
  <c r="AI714" i="7"/>
  <c r="AE715" i="7"/>
  <c r="BO190" i="23"/>
  <c r="BP190" i="23" s="1"/>
  <c r="BQ190" i="23" s="1"/>
  <c r="Q715" i="7"/>
  <c r="T714" i="7"/>
  <c r="AK715" i="7" l="1"/>
  <c r="AJ715" i="7"/>
  <c r="AN715" i="7"/>
  <c r="AL715" i="7"/>
  <c r="AM715" i="7"/>
  <c r="BS190" i="23"/>
  <c r="BU190" i="23" s="1"/>
  <c r="BR190" i="23"/>
  <c r="BT190" i="23" s="1"/>
  <c r="T715" i="7"/>
  <c r="Q716" i="7"/>
  <c r="AE716" i="7"/>
  <c r="AI715" i="7"/>
  <c r="AJ716" i="7" l="1"/>
  <c r="AN716" i="7"/>
  <c r="AM716" i="7"/>
  <c r="AK716" i="7"/>
  <c r="AL716" i="7"/>
  <c r="T716" i="7"/>
  <c r="Q717" i="7"/>
  <c r="AE717" i="7"/>
  <c r="AI716" i="7"/>
  <c r="AJ717" i="7" l="1"/>
  <c r="AN717" i="7"/>
  <c r="AK717" i="7"/>
  <c r="AL717" i="7"/>
  <c r="AM717" i="7"/>
  <c r="T717" i="7"/>
  <c r="Q718" i="7"/>
  <c r="AE718" i="7"/>
  <c r="AI717" i="7"/>
  <c r="AL718" i="7" l="1"/>
  <c r="AK718" i="7"/>
  <c r="AM718" i="7"/>
  <c r="AJ718" i="7"/>
  <c r="AN718" i="7"/>
  <c r="Q719" i="7"/>
  <c r="T718" i="7"/>
  <c r="AE719" i="7"/>
  <c r="AI718" i="7"/>
  <c r="AK719" i="7" l="1"/>
  <c r="AN719" i="7"/>
  <c r="AJ719" i="7"/>
  <c r="AM719" i="7"/>
  <c r="AL719" i="7"/>
  <c r="BO191" i="23"/>
  <c r="BP191" i="23" s="1"/>
  <c r="BQ191" i="23" s="1"/>
  <c r="AI719" i="7"/>
  <c r="AE720" i="7"/>
  <c r="Q720" i="7"/>
  <c r="T719" i="7"/>
  <c r="AJ720" i="7" l="1"/>
  <c r="AK720" i="7"/>
  <c r="AN720" i="7"/>
  <c r="AL720" i="7"/>
  <c r="AM720" i="7"/>
  <c r="AI720" i="7"/>
  <c r="AE721" i="7"/>
  <c r="T720" i="7"/>
  <c r="Q721" i="7"/>
  <c r="BR191" i="23"/>
  <c r="BT191" i="23" s="1"/>
  <c r="BS191" i="23"/>
  <c r="BU191" i="23" s="1"/>
  <c r="AK721" i="7" l="1"/>
  <c r="AJ721" i="7"/>
  <c r="AL721" i="7"/>
  <c r="AN721" i="7"/>
  <c r="AM721" i="7"/>
  <c r="Q722" i="7"/>
  <c r="T721" i="7"/>
  <c r="AI721" i="7"/>
  <c r="AE722" i="7"/>
  <c r="AM722" i="7" l="1"/>
  <c r="AN722" i="7"/>
  <c r="AJ722" i="7"/>
  <c r="AL722" i="7"/>
  <c r="AK722" i="7"/>
  <c r="AE723" i="7"/>
  <c r="AI722" i="7"/>
  <c r="Q723" i="7"/>
  <c r="T722" i="7"/>
  <c r="AL723" i="7" l="1"/>
  <c r="AM723" i="7"/>
  <c r="AJ723" i="7"/>
  <c r="AN723" i="7"/>
  <c r="AK723" i="7"/>
  <c r="Q724" i="7"/>
  <c r="T723" i="7"/>
  <c r="BO192" i="23"/>
  <c r="BP192" i="23" s="1"/>
  <c r="BQ192" i="23" s="1"/>
  <c r="AE724" i="7"/>
  <c r="AI723" i="7"/>
  <c r="AL724" i="7" l="1"/>
  <c r="AK724" i="7"/>
  <c r="AN724" i="7"/>
  <c r="AM724" i="7"/>
  <c r="AJ724" i="7"/>
  <c r="AE725" i="7"/>
  <c r="AI724" i="7"/>
  <c r="BS192" i="23"/>
  <c r="BU192" i="23" s="1"/>
  <c r="BR192" i="23"/>
  <c r="BT192" i="23" s="1"/>
  <c r="T724" i="7"/>
  <c r="Q725" i="7"/>
  <c r="AM725" i="7" l="1"/>
  <c r="AL725" i="7"/>
  <c r="AJ725" i="7"/>
  <c r="AK725" i="7"/>
  <c r="AN725" i="7"/>
  <c r="Q726" i="7"/>
  <c r="T725" i="7"/>
  <c r="AI725" i="7"/>
  <c r="AE726" i="7"/>
  <c r="AM726" i="7" l="1"/>
  <c r="AK726" i="7"/>
  <c r="AL726" i="7"/>
  <c r="AJ726" i="7"/>
  <c r="AN726" i="7"/>
  <c r="AE727" i="7"/>
  <c r="AI726" i="7"/>
  <c r="T726" i="7"/>
  <c r="Q727" i="7"/>
  <c r="AL727" i="7" l="1"/>
  <c r="AN727" i="7"/>
  <c r="AM727" i="7"/>
  <c r="AK727" i="7"/>
  <c r="AJ727" i="7"/>
  <c r="Q728" i="7"/>
  <c r="T727" i="7"/>
  <c r="BO193" i="23"/>
  <c r="BP193" i="23" s="1"/>
  <c r="BQ193" i="23" s="1"/>
  <c r="AE728" i="7"/>
  <c r="AI727" i="7"/>
  <c r="AJ728" i="7" l="1"/>
  <c r="AN728" i="7"/>
  <c r="AM728" i="7"/>
  <c r="AK728" i="7"/>
  <c r="AL728" i="7"/>
  <c r="AE729" i="7"/>
  <c r="AI728" i="7"/>
  <c r="BR193" i="23"/>
  <c r="BT193" i="23" s="1"/>
  <c r="BS193" i="23"/>
  <c r="BU193" i="23" s="1"/>
  <c r="Q729" i="7"/>
  <c r="T728" i="7"/>
  <c r="AJ729" i="7" l="1"/>
  <c r="AK729" i="7"/>
  <c r="AL729" i="7"/>
  <c r="AN729" i="7"/>
  <c r="AM729" i="7"/>
  <c r="Q730" i="7"/>
  <c r="T729" i="7"/>
  <c r="AE730" i="7"/>
  <c r="AI729" i="7"/>
  <c r="AM730" i="7" l="1"/>
  <c r="AK730" i="7"/>
  <c r="AL730" i="7"/>
  <c r="AJ730" i="7"/>
  <c r="AN730" i="7"/>
  <c r="AI730" i="7"/>
  <c r="AE731" i="7"/>
  <c r="Q731" i="7"/>
  <c r="T730" i="7"/>
  <c r="AM731" i="7" l="1"/>
  <c r="AN731" i="7"/>
  <c r="AL731" i="7"/>
  <c r="AJ731" i="7"/>
  <c r="AK731" i="7"/>
  <c r="AE732" i="7"/>
  <c r="AI731" i="7"/>
  <c r="T731" i="7"/>
  <c r="Q732" i="7"/>
  <c r="AJ732" i="7" l="1"/>
  <c r="AN732" i="7"/>
  <c r="AL732" i="7"/>
  <c r="AM732" i="7"/>
  <c r="AK732" i="7"/>
  <c r="T732" i="7"/>
  <c r="Q733" i="7"/>
  <c r="BO194" i="23"/>
  <c r="BP194" i="23" s="1"/>
  <c r="BQ194" i="23" s="1"/>
  <c r="AE733" i="7"/>
  <c r="AI732" i="7"/>
  <c r="AJ733" i="7" l="1"/>
  <c r="AM733" i="7"/>
  <c r="AL733" i="7"/>
  <c r="AN733" i="7"/>
  <c r="AK733" i="7"/>
  <c r="BS194" i="23"/>
  <c r="BU194" i="23" s="1"/>
  <c r="BR194" i="23"/>
  <c r="BT194" i="23" s="1"/>
  <c r="AE734" i="7"/>
  <c r="AI733" i="7"/>
  <c r="T733" i="7"/>
  <c r="Q734" i="7"/>
  <c r="AN734" i="7" l="1"/>
  <c r="AL734" i="7"/>
  <c r="AJ734" i="7"/>
  <c r="AK734" i="7"/>
  <c r="AM734" i="7"/>
  <c r="Q735" i="7"/>
  <c r="T734" i="7"/>
  <c r="AE735" i="7"/>
  <c r="AI734" i="7"/>
  <c r="AK735" i="7" l="1"/>
  <c r="AJ735" i="7"/>
  <c r="AL735" i="7"/>
  <c r="AN735" i="7"/>
  <c r="AM735" i="7"/>
  <c r="AI735" i="7"/>
  <c r="AE736" i="7"/>
  <c r="Q736" i="7"/>
  <c r="T735" i="7"/>
  <c r="AK736" i="7" l="1"/>
  <c r="AM736" i="7"/>
  <c r="AL736" i="7"/>
  <c r="AJ736" i="7"/>
  <c r="AN736" i="7"/>
  <c r="T736" i="7"/>
  <c r="Q737" i="7"/>
  <c r="AI736" i="7"/>
  <c r="AE737" i="7"/>
  <c r="BO195" i="23"/>
  <c r="BP195" i="23" s="1"/>
  <c r="BQ195" i="23" s="1"/>
  <c r="AN737" i="7" l="1"/>
  <c r="AJ737" i="7"/>
  <c r="AL737" i="7"/>
  <c r="AM737" i="7"/>
  <c r="AK737" i="7"/>
  <c r="BS195" i="23"/>
  <c r="BU195" i="23" s="1"/>
  <c r="BR195" i="23"/>
  <c r="BT195" i="23" s="1"/>
  <c r="AE738" i="7"/>
  <c r="AI737" i="7"/>
  <c r="Q738" i="7"/>
  <c r="T737" i="7"/>
  <c r="AL738" i="7" l="1"/>
  <c r="AK738" i="7"/>
  <c r="AN738" i="7"/>
  <c r="AJ738" i="7"/>
  <c r="AM738" i="7"/>
  <c r="Q739" i="7"/>
  <c r="T738" i="7"/>
  <c r="AE739" i="7"/>
  <c r="AI738" i="7"/>
  <c r="AN739" i="7" l="1"/>
  <c r="AM739" i="7"/>
  <c r="AK739" i="7"/>
  <c r="AJ739" i="7"/>
  <c r="AL739" i="7"/>
  <c r="AE740" i="7"/>
  <c r="AI739" i="7"/>
  <c r="Q740" i="7"/>
  <c r="T739" i="7"/>
  <c r="AL740" i="7" l="1"/>
  <c r="AJ740" i="7"/>
  <c r="AN740" i="7"/>
  <c r="AK740" i="7"/>
  <c r="AM740" i="7"/>
  <c r="AE741" i="7"/>
  <c r="AI740" i="7"/>
  <c r="T740" i="7"/>
  <c r="Q741" i="7"/>
  <c r="AK741" i="7" l="1"/>
  <c r="AM741" i="7"/>
  <c r="AN741" i="7"/>
  <c r="AJ741" i="7"/>
  <c r="AL741" i="7"/>
  <c r="Q742" i="7"/>
  <c r="T741" i="7"/>
  <c r="BO196" i="23"/>
  <c r="BP196" i="23" s="1"/>
  <c r="BQ196" i="23" s="1"/>
  <c r="AI741" i="7"/>
  <c r="AE742" i="7"/>
  <c r="AK742" i="7" l="1"/>
  <c r="AN742" i="7"/>
  <c r="AL742" i="7"/>
  <c r="AM742" i="7"/>
  <c r="AJ742" i="7"/>
  <c r="AE743" i="7"/>
  <c r="AI742" i="7"/>
  <c r="BR196" i="23"/>
  <c r="BS196" i="23"/>
  <c r="T742" i="7"/>
  <c r="Q743" i="7"/>
  <c r="AK743" i="7" l="1"/>
  <c r="AN743" i="7"/>
  <c r="AL743" i="7"/>
  <c r="AJ743" i="7"/>
  <c r="AM743" i="7"/>
  <c r="BU196" i="23"/>
  <c r="Q744" i="7"/>
  <c r="T743" i="7"/>
  <c r="BT196" i="23"/>
  <c r="AE744" i="7"/>
  <c r="AI743" i="7"/>
  <c r="AK744" i="7" l="1"/>
  <c r="AN744" i="7"/>
  <c r="AJ744" i="7"/>
  <c r="AL744" i="7"/>
  <c r="AM744" i="7"/>
  <c r="Q745" i="7"/>
  <c r="T744" i="7"/>
  <c r="AE745" i="7"/>
  <c r="AI744" i="7"/>
  <c r="AM745" i="7" l="1"/>
  <c r="AL745" i="7"/>
  <c r="AN745" i="7"/>
  <c r="AJ745" i="7"/>
  <c r="AK745" i="7"/>
  <c r="AE746" i="7"/>
  <c r="AI745" i="7"/>
  <c r="Q746" i="7"/>
  <c r="T745" i="7"/>
  <c r="BO197" i="23"/>
  <c r="BP197" i="23" s="1"/>
  <c r="BQ197" i="23" s="1"/>
  <c r="AJ746" i="7" l="1"/>
  <c r="AK746" i="7"/>
  <c r="AL746" i="7"/>
  <c r="AN746" i="7"/>
  <c r="AM746" i="7"/>
  <c r="BS197" i="23"/>
  <c r="BR197" i="23"/>
  <c r="Q747" i="7"/>
  <c r="T746" i="7"/>
  <c r="AE747" i="7"/>
  <c r="AI746" i="7"/>
  <c r="BT197" i="23" l="1"/>
  <c r="BU197" i="23"/>
  <c r="AN747" i="7"/>
  <c r="AL747" i="7"/>
  <c r="AK747" i="7"/>
  <c r="AJ747" i="7"/>
  <c r="AM747" i="7"/>
  <c r="AE748" i="7"/>
  <c r="AI747" i="7"/>
  <c r="T747" i="7"/>
  <c r="Q748" i="7"/>
  <c r="AJ748" i="7" l="1"/>
  <c r="AN748" i="7"/>
  <c r="AM748" i="7"/>
  <c r="AK748" i="7"/>
  <c r="AL748" i="7"/>
  <c r="T748" i="7"/>
  <c r="Q749" i="7"/>
  <c r="AE749" i="7"/>
  <c r="AI748" i="7"/>
  <c r="AJ749" i="7" l="1"/>
  <c r="AN749" i="7"/>
  <c r="AM749" i="7"/>
  <c r="AK749" i="7"/>
  <c r="AL749" i="7"/>
  <c r="BO198" i="23"/>
  <c r="BP198" i="23" s="1"/>
  <c r="BQ198" i="23" s="1"/>
  <c r="AE750" i="7"/>
  <c r="AI749" i="7"/>
  <c r="T749" i="7"/>
  <c r="Q750" i="7"/>
  <c r="AM750" i="7" l="1"/>
  <c r="AN750" i="7"/>
  <c r="AJ750" i="7"/>
  <c r="AK750" i="7"/>
  <c r="AL750" i="7"/>
  <c r="Q751" i="7"/>
  <c r="T750" i="7"/>
  <c r="AE751" i="7"/>
  <c r="AI750" i="7"/>
  <c r="BS198" i="23"/>
  <c r="BR198" i="23"/>
  <c r="BT198" i="23" l="1"/>
  <c r="AK751" i="7"/>
  <c r="AM751" i="7"/>
  <c r="AN751" i="7"/>
  <c r="AL751" i="7"/>
  <c r="AJ751" i="7"/>
  <c r="BU198" i="23"/>
  <c r="AI751" i="7"/>
  <c r="AE752" i="7"/>
  <c r="Q752" i="7"/>
  <c r="T751" i="7"/>
  <c r="AJ752" i="7" l="1"/>
  <c r="AL752" i="7"/>
  <c r="AN752" i="7"/>
  <c r="AM752" i="7"/>
  <c r="AK752" i="7"/>
  <c r="AI752" i="7"/>
  <c r="AE753" i="7"/>
  <c r="T752" i="7"/>
  <c r="Q753" i="7"/>
  <c r="AL753" i="7" l="1"/>
  <c r="AM753" i="7"/>
  <c r="AJ753" i="7"/>
  <c r="AN753" i="7"/>
  <c r="AK753" i="7"/>
  <c r="T753" i="7"/>
  <c r="Q754" i="7"/>
  <c r="AE754" i="7"/>
  <c r="AI753" i="7"/>
  <c r="BO199" i="23"/>
  <c r="BP199" i="23" s="1"/>
  <c r="BQ199" i="23" s="1"/>
  <c r="AN754" i="7" l="1"/>
  <c r="AJ754" i="7"/>
  <c r="AM754" i="7"/>
  <c r="AK754" i="7"/>
  <c r="AL754" i="7"/>
  <c r="BS199" i="23"/>
  <c r="BR199" i="23"/>
  <c r="AE755" i="7"/>
  <c r="AI754" i="7"/>
  <c r="Q755" i="7"/>
  <c r="T754" i="7"/>
  <c r="AK755" i="7" l="1"/>
  <c r="AN755" i="7"/>
  <c r="AM755" i="7"/>
  <c r="AL755" i="7"/>
  <c r="AJ755" i="7"/>
  <c r="BT199" i="23"/>
  <c r="BU199" i="23"/>
  <c r="Q756" i="7"/>
  <c r="T755" i="7"/>
  <c r="AE756" i="7"/>
  <c r="AI755" i="7"/>
  <c r="AL756" i="7" l="1"/>
  <c r="AK756" i="7"/>
  <c r="AM756" i="7"/>
  <c r="AN756" i="7"/>
  <c r="AJ756" i="7"/>
  <c r="AE757" i="7"/>
  <c r="AI756" i="7"/>
  <c r="T756" i="7"/>
  <c r="Q757" i="7"/>
  <c r="AM757" i="7" l="1"/>
  <c r="AN757" i="7"/>
  <c r="AJ757" i="7"/>
  <c r="AL757" i="7"/>
  <c r="AK757" i="7"/>
  <c r="AI757" i="7"/>
  <c r="AE758" i="7"/>
  <c r="Q758" i="7"/>
  <c r="T757" i="7"/>
  <c r="AK758" i="7" l="1"/>
  <c r="AL758" i="7"/>
  <c r="AM758" i="7"/>
  <c r="AJ758" i="7"/>
  <c r="AN758" i="7"/>
  <c r="T758" i="7"/>
  <c r="Q759" i="7"/>
  <c r="AE759" i="7"/>
  <c r="AI758" i="7"/>
  <c r="BO200" i="23"/>
  <c r="BP200" i="23" s="1"/>
  <c r="BQ200" i="23" s="1"/>
  <c r="AK759" i="7" l="1"/>
  <c r="AL759" i="7"/>
  <c r="AN759" i="7"/>
  <c r="AM759" i="7"/>
  <c r="AJ759" i="7"/>
  <c r="BS200" i="23"/>
  <c r="BR200" i="23"/>
  <c r="AE760" i="7"/>
  <c r="AI759" i="7"/>
  <c r="Q760" i="7"/>
  <c r="T759" i="7"/>
  <c r="BU200" i="23" l="1"/>
  <c r="AM760" i="7"/>
  <c r="AN760" i="7"/>
  <c r="AL760" i="7"/>
  <c r="AJ760" i="7"/>
  <c r="AK760" i="7"/>
  <c r="BT200" i="23"/>
  <c r="Q761" i="7"/>
  <c r="T760" i="7"/>
  <c r="AI760" i="7"/>
  <c r="AE761" i="7"/>
  <c r="AJ761" i="7" l="1"/>
  <c r="AM761" i="7"/>
  <c r="AN761" i="7"/>
  <c r="AL761" i="7"/>
  <c r="AK761" i="7"/>
  <c r="AE762" i="7"/>
  <c r="AI761" i="7"/>
  <c r="Q762" i="7"/>
  <c r="T761" i="7"/>
  <c r="AJ762" i="7" l="1"/>
  <c r="AK762" i="7"/>
  <c r="AM762" i="7"/>
  <c r="AN762" i="7"/>
  <c r="AL762" i="7"/>
  <c r="BO201" i="23"/>
  <c r="BP201" i="23" s="1"/>
  <c r="BQ201" i="23" s="1"/>
  <c r="Q763" i="7"/>
  <c r="T762" i="7"/>
  <c r="AE763" i="7"/>
  <c r="AI762" i="7"/>
  <c r="AK763" i="7" l="1"/>
  <c r="AN763" i="7"/>
  <c r="AJ763" i="7"/>
  <c r="AL763" i="7"/>
  <c r="AM763" i="7"/>
  <c r="BS201" i="23"/>
  <c r="BR201" i="23"/>
  <c r="T763" i="7"/>
  <c r="Q764" i="7"/>
  <c r="AE764" i="7"/>
  <c r="AI763" i="7"/>
  <c r="AK764" i="7" l="1"/>
  <c r="AL764" i="7"/>
  <c r="AM764" i="7"/>
  <c r="AJ764" i="7"/>
  <c r="AN764" i="7"/>
  <c r="BU201" i="23"/>
  <c r="BT201" i="23"/>
  <c r="T764" i="7"/>
  <c r="Q765" i="7"/>
  <c r="AE765" i="7"/>
  <c r="AI764" i="7"/>
  <c r="AN765" i="7" l="1"/>
  <c r="AL765" i="7"/>
  <c r="AM765" i="7"/>
  <c r="AK765" i="7"/>
  <c r="AJ765" i="7"/>
  <c r="AE766" i="7"/>
  <c r="AI765" i="7"/>
  <c r="T765" i="7"/>
  <c r="Q766" i="7"/>
  <c r="AK766" i="7" l="1"/>
  <c r="AN766" i="7"/>
  <c r="AL766" i="7"/>
  <c r="AJ766" i="7"/>
  <c r="AM766" i="7"/>
  <c r="Q767" i="7"/>
  <c r="T766" i="7"/>
  <c r="AE767" i="7"/>
  <c r="AI766" i="7"/>
  <c r="AJ767" i="7" l="1"/>
  <c r="AM767" i="7"/>
  <c r="AK767" i="7"/>
  <c r="AL767" i="7"/>
  <c r="AN767" i="7"/>
  <c r="AI767" i="7"/>
  <c r="AE768" i="7"/>
  <c r="BO202" i="23"/>
  <c r="BP202" i="23" s="1"/>
  <c r="BQ202" i="23" s="1"/>
  <c r="Q768" i="7"/>
  <c r="T767" i="7"/>
  <c r="AM768" i="7" l="1"/>
  <c r="AJ768" i="7"/>
  <c r="AK768" i="7"/>
  <c r="AL768" i="7"/>
  <c r="AN768" i="7"/>
  <c r="BS202" i="23"/>
  <c r="BU202" i="23" s="1"/>
  <c r="BR202" i="23"/>
  <c r="BT202" i="23" s="1"/>
  <c r="T768" i="7"/>
  <c r="Q769" i="7"/>
  <c r="AI768" i="7"/>
  <c r="AE769" i="7"/>
  <c r="AL769" i="7" l="1"/>
  <c r="AJ769" i="7"/>
  <c r="AN769" i="7"/>
  <c r="AK769" i="7"/>
  <c r="AM769" i="7"/>
  <c r="T769" i="7"/>
  <c r="Q770" i="7"/>
  <c r="AE770" i="7"/>
  <c r="AI769" i="7"/>
  <c r="AN770" i="7" l="1"/>
  <c r="AK770" i="7"/>
  <c r="AL770" i="7"/>
  <c r="AJ770" i="7"/>
  <c r="AM770" i="7"/>
  <c r="AE771" i="7"/>
  <c r="AI770" i="7"/>
  <c r="Q771" i="7"/>
  <c r="T770" i="7"/>
  <c r="AK771" i="7" l="1"/>
  <c r="AN771" i="7"/>
  <c r="AJ771" i="7"/>
  <c r="AM771" i="7"/>
  <c r="AL771" i="7"/>
  <c r="Q772" i="7"/>
  <c r="T771" i="7"/>
  <c r="BO203" i="23"/>
  <c r="BP203" i="23" s="1"/>
  <c r="BQ203" i="23" s="1"/>
  <c r="AE772" i="7"/>
  <c r="AI771" i="7"/>
  <c r="AN772" i="7" l="1"/>
  <c r="AJ772" i="7"/>
  <c r="AL772" i="7"/>
  <c r="AK772" i="7"/>
  <c r="AM772" i="7"/>
  <c r="BS203" i="23"/>
  <c r="BU203" i="23" s="1"/>
  <c r="BR203" i="23"/>
  <c r="BT203" i="23" s="1"/>
  <c r="AE773" i="7"/>
  <c r="AI772" i="7"/>
  <c r="T772" i="7"/>
  <c r="Q773" i="7"/>
  <c r="AK773" i="7" l="1"/>
  <c r="AJ773" i="7"/>
  <c r="AL773" i="7"/>
  <c r="AM773" i="7"/>
  <c r="AN773" i="7"/>
  <c r="AI773" i="7"/>
  <c r="AE774" i="7"/>
  <c r="Q774" i="7"/>
  <c r="T773" i="7"/>
  <c r="AN774" i="7" l="1"/>
  <c r="AL774" i="7"/>
  <c r="AK774" i="7"/>
  <c r="AJ774" i="7"/>
  <c r="AM774" i="7"/>
  <c r="AE775" i="7"/>
  <c r="AI774" i="7"/>
  <c r="T774" i="7"/>
  <c r="Q775" i="7"/>
  <c r="AN775" i="7" l="1"/>
  <c r="AK775" i="7"/>
  <c r="AL775" i="7"/>
  <c r="AJ775" i="7"/>
  <c r="AM775" i="7"/>
  <c r="BO204" i="23"/>
  <c r="BP204" i="23" s="1"/>
  <c r="BQ204" i="23" s="1"/>
  <c r="Q776" i="7"/>
  <c r="T775" i="7"/>
  <c r="AE776" i="7"/>
  <c r="AI775" i="7"/>
  <c r="AM776" i="7" l="1"/>
  <c r="AN776" i="7"/>
  <c r="AL776" i="7"/>
  <c r="AJ776" i="7"/>
  <c r="AK776" i="7"/>
  <c r="AI776" i="7"/>
  <c r="AE777" i="7"/>
  <c r="BR204" i="23"/>
  <c r="BT204" i="23" s="1"/>
  <c r="BS204" i="23"/>
  <c r="BU204" i="23" s="1"/>
  <c r="Q777" i="7"/>
  <c r="T776" i="7"/>
  <c r="AK777" i="7" l="1"/>
  <c r="AJ777" i="7"/>
  <c r="AN777" i="7"/>
  <c r="AL777" i="7"/>
  <c r="AM777" i="7"/>
  <c r="Q778" i="7"/>
  <c r="T777" i="7"/>
  <c r="AE778" i="7"/>
  <c r="AI777" i="7"/>
  <c r="AM778" i="7" l="1"/>
  <c r="AK778" i="7"/>
  <c r="AN778" i="7"/>
  <c r="AJ778" i="7"/>
  <c r="AL778" i="7"/>
  <c r="AE779" i="7"/>
  <c r="AI778" i="7"/>
  <c r="Q779" i="7"/>
  <c r="T778" i="7"/>
  <c r="AN779" i="7" l="1"/>
  <c r="AM779" i="7"/>
  <c r="AJ779" i="7"/>
  <c r="AK779" i="7"/>
  <c r="AL779" i="7"/>
  <c r="T779" i="7"/>
  <c r="Q780" i="7"/>
  <c r="AE780" i="7"/>
  <c r="AI779" i="7"/>
  <c r="AK780" i="7" l="1"/>
  <c r="AJ780" i="7"/>
  <c r="AN780" i="7"/>
  <c r="AL780" i="7"/>
  <c r="AM780" i="7"/>
  <c r="BO205" i="23"/>
  <c r="BP205" i="23" s="1"/>
  <c r="BQ205" i="23" s="1"/>
  <c r="AE781" i="7"/>
  <c r="AI780" i="7"/>
  <c r="T780" i="7"/>
  <c r="Q781" i="7"/>
  <c r="AM781" i="7" l="1"/>
  <c r="AK781" i="7"/>
  <c r="AN781" i="7"/>
  <c r="AL781" i="7"/>
  <c r="AJ781" i="7"/>
  <c r="AE782" i="7"/>
  <c r="AI781" i="7"/>
  <c r="T781" i="7"/>
  <c r="Q782" i="7"/>
  <c r="BS205" i="23"/>
  <c r="BU205" i="23" s="1"/>
  <c r="BR205" i="23"/>
  <c r="BT205" i="23" s="1"/>
  <c r="AN782" i="7" l="1"/>
  <c r="AL782" i="7"/>
  <c r="AK782" i="7"/>
  <c r="AJ782" i="7"/>
  <c r="AM782" i="7"/>
  <c r="Q783" i="7"/>
  <c r="T782" i="7"/>
  <c r="AE783" i="7"/>
  <c r="AI782" i="7"/>
  <c r="AJ783" i="7" l="1"/>
  <c r="AL783" i="7"/>
  <c r="AK783" i="7"/>
  <c r="AM783" i="7"/>
  <c r="AN783" i="7"/>
  <c r="AI783" i="7"/>
  <c r="AE784" i="7"/>
  <c r="Q784" i="7"/>
  <c r="T783" i="7"/>
  <c r="AL784" i="7" l="1"/>
  <c r="AN784" i="7"/>
  <c r="AJ784" i="7"/>
  <c r="AM784" i="7"/>
  <c r="AK784" i="7"/>
  <c r="T784" i="7"/>
  <c r="Q785" i="7"/>
  <c r="AE785" i="7"/>
  <c r="AI784" i="7"/>
  <c r="BO206" i="23"/>
  <c r="BP206" i="23" s="1"/>
  <c r="BQ206" i="23" s="1"/>
  <c r="AM785" i="7" l="1"/>
  <c r="AL785" i="7"/>
  <c r="AK785" i="7"/>
  <c r="AN785" i="7"/>
  <c r="AJ785" i="7"/>
  <c r="BS206" i="23"/>
  <c r="BU206" i="23" s="1"/>
  <c r="BR206" i="23"/>
  <c r="BT206" i="23" s="1"/>
  <c r="AE786" i="7"/>
  <c r="AI785" i="7"/>
  <c r="T785" i="7"/>
  <c r="Q786" i="7"/>
  <c r="AK786" i="7" l="1"/>
  <c r="AL786" i="7"/>
  <c r="AM786" i="7"/>
  <c r="AJ786" i="7"/>
  <c r="AN786" i="7"/>
  <c r="AE787" i="7"/>
  <c r="AI786" i="7"/>
  <c r="Q787" i="7"/>
  <c r="T786" i="7"/>
  <c r="AL787" i="7" l="1"/>
  <c r="AN787" i="7"/>
  <c r="AJ787" i="7"/>
  <c r="AM787" i="7"/>
  <c r="AK787" i="7"/>
  <c r="Q788" i="7"/>
  <c r="T787" i="7"/>
  <c r="AE788" i="7"/>
  <c r="AI787" i="7"/>
  <c r="AK788" i="7" l="1"/>
  <c r="AL788" i="7"/>
  <c r="AN788" i="7"/>
  <c r="AJ788" i="7"/>
  <c r="AM788" i="7"/>
  <c r="BO207" i="23"/>
  <c r="BP207" i="23" s="1"/>
  <c r="BQ207" i="23" s="1"/>
  <c r="AE789" i="7"/>
  <c r="AI788" i="7"/>
  <c r="T788" i="7"/>
  <c r="Q789" i="7"/>
  <c r="AM789" i="7" l="1"/>
  <c r="AN789" i="7"/>
  <c r="AJ789" i="7"/>
  <c r="AL789" i="7"/>
  <c r="AK789" i="7"/>
  <c r="BS207" i="23"/>
  <c r="BU207" i="23" s="1"/>
  <c r="BR207" i="23"/>
  <c r="BT207" i="23" s="1"/>
  <c r="Q790" i="7"/>
  <c r="T789" i="7"/>
  <c r="AI789" i="7"/>
  <c r="AE790" i="7"/>
  <c r="AK790" i="7" l="1"/>
  <c r="AL790" i="7"/>
  <c r="AM790" i="7"/>
  <c r="AN790" i="7"/>
  <c r="AJ790" i="7"/>
  <c r="AE791" i="7"/>
  <c r="AI790" i="7"/>
  <c r="Q791" i="7"/>
  <c r="T790" i="7"/>
  <c r="AK791" i="7" l="1"/>
  <c r="AJ791" i="7"/>
  <c r="AN791" i="7"/>
  <c r="AL791" i="7"/>
  <c r="AM791" i="7"/>
  <c r="Q792" i="7"/>
  <c r="T791" i="7"/>
  <c r="AE792" i="7"/>
  <c r="AI791" i="7"/>
  <c r="AN792" i="7" l="1"/>
  <c r="AJ792" i="7"/>
  <c r="AM792" i="7"/>
  <c r="AK792" i="7"/>
  <c r="AL792" i="7"/>
  <c r="AI792" i="7"/>
  <c r="AE793" i="7"/>
  <c r="Q793" i="7"/>
  <c r="T792" i="7"/>
  <c r="AK793" i="7" l="1"/>
  <c r="AN793" i="7"/>
  <c r="AL793" i="7"/>
  <c r="AM793" i="7"/>
  <c r="AJ793" i="7"/>
  <c r="Q794" i="7"/>
  <c r="T793" i="7"/>
  <c r="AE794" i="7"/>
  <c r="AI793" i="7"/>
  <c r="BO208" i="23"/>
  <c r="BP208" i="23" s="1"/>
  <c r="BQ208" i="23" s="1"/>
  <c r="AM794" i="7" l="1"/>
  <c r="AN794" i="7"/>
  <c r="AJ794" i="7"/>
  <c r="AK794" i="7"/>
  <c r="AL794" i="7"/>
  <c r="BS208" i="23"/>
  <c r="BR208" i="23"/>
  <c r="AE795" i="7"/>
  <c r="AI794" i="7"/>
  <c r="Q795" i="7"/>
  <c r="T794" i="7"/>
  <c r="AL795" i="7" l="1"/>
  <c r="AN795" i="7"/>
  <c r="AK795" i="7"/>
  <c r="AJ795" i="7"/>
  <c r="AM795" i="7"/>
  <c r="T795" i="7"/>
  <c r="Q796" i="7"/>
  <c r="AE796" i="7"/>
  <c r="AI795" i="7"/>
  <c r="BT208" i="23"/>
  <c r="BU208" i="23"/>
  <c r="AL796" i="7" l="1"/>
  <c r="AK796" i="7"/>
  <c r="AJ796" i="7"/>
  <c r="AM796" i="7"/>
  <c r="AN796" i="7"/>
  <c r="AE797" i="7"/>
  <c r="AI796" i="7"/>
  <c r="T796" i="7"/>
  <c r="Q797" i="7"/>
  <c r="AM797" i="7" l="1"/>
  <c r="AJ797" i="7"/>
  <c r="AK797" i="7"/>
  <c r="AN797" i="7"/>
  <c r="AL797" i="7"/>
  <c r="BO209" i="23"/>
  <c r="BP209" i="23" s="1"/>
  <c r="BQ209" i="23" s="1"/>
  <c r="T797" i="7"/>
  <c r="Q798" i="7"/>
  <c r="AE798" i="7"/>
  <c r="AI797" i="7"/>
  <c r="AL798" i="7" l="1"/>
  <c r="AM798" i="7"/>
  <c r="AK798" i="7"/>
  <c r="AN798" i="7"/>
  <c r="AJ798" i="7"/>
  <c r="AE799" i="7"/>
  <c r="AI798" i="7"/>
  <c r="Q799" i="7"/>
  <c r="T798" i="7"/>
  <c r="BS209" i="23"/>
  <c r="BR209" i="23"/>
  <c r="AM799" i="7" l="1"/>
  <c r="AJ799" i="7"/>
  <c r="AN799" i="7"/>
  <c r="AL799" i="7"/>
  <c r="AK799" i="7"/>
  <c r="BU209" i="23"/>
  <c r="BT209" i="23"/>
  <c r="Q800" i="7"/>
  <c r="T799" i="7"/>
  <c r="AI799" i="7"/>
  <c r="AE800" i="7"/>
  <c r="AL800" i="7" l="1"/>
  <c r="AM800" i="7"/>
  <c r="AJ800" i="7"/>
  <c r="AN800" i="7"/>
  <c r="AK800" i="7"/>
  <c r="AE801" i="7"/>
  <c r="AI800" i="7"/>
  <c r="T800" i="7"/>
  <c r="Q801" i="7"/>
  <c r="AL801" i="7" l="1"/>
  <c r="AJ801" i="7"/>
  <c r="AK801" i="7"/>
  <c r="AM801" i="7"/>
  <c r="AN801" i="7"/>
  <c r="T801" i="7"/>
  <c r="Q802" i="7"/>
  <c r="BO210" i="23"/>
  <c r="BP210" i="23" s="1"/>
  <c r="BQ210" i="23" s="1"/>
  <c r="AE802" i="7"/>
  <c r="AI801" i="7"/>
  <c r="AL802" i="7" l="1"/>
  <c r="AN802" i="7"/>
  <c r="AM802" i="7"/>
  <c r="AK802" i="7"/>
  <c r="AJ802" i="7"/>
  <c r="AE803" i="7"/>
  <c r="AI802" i="7"/>
  <c r="Q803" i="7"/>
  <c r="T802" i="7"/>
  <c r="BR210" i="23"/>
  <c r="BS210" i="23"/>
  <c r="BT210" i="23" l="1"/>
  <c r="AL803" i="7"/>
  <c r="AM803" i="7"/>
  <c r="AK803" i="7"/>
  <c r="AJ803" i="7"/>
  <c r="AN803" i="7"/>
  <c r="BU210" i="23"/>
  <c r="AE804" i="7"/>
  <c r="AI803" i="7"/>
  <c r="Q804" i="7"/>
  <c r="T803" i="7"/>
  <c r="AK804" i="7" l="1"/>
  <c r="AJ804" i="7"/>
  <c r="AM804" i="7"/>
  <c r="AL804" i="7"/>
  <c r="AN804" i="7"/>
  <c r="T804" i="7"/>
  <c r="Q805" i="7"/>
  <c r="AE805" i="7"/>
  <c r="AI804" i="7"/>
  <c r="AK805" i="7" l="1"/>
  <c r="AM805" i="7"/>
  <c r="AN805" i="7"/>
  <c r="AJ805" i="7"/>
  <c r="AL805" i="7"/>
  <c r="AI805" i="7"/>
  <c r="AE806" i="7"/>
  <c r="Q806" i="7"/>
  <c r="T805" i="7"/>
  <c r="AK806" i="7" l="1"/>
  <c r="AN806" i="7"/>
  <c r="AL806" i="7"/>
  <c r="AM806" i="7"/>
  <c r="AJ806" i="7"/>
  <c r="Q807" i="7"/>
  <c r="T806" i="7"/>
  <c r="AE807" i="7"/>
  <c r="AI806" i="7"/>
  <c r="BO211" i="23"/>
  <c r="BP211" i="23" s="1"/>
  <c r="BQ211" i="23" s="1"/>
  <c r="AN807" i="7" l="1"/>
  <c r="AJ807" i="7"/>
  <c r="AM807" i="7"/>
  <c r="AK807" i="7"/>
  <c r="AL807" i="7"/>
  <c r="BS211" i="23"/>
  <c r="BR211" i="23"/>
  <c r="AE808" i="7"/>
  <c r="AI807" i="7"/>
  <c r="Q808" i="7"/>
  <c r="T807" i="7"/>
  <c r="AM808" i="7" l="1"/>
  <c r="AN808" i="7"/>
  <c r="AK808" i="7"/>
  <c r="AL808" i="7"/>
  <c r="AJ808" i="7"/>
  <c r="BT211" i="23"/>
  <c r="BU211" i="23"/>
  <c r="AI808" i="7"/>
  <c r="AE809" i="7"/>
  <c r="Q809" i="7"/>
  <c r="T808" i="7"/>
  <c r="AM809" i="7" l="1"/>
  <c r="AJ809" i="7"/>
  <c r="AN809" i="7"/>
  <c r="AL809" i="7"/>
  <c r="AK809" i="7"/>
  <c r="Q810" i="7"/>
  <c r="T809" i="7"/>
  <c r="AE810" i="7"/>
  <c r="AI809" i="7"/>
  <c r="AK810" i="7" l="1"/>
  <c r="AL810" i="7"/>
  <c r="AJ810" i="7"/>
  <c r="AN810" i="7"/>
  <c r="AM810" i="7"/>
  <c r="BO212" i="23"/>
  <c r="BP212" i="23" s="1"/>
  <c r="BQ212" i="23" s="1"/>
  <c r="AE811" i="7"/>
  <c r="AI810" i="7"/>
  <c r="Q811" i="7"/>
  <c r="T810" i="7"/>
  <c r="AJ811" i="7" l="1"/>
  <c r="AK811" i="7"/>
  <c r="AL811" i="7"/>
  <c r="AN811" i="7"/>
  <c r="AM811" i="7"/>
  <c r="Q812" i="7"/>
  <c r="T811" i="7"/>
  <c r="AE812" i="7"/>
  <c r="AI811" i="7"/>
  <c r="BS212" i="23"/>
  <c r="BR212" i="23"/>
  <c r="AM812" i="7" l="1"/>
  <c r="AL812" i="7"/>
  <c r="AN812" i="7"/>
  <c r="AJ812" i="7"/>
  <c r="AK812" i="7"/>
  <c r="BU212" i="23"/>
  <c r="BT212" i="23"/>
  <c r="AE813" i="7"/>
  <c r="AI812" i="7"/>
  <c r="Q813" i="7"/>
  <c r="T812" i="7"/>
  <c r="AN813" i="7" l="1"/>
  <c r="AM813" i="7"/>
  <c r="AK813" i="7"/>
  <c r="AL813" i="7"/>
  <c r="AJ813" i="7"/>
  <c r="T813" i="7"/>
  <c r="Q814" i="7"/>
  <c r="AI813" i="7"/>
  <c r="AE814" i="7"/>
  <c r="AL814" i="7" l="1"/>
  <c r="AK814" i="7"/>
  <c r="AM814" i="7"/>
  <c r="AJ814" i="7"/>
  <c r="AN814" i="7"/>
  <c r="AI814" i="7"/>
  <c r="AE815" i="7"/>
  <c r="BO213" i="23"/>
  <c r="BP213" i="23" s="1"/>
  <c r="BQ213" i="23" s="1"/>
  <c r="Q815" i="7"/>
  <c r="T814" i="7"/>
  <c r="AK815" i="7" l="1"/>
  <c r="AJ815" i="7"/>
  <c r="AL815" i="7"/>
  <c r="AN815" i="7"/>
  <c r="AM815" i="7"/>
  <c r="BS213" i="23"/>
  <c r="BR213" i="23"/>
  <c r="Q816" i="7"/>
  <c r="T815" i="7"/>
  <c r="AE816" i="7"/>
  <c r="AI815" i="7"/>
  <c r="BT213" i="23" l="1"/>
  <c r="AM816" i="7"/>
  <c r="AL816" i="7"/>
  <c r="AK816" i="7"/>
  <c r="AJ816" i="7"/>
  <c r="AN816" i="7"/>
  <c r="BU213" i="23"/>
  <c r="AE817" i="7"/>
  <c r="AI816" i="7"/>
  <c r="Q817" i="7"/>
  <c r="T816" i="7"/>
  <c r="AM817" i="7" l="1"/>
  <c r="AK817" i="7"/>
  <c r="AJ817" i="7"/>
  <c r="AL817" i="7"/>
  <c r="AN817" i="7"/>
  <c r="Q818" i="7"/>
  <c r="T817" i="7"/>
  <c r="AE818" i="7"/>
  <c r="AI817" i="7"/>
  <c r="AL818" i="7" l="1"/>
  <c r="AN818" i="7"/>
  <c r="AK818" i="7"/>
  <c r="AJ818" i="7"/>
  <c r="AM818" i="7"/>
  <c r="AE819" i="7"/>
  <c r="AI818" i="7"/>
  <c r="T818" i="7"/>
  <c r="Q819" i="7"/>
  <c r="AL819" i="7" l="1"/>
  <c r="AM819" i="7"/>
  <c r="AK819" i="7"/>
  <c r="AJ819" i="7"/>
  <c r="AN819" i="7"/>
  <c r="T819" i="7"/>
  <c r="Q820" i="7"/>
  <c r="AE820" i="7"/>
  <c r="AI819" i="7"/>
  <c r="BO214" i="23"/>
  <c r="BP214" i="23" s="1"/>
  <c r="BQ214" i="23" s="1"/>
  <c r="AK820" i="7" l="1"/>
  <c r="AN820" i="7"/>
  <c r="AM820" i="7"/>
  <c r="AL820" i="7"/>
  <c r="AJ820" i="7"/>
  <c r="BS214" i="23"/>
  <c r="BU214" i="23" s="1"/>
  <c r="BR214" i="23"/>
  <c r="BT214" i="23" s="1"/>
  <c r="AI820" i="7"/>
  <c r="AE821" i="7"/>
  <c r="T820" i="7"/>
  <c r="Q821" i="7"/>
  <c r="AM821" i="7" l="1"/>
  <c r="AN821" i="7"/>
  <c r="AK821" i="7"/>
  <c r="AJ821" i="7"/>
  <c r="AL821" i="7"/>
  <c r="Q822" i="7"/>
  <c r="T821" i="7"/>
  <c r="AE822" i="7"/>
  <c r="AI821" i="7"/>
  <c r="AN822" i="7" l="1"/>
  <c r="AL822" i="7"/>
  <c r="AK822" i="7"/>
  <c r="AJ822" i="7"/>
  <c r="AM822" i="7"/>
  <c r="AE823" i="7"/>
  <c r="AI822" i="7"/>
  <c r="Q823" i="7"/>
  <c r="T822" i="7"/>
  <c r="AK823" i="7" l="1"/>
  <c r="AL823" i="7"/>
  <c r="AJ823" i="7"/>
  <c r="AN823" i="7"/>
  <c r="AM823" i="7"/>
  <c r="Q824" i="7"/>
  <c r="T823" i="7"/>
  <c r="BO215" i="23"/>
  <c r="BP215" i="23" s="1"/>
  <c r="BQ215" i="23" s="1"/>
  <c r="AE824" i="7"/>
  <c r="AI823" i="7"/>
  <c r="AN824" i="7" l="1"/>
  <c r="AM824" i="7"/>
  <c r="AJ824" i="7"/>
  <c r="AL824" i="7"/>
  <c r="AK824" i="7"/>
  <c r="BS215" i="23"/>
  <c r="BU215" i="23" s="1"/>
  <c r="BR215" i="23"/>
  <c r="BT215" i="23" s="1"/>
  <c r="AI824" i="7"/>
  <c r="AE825" i="7"/>
  <c r="Q825" i="7"/>
  <c r="T824" i="7"/>
  <c r="AN825" i="7" l="1"/>
  <c r="AL825" i="7"/>
  <c r="AM825" i="7"/>
  <c r="AJ825" i="7"/>
  <c r="AK825" i="7"/>
  <c r="T825" i="7"/>
  <c r="Q826" i="7"/>
  <c r="AE826" i="7"/>
  <c r="AI825" i="7"/>
  <c r="AM826" i="7" l="1"/>
  <c r="AJ826" i="7"/>
  <c r="AL826" i="7"/>
  <c r="AK826" i="7"/>
  <c r="AN826" i="7"/>
  <c r="AE827" i="7"/>
  <c r="AI826" i="7"/>
  <c r="T826" i="7"/>
  <c r="Q827" i="7"/>
  <c r="AK827" i="7" l="1"/>
  <c r="AM827" i="7"/>
  <c r="AL827" i="7"/>
  <c r="AN827" i="7"/>
  <c r="AJ827" i="7"/>
  <c r="BO216" i="23"/>
  <c r="BP216" i="23" s="1"/>
  <c r="BQ216" i="23" s="1"/>
  <c r="Q828" i="7"/>
  <c r="T827" i="7"/>
  <c r="AE828" i="7"/>
  <c r="AI827" i="7"/>
  <c r="AL828" i="7" l="1"/>
  <c r="AJ828" i="7"/>
  <c r="AK828" i="7"/>
  <c r="AN828" i="7"/>
  <c r="AM828" i="7"/>
  <c r="BS216" i="23"/>
  <c r="BU216" i="23" s="1"/>
  <c r="BR216" i="23"/>
  <c r="BT216" i="23" s="1"/>
  <c r="AE829" i="7"/>
  <c r="AI828" i="7"/>
  <c r="Q829" i="7"/>
  <c r="T828" i="7"/>
  <c r="AK829" i="7" l="1"/>
  <c r="AL829" i="7"/>
  <c r="AN829" i="7"/>
  <c r="AM829" i="7"/>
  <c r="AJ829" i="7"/>
  <c r="Q830" i="7"/>
  <c r="T829" i="7"/>
  <c r="AE830" i="7"/>
  <c r="AI829" i="7"/>
  <c r="AL830" i="7" l="1"/>
  <c r="AJ830" i="7"/>
  <c r="AM830" i="7"/>
  <c r="AN830" i="7"/>
  <c r="AK830" i="7"/>
  <c r="AE831" i="7"/>
  <c r="AI830" i="7"/>
  <c r="Q831" i="7"/>
  <c r="T830" i="7"/>
  <c r="AK831" i="7" l="1"/>
  <c r="AN831" i="7"/>
  <c r="AL831" i="7"/>
  <c r="AM831" i="7"/>
  <c r="AJ831" i="7"/>
  <c r="Q832" i="7"/>
  <c r="T831" i="7"/>
  <c r="AE832" i="7"/>
  <c r="AI831" i="7"/>
  <c r="AK832" i="7" l="1"/>
  <c r="AJ832" i="7"/>
  <c r="AL832" i="7"/>
  <c r="AM832" i="7"/>
  <c r="AN832" i="7"/>
  <c r="AE833" i="7"/>
  <c r="AI832" i="7"/>
  <c r="BO217" i="23"/>
  <c r="BP217" i="23" s="1"/>
  <c r="BQ217" i="23" s="1"/>
  <c r="T832" i="7"/>
  <c r="Q833" i="7"/>
  <c r="AK833" i="7" l="1"/>
  <c r="AN833" i="7"/>
  <c r="AL833" i="7"/>
  <c r="AM833" i="7"/>
  <c r="AJ833" i="7"/>
  <c r="BS217" i="23"/>
  <c r="BU217" i="23" s="1"/>
  <c r="BR217" i="23"/>
  <c r="BT217" i="23" s="1"/>
  <c r="Q834" i="7"/>
  <c r="T833" i="7"/>
  <c r="AE834" i="7"/>
  <c r="AI833" i="7"/>
  <c r="AK834" i="7" l="1"/>
  <c r="AM834" i="7"/>
  <c r="AN834" i="7"/>
  <c r="AJ834" i="7"/>
  <c r="AL834" i="7"/>
  <c r="AE835" i="7"/>
  <c r="AI834" i="7"/>
  <c r="Q835" i="7"/>
  <c r="T834" i="7"/>
  <c r="AM835" i="7" l="1"/>
  <c r="AK835" i="7"/>
  <c r="AN835" i="7"/>
  <c r="AL835" i="7"/>
  <c r="AJ835" i="7"/>
  <c r="T835" i="7"/>
  <c r="Q836" i="7"/>
  <c r="AE836" i="7"/>
  <c r="AI835" i="7"/>
  <c r="AJ836" i="7" l="1"/>
  <c r="AK836" i="7"/>
  <c r="AM836" i="7"/>
  <c r="AL836" i="7"/>
  <c r="AN836" i="7"/>
  <c r="AE837" i="7"/>
  <c r="AI836" i="7"/>
  <c r="Q837" i="7"/>
  <c r="T836" i="7"/>
  <c r="BO218" i="23"/>
  <c r="BP218" i="23" s="1"/>
  <c r="BQ218" i="23" s="1"/>
  <c r="AL837" i="7" l="1"/>
  <c r="AK837" i="7"/>
  <c r="AM837" i="7"/>
  <c r="AN837" i="7"/>
  <c r="AJ837" i="7"/>
  <c r="Q838" i="7"/>
  <c r="T837" i="7"/>
  <c r="BS218" i="23"/>
  <c r="BU218" i="23" s="1"/>
  <c r="BR218" i="23"/>
  <c r="BT218" i="23" s="1"/>
  <c r="AE838" i="7"/>
  <c r="AI837" i="7"/>
  <c r="AN838" i="7" l="1"/>
  <c r="AL838" i="7"/>
  <c r="AK838" i="7"/>
  <c r="AJ838" i="7"/>
  <c r="AM838" i="7"/>
  <c r="AE839" i="7"/>
  <c r="AI838" i="7"/>
  <c r="Q839" i="7"/>
  <c r="T838" i="7"/>
  <c r="AN839" i="7" l="1"/>
  <c r="AL839" i="7"/>
  <c r="AM839" i="7"/>
  <c r="AJ839" i="7"/>
  <c r="AK839" i="7"/>
  <c r="Q840" i="7"/>
  <c r="T839" i="7"/>
  <c r="AE840" i="7"/>
  <c r="AI839" i="7"/>
  <c r="AM840" i="7" l="1"/>
  <c r="AL840" i="7"/>
  <c r="AK840" i="7"/>
  <c r="AJ840" i="7"/>
  <c r="AN840" i="7"/>
  <c r="AE841" i="7"/>
  <c r="AI840" i="7"/>
  <c r="Q841" i="7"/>
  <c r="T840" i="7"/>
  <c r="AL841" i="7" l="1"/>
  <c r="AJ841" i="7"/>
  <c r="AN841" i="7"/>
  <c r="AM841" i="7"/>
  <c r="AK841" i="7"/>
  <c r="T841" i="7"/>
  <c r="Q842" i="7"/>
  <c r="BO219" i="23"/>
  <c r="BP219" i="23" s="1"/>
  <c r="BQ219" i="23" s="1"/>
  <c r="AI841" i="7"/>
  <c r="AE842" i="7"/>
  <c r="AL842" i="7" l="1"/>
  <c r="AK842" i="7"/>
  <c r="AM842" i="7"/>
  <c r="AJ842" i="7"/>
  <c r="AN842" i="7"/>
  <c r="AE843" i="7"/>
  <c r="AI842" i="7"/>
  <c r="BS219" i="23"/>
  <c r="BU219" i="23" s="1"/>
  <c r="BR219" i="23"/>
  <c r="BT219" i="23" s="1"/>
  <c r="T842" i="7"/>
  <c r="Q843" i="7"/>
  <c r="AM843" i="7" l="1"/>
  <c r="AL843" i="7"/>
  <c r="AJ843" i="7"/>
  <c r="AK843" i="7"/>
  <c r="AN843" i="7"/>
  <c r="Q844" i="7"/>
  <c r="T843" i="7"/>
  <c r="AE844" i="7"/>
  <c r="AI843" i="7"/>
  <c r="AN844" i="7" l="1"/>
  <c r="AJ844" i="7"/>
  <c r="AK844" i="7"/>
  <c r="AL844" i="7"/>
  <c r="AM844" i="7"/>
  <c r="AE845" i="7"/>
  <c r="AI844" i="7"/>
  <c r="Q845" i="7"/>
  <c r="T844" i="7"/>
  <c r="AL845" i="7" l="1"/>
  <c r="AN845" i="7"/>
  <c r="AM845" i="7"/>
  <c r="AJ845" i="7"/>
  <c r="AK845" i="7"/>
  <c r="Q846" i="7"/>
  <c r="T845" i="7"/>
  <c r="AE846" i="7"/>
  <c r="AI845" i="7"/>
  <c r="BO220" i="23"/>
  <c r="BP220" i="23" s="1"/>
  <c r="BQ220" i="23" s="1"/>
  <c r="AJ846" i="7" l="1"/>
  <c r="AN846" i="7"/>
  <c r="AK846" i="7"/>
  <c r="AL846" i="7"/>
  <c r="AM846" i="7"/>
  <c r="BR220" i="23"/>
  <c r="BS220" i="23"/>
  <c r="AI846" i="7"/>
  <c r="AE847" i="7"/>
  <c r="Q847" i="7"/>
  <c r="T846" i="7"/>
  <c r="AJ847" i="7" l="1"/>
  <c r="AN847" i="7"/>
  <c r="AK847" i="7"/>
  <c r="AM847" i="7"/>
  <c r="AL847" i="7"/>
  <c r="Q848" i="7"/>
  <c r="T847" i="7"/>
  <c r="AE848" i="7"/>
  <c r="AI847" i="7"/>
  <c r="BU220" i="23"/>
  <c r="BT220" i="23"/>
  <c r="AJ848" i="7" l="1"/>
  <c r="AK848" i="7"/>
  <c r="AL848" i="7"/>
  <c r="AN848" i="7"/>
  <c r="AM848" i="7"/>
  <c r="AE849" i="7"/>
  <c r="AI848" i="7"/>
  <c r="T848" i="7"/>
  <c r="Q849" i="7"/>
  <c r="AK849" i="7" l="1"/>
  <c r="AJ849" i="7"/>
  <c r="AN849" i="7"/>
  <c r="AL849" i="7"/>
  <c r="AM849" i="7"/>
  <c r="BO221" i="23"/>
  <c r="BP221" i="23" s="1"/>
  <c r="BQ221" i="23" s="1"/>
  <c r="Q850" i="7"/>
  <c r="T849" i="7"/>
  <c r="AE850" i="7"/>
  <c r="AI849" i="7"/>
  <c r="AM850" i="7" l="1"/>
  <c r="AK850" i="7"/>
  <c r="AN850" i="7"/>
  <c r="AL850" i="7"/>
  <c r="AJ850" i="7"/>
  <c r="AE851" i="7"/>
  <c r="AI850" i="7"/>
  <c r="Q851" i="7"/>
  <c r="T850" i="7"/>
  <c r="BS221" i="23"/>
  <c r="BR221" i="23"/>
  <c r="BU221" i="23" l="1"/>
  <c r="AL851" i="7"/>
  <c r="AM851" i="7"/>
  <c r="AK851" i="7"/>
  <c r="AN851" i="7"/>
  <c r="AJ851" i="7"/>
  <c r="BT221" i="23"/>
  <c r="T851" i="7"/>
  <c r="Q852" i="7"/>
  <c r="AE852" i="7"/>
  <c r="AI851" i="7"/>
  <c r="AM852" i="7" l="1"/>
  <c r="AN852" i="7"/>
  <c r="AL852" i="7"/>
  <c r="AJ852" i="7"/>
  <c r="AK852" i="7"/>
  <c r="AE853" i="7"/>
  <c r="AI852" i="7"/>
  <c r="Q853" i="7"/>
  <c r="T852" i="7"/>
  <c r="AJ853" i="7" l="1"/>
  <c r="AN853" i="7"/>
  <c r="AK853" i="7"/>
  <c r="AM853" i="7"/>
  <c r="AL853" i="7"/>
  <c r="Q854" i="7"/>
  <c r="T853" i="7"/>
  <c r="BO222" i="23"/>
  <c r="BP222" i="23" s="1"/>
  <c r="BQ222" i="23" s="1"/>
  <c r="AE854" i="7"/>
  <c r="AI853" i="7"/>
  <c r="AJ854" i="7" l="1"/>
  <c r="AL854" i="7"/>
  <c r="AK854" i="7"/>
  <c r="AM854" i="7"/>
  <c r="AN854" i="7"/>
  <c r="AE855" i="7"/>
  <c r="AI854" i="7"/>
  <c r="BS222" i="23"/>
  <c r="BR222" i="23"/>
  <c r="Q855" i="7"/>
  <c r="T854" i="7"/>
  <c r="AN855" i="7" l="1"/>
  <c r="AK855" i="7"/>
  <c r="AJ855" i="7"/>
  <c r="AM855" i="7"/>
  <c r="AL855" i="7"/>
  <c r="BT222" i="23"/>
  <c r="BU222" i="23"/>
  <c r="AE856" i="7"/>
  <c r="AI855" i="7"/>
  <c r="Q856" i="7"/>
  <c r="T855" i="7"/>
  <c r="AL856" i="7" l="1"/>
  <c r="AM856" i="7"/>
  <c r="AN856" i="7"/>
  <c r="AK856" i="7"/>
  <c r="AJ856" i="7"/>
  <c r="Q857" i="7"/>
  <c r="T856" i="7"/>
  <c r="AE857" i="7"/>
  <c r="AI856" i="7"/>
  <c r="AM857" i="7" l="1"/>
  <c r="AK857" i="7"/>
  <c r="AJ857" i="7"/>
  <c r="AN857" i="7"/>
  <c r="AL857" i="7"/>
  <c r="AI857" i="7"/>
  <c r="AE858" i="7"/>
  <c r="Q858" i="7"/>
  <c r="T857" i="7"/>
  <c r="AM858" i="7" l="1"/>
  <c r="AL858" i="7"/>
  <c r="AJ858" i="7"/>
  <c r="AK858" i="7"/>
  <c r="AN858" i="7"/>
  <c r="T858" i="7"/>
  <c r="Q859" i="7"/>
  <c r="AE859" i="7"/>
  <c r="AI858" i="7"/>
  <c r="BO223" i="23"/>
  <c r="BP223" i="23" s="1"/>
  <c r="BQ223" i="23" s="1"/>
  <c r="AK859" i="7" l="1"/>
  <c r="AM859" i="7"/>
  <c r="AJ859" i="7"/>
  <c r="AL859" i="7"/>
  <c r="AN859" i="7"/>
  <c r="BS223" i="23"/>
  <c r="BR223" i="23"/>
  <c r="AE860" i="7"/>
  <c r="AI859" i="7"/>
  <c r="Q860" i="7"/>
  <c r="T859" i="7"/>
  <c r="BT223" i="23" l="1"/>
  <c r="AM860" i="7"/>
  <c r="AK860" i="7"/>
  <c r="AL860" i="7"/>
  <c r="AJ860" i="7"/>
  <c r="AN860" i="7"/>
  <c r="BU223" i="23"/>
  <c r="AE861" i="7"/>
  <c r="AI860" i="7"/>
  <c r="Q861" i="7"/>
  <c r="T860" i="7"/>
  <c r="AJ861" i="7" l="1"/>
  <c r="AL861" i="7"/>
  <c r="AM861" i="7"/>
  <c r="AK861" i="7"/>
  <c r="AN861" i="7"/>
  <c r="Q862" i="7"/>
  <c r="T861" i="7"/>
  <c r="AE862" i="7"/>
  <c r="AI861" i="7"/>
  <c r="AK862" i="7" l="1"/>
  <c r="AM862" i="7"/>
  <c r="AL862" i="7"/>
  <c r="AJ862" i="7"/>
  <c r="AN862" i="7"/>
  <c r="AI862" i="7"/>
  <c r="AE863" i="7"/>
  <c r="BO224" i="23"/>
  <c r="BP224" i="23" s="1"/>
  <c r="BQ224" i="23" s="1"/>
  <c r="Q863" i="7"/>
  <c r="T862" i="7"/>
  <c r="AL863" i="7" l="1"/>
  <c r="AM863" i="7"/>
  <c r="AN863" i="7"/>
  <c r="AK863" i="7"/>
  <c r="AJ863" i="7"/>
  <c r="Q864" i="7"/>
  <c r="T863" i="7"/>
  <c r="BS224" i="23"/>
  <c r="BR224" i="23"/>
  <c r="AE864" i="7"/>
  <c r="AI863" i="7"/>
  <c r="BT224" i="23" l="1"/>
  <c r="BU224" i="23"/>
  <c r="AK864" i="7"/>
  <c r="AN864" i="7"/>
  <c r="AM864" i="7"/>
  <c r="AJ864" i="7"/>
  <c r="AL864" i="7"/>
  <c r="AE865" i="7"/>
  <c r="AI864" i="7"/>
  <c r="Q865" i="7"/>
  <c r="T864" i="7"/>
  <c r="AK865" i="7" l="1"/>
  <c r="AJ865" i="7"/>
  <c r="AM865" i="7"/>
  <c r="AN865" i="7"/>
  <c r="AL865" i="7"/>
  <c r="Q866" i="7"/>
  <c r="T865" i="7"/>
  <c r="AE866" i="7"/>
  <c r="AI865" i="7"/>
  <c r="AN866" i="7" l="1"/>
  <c r="AL866" i="7"/>
  <c r="AJ866" i="7"/>
  <c r="AM866" i="7"/>
  <c r="AK866" i="7"/>
  <c r="BO225" i="23"/>
  <c r="BP225" i="23" s="1"/>
  <c r="BQ225" i="23" s="1"/>
  <c r="AE867" i="7"/>
  <c r="AI866" i="7"/>
  <c r="Q867" i="7"/>
  <c r="T866" i="7"/>
  <c r="AL867" i="7" l="1"/>
  <c r="AK867" i="7"/>
  <c r="AM867" i="7"/>
  <c r="AN867" i="7"/>
  <c r="AJ867" i="7"/>
  <c r="T867" i="7"/>
  <c r="Q868" i="7"/>
  <c r="AE868" i="7"/>
  <c r="AI867" i="7"/>
  <c r="BS225" i="23"/>
  <c r="BR225" i="23"/>
  <c r="BT225" i="23" l="1"/>
  <c r="BU225" i="23"/>
  <c r="AN868" i="7"/>
  <c r="AJ868" i="7"/>
  <c r="AM868" i="7"/>
  <c r="AK868" i="7"/>
  <c r="AL868" i="7"/>
  <c r="AI868" i="7"/>
  <c r="AE869" i="7"/>
  <c r="T868" i="7"/>
  <c r="Q869" i="7"/>
  <c r="AJ869" i="7" l="1"/>
  <c r="AK869" i="7"/>
  <c r="AM869" i="7"/>
  <c r="AL869" i="7"/>
  <c r="AN869" i="7"/>
  <c r="T869" i="7"/>
  <c r="Q870" i="7"/>
  <c r="AE870" i="7"/>
  <c r="AI869" i="7"/>
  <c r="AN870" i="7" l="1"/>
  <c r="AJ870" i="7"/>
  <c r="AL870" i="7"/>
  <c r="AK870" i="7"/>
  <c r="AM870" i="7"/>
  <c r="AE871" i="7"/>
  <c r="AI870" i="7"/>
  <c r="Q871" i="7"/>
  <c r="T870" i="7"/>
  <c r="AM871" i="7" l="1"/>
  <c r="AN871" i="7"/>
  <c r="AJ871" i="7"/>
  <c r="AL871" i="7"/>
  <c r="AK871" i="7"/>
  <c r="Q872" i="7"/>
  <c r="T871" i="7"/>
  <c r="BO226" i="23"/>
  <c r="BP226" i="23" s="1"/>
  <c r="BQ226" i="23" s="1"/>
  <c r="AE872" i="7"/>
  <c r="AI871" i="7"/>
  <c r="AL872" i="7" l="1"/>
  <c r="AJ872" i="7"/>
  <c r="AM872" i="7"/>
  <c r="AK872" i="7"/>
  <c r="AN872" i="7"/>
  <c r="BS226" i="23"/>
  <c r="BU226" i="23" s="1"/>
  <c r="BR226" i="23"/>
  <c r="BT226" i="23" s="1"/>
  <c r="AI872" i="7"/>
  <c r="AE873" i="7"/>
  <c r="Q873" i="7"/>
  <c r="T872" i="7"/>
  <c r="AK873" i="7" l="1"/>
  <c r="AM873" i="7"/>
  <c r="AN873" i="7"/>
  <c r="AL873" i="7"/>
  <c r="AJ873" i="7"/>
  <c r="Q874" i="7"/>
  <c r="T873" i="7"/>
  <c r="AI873" i="7"/>
  <c r="AE874" i="7"/>
  <c r="AM874" i="7" l="1"/>
  <c r="AN874" i="7"/>
  <c r="AL874" i="7"/>
  <c r="AJ874" i="7"/>
  <c r="AK874" i="7"/>
  <c r="AE875" i="7"/>
  <c r="AI874" i="7"/>
  <c r="T874" i="7"/>
  <c r="Q875" i="7"/>
  <c r="AL875" i="7" l="1"/>
  <c r="AK875" i="7"/>
  <c r="AN875" i="7"/>
  <c r="AJ875" i="7"/>
  <c r="AM875" i="7"/>
  <c r="Q876" i="7"/>
  <c r="T875" i="7"/>
  <c r="BO227" i="23"/>
  <c r="BP227" i="23" s="1"/>
  <c r="BQ227" i="23" s="1"/>
  <c r="AE876" i="7"/>
  <c r="AI875" i="7"/>
  <c r="AL876" i="7" l="1"/>
  <c r="AM876" i="7"/>
  <c r="AJ876" i="7"/>
  <c r="AN876" i="7"/>
  <c r="AK876" i="7"/>
  <c r="AE877" i="7"/>
  <c r="AI876" i="7"/>
  <c r="BS227" i="23"/>
  <c r="BU227" i="23" s="1"/>
  <c r="BR227" i="23"/>
  <c r="BT227" i="23" s="1"/>
  <c r="Q877" i="7"/>
  <c r="T876" i="7"/>
  <c r="AM877" i="7" l="1"/>
  <c r="AN877" i="7"/>
  <c r="AL877" i="7"/>
  <c r="AJ877" i="7"/>
  <c r="AK877" i="7"/>
  <c r="AE878" i="7"/>
  <c r="AI877" i="7"/>
  <c r="Q878" i="7"/>
  <c r="T877" i="7"/>
  <c r="AN878" i="7" l="1"/>
  <c r="AJ878" i="7"/>
  <c r="AM878" i="7"/>
  <c r="AK878" i="7"/>
  <c r="AL878" i="7"/>
  <c r="Q879" i="7"/>
  <c r="T878" i="7"/>
  <c r="AE879" i="7"/>
  <c r="AI878" i="7"/>
  <c r="AK879" i="7" l="1"/>
  <c r="AJ879" i="7"/>
  <c r="AN879" i="7"/>
  <c r="AM879" i="7"/>
  <c r="AL879" i="7"/>
  <c r="AE880" i="7"/>
  <c r="AI879" i="7"/>
  <c r="Q880" i="7"/>
  <c r="T879" i="7"/>
  <c r="AL880" i="7" l="1"/>
  <c r="AK880" i="7"/>
  <c r="AJ880" i="7"/>
  <c r="AN880" i="7"/>
  <c r="AM880" i="7"/>
  <c r="Q881" i="7"/>
  <c r="T880" i="7"/>
  <c r="BO228" i="23"/>
  <c r="BP228" i="23" s="1"/>
  <c r="BQ228" i="23" s="1"/>
  <c r="AE881" i="7"/>
  <c r="AI880" i="7"/>
  <c r="AN881" i="7" l="1"/>
  <c r="AM881" i="7"/>
  <c r="AK881" i="7"/>
  <c r="AL881" i="7"/>
  <c r="AJ881" i="7"/>
  <c r="AE882" i="7"/>
  <c r="AI881" i="7"/>
  <c r="BR228" i="23"/>
  <c r="BT228" i="23" s="1"/>
  <c r="BS228" i="23"/>
  <c r="BU228" i="23" s="1"/>
  <c r="Q882" i="7"/>
  <c r="T881" i="7"/>
  <c r="AJ882" i="7" l="1"/>
  <c r="AK882" i="7"/>
  <c r="AN882" i="7"/>
  <c r="AL882" i="7"/>
  <c r="AM882" i="7"/>
  <c r="Q883" i="7"/>
  <c r="T882" i="7"/>
  <c r="AE883" i="7"/>
  <c r="AI882" i="7"/>
  <c r="AM883" i="7" l="1"/>
  <c r="AN883" i="7"/>
  <c r="AL883" i="7"/>
  <c r="AK883" i="7"/>
  <c r="AJ883" i="7"/>
  <c r="AE884" i="7"/>
  <c r="AI883" i="7"/>
  <c r="T883" i="7"/>
  <c r="Q884" i="7"/>
  <c r="AL884" i="7" l="1"/>
  <c r="AM884" i="7"/>
  <c r="AK884" i="7"/>
  <c r="AN884" i="7"/>
  <c r="AJ884" i="7"/>
  <c r="T884" i="7"/>
  <c r="Q885" i="7"/>
  <c r="BO229" i="23"/>
  <c r="BP229" i="23" s="1"/>
  <c r="BQ229" i="23" s="1"/>
  <c r="AI884" i="7"/>
  <c r="AE885" i="7"/>
  <c r="AJ885" i="7" l="1"/>
  <c r="AM885" i="7"/>
  <c r="AK885" i="7"/>
  <c r="AN885" i="7"/>
  <c r="AL885" i="7"/>
  <c r="AE886" i="7"/>
  <c r="AI885" i="7"/>
  <c r="BR229" i="23"/>
  <c r="BT229" i="23" s="1"/>
  <c r="BS229" i="23"/>
  <c r="BU229" i="23" s="1"/>
  <c r="T885" i="7"/>
  <c r="Q886" i="7"/>
  <c r="AJ886" i="7" l="1"/>
  <c r="AL886" i="7"/>
  <c r="AM886" i="7"/>
  <c r="AK886" i="7"/>
  <c r="AN886" i="7"/>
  <c r="Q887" i="7"/>
  <c r="T886" i="7"/>
  <c r="AE887" i="7"/>
  <c r="AI886" i="7"/>
  <c r="AK887" i="7" l="1"/>
  <c r="AL887" i="7"/>
  <c r="AN887" i="7"/>
  <c r="AM887" i="7"/>
  <c r="AJ887" i="7"/>
  <c r="AI887" i="7"/>
  <c r="AE888" i="7"/>
  <c r="Q888" i="7"/>
  <c r="T887" i="7"/>
  <c r="AJ888" i="7" l="1"/>
  <c r="AK888" i="7"/>
  <c r="AM888" i="7"/>
  <c r="AN888" i="7"/>
  <c r="AL888" i="7"/>
  <c r="AI888" i="7"/>
  <c r="AE889" i="7"/>
  <c r="Q889" i="7"/>
  <c r="T888" i="7"/>
  <c r="BO230" i="23"/>
  <c r="BP230" i="23" s="1"/>
  <c r="BQ230" i="23" s="1"/>
  <c r="AK889" i="7" l="1"/>
  <c r="AN889" i="7"/>
  <c r="AJ889" i="7"/>
  <c r="AM889" i="7"/>
  <c r="AL889" i="7"/>
  <c r="BS230" i="23"/>
  <c r="BU230" i="23" s="1"/>
  <c r="BR230" i="23"/>
  <c r="BT230" i="23" s="1"/>
  <c r="Q890" i="7"/>
  <c r="T889" i="7"/>
  <c r="AE890" i="7"/>
  <c r="AI889" i="7"/>
  <c r="AJ890" i="7" l="1"/>
  <c r="AL890" i="7"/>
  <c r="AN890" i="7"/>
  <c r="AK890" i="7"/>
  <c r="AM890" i="7"/>
  <c r="T890" i="7"/>
  <c r="Q891" i="7"/>
  <c r="AE891" i="7"/>
  <c r="AI890" i="7"/>
  <c r="AN891" i="7" l="1"/>
  <c r="AM891" i="7"/>
  <c r="AK891" i="7"/>
  <c r="AL891" i="7"/>
  <c r="AJ891" i="7"/>
  <c r="Q892" i="7"/>
  <c r="T891" i="7"/>
  <c r="AE892" i="7"/>
  <c r="AI891" i="7"/>
  <c r="AM892" i="7" l="1"/>
  <c r="AL892" i="7"/>
  <c r="AN892" i="7"/>
  <c r="AK892" i="7"/>
  <c r="AJ892" i="7"/>
  <c r="AE893" i="7"/>
  <c r="AI892" i="7"/>
  <c r="Q893" i="7"/>
  <c r="T892" i="7"/>
  <c r="AL893" i="7" l="1"/>
  <c r="AJ893" i="7"/>
  <c r="AN893" i="7"/>
  <c r="AK893" i="7"/>
  <c r="AM893" i="7"/>
  <c r="Q894" i="7"/>
  <c r="T893" i="7"/>
  <c r="BO231" i="23"/>
  <c r="BP231" i="23" s="1"/>
  <c r="BQ231" i="23" s="1"/>
  <c r="AE894" i="7"/>
  <c r="AI893" i="7"/>
  <c r="AM894" i="7" l="1"/>
  <c r="AL894" i="7"/>
  <c r="AK894" i="7"/>
  <c r="AN894" i="7"/>
  <c r="AJ894" i="7"/>
  <c r="AE895" i="7"/>
  <c r="AI894" i="7"/>
  <c r="BS231" i="23"/>
  <c r="BU231" i="23" s="1"/>
  <c r="BR231" i="23"/>
  <c r="BT231" i="23" s="1"/>
  <c r="Q895" i="7"/>
  <c r="T894" i="7"/>
  <c r="AN895" i="7" l="1"/>
  <c r="AL895" i="7"/>
  <c r="AK895" i="7"/>
  <c r="AM895" i="7"/>
  <c r="AJ895" i="7"/>
  <c r="Q896" i="7"/>
  <c r="T895" i="7"/>
  <c r="AE896" i="7"/>
  <c r="AI895" i="7"/>
  <c r="AN896" i="7" l="1"/>
  <c r="AJ896" i="7"/>
  <c r="AL896" i="7"/>
  <c r="AM896" i="7"/>
  <c r="AK896" i="7"/>
  <c r="AE897" i="7"/>
  <c r="AI896" i="7"/>
  <c r="T896" i="7"/>
  <c r="Q897" i="7"/>
  <c r="AN897" i="7" l="1"/>
  <c r="AJ897" i="7"/>
  <c r="AK897" i="7"/>
  <c r="AM897" i="7"/>
  <c r="AL897" i="7"/>
  <c r="Q898" i="7"/>
  <c r="T897" i="7"/>
  <c r="BO232" i="23"/>
  <c r="BP232" i="23" s="1"/>
  <c r="BQ232" i="23" s="1"/>
  <c r="AE898" i="7"/>
  <c r="AI897" i="7"/>
  <c r="AM898" i="7" l="1"/>
  <c r="AK898" i="7"/>
  <c r="AL898" i="7"/>
  <c r="AJ898" i="7"/>
  <c r="AN898" i="7"/>
  <c r="AE899" i="7"/>
  <c r="AI898" i="7"/>
  <c r="BS232" i="23"/>
  <c r="BR232" i="23"/>
  <c r="Q899" i="7"/>
  <c r="T898" i="7"/>
  <c r="AJ899" i="7" l="1"/>
  <c r="AL899" i="7"/>
  <c r="AK899" i="7"/>
  <c r="AM899" i="7"/>
  <c r="AN899" i="7"/>
  <c r="AE900" i="7"/>
  <c r="AI899" i="7"/>
  <c r="T899" i="7"/>
  <c r="Q900" i="7"/>
  <c r="BT232" i="23"/>
  <c r="BU232" i="23"/>
  <c r="AM900" i="7" l="1"/>
  <c r="AL900" i="7"/>
  <c r="AK900" i="7"/>
  <c r="AJ900" i="7"/>
  <c r="AN900" i="7"/>
  <c r="Q901" i="7"/>
  <c r="T900" i="7"/>
  <c r="AE901" i="7"/>
  <c r="AI900" i="7"/>
  <c r="AN901" i="7" l="1"/>
  <c r="AK901" i="7"/>
  <c r="AJ901" i="7"/>
  <c r="AM901" i="7"/>
  <c r="AL901" i="7"/>
  <c r="BO233" i="23"/>
  <c r="BP233" i="23" s="1"/>
  <c r="BQ233" i="23" s="1"/>
  <c r="AE902" i="7"/>
  <c r="AI901" i="7"/>
  <c r="T901" i="7"/>
  <c r="Q902" i="7"/>
  <c r="AJ902" i="7" l="1"/>
  <c r="AL902" i="7"/>
  <c r="AM902" i="7"/>
  <c r="AK902" i="7"/>
  <c r="AN902" i="7"/>
  <c r="Q903" i="7"/>
  <c r="T902" i="7"/>
  <c r="AE903" i="7"/>
  <c r="AI902" i="7"/>
  <c r="BS233" i="23"/>
  <c r="BR233" i="23"/>
  <c r="AM903" i="7" l="1"/>
  <c r="AN903" i="7"/>
  <c r="AL903" i="7"/>
  <c r="AK903" i="7"/>
  <c r="AJ903" i="7"/>
  <c r="BT233" i="23"/>
  <c r="BU233" i="23"/>
  <c r="AI903" i="7"/>
  <c r="AE904" i="7"/>
  <c r="Q904" i="7"/>
  <c r="T903" i="7"/>
  <c r="AL904" i="7" l="1"/>
  <c r="AJ904" i="7"/>
  <c r="AK904" i="7"/>
  <c r="AM904" i="7"/>
  <c r="AN904" i="7"/>
  <c r="Q905" i="7"/>
  <c r="T904" i="7"/>
  <c r="AE905" i="7"/>
  <c r="AI904" i="7"/>
  <c r="AL905" i="7" l="1"/>
  <c r="AK905" i="7"/>
  <c r="AJ905" i="7"/>
  <c r="AM905" i="7"/>
  <c r="AN905" i="7"/>
  <c r="AE906" i="7"/>
  <c r="AI905" i="7"/>
  <c r="Q906" i="7"/>
  <c r="T905" i="7"/>
  <c r="AM906" i="7" l="1"/>
  <c r="AJ906" i="7"/>
  <c r="AK906" i="7"/>
  <c r="AL906" i="7"/>
  <c r="AN906" i="7"/>
  <c r="AE907" i="7"/>
  <c r="AI906" i="7"/>
  <c r="T906" i="7"/>
  <c r="Q907" i="7"/>
  <c r="BO234" i="23"/>
  <c r="BP234" i="23" s="1"/>
  <c r="BQ234" i="23" s="1"/>
  <c r="AJ907" i="7" l="1"/>
  <c r="AK907" i="7"/>
  <c r="AM907" i="7"/>
  <c r="AL907" i="7"/>
  <c r="AN907" i="7"/>
  <c r="BR234" i="23"/>
  <c r="BS234" i="23"/>
  <c r="Q908" i="7"/>
  <c r="T907" i="7"/>
  <c r="AE908" i="7"/>
  <c r="AI907" i="7"/>
  <c r="BU234" i="23" l="1"/>
  <c r="AN908" i="7"/>
  <c r="AJ908" i="7"/>
  <c r="AL908" i="7"/>
  <c r="AK908" i="7"/>
  <c r="AM908" i="7"/>
  <c r="BT234" i="23"/>
  <c r="AE909" i="7"/>
  <c r="AI908" i="7"/>
  <c r="Q909" i="7"/>
  <c r="T908" i="7"/>
  <c r="AK909" i="7" l="1"/>
  <c r="AL909" i="7"/>
  <c r="AJ909" i="7"/>
  <c r="AN909" i="7"/>
  <c r="AM909" i="7"/>
  <c r="Q910" i="7"/>
  <c r="T909" i="7"/>
  <c r="AE910" i="7"/>
  <c r="AI909" i="7"/>
  <c r="AL910" i="7" l="1"/>
  <c r="AJ910" i="7"/>
  <c r="AK910" i="7"/>
  <c r="AN910" i="7"/>
  <c r="AM910" i="7"/>
  <c r="BO235" i="23"/>
  <c r="BP235" i="23" s="1"/>
  <c r="BQ235" i="23" s="1"/>
  <c r="AE911" i="7"/>
  <c r="AI910" i="7"/>
  <c r="Q911" i="7"/>
  <c r="T910" i="7"/>
  <c r="AL911" i="7" l="1"/>
  <c r="AM911" i="7"/>
  <c r="AJ911" i="7"/>
  <c r="AN911" i="7"/>
  <c r="AK911" i="7"/>
  <c r="T911" i="7"/>
  <c r="Q912" i="7"/>
  <c r="AE912" i="7"/>
  <c r="AI911" i="7"/>
  <c r="BS235" i="23"/>
  <c r="BR235" i="23"/>
  <c r="BT235" i="23" l="1"/>
  <c r="BU235" i="23"/>
  <c r="AN912" i="7"/>
  <c r="AK912" i="7"/>
  <c r="AM912" i="7"/>
  <c r="AL912" i="7"/>
  <c r="AJ912" i="7"/>
  <c r="Q913" i="7"/>
  <c r="T912" i="7"/>
  <c r="AE913" i="7"/>
  <c r="AI912" i="7"/>
  <c r="AJ913" i="7" l="1"/>
  <c r="AK913" i="7"/>
  <c r="AL913" i="7"/>
  <c r="AN913" i="7"/>
  <c r="AM913" i="7"/>
  <c r="AE914" i="7"/>
  <c r="AI913" i="7"/>
  <c r="Q914" i="7"/>
  <c r="T913" i="7"/>
  <c r="AJ914" i="7" l="1"/>
  <c r="AN914" i="7"/>
  <c r="AM914" i="7"/>
  <c r="AK914" i="7"/>
  <c r="AL914" i="7"/>
  <c r="Q915" i="7"/>
  <c r="T914" i="7"/>
  <c r="BO236" i="23"/>
  <c r="BP236" i="23" s="1"/>
  <c r="BQ236" i="23" s="1"/>
  <c r="AE915" i="7"/>
  <c r="AI914" i="7"/>
  <c r="AL915" i="7" l="1"/>
  <c r="AJ915" i="7"/>
  <c r="AN915" i="7"/>
  <c r="AK915" i="7"/>
  <c r="AM915" i="7"/>
  <c r="BS236" i="23"/>
  <c r="BR236" i="23"/>
  <c r="AE916" i="7"/>
  <c r="AI915" i="7"/>
  <c r="T915" i="7"/>
  <c r="Q916" i="7"/>
  <c r="BU236" i="23" l="1"/>
  <c r="BT236" i="23"/>
  <c r="AM916" i="7"/>
  <c r="AL916" i="7"/>
  <c r="AN916" i="7"/>
  <c r="AK916" i="7"/>
  <c r="AJ916" i="7"/>
  <c r="Q917" i="7"/>
  <c r="T916" i="7"/>
  <c r="AI916" i="7"/>
  <c r="AE917" i="7"/>
  <c r="AM917" i="7" l="1"/>
  <c r="AL917" i="7"/>
  <c r="AK917" i="7"/>
  <c r="AN917" i="7"/>
  <c r="AJ917" i="7"/>
  <c r="AE918" i="7"/>
  <c r="AI917" i="7"/>
  <c r="Q918" i="7"/>
  <c r="T917" i="7"/>
  <c r="AK918" i="7" l="1"/>
  <c r="AN918" i="7"/>
  <c r="AM918" i="7"/>
  <c r="AJ918" i="7"/>
  <c r="AL918" i="7"/>
  <c r="Q919" i="7"/>
  <c r="T918" i="7"/>
  <c r="AE919" i="7"/>
  <c r="AI918" i="7"/>
  <c r="AM919" i="7" l="1"/>
  <c r="AJ919" i="7"/>
  <c r="AL919" i="7"/>
  <c r="AN919" i="7"/>
  <c r="AK919" i="7"/>
  <c r="AI919" i="7"/>
  <c r="AE920" i="7"/>
  <c r="BO237" i="23"/>
  <c r="BP237" i="23" s="1"/>
  <c r="BQ237" i="23" s="1"/>
  <c r="Q920" i="7"/>
  <c r="T919" i="7"/>
  <c r="AM920" i="7" l="1"/>
  <c r="AN920" i="7"/>
  <c r="AK920" i="7"/>
  <c r="AL920" i="7"/>
  <c r="AJ920" i="7"/>
  <c r="Q921" i="7"/>
  <c r="T920" i="7"/>
  <c r="BS237" i="23"/>
  <c r="BR237" i="23"/>
  <c r="AE921" i="7"/>
  <c r="AI920" i="7"/>
  <c r="BU237" i="23" l="1"/>
  <c r="BT237" i="23"/>
  <c r="AL921" i="7"/>
  <c r="AJ921" i="7"/>
  <c r="AM921" i="7"/>
  <c r="AN921" i="7"/>
  <c r="AK921" i="7"/>
  <c r="AI921" i="7"/>
  <c r="AE922" i="7"/>
  <c r="Q922" i="7"/>
  <c r="T921" i="7"/>
  <c r="AM922" i="7" l="1"/>
  <c r="AL922" i="7"/>
  <c r="AN922" i="7"/>
  <c r="AJ922" i="7"/>
  <c r="AK922" i="7"/>
  <c r="T922" i="7"/>
  <c r="Q923" i="7"/>
  <c r="AE923" i="7"/>
  <c r="AI922" i="7"/>
  <c r="AJ923" i="7" l="1"/>
  <c r="AN923" i="7"/>
  <c r="AK923" i="7"/>
  <c r="AL923" i="7"/>
  <c r="AM923" i="7"/>
  <c r="BO238" i="23"/>
  <c r="BP238" i="23" s="1"/>
  <c r="BQ238" i="23" s="1"/>
  <c r="AE924" i="7"/>
  <c r="AI923" i="7"/>
  <c r="Q924" i="7"/>
  <c r="T923" i="7"/>
  <c r="AJ924" i="7" l="1"/>
  <c r="AN924" i="7"/>
  <c r="AL924" i="7"/>
  <c r="AK924" i="7"/>
  <c r="AM924" i="7"/>
  <c r="Q925" i="7"/>
  <c r="T924" i="7"/>
  <c r="AE925" i="7"/>
  <c r="AI924" i="7"/>
  <c r="BS238" i="23"/>
  <c r="BU238" i="23" s="1"/>
  <c r="BR238" i="23"/>
  <c r="BT238" i="23" s="1"/>
  <c r="AK925" i="7" l="1"/>
  <c r="AJ925" i="7"/>
  <c r="AN925" i="7"/>
  <c r="AM925" i="7"/>
  <c r="AL925" i="7"/>
  <c r="AE926" i="7"/>
  <c r="AI925" i="7"/>
  <c r="Q926" i="7"/>
  <c r="T925" i="7"/>
  <c r="AK926" i="7" l="1"/>
  <c r="AL926" i="7"/>
  <c r="AN926" i="7"/>
  <c r="AJ926" i="7"/>
  <c r="AM926" i="7"/>
  <c r="AI926" i="7"/>
  <c r="AE927" i="7"/>
  <c r="Q927" i="7"/>
  <c r="T926" i="7"/>
  <c r="AJ927" i="7" l="1"/>
  <c r="AM927" i="7"/>
  <c r="AL927" i="7"/>
  <c r="AN927" i="7"/>
  <c r="AK927" i="7"/>
  <c r="T927" i="7"/>
  <c r="Q928" i="7"/>
  <c r="AE928" i="7"/>
  <c r="AI927" i="7"/>
  <c r="BO239" i="23"/>
  <c r="BP239" i="23" s="1"/>
  <c r="BQ239" i="23" s="1"/>
  <c r="AJ928" i="7" l="1"/>
  <c r="AM928" i="7"/>
  <c r="AK928" i="7"/>
  <c r="AN928" i="7"/>
  <c r="AL928" i="7"/>
  <c r="BS239" i="23"/>
  <c r="BU239" i="23" s="1"/>
  <c r="BR239" i="23"/>
  <c r="BT239" i="23" s="1"/>
  <c r="AE929" i="7"/>
  <c r="AI928" i="7"/>
  <c r="T928" i="7"/>
  <c r="Q929" i="7"/>
  <c r="AM929" i="7" l="1"/>
  <c r="AK929" i="7"/>
  <c r="AN929" i="7"/>
  <c r="AJ929" i="7"/>
  <c r="AL929" i="7"/>
  <c r="AE930" i="7"/>
  <c r="AI929" i="7"/>
  <c r="Q930" i="7"/>
  <c r="T929" i="7"/>
  <c r="AN930" i="7" l="1"/>
  <c r="AJ930" i="7"/>
  <c r="AM930" i="7"/>
  <c r="AK930" i="7"/>
  <c r="AL930" i="7"/>
  <c r="Q931" i="7"/>
  <c r="T930" i="7"/>
  <c r="AE931" i="7"/>
  <c r="AI930" i="7"/>
  <c r="AJ931" i="7" l="1"/>
  <c r="AK931" i="7"/>
  <c r="AL931" i="7"/>
  <c r="AN931" i="7"/>
  <c r="AM931" i="7"/>
  <c r="AE932" i="7"/>
  <c r="AI931" i="7"/>
  <c r="T931" i="7"/>
  <c r="Q932" i="7"/>
  <c r="AN932" i="7" l="1"/>
  <c r="AM932" i="7"/>
  <c r="AK932" i="7"/>
  <c r="AL932" i="7"/>
  <c r="AJ932" i="7"/>
  <c r="BO240" i="23"/>
  <c r="BP240" i="23" s="1"/>
  <c r="BQ240" i="23" s="1"/>
  <c r="Q933" i="7"/>
  <c r="T932" i="7"/>
  <c r="AE933" i="7"/>
  <c r="AI932" i="7"/>
  <c r="AK933" i="7" l="1"/>
  <c r="AL933" i="7"/>
  <c r="AJ933" i="7"/>
  <c r="AM933" i="7"/>
  <c r="AN933" i="7"/>
  <c r="AE934" i="7"/>
  <c r="AI933" i="7"/>
  <c r="T933" i="7"/>
  <c r="Q934" i="7"/>
  <c r="BS240" i="23"/>
  <c r="BU240" i="23" s="1"/>
  <c r="BR240" i="23"/>
  <c r="BT240" i="23" s="1"/>
  <c r="AL934" i="7" l="1"/>
  <c r="AK934" i="7"/>
  <c r="AJ934" i="7"/>
  <c r="AN934" i="7"/>
  <c r="AM934" i="7"/>
  <c r="AE935" i="7"/>
  <c r="AI934" i="7"/>
  <c r="Q935" i="7"/>
  <c r="T934" i="7"/>
  <c r="AN935" i="7" l="1"/>
  <c r="AK935" i="7"/>
  <c r="AL935" i="7"/>
  <c r="AJ935" i="7"/>
  <c r="AM935" i="7"/>
  <c r="Q936" i="7"/>
  <c r="T935" i="7"/>
  <c r="AI935" i="7"/>
  <c r="AE936" i="7"/>
  <c r="AM936" i="7" l="1"/>
  <c r="AL936" i="7"/>
  <c r="AK936" i="7"/>
  <c r="AJ936" i="7"/>
  <c r="AN936" i="7"/>
  <c r="AE937" i="7"/>
  <c r="AI936" i="7"/>
  <c r="BO241" i="23"/>
  <c r="BP241" i="23" s="1"/>
  <c r="BQ241" i="23" s="1"/>
  <c r="Q937" i="7"/>
  <c r="T936" i="7"/>
  <c r="AM937" i="7" l="1"/>
  <c r="AJ937" i="7"/>
  <c r="AL937" i="7"/>
  <c r="AN937" i="7"/>
  <c r="AK937" i="7"/>
  <c r="BS241" i="23"/>
  <c r="BU241" i="23" s="1"/>
  <c r="BR241" i="23"/>
  <c r="BT241" i="23" s="1"/>
  <c r="Q938" i="7"/>
  <c r="T937" i="7"/>
  <c r="AE938" i="7"/>
  <c r="AI937" i="7"/>
  <c r="AK938" i="7" l="1"/>
  <c r="AL938" i="7"/>
  <c r="AJ938" i="7"/>
  <c r="AN938" i="7"/>
  <c r="AM938" i="7"/>
  <c r="T938" i="7"/>
  <c r="Q939" i="7"/>
  <c r="AE939" i="7"/>
  <c r="AI938" i="7"/>
  <c r="AM939" i="7" l="1"/>
  <c r="AN939" i="7"/>
  <c r="AK939" i="7"/>
  <c r="AL939" i="7"/>
  <c r="AJ939" i="7"/>
  <c r="AE940" i="7"/>
  <c r="AI939" i="7"/>
  <c r="Q940" i="7"/>
  <c r="T939" i="7"/>
  <c r="AM940" i="7" l="1"/>
  <c r="AK940" i="7"/>
  <c r="AL940" i="7"/>
  <c r="AJ940" i="7"/>
  <c r="AN940" i="7"/>
  <c r="Q941" i="7"/>
  <c r="T940" i="7"/>
  <c r="BO242" i="23"/>
  <c r="BP242" i="23" s="1"/>
  <c r="BQ242" i="23" s="1"/>
  <c r="AE941" i="7"/>
  <c r="AI940" i="7"/>
  <c r="AL941" i="7" l="1"/>
  <c r="AJ941" i="7"/>
  <c r="AM941" i="7"/>
  <c r="AN941" i="7"/>
  <c r="AK941" i="7"/>
  <c r="BS242" i="23"/>
  <c r="BU242" i="23" s="1"/>
  <c r="BR242" i="23"/>
  <c r="BT242" i="23" s="1"/>
  <c r="AE942" i="7"/>
  <c r="AI941" i="7"/>
  <c r="Q942" i="7"/>
  <c r="T941" i="7"/>
  <c r="AL942" i="7" l="1"/>
  <c r="AM942" i="7"/>
  <c r="AN942" i="7"/>
  <c r="AJ942" i="7"/>
  <c r="AK942" i="7"/>
  <c r="AE943" i="7"/>
  <c r="AI942" i="7"/>
  <c r="Q943" i="7"/>
  <c r="T942" i="7"/>
  <c r="AL943" i="7" l="1"/>
  <c r="AM943" i="7"/>
  <c r="AJ943" i="7"/>
  <c r="AK943" i="7"/>
  <c r="AN943" i="7"/>
  <c r="T943" i="7"/>
  <c r="Q944" i="7"/>
  <c r="AE944" i="7"/>
  <c r="AI943" i="7"/>
  <c r="AK944" i="7" l="1"/>
  <c r="AM944" i="7"/>
  <c r="AJ944" i="7"/>
  <c r="AL944" i="7"/>
  <c r="AN944" i="7"/>
  <c r="AE945" i="7"/>
  <c r="AI944" i="7"/>
  <c r="Q945" i="7"/>
  <c r="T944" i="7"/>
  <c r="AN945" i="7" l="1"/>
  <c r="AK945" i="7"/>
  <c r="AM945" i="7"/>
  <c r="AJ945" i="7"/>
  <c r="AL945" i="7"/>
  <c r="Q946" i="7"/>
  <c r="T945" i="7"/>
  <c r="BO243" i="23"/>
  <c r="BP243" i="23" s="1"/>
  <c r="BQ243" i="23" s="1"/>
  <c r="AE946" i="7"/>
  <c r="AI945" i="7"/>
  <c r="AL946" i="7" l="1"/>
  <c r="AJ946" i="7"/>
  <c r="AN946" i="7"/>
  <c r="AM946" i="7"/>
  <c r="AK946" i="7"/>
  <c r="BS243" i="23"/>
  <c r="BU243" i="23" s="1"/>
  <c r="BR243" i="23"/>
  <c r="BT243" i="23" s="1"/>
  <c r="AE947" i="7"/>
  <c r="AI946" i="7"/>
  <c r="Q947" i="7"/>
  <c r="T946" i="7"/>
  <c r="AN947" i="7" l="1"/>
  <c r="AK947" i="7"/>
  <c r="AM947" i="7"/>
  <c r="AJ947" i="7"/>
  <c r="AL947" i="7"/>
  <c r="AE948" i="7"/>
  <c r="AI947" i="7"/>
  <c r="T947" i="7"/>
  <c r="Q948" i="7"/>
  <c r="AM948" i="7" l="1"/>
  <c r="AL948" i="7"/>
  <c r="AJ948" i="7"/>
  <c r="AN948" i="7"/>
  <c r="AK948" i="7"/>
  <c r="Q949" i="7"/>
  <c r="T948" i="7"/>
  <c r="AI948" i="7"/>
  <c r="AE949" i="7"/>
  <c r="AN949" i="7" l="1"/>
  <c r="AL949" i="7"/>
  <c r="AM949" i="7"/>
  <c r="AJ949" i="7"/>
  <c r="AK949" i="7"/>
  <c r="AE950" i="7"/>
  <c r="AI949" i="7"/>
  <c r="BO244" i="23"/>
  <c r="BP244" i="23" s="1"/>
  <c r="BQ244" i="23" s="1"/>
  <c r="Q950" i="7"/>
  <c r="T949" i="7"/>
  <c r="AL950" i="7" l="1"/>
  <c r="AK950" i="7"/>
  <c r="AM950" i="7"/>
  <c r="AJ950" i="7"/>
  <c r="AN950" i="7"/>
  <c r="Q951" i="7"/>
  <c r="T950" i="7"/>
  <c r="BS244" i="23"/>
  <c r="BR244" i="23"/>
  <c r="AE951" i="7"/>
  <c r="AI950" i="7"/>
  <c r="AJ951" i="7" l="1"/>
  <c r="AN951" i="7"/>
  <c r="AL951" i="7"/>
  <c r="AM951" i="7"/>
  <c r="AK951" i="7"/>
  <c r="AI951" i="7"/>
  <c r="AE952" i="7"/>
  <c r="BU244" i="23"/>
  <c r="BT244" i="23"/>
  <c r="Q952" i="7"/>
  <c r="T951" i="7"/>
  <c r="AM952" i="7" l="1"/>
  <c r="AK952" i="7"/>
  <c r="AJ952" i="7"/>
  <c r="AL952" i="7"/>
  <c r="AN952" i="7"/>
  <c r="Q953" i="7"/>
  <c r="T952" i="7"/>
  <c r="AE953" i="7"/>
  <c r="AI952" i="7"/>
  <c r="AN953" i="7" l="1"/>
  <c r="AJ953" i="7"/>
  <c r="AM953" i="7"/>
  <c r="AK953" i="7"/>
  <c r="AL953" i="7"/>
  <c r="BO245" i="23"/>
  <c r="BP245" i="23" s="1"/>
  <c r="BQ245" i="23" s="1"/>
  <c r="Q954" i="7"/>
  <c r="T953" i="7"/>
  <c r="AI953" i="7"/>
  <c r="AE954" i="7"/>
  <c r="AL954" i="7" l="1"/>
  <c r="AJ954" i="7"/>
  <c r="AN954" i="7"/>
  <c r="AM954" i="7"/>
  <c r="AK954" i="7"/>
  <c r="AE955" i="7"/>
  <c r="AI954" i="7"/>
  <c r="T954" i="7"/>
  <c r="Q955" i="7"/>
  <c r="BS245" i="23"/>
  <c r="BR245" i="23"/>
  <c r="BT245" i="23" l="1"/>
  <c r="BU245" i="23"/>
  <c r="AM955" i="7"/>
  <c r="AK955" i="7"/>
  <c r="AN955" i="7"/>
  <c r="AJ955" i="7"/>
  <c r="AL955" i="7"/>
  <c r="Q956" i="7"/>
  <c r="T955" i="7"/>
  <c r="AE956" i="7"/>
  <c r="AI955" i="7"/>
  <c r="AM956" i="7" l="1"/>
  <c r="AK956" i="7"/>
  <c r="AL956" i="7"/>
  <c r="AJ956" i="7"/>
  <c r="AN956" i="7"/>
  <c r="AE957" i="7"/>
  <c r="AI956" i="7"/>
  <c r="Q957" i="7"/>
  <c r="T956" i="7"/>
  <c r="AL957" i="7" l="1"/>
  <c r="AN957" i="7"/>
  <c r="AJ957" i="7"/>
  <c r="AK957" i="7"/>
  <c r="AM957" i="7"/>
  <c r="Q958" i="7"/>
  <c r="T957" i="7"/>
  <c r="AE958" i="7"/>
  <c r="AI957" i="7"/>
  <c r="AJ958" i="7" l="1"/>
  <c r="AK958" i="7"/>
  <c r="AL958" i="7"/>
  <c r="AM958" i="7"/>
  <c r="AN958" i="7"/>
  <c r="AI958" i="7"/>
  <c r="AE959" i="7"/>
  <c r="BO246" i="23"/>
  <c r="BP246" i="23" s="1"/>
  <c r="BQ246" i="23" s="1"/>
  <c r="Q959" i="7"/>
  <c r="T958" i="7"/>
  <c r="AN959" i="7" l="1"/>
  <c r="AL959" i="7"/>
  <c r="AK959" i="7"/>
  <c r="AM959" i="7"/>
  <c r="AJ959" i="7"/>
  <c r="T959" i="7"/>
  <c r="Q960" i="7"/>
  <c r="BS246" i="23"/>
  <c r="BR246" i="23"/>
  <c r="AE960" i="7"/>
  <c r="AI959" i="7"/>
  <c r="BT246" i="23" l="1"/>
  <c r="BU246" i="23"/>
  <c r="AJ960" i="7"/>
  <c r="AL960" i="7"/>
  <c r="AK960" i="7"/>
  <c r="AN960" i="7"/>
  <c r="AM960" i="7"/>
  <c r="AE961" i="7"/>
  <c r="AI960" i="7"/>
  <c r="T960" i="7"/>
  <c r="Q961" i="7"/>
  <c r="AM961" i="7" l="1"/>
  <c r="AJ961" i="7"/>
  <c r="AK961" i="7"/>
  <c r="AN961" i="7"/>
  <c r="AL961" i="7"/>
  <c r="T961" i="7"/>
  <c r="Q962" i="7"/>
  <c r="AI961" i="7"/>
  <c r="AE962" i="7"/>
  <c r="AJ962" i="7" l="1"/>
  <c r="AM962" i="7"/>
  <c r="AL962" i="7"/>
  <c r="AN962" i="7"/>
  <c r="AK962" i="7"/>
  <c r="AE963" i="7"/>
  <c r="AI962" i="7"/>
  <c r="BO247" i="23"/>
  <c r="BP247" i="23" s="1"/>
  <c r="BQ247" i="23" s="1"/>
  <c r="T962" i="7"/>
  <c r="Q963" i="7"/>
  <c r="AN963" i="7" l="1"/>
  <c r="AM963" i="7"/>
  <c r="AJ963" i="7"/>
  <c r="AL963" i="7"/>
  <c r="AK963" i="7"/>
  <c r="Q964" i="7"/>
  <c r="T963" i="7"/>
  <c r="BR247" i="23"/>
  <c r="BS247" i="23"/>
  <c r="AE964" i="7"/>
  <c r="AI963" i="7"/>
  <c r="AJ964" i="7" l="1"/>
  <c r="AK964" i="7"/>
  <c r="AL964" i="7"/>
  <c r="AM964" i="7"/>
  <c r="AN964" i="7"/>
  <c r="BU247" i="23"/>
  <c r="BT247" i="23"/>
  <c r="AE965" i="7"/>
  <c r="AI964" i="7"/>
  <c r="Q965" i="7"/>
  <c r="T964" i="7"/>
  <c r="AN965" i="7" l="1"/>
  <c r="AK965" i="7"/>
  <c r="AL965" i="7"/>
  <c r="AJ965" i="7"/>
  <c r="AM965" i="7"/>
  <c r="T965" i="7"/>
  <c r="Q966" i="7"/>
  <c r="AE966" i="7"/>
  <c r="AI965" i="7"/>
  <c r="AM966" i="7" l="1"/>
  <c r="AJ966" i="7"/>
  <c r="AL966" i="7"/>
  <c r="AN966" i="7"/>
  <c r="AK966" i="7"/>
  <c r="AE967" i="7"/>
  <c r="AI966" i="7"/>
  <c r="T966" i="7"/>
  <c r="Q967" i="7"/>
  <c r="AN967" i="7" l="1"/>
  <c r="AM967" i="7"/>
  <c r="AJ967" i="7"/>
  <c r="AK967" i="7"/>
  <c r="AL967" i="7"/>
  <c r="BO248" i="23"/>
  <c r="BP248" i="23" s="1"/>
  <c r="BQ248" i="23" s="1"/>
  <c r="Q968" i="7"/>
  <c r="T967" i="7"/>
  <c r="AE968" i="7"/>
  <c r="AI967" i="7"/>
  <c r="AK968" i="7" l="1"/>
  <c r="AL968" i="7"/>
  <c r="AN968" i="7"/>
  <c r="AM968" i="7"/>
  <c r="AJ968" i="7"/>
  <c r="AE969" i="7"/>
  <c r="AI968" i="7"/>
  <c r="BR248" i="23"/>
  <c r="BS248" i="23"/>
  <c r="Q969" i="7"/>
  <c r="T968" i="7"/>
  <c r="BU248" i="23" l="1"/>
  <c r="BT248" i="23"/>
  <c r="AM969" i="7"/>
  <c r="AN969" i="7"/>
  <c r="AL969" i="7"/>
  <c r="AJ969" i="7"/>
  <c r="AK969" i="7"/>
  <c r="T969" i="7"/>
  <c r="Q970" i="7"/>
  <c r="AE970" i="7"/>
  <c r="AI969" i="7"/>
  <c r="AN970" i="7" l="1"/>
  <c r="AK970" i="7"/>
  <c r="AM970" i="7"/>
  <c r="AL970" i="7"/>
  <c r="AJ970" i="7"/>
  <c r="AE971" i="7"/>
  <c r="AI970" i="7"/>
  <c r="T970" i="7"/>
  <c r="Q971" i="7"/>
  <c r="AL971" i="7" l="1"/>
  <c r="AJ971" i="7"/>
  <c r="AM971" i="7"/>
  <c r="AN971" i="7"/>
  <c r="AK971" i="7"/>
  <c r="BO249" i="23"/>
  <c r="BP249" i="23" s="1"/>
  <c r="BQ249" i="23" s="1"/>
  <c r="T971" i="7"/>
  <c r="Q972" i="7"/>
  <c r="AE972" i="7"/>
  <c r="AI971" i="7"/>
  <c r="AM972" i="7" l="1"/>
  <c r="AN972" i="7"/>
  <c r="AK972" i="7"/>
  <c r="AL972" i="7"/>
  <c r="AJ972" i="7"/>
  <c r="AE973" i="7"/>
  <c r="AI972" i="7"/>
  <c r="BS249" i="23"/>
  <c r="BR249" i="23"/>
  <c r="Q973" i="7"/>
  <c r="T972" i="7"/>
  <c r="BT249" i="23" l="1"/>
  <c r="BU249" i="23"/>
  <c r="AN973" i="7"/>
  <c r="AJ973" i="7"/>
  <c r="AM973" i="7"/>
  <c r="AK973" i="7"/>
  <c r="AL973" i="7"/>
  <c r="T973" i="7"/>
  <c r="Q974" i="7"/>
  <c r="AE974" i="7"/>
  <c r="AI973" i="7"/>
  <c r="AN974" i="7" l="1"/>
  <c r="AL974" i="7"/>
  <c r="AJ974" i="7"/>
  <c r="AK974" i="7"/>
  <c r="AM974" i="7"/>
  <c r="AI974" i="7"/>
  <c r="AE975" i="7"/>
  <c r="Q975" i="7"/>
  <c r="T974" i="7"/>
  <c r="AM975" i="7" l="1"/>
  <c r="AL975" i="7"/>
  <c r="AJ975" i="7"/>
  <c r="AK975" i="7"/>
  <c r="AN975" i="7"/>
  <c r="T975" i="7"/>
  <c r="Q976" i="7"/>
  <c r="AI975" i="7"/>
  <c r="AE976" i="7"/>
  <c r="BO250" i="23"/>
  <c r="BP250" i="23" s="1"/>
  <c r="BQ250" i="23" s="1"/>
  <c r="AM976" i="7" l="1"/>
  <c r="AN976" i="7"/>
  <c r="AK976" i="7"/>
  <c r="AL976" i="7"/>
  <c r="AJ976" i="7"/>
  <c r="BS250" i="23"/>
  <c r="BU250" i="23" s="1"/>
  <c r="BR250" i="23"/>
  <c r="BT250" i="23" s="1"/>
  <c r="AE977" i="7"/>
  <c r="AI976" i="7"/>
  <c r="T976" i="7"/>
  <c r="Q977" i="7"/>
  <c r="AJ977" i="7" l="1"/>
  <c r="AL977" i="7"/>
  <c r="AN977" i="7"/>
  <c r="AM977" i="7"/>
  <c r="AK977" i="7"/>
  <c r="AE978" i="7"/>
  <c r="AI977" i="7"/>
  <c r="Q978" i="7"/>
  <c r="T977" i="7"/>
  <c r="AJ978" i="7" l="1"/>
  <c r="AK978" i="7"/>
  <c r="AL978" i="7"/>
  <c r="AN978" i="7"/>
  <c r="AM978" i="7"/>
  <c r="Q979" i="7"/>
  <c r="T978" i="7"/>
  <c r="AE979" i="7"/>
  <c r="AI978" i="7"/>
  <c r="AK979" i="7" l="1"/>
  <c r="AM979" i="7"/>
  <c r="AJ979" i="7"/>
  <c r="AN979" i="7"/>
  <c r="AL979" i="7"/>
  <c r="AI979" i="7"/>
  <c r="AE980" i="7"/>
  <c r="Q980" i="7"/>
  <c r="T979" i="7"/>
  <c r="AM980" i="7" l="1"/>
  <c r="AN980" i="7"/>
  <c r="AL980" i="7"/>
  <c r="AJ980" i="7"/>
  <c r="AK980" i="7"/>
  <c r="Q981" i="7"/>
  <c r="T980" i="7"/>
  <c r="AI980" i="7"/>
  <c r="AE981" i="7"/>
  <c r="BO251" i="23"/>
  <c r="BP251" i="23" s="1"/>
  <c r="BQ251" i="23" s="1"/>
  <c r="AL981" i="7" l="1"/>
  <c r="AN981" i="7"/>
  <c r="AJ981" i="7"/>
  <c r="AK981" i="7"/>
  <c r="AM981" i="7"/>
  <c r="AE982" i="7"/>
  <c r="AI981" i="7"/>
  <c r="BS251" i="23"/>
  <c r="BU251" i="23" s="1"/>
  <c r="BR251" i="23"/>
  <c r="BT251" i="23" s="1"/>
  <c r="T981" i="7"/>
  <c r="Q982" i="7"/>
  <c r="AK982" i="7" l="1"/>
  <c r="AM982" i="7"/>
  <c r="AN982" i="7"/>
  <c r="AL982" i="7"/>
  <c r="AJ982" i="7"/>
  <c r="Q983" i="7"/>
  <c r="T982" i="7"/>
  <c r="AE983" i="7"/>
  <c r="AI982" i="7"/>
  <c r="AK983" i="7" l="1"/>
  <c r="AJ983" i="7"/>
  <c r="AN983" i="7"/>
  <c r="AL983" i="7"/>
  <c r="AM983" i="7"/>
  <c r="AE984" i="7"/>
  <c r="AI983" i="7"/>
  <c r="Q984" i="7"/>
  <c r="T983" i="7"/>
  <c r="AM984" i="7" l="1"/>
  <c r="AL984" i="7"/>
  <c r="AK984" i="7"/>
  <c r="AN984" i="7"/>
  <c r="AJ984" i="7"/>
  <c r="BO252" i="23"/>
  <c r="BP252" i="23" s="1"/>
  <c r="BQ252" i="23" s="1"/>
  <c r="Q985" i="7"/>
  <c r="T984" i="7"/>
  <c r="AE985" i="7"/>
  <c r="AI984" i="7"/>
  <c r="AJ985" i="7" l="1"/>
  <c r="AK985" i="7"/>
  <c r="AN985" i="7"/>
  <c r="AL985" i="7"/>
  <c r="AM985" i="7"/>
  <c r="AI985" i="7"/>
  <c r="AE986" i="7"/>
  <c r="T985" i="7"/>
  <c r="Q986" i="7"/>
  <c r="BR252" i="23"/>
  <c r="BT252" i="23" s="1"/>
  <c r="BS252" i="23"/>
  <c r="BU252" i="23" s="1"/>
  <c r="AN986" i="7" l="1"/>
  <c r="AK986" i="7"/>
  <c r="AL986" i="7"/>
  <c r="AJ986" i="7"/>
  <c r="AM986" i="7"/>
  <c r="T986" i="7"/>
  <c r="Q987" i="7"/>
  <c r="AI986" i="7"/>
  <c r="AE987" i="7"/>
  <c r="AN987" i="7" l="1"/>
  <c r="AM987" i="7"/>
  <c r="AL987" i="7"/>
  <c r="AK987" i="7"/>
  <c r="AJ987" i="7"/>
  <c r="AE988" i="7"/>
  <c r="AI987" i="7"/>
  <c r="Q988" i="7"/>
  <c r="T987" i="7"/>
  <c r="AL988" i="7" l="1"/>
  <c r="AK988" i="7"/>
  <c r="AJ988" i="7"/>
  <c r="AM988" i="7"/>
  <c r="AN988" i="7"/>
  <c r="Q989" i="7"/>
  <c r="T988" i="7"/>
  <c r="BO253" i="23"/>
  <c r="BP253" i="23" s="1"/>
  <c r="BQ253" i="23" s="1"/>
  <c r="AE989" i="7"/>
  <c r="AI988" i="7"/>
  <c r="AM989" i="7" l="1"/>
  <c r="AL989" i="7"/>
  <c r="AJ989" i="7"/>
  <c r="AK989" i="7"/>
  <c r="AN989" i="7"/>
  <c r="AI989" i="7"/>
  <c r="AE990" i="7"/>
  <c r="BS253" i="23"/>
  <c r="BU253" i="23" s="1"/>
  <c r="BR253" i="23"/>
  <c r="BT253" i="23" s="1"/>
  <c r="T989" i="7"/>
  <c r="Q990" i="7"/>
  <c r="AL990" i="7" l="1"/>
  <c r="AN990" i="7"/>
  <c r="AJ990" i="7"/>
  <c r="AK990" i="7"/>
  <c r="AM990" i="7"/>
  <c r="AI990" i="7"/>
  <c r="AE991" i="7"/>
  <c r="Q991" i="7"/>
  <c r="T990" i="7"/>
  <c r="AK991" i="7" l="1"/>
  <c r="AM991" i="7"/>
  <c r="AJ991" i="7"/>
  <c r="AN991" i="7"/>
  <c r="AL991" i="7"/>
  <c r="T991" i="7"/>
  <c r="Q992" i="7"/>
  <c r="AI991" i="7"/>
  <c r="AE992" i="7"/>
  <c r="AN992" i="7" l="1"/>
  <c r="AK992" i="7"/>
  <c r="AM992" i="7"/>
  <c r="AL992" i="7"/>
  <c r="AJ992" i="7"/>
  <c r="AE993" i="7"/>
  <c r="AI992" i="7"/>
  <c r="T992" i="7"/>
  <c r="Q993" i="7"/>
  <c r="AN993" i="7" l="1"/>
  <c r="AK993" i="7"/>
  <c r="AL993" i="7"/>
  <c r="AM993" i="7"/>
  <c r="AJ993" i="7"/>
  <c r="Q994" i="7"/>
  <c r="T993" i="7"/>
  <c r="BO254" i="23"/>
  <c r="BP254" i="23" s="1"/>
  <c r="BQ254" i="23" s="1"/>
  <c r="AI993" i="7"/>
  <c r="AE994" i="7"/>
  <c r="AJ994" i="7" l="1"/>
  <c r="AK994" i="7"/>
  <c r="AL994" i="7"/>
  <c r="AM994" i="7"/>
  <c r="AN994" i="7"/>
  <c r="BS254" i="23"/>
  <c r="BU254" i="23" s="1"/>
  <c r="BR254" i="23"/>
  <c r="BT254" i="23" s="1"/>
  <c r="AE995" i="7"/>
  <c r="AI994" i="7"/>
  <c r="Q995" i="7"/>
  <c r="T994" i="7"/>
  <c r="AK995" i="7" l="1"/>
  <c r="AN995" i="7"/>
  <c r="AL995" i="7"/>
  <c r="AM995" i="7"/>
  <c r="AJ995" i="7"/>
  <c r="AE996" i="7"/>
  <c r="AI995" i="7"/>
  <c r="Q996" i="7"/>
  <c r="T995" i="7"/>
  <c r="AJ996" i="7" l="1"/>
  <c r="AN996" i="7"/>
  <c r="AM996" i="7"/>
  <c r="AL996" i="7"/>
  <c r="AK996" i="7"/>
  <c r="Q997" i="7"/>
  <c r="T996" i="7"/>
  <c r="AE997" i="7"/>
  <c r="AI996" i="7"/>
  <c r="AK997" i="7" l="1"/>
  <c r="AL997" i="7"/>
  <c r="AM997" i="7"/>
  <c r="AJ997" i="7"/>
  <c r="AN997" i="7"/>
  <c r="BO255" i="23"/>
  <c r="BP255" i="23" s="1"/>
  <c r="BQ255" i="23" s="1"/>
  <c r="T997" i="7"/>
  <c r="Q998" i="7"/>
  <c r="AE998" i="7"/>
  <c r="AI997" i="7"/>
  <c r="AK998" i="7" l="1"/>
  <c r="AM998" i="7"/>
  <c r="AJ998" i="7"/>
  <c r="AN998" i="7"/>
  <c r="AL998" i="7"/>
  <c r="AE999" i="7"/>
  <c r="AI998" i="7"/>
  <c r="T998" i="7"/>
  <c r="Q999" i="7"/>
  <c r="BS255" i="23"/>
  <c r="BU255" i="23" s="1"/>
  <c r="BR255" i="23"/>
  <c r="BT255" i="23" s="1"/>
  <c r="AL999" i="7" l="1"/>
  <c r="AK999" i="7"/>
  <c r="AN999" i="7"/>
  <c r="AM999" i="7"/>
  <c r="AJ999" i="7"/>
  <c r="Q1000" i="7"/>
  <c r="T999" i="7"/>
  <c r="AE1000" i="7"/>
  <c r="AI999" i="7"/>
  <c r="AJ1000" i="7" l="1"/>
  <c r="AM1000" i="7"/>
  <c r="AK1000" i="7"/>
  <c r="AN1000" i="7"/>
  <c r="AL1000" i="7"/>
  <c r="AE1001" i="7"/>
  <c r="AI1000" i="7"/>
  <c r="Q1001" i="7"/>
  <c r="T1000" i="7"/>
  <c r="AL1001" i="7" l="1"/>
  <c r="AM1001" i="7"/>
  <c r="AN1001" i="7"/>
  <c r="AK1001" i="7"/>
  <c r="AJ1001" i="7"/>
  <c r="Q1002" i="7"/>
  <c r="T1001" i="7"/>
  <c r="AI1001" i="7"/>
  <c r="AE1002" i="7"/>
  <c r="AM1002" i="7" l="1"/>
  <c r="AN1002" i="7"/>
  <c r="AJ1002" i="7"/>
  <c r="AK1002" i="7"/>
  <c r="AL1002" i="7"/>
  <c r="BO256" i="23"/>
  <c r="BP256" i="23" s="1"/>
  <c r="BQ256" i="23" s="1"/>
  <c r="AI1002" i="7"/>
  <c r="AE1003" i="7"/>
  <c r="T1002" i="7"/>
  <c r="Q1003" i="7"/>
  <c r="AJ1003" i="7" l="1"/>
  <c r="AM1003" i="7"/>
  <c r="AK1003" i="7"/>
  <c r="AL1003" i="7"/>
  <c r="AN1003" i="7"/>
  <c r="AE1004" i="7"/>
  <c r="AI1003" i="7"/>
  <c r="Q1004" i="7"/>
  <c r="T1003" i="7"/>
  <c r="BS256" i="23"/>
  <c r="BR256" i="23"/>
  <c r="AJ1004" i="7" l="1"/>
  <c r="AK1004" i="7"/>
  <c r="AM1004" i="7"/>
  <c r="AL1004" i="7"/>
  <c r="AN1004" i="7"/>
  <c r="BU256" i="23"/>
  <c r="BT256" i="23"/>
  <c r="Q1005" i="7"/>
  <c r="T1004" i="7"/>
  <c r="AE1005" i="7"/>
  <c r="AI1004" i="7"/>
  <c r="AM1005" i="7" l="1"/>
  <c r="AK1005" i="7"/>
  <c r="AN1005" i="7"/>
  <c r="AJ1005" i="7"/>
  <c r="AL1005" i="7"/>
  <c r="AE1006" i="7"/>
  <c r="AI1005" i="7"/>
  <c r="T1005" i="7"/>
  <c r="Q1006" i="7"/>
  <c r="AK1006" i="7" l="1"/>
  <c r="AL1006" i="7"/>
  <c r="AM1006" i="7"/>
  <c r="AJ1006" i="7"/>
  <c r="AN1006" i="7"/>
  <c r="BO257" i="23"/>
  <c r="BP257" i="23" s="1"/>
  <c r="BQ257" i="23" s="1"/>
  <c r="Q1007" i="7"/>
  <c r="T1006" i="7"/>
  <c r="AE1007" i="7"/>
  <c r="AI1006" i="7"/>
  <c r="AM1007" i="7" l="1"/>
  <c r="AJ1007" i="7"/>
  <c r="AK1007" i="7"/>
  <c r="AN1007" i="7"/>
  <c r="AL1007" i="7"/>
  <c r="AE1008" i="7"/>
  <c r="AI1007" i="7"/>
  <c r="T1007" i="7"/>
  <c r="Q1008" i="7"/>
  <c r="BR257" i="23"/>
  <c r="BS257" i="23"/>
  <c r="BT257" i="23" l="1"/>
  <c r="AM1008" i="7"/>
  <c r="AL1008" i="7"/>
  <c r="AK1008" i="7"/>
  <c r="AN1008" i="7"/>
  <c r="AJ1008" i="7"/>
  <c r="BU257" i="23"/>
  <c r="T1008" i="7"/>
  <c r="Q1009" i="7"/>
  <c r="AE1009" i="7"/>
  <c r="AI1008" i="7"/>
  <c r="AK1009" i="7" l="1"/>
  <c r="AJ1009" i="7"/>
  <c r="AN1009" i="7"/>
  <c r="AL1009" i="7"/>
  <c r="AM1009" i="7"/>
  <c r="AI1009" i="7"/>
  <c r="AE1010" i="7"/>
  <c r="Q1010" i="7"/>
  <c r="T1009" i="7"/>
  <c r="AJ1010" i="7" l="1"/>
  <c r="AL1010" i="7"/>
  <c r="AN1010" i="7"/>
  <c r="AM1010" i="7"/>
  <c r="AK1010" i="7"/>
  <c r="Q1011" i="7"/>
  <c r="T1010" i="7"/>
  <c r="AE1011" i="7"/>
  <c r="AI1010" i="7"/>
  <c r="BO258" i="23"/>
  <c r="BP258" i="23" s="1"/>
  <c r="BQ258" i="23" s="1"/>
  <c r="AK1011" i="7" l="1"/>
  <c r="AM1011" i="7"/>
  <c r="AL1011" i="7"/>
  <c r="AN1011" i="7"/>
  <c r="AJ1011" i="7"/>
  <c r="BS258" i="23"/>
  <c r="BR258" i="23"/>
  <c r="AI1011" i="7"/>
  <c r="AE1012" i="7"/>
  <c r="Q1012" i="7"/>
  <c r="T1011" i="7"/>
  <c r="BU258" i="23" l="1"/>
  <c r="BT258" i="23"/>
  <c r="AJ1012" i="7"/>
  <c r="AN1012" i="7"/>
  <c r="AK1012" i="7"/>
  <c r="AM1012" i="7"/>
  <c r="AL1012" i="7"/>
  <c r="Q1013" i="7"/>
  <c r="T1012" i="7"/>
  <c r="AI1012" i="7"/>
  <c r="AE1013" i="7"/>
  <c r="AN1013" i="7" l="1"/>
  <c r="AM1013" i="7"/>
  <c r="AK1013" i="7"/>
  <c r="AJ1013" i="7"/>
  <c r="AL1013" i="7"/>
  <c r="AE1014" i="7"/>
  <c r="AI1013" i="7"/>
  <c r="T1013" i="7"/>
  <c r="Q1014" i="7"/>
  <c r="AK1014" i="7" l="1"/>
  <c r="AM1014" i="7"/>
  <c r="AJ1014" i="7"/>
  <c r="AN1014" i="7"/>
  <c r="AL1014" i="7"/>
  <c r="BO259" i="23"/>
  <c r="BP259" i="23" s="1"/>
  <c r="BQ259" i="23" s="1"/>
  <c r="Q1015" i="7"/>
  <c r="T1014" i="7"/>
  <c r="AE1015" i="7"/>
  <c r="AI1014" i="7"/>
  <c r="AJ1015" i="7" l="1"/>
  <c r="AN1015" i="7"/>
  <c r="AM1015" i="7"/>
  <c r="AL1015" i="7"/>
  <c r="AK1015" i="7"/>
  <c r="AE1016" i="7"/>
  <c r="AI1015" i="7"/>
  <c r="Q1016" i="7"/>
  <c r="T1015" i="7"/>
  <c r="BS259" i="23"/>
  <c r="BR259" i="23"/>
  <c r="BT259" i="23" l="1"/>
  <c r="BU259" i="23"/>
  <c r="AJ1016" i="7"/>
  <c r="AK1016" i="7"/>
  <c r="AN1016" i="7"/>
  <c r="AM1016" i="7"/>
  <c r="AL1016" i="7"/>
  <c r="Q1017" i="7"/>
  <c r="T1016" i="7"/>
  <c r="AE1017" i="7"/>
  <c r="AI1016" i="7"/>
  <c r="AJ1017" i="7" l="1"/>
  <c r="AM1017" i="7"/>
  <c r="AN1017" i="7"/>
  <c r="AL1017" i="7"/>
  <c r="AK1017" i="7"/>
  <c r="AI1017" i="7"/>
  <c r="AE1018" i="7"/>
  <c r="Q1018" i="7"/>
  <c r="T1017" i="7"/>
  <c r="AL1018" i="7" l="1"/>
  <c r="AJ1018" i="7"/>
  <c r="AM1018" i="7"/>
  <c r="AN1018" i="7"/>
  <c r="AK1018" i="7"/>
  <c r="AI1018" i="7"/>
  <c r="AE1019" i="7"/>
  <c r="T1018" i="7"/>
  <c r="Q1019" i="7"/>
  <c r="AK1019" i="7" l="1"/>
  <c r="AM1019" i="7"/>
  <c r="AL1019" i="7"/>
  <c r="AJ1019" i="7"/>
  <c r="AN1019" i="7"/>
  <c r="AE1020" i="7"/>
  <c r="AI1019" i="7"/>
  <c r="T1019" i="7"/>
  <c r="Q1020" i="7"/>
  <c r="BO260" i="23"/>
  <c r="BP260" i="23" s="1"/>
  <c r="BQ260" i="23" s="1"/>
  <c r="AN1020" i="7" l="1"/>
  <c r="AK1020" i="7"/>
  <c r="AJ1020" i="7"/>
  <c r="AL1020" i="7"/>
  <c r="AM1020" i="7"/>
  <c r="BR260" i="23"/>
  <c r="BS260" i="23"/>
  <c r="Q1021" i="7"/>
  <c r="T1020" i="7"/>
  <c r="AE1021" i="7"/>
  <c r="AI1020" i="7"/>
  <c r="AM1021" i="7" l="1"/>
  <c r="AN1021" i="7"/>
  <c r="AK1021" i="7"/>
  <c r="AL1021" i="7"/>
  <c r="AJ1021" i="7"/>
  <c r="BU260" i="23"/>
  <c r="BT260" i="23"/>
  <c r="AE1022" i="7"/>
  <c r="AI1021" i="7"/>
  <c r="T1021" i="7"/>
  <c r="Q1022" i="7"/>
  <c r="AM1022" i="7" l="1"/>
  <c r="AN1022" i="7"/>
  <c r="AK1022" i="7"/>
  <c r="AJ1022" i="7"/>
  <c r="AL1022" i="7"/>
  <c r="Q1023" i="7"/>
  <c r="T1022" i="7"/>
  <c r="AI1022" i="7"/>
  <c r="AE1023" i="7"/>
  <c r="AJ1023" i="7" l="1"/>
  <c r="AK1023" i="7"/>
  <c r="AN1023" i="7"/>
  <c r="AM1023" i="7"/>
  <c r="AL1023" i="7"/>
  <c r="AI1023" i="7"/>
  <c r="AE1024" i="7"/>
  <c r="BO261" i="23"/>
  <c r="BP261" i="23" s="1"/>
  <c r="BQ261" i="23" s="1"/>
  <c r="T1023" i="7"/>
  <c r="Q1024" i="7"/>
  <c r="AM1024" i="7" l="1"/>
  <c r="AN1024" i="7"/>
  <c r="AJ1024" i="7"/>
  <c r="AK1024" i="7"/>
  <c r="AL1024" i="7"/>
  <c r="T1024" i="7"/>
  <c r="Q1025" i="7"/>
  <c r="BS261" i="23"/>
  <c r="BR261" i="23"/>
  <c r="AE1025" i="7"/>
  <c r="AI1024" i="7"/>
  <c r="AN1025" i="7" l="1"/>
  <c r="AL1025" i="7"/>
  <c r="AM1025" i="7"/>
  <c r="AK1025" i="7"/>
  <c r="AJ1025" i="7"/>
  <c r="BT261" i="23"/>
  <c r="BU261" i="23"/>
  <c r="AE1026" i="7"/>
  <c r="AI1025" i="7"/>
  <c r="Q1026" i="7"/>
  <c r="T1025" i="7"/>
  <c r="AM1026" i="7" l="1"/>
  <c r="AJ1026" i="7"/>
  <c r="AN1026" i="7"/>
  <c r="AK1026" i="7"/>
  <c r="AL1026" i="7"/>
  <c r="Q1027" i="7"/>
  <c r="T1026" i="7"/>
  <c r="AE1027" i="7"/>
  <c r="AI1026" i="7"/>
  <c r="AK1027" i="7" l="1"/>
  <c r="AM1027" i="7"/>
  <c r="AN1027" i="7"/>
  <c r="AL1027" i="7"/>
  <c r="AJ1027" i="7"/>
  <c r="BO262" i="23"/>
  <c r="BP262" i="23" s="1"/>
  <c r="BQ262" i="23" s="1"/>
  <c r="AI1027" i="7"/>
  <c r="AE1028" i="7"/>
  <c r="Q1028" i="7"/>
  <c r="T1027" i="7"/>
  <c r="AK1028" i="7" l="1"/>
  <c r="AJ1028" i="7"/>
  <c r="AL1028" i="7"/>
  <c r="AN1028" i="7"/>
  <c r="AM1028" i="7"/>
  <c r="AI1028" i="7"/>
  <c r="AE1029" i="7"/>
  <c r="Q1029" i="7"/>
  <c r="T1028" i="7"/>
  <c r="BS262" i="23"/>
  <c r="BU262" i="23" s="1"/>
  <c r="BR262" i="23"/>
  <c r="BT262" i="23" s="1"/>
  <c r="AN1029" i="7" l="1"/>
  <c r="AJ1029" i="7"/>
  <c r="AM1029" i="7"/>
  <c r="AK1029" i="7"/>
  <c r="AL1029" i="7"/>
  <c r="Q1030" i="7"/>
  <c r="T1029" i="7"/>
  <c r="AE1030" i="7"/>
  <c r="AI1029" i="7"/>
  <c r="AN1030" i="7" l="1"/>
  <c r="AK1030" i="7"/>
  <c r="AL1030" i="7"/>
  <c r="AJ1030" i="7"/>
  <c r="AM1030" i="7"/>
  <c r="AE1031" i="7"/>
  <c r="AI1030" i="7"/>
  <c r="T1030" i="7"/>
  <c r="Q1031" i="7"/>
  <c r="AM1031" i="7" l="1"/>
  <c r="AN1031" i="7"/>
  <c r="AK1031" i="7"/>
  <c r="AJ1031" i="7"/>
  <c r="AL1031" i="7"/>
  <c r="AE1032" i="7"/>
  <c r="AI1031" i="7"/>
  <c r="Q1032" i="7"/>
  <c r="T1031" i="7"/>
  <c r="AL1032" i="7" l="1"/>
  <c r="AJ1032" i="7"/>
  <c r="AM1032" i="7"/>
  <c r="AK1032" i="7"/>
  <c r="AN1032" i="7"/>
  <c r="Q1033" i="7"/>
  <c r="T1032" i="7"/>
  <c r="BO263" i="23"/>
  <c r="BP263" i="23" s="1"/>
  <c r="BQ263" i="23" s="1"/>
  <c r="AE1033" i="7"/>
  <c r="AI1032" i="7"/>
  <c r="AJ1033" i="7" l="1"/>
  <c r="AL1033" i="7"/>
  <c r="AK1033" i="7"/>
  <c r="AN1033" i="7"/>
  <c r="AM1033" i="7"/>
  <c r="AI1033" i="7"/>
  <c r="AE1034" i="7"/>
  <c r="BS263" i="23"/>
  <c r="BU263" i="23" s="1"/>
  <c r="BR263" i="23"/>
  <c r="BT263" i="23" s="1"/>
  <c r="Q1034" i="7"/>
  <c r="T1033" i="7"/>
  <c r="AL1034" i="7" l="1"/>
  <c r="AN1034" i="7"/>
  <c r="AK1034" i="7"/>
  <c r="AM1034" i="7"/>
  <c r="AJ1034" i="7"/>
  <c r="T1034" i="7"/>
  <c r="Q1035" i="7"/>
  <c r="AI1034" i="7"/>
  <c r="AE1035" i="7"/>
  <c r="AL1035" i="7" l="1"/>
  <c r="AJ1035" i="7"/>
  <c r="AN1035" i="7"/>
  <c r="AK1035" i="7"/>
  <c r="AM1035" i="7"/>
  <c r="AE1036" i="7"/>
  <c r="AI1035" i="7"/>
  <c r="T1035" i="7"/>
  <c r="Q1036" i="7"/>
  <c r="BO264" i="23" l="1"/>
  <c r="BP264" i="23" s="1"/>
  <c r="BQ264" i="23" s="1"/>
  <c r="BS264" i="23" s="1"/>
  <c r="BU264" i="23" s="1"/>
  <c r="AN1036" i="7"/>
  <c r="AJ1036" i="7"/>
  <c r="AL1036" i="7"/>
  <c r="AK1036" i="7"/>
  <c r="AM1036" i="7"/>
  <c r="Q1037" i="7"/>
  <c r="T1036" i="7"/>
  <c r="AE1037" i="7"/>
  <c r="AI1036" i="7"/>
  <c r="BR264" i="23" l="1"/>
  <c r="BT264" i="23" s="1"/>
  <c r="AM1037" i="7"/>
  <c r="AK1037" i="7"/>
  <c r="AN1037" i="7"/>
  <c r="AL1037" i="7"/>
  <c r="AJ1037" i="7"/>
  <c r="AE1038" i="7"/>
  <c r="AI1037" i="7"/>
  <c r="T1037" i="7"/>
  <c r="Q1038" i="7"/>
  <c r="AJ1038" i="7" l="1"/>
  <c r="AN1038" i="7"/>
  <c r="AL1038" i="7"/>
  <c r="AK1038" i="7"/>
  <c r="AM1038" i="7"/>
  <c r="Q1039" i="7"/>
  <c r="T1038" i="7"/>
  <c r="AE1039" i="7"/>
  <c r="AI1038" i="7"/>
  <c r="AL1039" i="7" l="1"/>
  <c r="AK1039" i="7"/>
  <c r="AJ1039" i="7"/>
  <c r="AN1039" i="7"/>
  <c r="AM1039" i="7"/>
  <c r="AE1040" i="7"/>
  <c r="AI1039" i="7"/>
  <c r="T1039" i="7"/>
  <c r="Q1040" i="7"/>
  <c r="AK1040" i="7" l="1"/>
  <c r="AJ1040" i="7"/>
  <c r="AM1040" i="7"/>
  <c r="AL1040" i="7"/>
  <c r="AN1040" i="7"/>
  <c r="T1040" i="7"/>
  <c r="Q1041" i="7"/>
  <c r="AE1041" i="7"/>
  <c r="AI1040" i="7"/>
  <c r="BO265" i="23" l="1"/>
  <c r="BP265" i="23" s="1"/>
  <c r="BQ265" i="23" s="1"/>
  <c r="BR265" i="23" s="1"/>
  <c r="BT265" i="23" s="1"/>
  <c r="AM1041" i="7"/>
  <c r="AN1041" i="7"/>
  <c r="AJ1041" i="7"/>
  <c r="AL1041" i="7"/>
  <c r="AK1041" i="7"/>
  <c r="AI1041" i="7"/>
  <c r="AE1042" i="7"/>
  <c r="Q1042" i="7"/>
  <c r="T1041" i="7"/>
  <c r="BS265" i="23" l="1"/>
  <c r="BU265" i="23" s="1"/>
  <c r="AM1042" i="7"/>
  <c r="AJ1042" i="7"/>
  <c r="AK1042" i="7"/>
  <c r="AL1042" i="7"/>
  <c r="AN1042" i="7"/>
  <c r="Q1043" i="7"/>
  <c r="T1042" i="7"/>
  <c r="AE1043" i="7"/>
  <c r="AI1042" i="7"/>
  <c r="AN1043" i="7" l="1"/>
  <c r="AK1043" i="7"/>
  <c r="AL1043" i="7"/>
  <c r="AJ1043" i="7"/>
  <c r="AM1043" i="7"/>
  <c r="AE1044" i="7"/>
  <c r="AI1043" i="7"/>
  <c r="Q1044" i="7"/>
  <c r="T1043" i="7"/>
  <c r="AK1044" i="7" l="1"/>
  <c r="AJ1044" i="7"/>
  <c r="AL1044" i="7"/>
  <c r="AM1044" i="7"/>
  <c r="AN1044" i="7"/>
  <c r="Q1045" i="7"/>
  <c r="T1044" i="7"/>
  <c r="AI1044" i="7"/>
  <c r="AE1045" i="7"/>
  <c r="BO266" i="23" l="1"/>
  <c r="BP266" i="23" s="1"/>
  <c r="BQ266" i="23" s="1"/>
  <c r="BS266" i="23" s="1"/>
  <c r="BU266" i="23" s="1"/>
  <c r="AJ1045" i="7"/>
  <c r="AK1045" i="7"/>
  <c r="AL1045" i="7"/>
  <c r="AM1045" i="7"/>
  <c r="AN1045" i="7"/>
  <c r="AE1046" i="7"/>
  <c r="AI1045" i="7"/>
  <c r="Q1046" i="7"/>
  <c r="T1045" i="7"/>
  <c r="BR266" i="23" l="1"/>
  <c r="BT266" i="23" s="1"/>
  <c r="AN1046" i="7"/>
  <c r="AL1046" i="7"/>
  <c r="AJ1046" i="7"/>
  <c r="AM1046" i="7"/>
  <c r="AK1046" i="7"/>
  <c r="T1046" i="7"/>
  <c r="Q1047" i="7"/>
  <c r="AE1047" i="7"/>
  <c r="AI1046" i="7"/>
  <c r="AM1047" i="7" l="1"/>
  <c r="AL1047" i="7"/>
  <c r="AK1047" i="7"/>
  <c r="AJ1047" i="7"/>
  <c r="AN1047" i="7"/>
  <c r="AE1048" i="7"/>
  <c r="AI1047" i="7"/>
  <c r="Q1048" i="7"/>
  <c r="T1047" i="7"/>
  <c r="AJ1048" i="7" l="1"/>
  <c r="AK1048" i="7"/>
  <c r="AM1048" i="7"/>
  <c r="AN1048" i="7"/>
  <c r="AL1048" i="7"/>
  <c r="Q1049" i="7"/>
  <c r="T1048" i="7"/>
  <c r="AE1049" i="7"/>
  <c r="AI1048" i="7"/>
  <c r="BO267" i="23" l="1"/>
  <c r="BP267" i="23" s="1"/>
  <c r="BQ267" i="23" s="1"/>
  <c r="BR267" i="23" s="1"/>
  <c r="BT267" i="23" s="1"/>
  <c r="AM1049" i="7"/>
  <c r="AN1049" i="7"/>
  <c r="AJ1049" i="7"/>
  <c r="AK1049" i="7"/>
  <c r="AL1049" i="7"/>
  <c r="AI1049" i="7"/>
  <c r="AE1050" i="7"/>
  <c r="Q1050" i="7"/>
  <c r="T1049" i="7"/>
  <c r="AJ1050" i="7" l="1"/>
  <c r="AM1050" i="7"/>
  <c r="AK1050" i="7"/>
  <c r="AN1050" i="7"/>
  <c r="AL1050" i="7"/>
  <c r="BS267" i="23"/>
  <c r="BU267" i="23" s="1"/>
  <c r="T1050" i="7"/>
  <c r="Q1051" i="7"/>
  <c r="AI1050" i="7"/>
  <c r="AE1051" i="7"/>
  <c r="AM1051" i="7" l="1"/>
  <c r="AN1051" i="7"/>
  <c r="AL1051" i="7"/>
  <c r="AJ1051" i="7"/>
  <c r="AK1051" i="7"/>
  <c r="AE1052" i="7"/>
  <c r="AI1051" i="7"/>
  <c r="T1051" i="7"/>
  <c r="Q1052" i="7"/>
  <c r="AL1052" i="7" l="1"/>
  <c r="AJ1052" i="7"/>
  <c r="AM1052" i="7"/>
  <c r="AK1052" i="7"/>
  <c r="AN1052" i="7"/>
  <c r="Q1053" i="7"/>
  <c r="T1052" i="7"/>
  <c r="AE1053" i="7"/>
  <c r="AI1052" i="7"/>
  <c r="AN1053" i="7" l="1"/>
  <c r="AL1053" i="7"/>
  <c r="AJ1053" i="7"/>
  <c r="AK1053" i="7"/>
  <c r="AM1053" i="7"/>
  <c r="AE1054" i="7"/>
  <c r="AI1053" i="7"/>
  <c r="T1053" i="7"/>
  <c r="Q1054" i="7"/>
  <c r="BO268" i="23" l="1"/>
  <c r="BP268" i="23" s="1"/>
  <c r="BQ268" i="23" s="1"/>
  <c r="BR268" i="23" s="1"/>
  <c r="AK1054" i="7"/>
  <c r="AL1054" i="7"/>
  <c r="AM1054" i="7"/>
  <c r="AJ1054" i="7"/>
  <c r="AN1054" i="7"/>
  <c r="Q1055" i="7"/>
  <c r="T1054" i="7"/>
  <c r="AE1055" i="7"/>
  <c r="AI1054" i="7"/>
  <c r="AN1055" i="7" l="1"/>
  <c r="AJ1055" i="7"/>
  <c r="AL1055" i="7"/>
  <c r="AM1055" i="7"/>
  <c r="AK1055" i="7"/>
  <c r="BS268" i="23"/>
  <c r="BT268" i="23"/>
  <c r="BU268" i="23"/>
  <c r="AE1056" i="7"/>
  <c r="AI1055" i="7"/>
  <c r="T1055" i="7"/>
  <c r="Q1056" i="7"/>
  <c r="AK1056" i="7" l="1"/>
  <c r="AN1056" i="7"/>
  <c r="AJ1056" i="7"/>
  <c r="AL1056" i="7"/>
  <c r="AM1056" i="7"/>
  <c r="AE1057" i="7"/>
  <c r="AI1056" i="7"/>
  <c r="T1056" i="7"/>
  <c r="Q1057" i="7"/>
  <c r="AM1057" i="7" l="1"/>
  <c r="AJ1057" i="7"/>
  <c r="AN1057" i="7"/>
  <c r="AK1057" i="7"/>
  <c r="AL1057" i="7"/>
  <c r="Q1058" i="7"/>
  <c r="T1057" i="7"/>
  <c r="AI1057" i="7"/>
  <c r="AE1058" i="7"/>
  <c r="BO269" i="23" l="1"/>
  <c r="BP269" i="23" s="1"/>
  <c r="BQ269" i="23" s="1"/>
  <c r="BS269" i="23" s="1"/>
  <c r="AM1058" i="7"/>
  <c r="AK1058" i="7"/>
  <c r="AN1058" i="7"/>
  <c r="AL1058" i="7"/>
  <c r="AJ1058" i="7"/>
  <c r="AE1059" i="7"/>
  <c r="AI1058" i="7"/>
  <c r="Q1059" i="7"/>
  <c r="T1058" i="7"/>
  <c r="BU269" i="23" l="1"/>
  <c r="BR269" i="23"/>
  <c r="AM1059" i="7"/>
  <c r="AJ1059" i="7"/>
  <c r="AL1059" i="7"/>
  <c r="AN1059" i="7"/>
  <c r="AK1059" i="7"/>
  <c r="Q1060" i="7"/>
  <c r="T1059" i="7"/>
  <c r="AE1060" i="7"/>
  <c r="AI1059" i="7"/>
  <c r="AL1060" i="7" l="1"/>
  <c r="AJ1060" i="7"/>
  <c r="AM1060" i="7"/>
  <c r="AK1060" i="7"/>
  <c r="AN1060" i="7"/>
  <c r="BT269" i="23"/>
  <c r="AI1060" i="7"/>
  <c r="AE1061" i="7"/>
  <c r="Q1061" i="7"/>
  <c r="T1060" i="7"/>
  <c r="AL1061" i="7" l="1"/>
  <c r="AK1061" i="7"/>
  <c r="AM1061" i="7"/>
  <c r="AN1061" i="7"/>
  <c r="AJ1061" i="7"/>
  <c r="Q1062" i="7"/>
  <c r="T1061" i="7"/>
  <c r="AE1062" i="7"/>
  <c r="AI1061" i="7"/>
  <c r="BO270" i="23" l="1"/>
  <c r="BP270" i="23" s="1"/>
  <c r="BQ270" i="23" s="1"/>
  <c r="BS270" i="23" s="1"/>
  <c r="AK1062" i="7"/>
  <c r="AJ1062" i="7"/>
  <c r="AN1062" i="7"/>
  <c r="AL1062" i="7"/>
  <c r="AM1062" i="7"/>
  <c r="AE1063" i="7"/>
  <c r="AI1062" i="7"/>
  <c r="T1062" i="7"/>
  <c r="Q1063" i="7"/>
  <c r="BU270" i="23" l="1"/>
  <c r="AM1063" i="7"/>
  <c r="AL1063" i="7"/>
  <c r="AK1063" i="7"/>
  <c r="AN1063" i="7"/>
  <c r="AJ1063" i="7"/>
  <c r="BR270" i="23"/>
  <c r="AE1064" i="7"/>
  <c r="AI1063" i="7"/>
  <c r="Q1064" i="7"/>
  <c r="T1063" i="7"/>
  <c r="AL1064" i="7" l="1"/>
  <c r="AJ1064" i="7"/>
  <c r="AN1064" i="7"/>
  <c r="AK1064" i="7"/>
  <c r="AM1064" i="7"/>
  <c r="BT270" i="23"/>
  <c r="Q1065" i="7"/>
  <c r="T1064" i="7"/>
  <c r="AE1065" i="7"/>
  <c r="AI1064" i="7"/>
  <c r="AK1065" i="7" l="1"/>
  <c r="AN1065" i="7"/>
  <c r="AJ1065" i="7"/>
  <c r="AM1065" i="7"/>
  <c r="AL1065" i="7"/>
  <c r="AE1066" i="7"/>
  <c r="AI1065" i="7"/>
  <c r="Q1066" i="7"/>
  <c r="T1065" i="7"/>
  <c r="BO271" i="23" l="1"/>
  <c r="BP271" i="23" s="1"/>
  <c r="BQ271" i="23" s="1"/>
  <c r="BR271" i="23" s="1"/>
  <c r="AM1066" i="7"/>
  <c r="AJ1066" i="7"/>
  <c r="AK1066" i="7"/>
  <c r="AN1066" i="7"/>
  <c r="AL1066" i="7"/>
  <c r="T1066" i="7"/>
  <c r="Q1067" i="7"/>
  <c r="AI1066" i="7"/>
  <c r="AE1067" i="7"/>
  <c r="BT271" i="23" l="1"/>
  <c r="AL1067" i="7"/>
  <c r="AN1067" i="7"/>
  <c r="AJ1067" i="7"/>
  <c r="AM1067" i="7"/>
  <c r="AK1067" i="7"/>
  <c r="BS271" i="23"/>
  <c r="AE1068" i="7"/>
  <c r="AI1067" i="7"/>
  <c r="T1067" i="7"/>
  <c r="Q1068" i="7"/>
  <c r="AK1068" i="7" l="1"/>
  <c r="AN1068" i="7"/>
  <c r="AM1068" i="7"/>
  <c r="AL1068" i="7"/>
  <c r="AJ1068" i="7"/>
  <c r="BU271" i="23"/>
  <c r="Q1069" i="7"/>
  <c r="T1068" i="7"/>
  <c r="AE1069" i="7"/>
  <c r="AI1068" i="7"/>
  <c r="AL1069" i="7" l="1"/>
  <c r="AN1069" i="7"/>
  <c r="AM1069" i="7"/>
  <c r="AK1069" i="7"/>
  <c r="AJ1069" i="7"/>
  <c r="AE1070" i="7"/>
  <c r="AI1069" i="7"/>
  <c r="T1069" i="7"/>
  <c r="Q1070" i="7"/>
  <c r="AN1070" i="7" l="1"/>
  <c r="AL1070" i="7"/>
  <c r="AK1070" i="7"/>
  <c r="AJ1070" i="7"/>
  <c r="AM1070" i="7"/>
  <c r="Q1071" i="7"/>
  <c r="T1070" i="7"/>
  <c r="AI1070" i="7"/>
  <c r="AE1071" i="7"/>
  <c r="BO272" i="23" l="1"/>
  <c r="BP272" i="23" s="1"/>
  <c r="BQ272" i="23" s="1"/>
  <c r="BS272" i="23" s="1"/>
  <c r="AL1071" i="7"/>
  <c r="AK1071" i="7"/>
  <c r="AM1071" i="7"/>
  <c r="AN1071" i="7"/>
  <c r="AJ1071" i="7"/>
  <c r="AI1071" i="7"/>
  <c r="AE1072" i="7"/>
  <c r="T1071" i="7"/>
  <c r="Q1072" i="7"/>
  <c r="BU272" i="23" l="1"/>
  <c r="BR272" i="23"/>
  <c r="AL1072" i="7"/>
  <c r="AK1072" i="7"/>
  <c r="AJ1072" i="7"/>
  <c r="AN1072" i="7"/>
  <c r="AM1072" i="7"/>
  <c r="T1072" i="7"/>
  <c r="Q1073" i="7"/>
  <c r="AE1073" i="7"/>
  <c r="AI1072" i="7"/>
  <c r="AM1073" i="7" l="1"/>
  <c r="AL1073" i="7"/>
  <c r="AJ1073" i="7"/>
  <c r="AK1073" i="7"/>
  <c r="AN1073" i="7"/>
  <c r="BT272" i="23"/>
  <c r="AI1073" i="7"/>
  <c r="AE1074" i="7"/>
  <c r="Q1074" i="7"/>
  <c r="T1073" i="7"/>
  <c r="AL1074" i="7" l="1"/>
  <c r="AM1074" i="7"/>
  <c r="AN1074" i="7"/>
  <c r="AK1074" i="7"/>
  <c r="AJ1074" i="7"/>
  <c r="AE1075" i="7"/>
  <c r="AI1074" i="7"/>
  <c r="Q1075" i="7"/>
  <c r="T1074" i="7"/>
  <c r="BO273" i="23" l="1"/>
  <c r="BP273" i="23" s="1"/>
  <c r="BQ273" i="23" s="1"/>
  <c r="BR273" i="23" s="1"/>
  <c r="AK1075" i="7"/>
  <c r="AN1075" i="7"/>
  <c r="AM1075" i="7"/>
  <c r="AL1075" i="7"/>
  <c r="AJ1075" i="7"/>
  <c r="T1075" i="7"/>
  <c r="Q1076" i="7"/>
  <c r="AE1076" i="7"/>
  <c r="AI1075" i="7"/>
  <c r="BT273" i="23" l="1"/>
  <c r="AN1076" i="7"/>
  <c r="AJ1076" i="7"/>
  <c r="AK1076" i="7"/>
  <c r="AM1076" i="7"/>
  <c r="AL1076" i="7"/>
  <c r="BS273" i="23"/>
  <c r="T1076" i="7"/>
  <c r="Q1077" i="7"/>
  <c r="AE1077" i="7"/>
  <c r="AI1076" i="7"/>
  <c r="BU273" i="23" l="1"/>
  <c r="AK1077" i="7"/>
  <c r="AM1077" i="7"/>
  <c r="AL1077" i="7"/>
  <c r="AN1077" i="7"/>
  <c r="AJ1077" i="7"/>
  <c r="AE1078" i="7"/>
  <c r="AI1077" i="7"/>
  <c r="T1077" i="7"/>
  <c r="Q1078" i="7"/>
  <c r="AJ1078" i="7" l="1"/>
  <c r="AL1078" i="7"/>
  <c r="AN1078" i="7"/>
  <c r="AM1078" i="7"/>
  <c r="AK1078" i="7"/>
  <c r="Q1079" i="7"/>
  <c r="T1078" i="7"/>
  <c r="AI1078" i="7"/>
  <c r="AE1079" i="7"/>
  <c r="AL1079" i="7" l="1"/>
  <c r="AK1079" i="7"/>
  <c r="AN1079" i="7"/>
  <c r="AJ1079" i="7"/>
  <c r="AM1079" i="7"/>
  <c r="AE1080" i="7"/>
  <c r="AI1079" i="7"/>
  <c r="Q1080" i="7"/>
  <c r="T1079" i="7"/>
  <c r="BO274" i="23" l="1"/>
  <c r="BP274" i="23" s="1"/>
  <c r="BQ274" i="23" s="1"/>
  <c r="BR274" i="23" s="1"/>
  <c r="BT274" i="23" s="1"/>
  <c r="AM1080" i="7"/>
  <c r="AN1080" i="7"/>
  <c r="AJ1080" i="7"/>
  <c r="AK1080" i="7"/>
  <c r="AL1080" i="7"/>
  <c r="T1080" i="7"/>
  <c r="Q1081" i="7"/>
  <c r="AE1081" i="7"/>
  <c r="AI1080" i="7"/>
  <c r="BS274" i="23" l="1"/>
  <c r="BU274" i="23" s="1"/>
  <c r="AJ1081" i="7"/>
  <c r="AK1081" i="7"/>
  <c r="AL1081" i="7"/>
  <c r="AN1081" i="7"/>
  <c r="AM1081" i="7"/>
  <c r="AE1082" i="7"/>
  <c r="AI1081" i="7"/>
  <c r="T1081" i="7"/>
  <c r="Q1082" i="7"/>
  <c r="AN1082" i="7" l="1"/>
  <c r="AM1082" i="7"/>
  <c r="AJ1082" i="7"/>
  <c r="AK1082" i="7"/>
  <c r="AL1082" i="7"/>
  <c r="T1082" i="7"/>
  <c r="Q1083" i="7"/>
  <c r="AE1083" i="7"/>
  <c r="AI1082" i="7"/>
  <c r="AK1083" i="7" l="1"/>
  <c r="AM1083" i="7"/>
  <c r="AL1083" i="7"/>
  <c r="AJ1083" i="7"/>
  <c r="AN1083" i="7"/>
  <c r="AI1083" i="7"/>
  <c r="AE1084" i="7"/>
  <c r="Q1084" i="7"/>
  <c r="T1083" i="7"/>
  <c r="BO275" i="23" l="1"/>
  <c r="BP275" i="23" s="1"/>
  <c r="BQ275" i="23" s="1"/>
  <c r="BS275" i="23" s="1"/>
  <c r="AN1084" i="7"/>
  <c r="AK1084" i="7"/>
  <c r="AJ1084" i="7"/>
  <c r="AM1084" i="7"/>
  <c r="AL1084" i="7"/>
  <c r="T1084" i="7"/>
  <c r="Q1085" i="7"/>
  <c r="AI1084" i="7"/>
  <c r="AE1085" i="7"/>
  <c r="BU275" i="23" l="1"/>
  <c r="H3" i="26"/>
  <c r="H2" i="26"/>
  <c r="C2" i="26"/>
  <c r="H5" i="26"/>
  <c r="C3" i="26"/>
  <c r="C4" i="26"/>
  <c r="C5" i="26"/>
  <c r="C6" i="26"/>
  <c r="C7" i="26"/>
  <c r="C8" i="26"/>
  <c r="C9" i="26"/>
  <c r="C10" i="26"/>
  <c r="C11" i="26"/>
  <c r="C12" i="26"/>
  <c r="C13" i="26"/>
  <c r="BR275" i="23"/>
  <c r="AN1085" i="7"/>
  <c r="AJ1085" i="7"/>
  <c r="AK1085" i="7"/>
  <c r="AM1085" i="7"/>
  <c r="AL1085" i="7"/>
  <c r="AI1085" i="7"/>
  <c r="AE1086" i="7"/>
  <c r="AI1086" i="7" s="1"/>
  <c r="Q1086" i="7"/>
  <c r="T1086" i="7" s="1"/>
  <c r="T1085" i="7"/>
  <c r="AN1086" i="7" l="1"/>
  <c r="AK1086" i="7"/>
  <c r="AJ1086" i="7"/>
  <c r="AM1086" i="7"/>
  <c r="AL1086" i="7"/>
  <c r="H4" i="26"/>
  <c r="BT275" i="23"/>
  <c r="B2" i="26"/>
  <c r="D2" i="26" s="1"/>
  <c r="G2" i="26"/>
  <c r="G5" i="26"/>
  <c r="G3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G4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tc={59F6388A-5061-4CA8-8F34-AF486A324E61}</author>
  </authors>
  <commentList>
    <comment ref="J3" authorId="0" shapeId="0" xr:uid="{59F6388A-5061-4CA8-8F34-AF486A324E6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estiman datos faltantes con reg lineal IPC</t>
      </text>
    </comment>
  </commentList>
</comments>
</file>

<file path=xl/sharedStrings.xml><?xml version="1.0" encoding="utf-8"?>
<sst xmlns="http://schemas.openxmlformats.org/spreadsheetml/2006/main" count="1037" uniqueCount="92">
  <si>
    <t>Merval</t>
  </si>
  <si>
    <t>Indice</t>
  </si>
  <si>
    <t>MERVAL Index</t>
  </si>
  <si>
    <t>Dates</t>
  </si>
  <si>
    <t>End Date</t>
  </si>
  <si>
    <t>Start Date</t>
  </si>
  <si>
    <t>Fecha</t>
  </si>
  <si>
    <t>Mkt Cap</t>
  </si>
  <si>
    <t>Indice EW</t>
  </si>
  <si>
    <t>Retornos</t>
  </si>
  <si>
    <t>Ret EW</t>
  </si>
  <si>
    <t>Indice MktCap W</t>
  </si>
  <si>
    <t>Ret MktCap W</t>
  </si>
  <si>
    <t>Ratio</t>
  </si>
  <si>
    <t>Q10</t>
  </si>
  <si>
    <t>Q25</t>
  </si>
  <si>
    <t>Q50</t>
  </si>
  <si>
    <t>Q75</t>
  </si>
  <si>
    <t>Q90</t>
  </si>
  <si>
    <t>YPFD AR Equity</t>
  </si>
  <si>
    <t>PAMP AR Equity</t>
  </si>
  <si>
    <t>COME AR Equity</t>
  </si>
  <si>
    <t>Ratio y percentiles</t>
  </si>
  <si>
    <t>CURRENT_EV_TO_T12M_EBITDA</t>
  </si>
  <si>
    <t>RETURN_ON_INV_CAPITAL</t>
  </si>
  <si>
    <t>ROC_WACC_RATIO</t>
  </si>
  <si>
    <t>TOT_DEBT_TO_TOT_CAP</t>
  </si>
  <si>
    <t>NET_DEBT_TO_EBITDA</t>
  </si>
  <si>
    <t>TOTAL_PAYOUT_RATIO</t>
  </si>
  <si>
    <t>EBITDA_MARGIN</t>
  </si>
  <si>
    <t>TRAIL_12M_OPER_MARGIN</t>
  </si>
  <si>
    <t>PX_LAST</t>
  </si>
  <si>
    <t>CUR_MKT_CAP</t>
  </si>
  <si>
    <t>#N/A N/A</t>
  </si>
  <si>
    <t>EV/EBITDA Sectorial</t>
  </si>
  <si>
    <t>Z Score</t>
  </si>
  <si>
    <t>TGSU2 AR Equity</t>
  </si>
  <si>
    <t>TGSU2 AR EQUITY</t>
  </si>
  <si>
    <t>Crack Spread</t>
  </si>
  <si>
    <t>CL1 COMB Comdty</t>
  </si>
  <si>
    <t>EMAE</t>
  </si>
  <si>
    <t>GDP</t>
  </si>
  <si>
    <t>ITCRM</t>
  </si>
  <si>
    <t>IPC Transporte</t>
  </si>
  <si>
    <t>Inventarios comer. De crudo</t>
  </si>
  <si>
    <t>EMAE Transporte</t>
  </si>
  <si>
    <t>Transformaciones</t>
  </si>
  <si>
    <t>GDP avg 5Y</t>
  </si>
  <si>
    <t>Impo</t>
  </si>
  <si>
    <t>(Exp+Imp)/GDP</t>
  </si>
  <si>
    <t>Exp nivel</t>
  </si>
  <si>
    <t>Exp</t>
  </si>
  <si>
    <t>Nominal GDP (ars mill)</t>
  </si>
  <si>
    <t>REM 12M (expect)</t>
  </si>
  <si>
    <t>Normalización</t>
  </si>
  <si>
    <t>Oil / Merval</t>
  </si>
  <si>
    <t>OIL&amp;GAS vs Merval</t>
  </si>
  <si>
    <t>Filtro Tukey</t>
  </si>
  <si>
    <t>Producción Petroleo Arg</t>
  </si>
  <si>
    <t>Producción Petroleo Arg YoY</t>
  </si>
  <si>
    <t>ITCRM YoY</t>
  </si>
  <si>
    <t>ZSPREAD</t>
  </si>
  <si>
    <t>Brent</t>
  </si>
  <si>
    <t>CO1 Comdty</t>
  </si>
  <si>
    <t>WTI</t>
  </si>
  <si>
    <t>BRENT/WTI</t>
  </si>
  <si>
    <t>YoY</t>
  </si>
  <si>
    <t>Crack Spread YoY</t>
  </si>
  <si>
    <t>Inventarios comer. De crudo YoY</t>
  </si>
  <si>
    <t>Umbral</t>
  </si>
  <si>
    <t>Señal</t>
  </si>
  <si>
    <t>Posición</t>
  </si>
  <si>
    <t>|score|</t>
  </si>
  <si>
    <t>ln(OIL&amp;GAS vs Merval)</t>
  </si>
  <si>
    <t>Posición (12M avg)</t>
  </si>
  <si>
    <t>r relat</t>
  </si>
  <si>
    <t>Estrategía</t>
  </si>
  <si>
    <t>Buy&amp;Hold</t>
  </si>
  <si>
    <t>Estrategía -base100-</t>
  </si>
  <si>
    <t>B&amp;h -base100-</t>
  </si>
  <si>
    <t>Retorno anualizado</t>
  </si>
  <si>
    <t>Volatilidad anualizada</t>
  </si>
  <si>
    <t>B&amp;H</t>
  </si>
  <si>
    <t>Year</t>
  </si>
  <si>
    <t>Año</t>
  </si>
  <si>
    <t>Signo</t>
  </si>
  <si>
    <t>Sharpe (rf=0)</t>
  </si>
  <si>
    <t>Maximo drawdown</t>
  </si>
  <si>
    <t>Gas</t>
  </si>
  <si>
    <t>Score ( Median )</t>
  </si>
  <si>
    <t>Gas YoY%</t>
  </si>
  <si>
    <t>Brent YoY%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</si>
</sst>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_-* #,##0.0000_-;\-* #,##0.0000_-;_-* &quot;-&quot;??_-;_-@_-"/>
    <numFmt numFmtId="167" formatCode="_-* #,##0.00000_-;\-* #,##0.00000_-;_-* &quot;-&quot;??_-;_-@_-"/>
    <numFmt numFmtId="168" formatCode="_-* #,##0.000_-;\-* #,##0.000_-;_-* &quot;-&quot;??_-;_-@_-"/>
    <numFmt numFmtId="169" formatCode="_-* #,##0.00000_-;\-* #,##0.00000_-;_-* &quot;-&quot;?????_-;_-@_-"/>
    <numFmt numFmtId="170" formatCode="0.0000%"/>
    <numFmt numFmtId="171" formatCode="d/m/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6"/>
      <name val="Calibri"/>
      <family val="2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C2A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4" fillId="2" borderId="0">
      <alignment horizontal="center"/>
    </xf>
    <xf numFmtId="0" fontId="5" fillId="0" borderId="0">
      <alignment vertical="top" wrapText="1"/>
    </xf>
  </cellStyleXfs>
  <cellXfs count="72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6" xfId="0" applyBorder="1"/>
    <xf numFmtId="0" fontId="0" fillId="0" borderId="1" xfId="0" applyBorder="1"/>
    <xf numFmtId="0" fontId="2" fillId="0" borderId="6" xfId="0" applyFont="1" applyBorder="1"/>
    <xf numFmtId="0" fontId="2" fillId="0" borderId="1" xfId="0" applyFont="1" applyBorder="1"/>
    <xf numFmtId="14" fontId="0" fillId="0" borderId="6" xfId="0" applyNumberFormat="1" applyBorder="1"/>
    <xf numFmtId="164" fontId="0" fillId="0" borderId="0" xfId="1" applyNumberFormat="1" applyFont="1" applyBorder="1"/>
    <xf numFmtId="0" fontId="0" fillId="0" borderId="7" xfId="0" applyBorder="1"/>
    <xf numFmtId="0" fontId="2" fillId="3" borderId="7" xfId="0" applyFont="1" applyFill="1" applyBorder="1" applyAlignment="1">
      <alignment horizontal="center" vertical="center"/>
    </xf>
    <xf numFmtId="165" fontId="0" fillId="0" borderId="7" xfId="2" applyNumberFormat="1" applyFont="1" applyBorder="1"/>
    <xf numFmtId="9" fontId="0" fillId="0" borderId="6" xfId="2" applyFont="1" applyBorder="1"/>
    <xf numFmtId="9" fontId="0" fillId="0" borderId="0" xfId="2" applyFont="1" applyBorder="1"/>
    <xf numFmtId="165" fontId="0" fillId="0" borderId="1" xfId="2" applyNumberFormat="1" applyFont="1" applyBorder="1"/>
    <xf numFmtId="0" fontId="0" fillId="3" borderId="2" xfId="0" applyFill="1" applyBorder="1"/>
    <xf numFmtId="14" fontId="0" fillId="3" borderId="3" xfId="0" applyNumberFormat="1" applyFill="1" applyBorder="1"/>
    <xf numFmtId="0" fontId="0" fillId="3" borderId="4" xfId="0" applyFill="1" applyBorder="1"/>
    <xf numFmtId="0" fontId="0" fillId="3" borderId="5" xfId="0" applyFill="1" applyBorder="1"/>
    <xf numFmtId="0" fontId="2" fillId="3" borderId="7" xfId="0" applyFont="1" applyFill="1" applyBorder="1"/>
    <xf numFmtId="0" fontId="2" fillId="4" borderId="0" xfId="0" applyFont="1" applyFill="1"/>
    <xf numFmtId="0" fontId="2" fillId="0" borderId="7" xfId="0" applyFont="1" applyBorder="1"/>
    <xf numFmtId="10" fontId="0" fillId="0" borderId="7" xfId="2" applyNumberFormat="1" applyFont="1" applyFill="1" applyBorder="1"/>
    <xf numFmtId="0" fontId="2" fillId="3" borderId="0" xfId="0" applyFont="1" applyFill="1"/>
    <xf numFmtId="43" fontId="0" fillId="0" borderId="0" xfId="1" applyFont="1"/>
    <xf numFmtId="14" fontId="0" fillId="0" borderId="2" xfId="0" applyNumberFormat="1" applyBorder="1"/>
    <xf numFmtId="0" fontId="0" fillId="0" borderId="8" xfId="0" applyBorder="1"/>
    <xf numFmtId="0" fontId="0" fillId="0" borderId="2" xfId="0" applyBorder="1"/>
    <xf numFmtId="43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4" fontId="0" fillId="0" borderId="0" xfId="2" applyNumberFormat="1" applyFont="1" applyBorder="1" applyAlignment="1">
      <alignment horizontal="center" vertical="center"/>
    </xf>
    <xf numFmtId="43" fontId="0" fillId="0" borderId="0" xfId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0" fillId="0" borderId="0" xfId="1" applyNumberFormat="1" applyFont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quotePrefix="1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9" fillId="0" borderId="6" xfId="0" applyNumberFormat="1" applyFont="1" applyBorder="1" applyAlignment="1">
      <alignment horizontal="center" vertical="center" wrapText="1"/>
    </xf>
    <xf numFmtId="14" fontId="6" fillId="0" borderId="0" xfId="0" applyNumberFormat="1" applyFont="1"/>
    <xf numFmtId="43" fontId="0" fillId="0" borderId="0" xfId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1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5" fontId="0" fillId="0" borderId="0" xfId="2" applyNumberFormat="1" applyFont="1"/>
    <xf numFmtId="10" fontId="0" fillId="0" borderId="0" xfId="2" applyNumberFormat="1" applyFont="1"/>
    <xf numFmtId="43" fontId="0" fillId="0" borderId="0" xfId="2" applyNumberFormat="1" applyFont="1" applyAlignment="1">
      <alignment horizontal="center" vertical="center"/>
    </xf>
    <xf numFmtId="170" fontId="0" fillId="0" borderId="0" xfId="2" applyNumberFormat="1" applyFont="1"/>
    <xf numFmtId="170" fontId="0" fillId="0" borderId="0" xfId="2" applyNumberFormat="1" applyFont="1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171" fontId="0" fillId="0" borderId="0" xfId="0" applyNumberFormat="1"/>
  </cellXfs>
  <cellStyles count="7">
    <cellStyle name="Comma" xfId="1" builtinId="3"/>
    <cellStyle name="defaultsheetstyle" xfId="4" xr:uid="{50475C19-6468-4E3B-A7E2-8DD878F8F5ED}"/>
    <cellStyle name="disclaimer" xfId="6" xr:uid="{F32471C7-FD80-47A5-A1B0-0DE5418CB3CF}"/>
    <cellStyle name="Normal" xfId="0" builtinId="0"/>
    <cellStyle name="Percent" xfId="2" builtinId="5"/>
    <cellStyle name="plainText" xfId="3" xr:uid="{6A267E03-0445-4D5A-9D92-727B35711E26}"/>
    <cellStyle name="tablesubHeader" xfId="5" xr:uid="{B16C45C1-9913-45BD-A21D-9A4093601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BDH|17295648592485702575</stp>
        <tr r="V6" s="7"/>
      </tp>
      <tp t="e">
        <v>#N/A</v>
        <stp/>
        <stp>BDH|12940850834201712044</stp>
        <tr r="F6" s="7"/>
      </tp>
      <tp t="e">
        <v>#N/A</v>
        <stp/>
        <stp>BDH|15100763790470280275</stp>
        <tr r="I4" s="23"/>
      </tp>
      <tp t="e">
        <v>#N/A</v>
        <stp/>
        <stp>BDH|12384944193758005461</stp>
        <tr r="Z6" s="7"/>
      </tp>
    </main>
    <main first="bofaddin.rtdserver">
      <tp t="e">
        <v>#N/A</v>
        <stp/>
        <stp>BDH|16143803051224466095</stp>
        <tr r="K4" s="23"/>
      </tp>
      <tp t="e">
        <v>#N/A</v>
        <stp/>
        <stp>BDH|16505813376281346400</stp>
        <tr r="J171" s="23"/>
      </tp>
      <tp t="e">
        <v>#N/A</v>
        <stp/>
        <stp>BDH|10120920679914200648</stp>
        <tr r="E4" s="23"/>
      </tp>
      <tp t="e">
        <v>#N/A</v>
        <stp/>
        <stp>BDH|10867245899192191440</stp>
        <tr r="Y6" s="7"/>
      </tp>
      <tp t="e">
        <v>#N/A</v>
        <stp/>
        <stp>BDH|16683805803140730369</stp>
        <tr r="F4" s="23"/>
      </tp>
      <tp t="e">
        <v>#N/A</v>
        <stp/>
        <stp>BDH|10153707550402189227</stp>
        <tr r="X4" s="23"/>
      </tp>
      <tp t="e">
        <v>#N/A</v>
        <stp/>
        <stp>BDH|11771134830909622871</stp>
        <tr r="B6" s="7"/>
      </tp>
      <tp t="e">
        <v>#N/A</v>
        <stp/>
        <stp>BDH|13782023861913068429</stp>
        <tr r="O4" s="23"/>
      </tp>
      <tp t="e">
        <v>#N/A</v>
        <stp/>
        <stp>BDH|15604706347944752083</stp>
        <tr r="H4" s="23"/>
      </tp>
      <tp t="e">
        <v>#N/A</v>
        <stp/>
        <stp>BDH|10003436742571156123</stp>
        <tr r="AJ6" s="20"/>
      </tp>
      <tp t="e">
        <v>#N/A</v>
        <stp/>
        <stp>BDH|13603793964561879286</stp>
        <tr r="M4" s="23"/>
      </tp>
      <tp t="e">
        <v>#N/A</v>
        <stp/>
        <stp>BDH|14112793248596902743</stp>
        <tr r="D6" s="7"/>
      </tp>
      <tp t="e">
        <v>#N/A</v>
        <stp/>
        <stp>BDH|17469697757103047142</stp>
        <tr r="A4" s="22"/>
      </tp>
      <tp t="e">
        <v>#N/A</v>
        <stp/>
        <stp>BDH|15574300317446426633</stp>
        <tr r="I4" s="22"/>
      </tp>
      <tp t="e">
        <v>#N/A</v>
        <stp/>
        <stp>BDH|17205824465445056856</stp>
        <tr r="K4" s="22"/>
      </tp>
      <tp t="e">
        <v>#N/A</v>
        <stp/>
        <stp>BDH|15575219175971778567</stp>
        <tr r="V4" s="23"/>
      </tp>
      <tp t="e">
        <v>#N/A</v>
        <stp/>
        <stp>BDH|13399499967311438536</stp>
        <tr r="M6" s="20"/>
      </tp>
    </main>
    <main first="bofaddin.rtdserver">
      <tp t="e">
        <v>#N/A</v>
        <stp/>
        <stp>BDH|2178390428058963759</stp>
        <tr r="A6" s="20"/>
      </tp>
      <tp t="e">
        <v>#N/A</v>
        <stp/>
        <stp>BDH|5659473753648873370</stp>
        <tr r="G6" s="7"/>
      </tp>
      <tp t="e">
        <v>#N/A</v>
        <stp/>
        <stp>BDH|7759504491641937252</stp>
        <tr r="R4" s="23"/>
      </tp>
      <tp t="e">
        <v>#N/A</v>
        <stp/>
        <stp>BDH|2033172680687733602</stp>
        <tr r="T4" s="23"/>
      </tp>
      <tp t="e">
        <v>#N/A</v>
        <stp/>
        <stp>BDH|1809586375540364613</stp>
        <tr r="B4" s="23"/>
      </tp>
      <tp t="e">
        <v>#N/A</v>
        <stp/>
        <stp>BDH|4142118851820635508</stp>
        <tr r="E6" s="7"/>
      </tp>
      <tp t="e">
        <v>#N/A</v>
        <stp/>
        <stp>BDH|3591526436610562392</stp>
        <tr r="X6" s="7"/>
      </tp>
      <tp t="e">
        <v>#N/A</v>
        <stp/>
        <stp>BDH|1961534204863388030</stp>
        <tr r="Y6" s="20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volatileDependencies" Target="volatileDependencies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microsoft.com/office/2017/10/relationships/person" Target="persons/person.xml"/><Relationship Id="rId5" Type="http://schemas.openxmlformats.org/officeDocument/2006/relationships/chartsheet" Target="chartsheets/sheet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Oil&amp;Gas/</a:t>
            </a:r>
            <a:r>
              <a:rPr lang="es-AR" baseline="0"/>
              <a:t> Merval (mkt.cap w%)</a:t>
            </a:r>
          </a:p>
          <a:p>
            <a:pPr>
              <a:defRPr/>
            </a:pPr>
            <a:r>
              <a:rPr lang="es-AR" baseline="0"/>
              <a:t>- YPF, PAMP, COME, TGS -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5.6272355577726724E-2"/>
          <c:y val="8.6906241187833869E-2"/>
          <c:w val="0.92371994663151769"/>
          <c:h val="0.72914992080580421"/>
        </c:manualLayout>
      </c:layout>
      <c:lineChart>
        <c:grouping val="standard"/>
        <c:varyColors val="0"/>
        <c:ser>
          <c:idx val="0"/>
          <c:order val="0"/>
          <c:tx>
            <c:strRef>
              <c:f>Indice!$AI$5</c:f>
              <c:strCache>
                <c:ptCount val="1"/>
                <c:pt idx="0">
                  <c:v>Ratio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  <c:pt idx="1031">
                  <c:v>46304</c:v>
                </c:pt>
              </c:numCache>
            </c:numRef>
          </c:cat>
          <c:val>
            <c:numRef>
              <c:f>Indice!$AI$58:$AI$1500</c:f>
              <c:numCache>
                <c:formatCode>General</c:formatCode>
                <c:ptCount val="1443"/>
                <c:pt idx="0">
                  <c:v>0.66730549698248698</c:v>
                </c:pt>
                <c:pt idx="1">
                  <c:v>0.65194575903028851</c:v>
                </c:pt>
                <c:pt idx="2">
                  <c:v>0.61307996674755849</c:v>
                </c:pt>
                <c:pt idx="3">
                  <c:v>0.68374697017854624</c:v>
                </c:pt>
                <c:pt idx="4">
                  <c:v>0.69382606316187712</c:v>
                </c:pt>
                <c:pt idx="5">
                  <c:v>0.65333494394694802</c:v>
                </c:pt>
                <c:pt idx="6">
                  <c:v>0.62285561202168038</c:v>
                </c:pt>
                <c:pt idx="7">
                  <c:v>0.60696909143626054</c:v>
                </c:pt>
                <c:pt idx="8">
                  <c:v>0.65371477425950986</c:v>
                </c:pt>
                <c:pt idx="9">
                  <c:v>0.67022383108760486</c:v>
                </c:pt>
                <c:pt idx="10">
                  <c:v>0.65715241763351562</c:v>
                </c:pt>
                <c:pt idx="11">
                  <c:v>0.63078291628355776</c:v>
                </c:pt>
                <c:pt idx="12">
                  <c:v>0.63673980119055185</c:v>
                </c:pt>
                <c:pt idx="13">
                  <c:v>0.64936731597937414</c:v>
                </c:pt>
                <c:pt idx="14">
                  <c:v>0.62935930646141047</c:v>
                </c:pt>
                <c:pt idx="15">
                  <c:v>0.61359153326792915</c:v>
                </c:pt>
                <c:pt idx="16">
                  <c:v>0.61834586931488278</c:v>
                </c:pt>
                <c:pt idx="17">
                  <c:v>0.62452025612069351</c:v>
                </c:pt>
                <c:pt idx="18">
                  <c:v>0.62927411335638528</c:v>
                </c:pt>
                <c:pt idx="19">
                  <c:v>0.60927897714421575</c:v>
                </c:pt>
                <c:pt idx="20">
                  <c:v>0.61509935374802938</c:v>
                </c:pt>
                <c:pt idx="21">
                  <c:v>0.60891042848075494</c:v>
                </c:pt>
                <c:pt idx="22">
                  <c:v>0.62317367197423534</c:v>
                </c:pt>
                <c:pt idx="23">
                  <c:v>0.61816282231860764</c:v>
                </c:pt>
                <c:pt idx="24">
                  <c:v>0.65984606565597781</c:v>
                </c:pt>
                <c:pt idx="25">
                  <c:v>0.66261924027159413</c:v>
                </c:pt>
                <c:pt idx="26">
                  <c:v>0.64629058584249843</c:v>
                </c:pt>
                <c:pt idx="27">
                  <c:v>0.64528526687289434</c:v>
                </c:pt>
                <c:pt idx="28">
                  <c:v>0.65470351562944462</c:v>
                </c:pt>
                <c:pt idx="29">
                  <c:v>0.65410649343895955</c:v>
                </c:pt>
                <c:pt idx="30">
                  <c:v>0.65249112812261556</c:v>
                </c:pt>
                <c:pt idx="31">
                  <c:v>0.62445684735343221</c:v>
                </c:pt>
                <c:pt idx="32">
                  <c:v>0.60177755997853688</c:v>
                </c:pt>
                <c:pt idx="33">
                  <c:v>0.63229951504696036</c:v>
                </c:pt>
                <c:pt idx="34">
                  <c:v>0.63409054026815226</c:v>
                </c:pt>
                <c:pt idx="35">
                  <c:v>0.62569003328383077</c:v>
                </c:pt>
                <c:pt idx="36">
                  <c:v>0.61022805273717928</c:v>
                </c:pt>
                <c:pt idx="37">
                  <c:v>0.60186067524968789</c:v>
                </c:pt>
                <c:pt idx="38">
                  <c:v>0.59365589167230393</c:v>
                </c:pt>
                <c:pt idx="39">
                  <c:v>0.57530841197126548</c:v>
                </c:pt>
                <c:pt idx="40">
                  <c:v>0.58753183285635124</c:v>
                </c:pt>
                <c:pt idx="41">
                  <c:v>0.61538515763895185</c:v>
                </c:pt>
                <c:pt idx="42">
                  <c:v>0.63338109086123806</c:v>
                </c:pt>
                <c:pt idx="43">
                  <c:v>0.607328526916602</c:v>
                </c:pt>
                <c:pt idx="44">
                  <c:v>0.58140178072852111</c:v>
                </c:pt>
                <c:pt idx="45">
                  <c:v>0.56944210113909377</c:v>
                </c:pt>
                <c:pt idx="46">
                  <c:v>0.5861125412414695</c:v>
                </c:pt>
                <c:pt idx="47">
                  <c:v>0.56580078202370554</c:v>
                </c:pt>
                <c:pt idx="48">
                  <c:v>0.55746917305863108</c:v>
                </c:pt>
                <c:pt idx="49">
                  <c:v>0.56173661610674097</c:v>
                </c:pt>
                <c:pt idx="50">
                  <c:v>0.58007246744245033</c:v>
                </c:pt>
                <c:pt idx="51">
                  <c:v>0.61958190984214012</c:v>
                </c:pt>
                <c:pt idx="52">
                  <c:v>0.65884808857142918</c:v>
                </c:pt>
                <c:pt idx="53">
                  <c:v>0.65850657002029367</c:v>
                </c:pt>
                <c:pt idx="54">
                  <c:v>0.62931094457470782</c:v>
                </c:pt>
                <c:pt idx="55">
                  <c:v>0.63826843440040348</c:v>
                </c:pt>
                <c:pt idx="56">
                  <c:v>0.60592264803216134</c:v>
                </c:pt>
                <c:pt idx="57">
                  <c:v>0.62717549116800786</c:v>
                </c:pt>
                <c:pt idx="58">
                  <c:v>0.62264012240088917</c:v>
                </c:pt>
                <c:pt idx="59">
                  <c:v>0.64461467641716574</c:v>
                </c:pt>
                <c:pt idx="60">
                  <c:v>0.65771416752731071</c:v>
                </c:pt>
                <c:pt idx="61">
                  <c:v>0.67152110082187555</c:v>
                </c:pt>
                <c:pt idx="62">
                  <c:v>0.71843091242462431</c:v>
                </c:pt>
                <c:pt idx="63">
                  <c:v>0.72913910022836037</c:v>
                </c:pt>
                <c:pt idx="64">
                  <c:v>0.72111305310918949</c:v>
                </c:pt>
                <c:pt idx="65">
                  <c:v>0.710149692337807</c:v>
                </c:pt>
                <c:pt idx="66">
                  <c:v>0.69861277130086341</c:v>
                </c:pt>
                <c:pt idx="67">
                  <c:v>0.69737068563958027</c:v>
                </c:pt>
                <c:pt idx="68">
                  <c:v>0.74137841871601939</c:v>
                </c:pt>
                <c:pt idx="69">
                  <c:v>0.72611340251215439</c:v>
                </c:pt>
                <c:pt idx="70">
                  <c:v>0.76884477516689353</c:v>
                </c:pt>
                <c:pt idx="71">
                  <c:v>0.7666317053629389</c:v>
                </c:pt>
                <c:pt idx="72">
                  <c:v>0.76914388140910694</c:v>
                </c:pt>
                <c:pt idx="73">
                  <c:v>0.77030358568533486</c:v>
                </c:pt>
                <c:pt idx="74">
                  <c:v>0.76454672962044112</c:v>
                </c:pt>
                <c:pt idx="75">
                  <c:v>0.80051178726849004</c:v>
                </c:pt>
                <c:pt idx="76">
                  <c:v>0.79869315123652385</c:v>
                </c:pt>
                <c:pt idx="77">
                  <c:v>0.78432911142487693</c:v>
                </c:pt>
                <c:pt idx="78">
                  <c:v>0.8164655664870244</c:v>
                </c:pt>
                <c:pt idx="79">
                  <c:v>0.84612266794226099</c:v>
                </c:pt>
                <c:pt idx="80">
                  <c:v>0.85368156107307869</c:v>
                </c:pt>
                <c:pt idx="81">
                  <c:v>0.83185996111296712</c:v>
                </c:pt>
                <c:pt idx="82">
                  <c:v>0.84648260038825929</c:v>
                </c:pt>
                <c:pt idx="83">
                  <c:v>0.90301287140454078</c:v>
                </c:pt>
                <c:pt idx="84">
                  <c:v>0.92522035247156742</c:v>
                </c:pt>
                <c:pt idx="85">
                  <c:v>0.91349488062271123</c:v>
                </c:pt>
                <c:pt idx="86">
                  <c:v>0.91064707617055829</c:v>
                </c:pt>
                <c:pt idx="87">
                  <c:v>0.95568024204493052</c:v>
                </c:pt>
                <c:pt idx="88">
                  <c:v>0.98742395647760495</c:v>
                </c:pt>
                <c:pt idx="89">
                  <c:v>0.97418084328834254</c:v>
                </c:pt>
                <c:pt idx="90">
                  <c:v>0.96990387717291127</c:v>
                </c:pt>
                <c:pt idx="91">
                  <c:v>1.0639249162663729</c:v>
                </c:pt>
                <c:pt idx="92">
                  <c:v>1.2962116695228776</c:v>
                </c:pt>
                <c:pt idx="93">
                  <c:v>1.205090937776284</c:v>
                </c:pt>
                <c:pt idx="94">
                  <c:v>1.7738257898450485</c:v>
                </c:pt>
                <c:pt idx="95">
                  <c:v>1.5938913082310016</c:v>
                </c:pt>
                <c:pt idx="96">
                  <c:v>1.7543164233291615</c:v>
                </c:pt>
                <c:pt idx="97">
                  <c:v>1.8053896569071874</c:v>
                </c:pt>
                <c:pt idx="98">
                  <c:v>2.0875837289056935</c:v>
                </c:pt>
                <c:pt idx="99">
                  <c:v>1.770698676147298</c:v>
                </c:pt>
                <c:pt idx="100">
                  <c:v>1.7692534601412262</c:v>
                </c:pt>
                <c:pt idx="101">
                  <c:v>1.6017927753803385</c:v>
                </c:pt>
                <c:pt idx="102">
                  <c:v>1.5899013830077457</c:v>
                </c:pt>
                <c:pt idx="103">
                  <c:v>1.642177781508434</c:v>
                </c:pt>
                <c:pt idx="104">
                  <c:v>1.5349972803624095</c:v>
                </c:pt>
                <c:pt idx="105">
                  <c:v>1.4876908809195091</c:v>
                </c:pt>
                <c:pt idx="106">
                  <c:v>1.552349134760753</c:v>
                </c:pt>
                <c:pt idx="107">
                  <c:v>1.5693786823977318</c:v>
                </c:pt>
                <c:pt idx="108">
                  <c:v>1.5511447273245063</c:v>
                </c:pt>
                <c:pt idx="109">
                  <c:v>1.4780464813253669</c:v>
                </c:pt>
                <c:pt idx="110">
                  <c:v>1.4760911831097374</c:v>
                </c:pt>
                <c:pt idx="111">
                  <c:v>1.5946608352663323</c:v>
                </c:pt>
                <c:pt idx="112">
                  <c:v>1.1958988325435151</c:v>
                </c:pt>
                <c:pt idx="113">
                  <c:v>0.90859710417062767</c:v>
                </c:pt>
                <c:pt idx="114">
                  <c:v>0.71416455361377518</c:v>
                </c:pt>
                <c:pt idx="115">
                  <c:v>0.95673775615105927</c:v>
                </c:pt>
                <c:pt idx="116">
                  <c:v>0.96604070922476859</c:v>
                </c:pt>
                <c:pt idx="117">
                  <c:v>0.90477065062608086</c:v>
                </c:pt>
                <c:pt idx="118">
                  <c:v>0.93813899005722401</c:v>
                </c:pt>
                <c:pt idx="119">
                  <c:v>0.90063642645638275</c:v>
                </c:pt>
                <c:pt idx="120">
                  <c:v>0.89202197080613055</c:v>
                </c:pt>
                <c:pt idx="121">
                  <c:v>0.94625573683641118</c:v>
                </c:pt>
                <c:pt idx="122">
                  <c:v>0.85510161702934473</c:v>
                </c:pt>
                <c:pt idx="123">
                  <c:v>0.90645911790826805</c:v>
                </c:pt>
                <c:pt idx="124">
                  <c:v>0.90353291512230416</c:v>
                </c:pt>
                <c:pt idx="125">
                  <c:v>0.97389784360389675</c:v>
                </c:pt>
                <c:pt idx="126">
                  <c:v>0.95152956469070549</c:v>
                </c:pt>
                <c:pt idx="127">
                  <c:v>0.96167696948904413</c:v>
                </c:pt>
                <c:pt idx="128">
                  <c:v>0.94159730620484372</c:v>
                </c:pt>
                <c:pt idx="129">
                  <c:v>0.88700234261707922</c:v>
                </c:pt>
                <c:pt idx="130">
                  <c:v>1.0120278725424574</c:v>
                </c:pt>
                <c:pt idx="131">
                  <c:v>1.1504442863325985</c:v>
                </c:pt>
                <c:pt idx="132">
                  <c:v>1.0029574524059595</c:v>
                </c:pt>
                <c:pt idx="133">
                  <c:v>0.93958467903790277</c:v>
                </c:pt>
                <c:pt idx="134">
                  <c:v>0.9547785778709057</c:v>
                </c:pt>
                <c:pt idx="135">
                  <c:v>0.90109571902734942</c:v>
                </c:pt>
                <c:pt idx="136">
                  <c:v>0.95872313364581907</c:v>
                </c:pt>
                <c:pt idx="137">
                  <c:v>0.97098965442341023</c:v>
                </c:pt>
                <c:pt idx="138">
                  <c:v>0.9867542705054525</c:v>
                </c:pt>
                <c:pt idx="139">
                  <c:v>0.94700614078912992</c:v>
                </c:pt>
                <c:pt idx="140">
                  <c:v>0.92017969682900469</c:v>
                </c:pt>
                <c:pt idx="141">
                  <c:v>0.88356595104197688</c:v>
                </c:pt>
                <c:pt idx="142">
                  <c:v>0.86783552777684092</c:v>
                </c:pt>
                <c:pt idx="143">
                  <c:v>0.84746278890781945</c:v>
                </c:pt>
                <c:pt idx="144">
                  <c:v>0.80562868029349588</c:v>
                </c:pt>
                <c:pt idx="145">
                  <c:v>0.82654902670897556</c:v>
                </c:pt>
                <c:pt idx="146">
                  <c:v>0.76857850847494447</c:v>
                </c:pt>
                <c:pt idx="147">
                  <c:v>0.80898544313712428</c:v>
                </c:pt>
                <c:pt idx="148">
                  <c:v>0.77997678179500485</c:v>
                </c:pt>
                <c:pt idx="149">
                  <c:v>0.78710444548645786</c:v>
                </c:pt>
                <c:pt idx="150">
                  <c:v>0.77926335224080612</c:v>
                </c:pt>
                <c:pt idx="151">
                  <c:v>0.81795195442671353</c:v>
                </c:pt>
                <c:pt idx="152">
                  <c:v>0.85449691765104807</c:v>
                </c:pt>
                <c:pt idx="153">
                  <c:v>0.85431949209831348</c:v>
                </c:pt>
                <c:pt idx="154">
                  <c:v>0.84114930021333989</c:v>
                </c:pt>
                <c:pt idx="155">
                  <c:v>0.85893486440225986</c:v>
                </c:pt>
                <c:pt idx="156">
                  <c:v>0.86538410625415074</c:v>
                </c:pt>
                <c:pt idx="157">
                  <c:v>0.87726158643605312</c:v>
                </c:pt>
                <c:pt idx="158">
                  <c:v>0.87438170476319077</c:v>
                </c:pt>
                <c:pt idx="159">
                  <c:v>0.86013646214439798</c:v>
                </c:pt>
                <c:pt idx="160">
                  <c:v>0.88197380681858806</c:v>
                </c:pt>
                <c:pt idx="161">
                  <c:v>0.92144413337993036</c:v>
                </c:pt>
                <c:pt idx="162">
                  <c:v>0.83151835451855916</c:v>
                </c:pt>
                <c:pt idx="163">
                  <c:v>0.84962637183919498</c:v>
                </c:pt>
                <c:pt idx="164">
                  <c:v>0.8850778229239924</c:v>
                </c:pt>
                <c:pt idx="165">
                  <c:v>0.91312122744586943</c:v>
                </c:pt>
                <c:pt idx="166">
                  <c:v>0.88491478314787964</c:v>
                </c:pt>
                <c:pt idx="167">
                  <c:v>0.85967221414987827</c:v>
                </c:pt>
                <c:pt idx="168">
                  <c:v>0.82452387011792772</c:v>
                </c:pt>
                <c:pt idx="169">
                  <c:v>0.88773490604862337</c:v>
                </c:pt>
                <c:pt idx="170">
                  <c:v>0.83101673304862578</c:v>
                </c:pt>
                <c:pt idx="171">
                  <c:v>0.8697085609306433</c:v>
                </c:pt>
                <c:pt idx="172">
                  <c:v>0.87574162895803964</c:v>
                </c:pt>
                <c:pt idx="173">
                  <c:v>0.90659870274661158</c:v>
                </c:pt>
                <c:pt idx="174">
                  <c:v>0.98161561056647662</c:v>
                </c:pt>
                <c:pt idx="175">
                  <c:v>0.93191454153372255</c:v>
                </c:pt>
                <c:pt idx="176">
                  <c:v>0.83303556920369703</c:v>
                </c:pt>
                <c:pt idx="177">
                  <c:v>0.83891291346603791</c:v>
                </c:pt>
                <c:pt idx="178">
                  <c:v>0.82940492573529512</c:v>
                </c:pt>
                <c:pt idx="179">
                  <c:v>0.87805765892589338</c:v>
                </c:pt>
                <c:pt idx="180">
                  <c:v>0.86267782205578536</c:v>
                </c:pt>
                <c:pt idx="181">
                  <c:v>0.85404288097261072</c:v>
                </c:pt>
                <c:pt idx="182">
                  <c:v>0.89673561610855546</c:v>
                </c:pt>
                <c:pt idx="183">
                  <c:v>0.84330188592061806</c:v>
                </c:pt>
                <c:pt idx="184">
                  <c:v>0.85025957866912472</c:v>
                </c:pt>
                <c:pt idx="185">
                  <c:v>0.83198542494282268</c:v>
                </c:pt>
                <c:pt idx="186">
                  <c:v>0.83530664571499069</c:v>
                </c:pt>
                <c:pt idx="187">
                  <c:v>0.869367956143825</c:v>
                </c:pt>
                <c:pt idx="188">
                  <c:v>0.87742159678711684</c:v>
                </c:pt>
                <c:pt idx="189">
                  <c:v>0.83948002859966442</c:v>
                </c:pt>
                <c:pt idx="190">
                  <c:v>0.85400201983244395</c:v>
                </c:pt>
                <c:pt idx="191">
                  <c:v>0.84762100233018101</c:v>
                </c:pt>
                <c:pt idx="192">
                  <c:v>0.83320564446576317</c:v>
                </c:pt>
                <c:pt idx="193">
                  <c:v>0.82607555291709978</c:v>
                </c:pt>
                <c:pt idx="194">
                  <c:v>0.76531224706232615</c:v>
                </c:pt>
                <c:pt idx="195">
                  <c:v>0.74962928730092582</c:v>
                </c:pt>
                <c:pt idx="196">
                  <c:v>0.72836697155002972</c:v>
                </c:pt>
                <c:pt idx="197">
                  <c:v>0.72624022775677444</c:v>
                </c:pt>
                <c:pt idx="198">
                  <c:v>0.70364575044861022</c:v>
                </c:pt>
                <c:pt idx="199">
                  <c:v>0.67444940126385933</c:v>
                </c:pt>
                <c:pt idx="200">
                  <c:v>0.62076245878424985</c:v>
                </c:pt>
                <c:pt idx="201">
                  <c:v>0.68551597031025557</c:v>
                </c:pt>
                <c:pt idx="202">
                  <c:v>0.68020441107691043</c:v>
                </c:pt>
                <c:pt idx="203">
                  <c:v>0.68453883900892876</c:v>
                </c:pt>
                <c:pt idx="204">
                  <c:v>0.63531568093313884</c:v>
                </c:pt>
                <c:pt idx="205">
                  <c:v>0.72250048058729643</c:v>
                </c:pt>
                <c:pt idx="206">
                  <c:v>0.70371727218733893</c:v>
                </c:pt>
                <c:pt idx="207">
                  <c:v>0.79326126299516964</c:v>
                </c:pt>
                <c:pt idx="208">
                  <c:v>0.77066169672370455</c:v>
                </c:pt>
                <c:pt idx="209">
                  <c:v>0.80608811384856405</c:v>
                </c:pt>
                <c:pt idx="210">
                  <c:v>0.79212699890512717</c:v>
                </c:pt>
                <c:pt idx="211">
                  <c:v>0.76786756044469262</c:v>
                </c:pt>
                <c:pt idx="212">
                  <c:v>0.75913896794236668</c:v>
                </c:pt>
                <c:pt idx="213">
                  <c:v>0.77720114164471965</c:v>
                </c:pt>
                <c:pt idx="214">
                  <c:v>0.78851537880085498</c:v>
                </c:pt>
                <c:pt idx="215">
                  <c:v>0.77800498603676282</c:v>
                </c:pt>
                <c:pt idx="216">
                  <c:v>0.83858808315380307</c:v>
                </c:pt>
                <c:pt idx="217">
                  <c:v>0.84463690360329757</c:v>
                </c:pt>
                <c:pt idx="218">
                  <c:v>0.85758360335194272</c:v>
                </c:pt>
                <c:pt idx="219">
                  <c:v>0.81201707118352118</c:v>
                </c:pt>
                <c:pt idx="220">
                  <c:v>0.71331935438226113</c:v>
                </c:pt>
                <c:pt idx="221">
                  <c:v>0.73886461789599445</c:v>
                </c:pt>
                <c:pt idx="222">
                  <c:v>0.75340276713007015</c:v>
                </c:pt>
                <c:pt idx="223">
                  <c:v>0.76220755316573829</c:v>
                </c:pt>
                <c:pt idx="224">
                  <c:v>0.73743461024099788</c:v>
                </c:pt>
                <c:pt idx="225">
                  <c:v>0.75636413491998777</c:v>
                </c:pt>
                <c:pt idx="226">
                  <c:v>0.7574644992426891</c:v>
                </c:pt>
                <c:pt idx="227">
                  <c:v>0.77959446600254534</c:v>
                </c:pt>
                <c:pt idx="228">
                  <c:v>0.80944881463483842</c:v>
                </c:pt>
                <c:pt idx="229">
                  <c:v>0.85946800237893417</c:v>
                </c:pt>
                <c:pt idx="230">
                  <c:v>0.84696077490613231</c:v>
                </c:pt>
                <c:pt idx="231">
                  <c:v>0.79932965443479986</c:v>
                </c:pt>
                <c:pt idx="232">
                  <c:v>0.78489124484777906</c:v>
                </c:pt>
                <c:pt idx="233">
                  <c:v>0.77073527454482615</c:v>
                </c:pt>
                <c:pt idx="234">
                  <c:v>0.7851664255952997</c:v>
                </c:pt>
                <c:pt idx="235">
                  <c:v>0.78447122340279607</c:v>
                </c:pt>
                <c:pt idx="236">
                  <c:v>0.76761276967589132</c:v>
                </c:pt>
                <c:pt idx="237">
                  <c:v>0.76207199030057393</c:v>
                </c:pt>
                <c:pt idx="238">
                  <c:v>0.76214161968327876</c:v>
                </c:pt>
                <c:pt idx="239">
                  <c:v>0.76367058792587417</c:v>
                </c:pt>
                <c:pt idx="240">
                  <c:v>0.77410787559332184</c:v>
                </c:pt>
                <c:pt idx="241">
                  <c:v>0.79968251895113995</c:v>
                </c:pt>
                <c:pt idx="242">
                  <c:v>0.80728598750656244</c:v>
                </c:pt>
                <c:pt idx="243">
                  <c:v>0.82941211832583606</c:v>
                </c:pt>
                <c:pt idx="244">
                  <c:v>0.88308657943525004</c:v>
                </c:pt>
                <c:pt idx="245">
                  <c:v>0.90406167911753388</c:v>
                </c:pt>
                <c:pt idx="246">
                  <c:v>0.92762451947222546</c:v>
                </c:pt>
                <c:pt idx="247">
                  <c:v>0.9839347704623902</c:v>
                </c:pt>
                <c:pt idx="248">
                  <c:v>0.99142603396456963</c:v>
                </c:pt>
                <c:pt idx="249">
                  <c:v>0.90934781921320684</c:v>
                </c:pt>
                <c:pt idx="250">
                  <c:v>0.88982906730634792</c:v>
                </c:pt>
                <c:pt idx="251">
                  <c:v>0.79206395721483003</c:v>
                </c:pt>
                <c:pt idx="252">
                  <c:v>0.78940175634414167</c:v>
                </c:pt>
                <c:pt idx="253">
                  <c:v>0.90097413202427012</c:v>
                </c:pt>
                <c:pt idx="254">
                  <c:v>0.96136016552764358</c:v>
                </c:pt>
                <c:pt idx="255">
                  <c:v>0.92786768220545801</c:v>
                </c:pt>
                <c:pt idx="256">
                  <c:v>0.89357928324234825</c:v>
                </c:pt>
                <c:pt idx="257">
                  <c:v>0.93146447412977429</c:v>
                </c:pt>
                <c:pt idx="258">
                  <c:v>0.92944246125265739</c:v>
                </c:pt>
                <c:pt idx="259">
                  <c:v>0.96395511340960049</c:v>
                </c:pt>
                <c:pt idx="260">
                  <c:v>0.98521193899366644</c:v>
                </c:pt>
                <c:pt idx="261">
                  <c:v>0.90195801860388891</c:v>
                </c:pt>
                <c:pt idx="262">
                  <c:v>0.90167993450094619</c:v>
                </c:pt>
                <c:pt idx="263">
                  <c:v>0.91667089015546466</c:v>
                </c:pt>
                <c:pt idx="264">
                  <c:v>0.93578877334924904</c:v>
                </c:pt>
                <c:pt idx="265">
                  <c:v>0.79469896339865387</c:v>
                </c:pt>
                <c:pt idx="266">
                  <c:v>0.86482697238465711</c:v>
                </c:pt>
                <c:pt idx="267">
                  <c:v>0.81426233640077728</c:v>
                </c:pt>
                <c:pt idx="268">
                  <c:v>0.83674524275782891</c:v>
                </c:pt>
                <c:pt idx="269">
                  <c:v>0.75889820709293765</c:v>
                </c:pt>
                <c:pt idx="270">
                  <c:v>0.73824110947884303</c:v>
                </c:pt>
                <c:pt idx="271">
                  <c:v>0.73072103988891113</c:v>
                </c:pt>
                <c:pt idx="272">
                  <c:v>0.7835717140502545</c:v>
                </c:pt>
                <c:pt idx="273">
                  <c:v>0.79880270430936162</c:v>
                </c:pt>
                <c:pt idx="274">
                  <c:v>0.72000180098148303</c:v>
                </c:pt>
                <c:pt idx="275">
                  <c:v>0.70471579670496398</c:v>
                </c:pt>
                <c:pt idx="276">
                  <c:v>0.53306095817761512</c:v>
                </c:pt>
                <c:pt idx="277">
                  <c:v>0.51110408475653013</c:v>
                </c:pt>
                <c:pt idx="278">
                  <c:v>0.57995657572689807</c:v>
                </c:pt>
                <c:pt idx="279">
                  <c:v>0.58402060793645005</c:v>
                </c:pt>
                <c:pt idx="280">
                  <c:v>0.52345890115398841</c:v>
                </c:pt>
                <c:pt idx="281">
                  <c:v>0.53582215775733744</c:v>
                </c:pt>
                <c:pt idx="282">
                  <c:v>0.54601980409046025</c:v>
                </c:pt>
                <c:pt idx="283">
                  <c:v>0.51989232940805963</c:v>
                </c:pt>
                <c:pt idx="284">
                  <c:v>0.49138324753995061</c:v>
                </c:pt>
                <c:pt idx="285">
                  <c:v>0.49454453761679151</c:v>
                </c:pt>
                <c:pt idx="286">
                  <c:v>0.5157176792841498</c:v>
                </c:pt>
                <c:pt idx="287">
                  <c:v>0.53955747637145501</c:v>
                </c:pt>
                <c:pt idx="288">
                  <c:v>0.51973299033353082</c:v>
                </c:pt>
                <c:pt idx="289">
                  <c:v>0.51971537169282866</c:v>
                </c:pt>
                <c:pt idx="290">
                  <c:v>0.50236765573165398</c:v>
                </c:pt>
                <c:pt idx="291">
                  <c:v>0.47550513197270783</c:v>
                </c:pt>
                <c:pt idx="292">
                  <c:v>0.46565319920953335</c:v>
                </c:pt>
                <c:pt idx="293">
                  <c:v>0.47031848657304887</c:v>
                </c:pt>
                <c:pt idx="294">
                  <c:v>0.49005980439784413</c:v>
                </c:pt>
                <c:pt idx="295">
                  <c:v>0.49743257731864293</c:v>
                </c:pt>
                <c:pt idx="296">
                  <c:v>0.5173717947894102</c:v>
                </c:pt>
                <c:pt idx="297">
                  <c:v>0.47823326415776557</c:v>
                </c:pt>
                <c:pt idx="298">
                  <c:v>0.49616964887123871</c:v>
                </c:pt>
                <c:pt idx="299">
                  <c:v>0.49224650557680405</c:v>
                </c:pt>
                <c:pt idx="300">
                  <c:v>0.468968074947405</c:v>
                </c:pt>
                <c:pt idx="301">
                  <c:v>0.48025271815977155</c:v>
                </c:pt>
                <c:pt idx="302">
                  <c:v>0.48308105772085375</c:v>
                </c:pt>
                <c:pt idx="303">
                  <c:v>0.47404033386901118</c:v>
                </c:pt>
                <c:pt idx="304">
                  <c:v>0.45976940359679092</c:v>
                </c:pt>
                <c:pt idx="305">
                  <c:v>0.45230809501341851</c:v>
                </c:pt>
                <c:pt idx="306">
                  <c:v>0.43696115950735043</c:v>
                </c:pt>
                <c:pt idx="307">
                  <c:v>0.47768867391479025</c:v>
                </c:pt>
                <c:pt idx="308">
                  <c:v>0.47435715789090127</c:v>
                </c:pt>
                <c:pt idx="309">
                  <c:v>0.47806076619695931</c:v>
                </c:pt>
                <c:pt idx="310">
                  <c:v>0.50585141072846374</c:v>
                </c:pt>
                <c:pt idx="311">
                  <c:v>0.52542969356463876</c:v>
                </c:pt>
                <c:pt idx="312">
                  <c:v>0.5119261810932686</c:v>
                </c:pt>
                <c:pt idx="313">
                  <c:v>0.50417609057199775</c:v>
                </c:pt>
                <c:pt idx="314">
                  <c:v>0.5215807116389245</c:v>
                </c:pt>
                <c:pt idx="315">
                  <c:v>0.51699039297012239</c:v>
                </c:pt>
                <c:pt idx="316">
                  <c:v>0.5231977475101296</c:v>
                </c:pt>
                <c:pt idx="317">
                  <c:v>0.5592480220706304</c:v>
                </c:pt>
                <c:pt idx="318">
                  <c:v>0.58236508184436142</c:v>
                </c:pt>
                <c:pt idx="319">
                  <c:v>0.56735181357320053</c:v>
                </c:pt>
                <c:pt idx="320">
                  <c:v>0.54529447141942844</c:v>
                </c:pt>
                <c:pt idx="321">
                  <c:v>0.5315575328651122</c:v>
                </c:pt>
                <c:pt idx="322">
                  <c:v>0.5338035968239897</c:v>
                </c:pt>
                <c:pt idx="323">
                  <c:v>0.54371353813150169</c:v>
                </c:pt>
                <c:pt idx="324">
                  <c:v>0.54945158902349178</c:v>
                </c:pt>
                <c:pt idx="325">
                  <c:v>0.54038946210052807</c:v>
                </c:pt>
                <c:pt idx="326">
                  <c:v>0.53219460858372014</c:v>
                </c:pt>
                <c:pt idx="327">
                  <c:v>0.51381816064503216</c:v>
                </c:pt>
                <c:pt idx="328">
                  <c:v>0.49341529387568689</c:v>
                </c:pt>
                <c:pt idx="329">
                  <c:v>0.47169553167062384</c:v>
                </c:pt>
                <c:pt idx="330">
                  <c:v>0.47961445680661891</c:v>
                </c:pt>
                <c:pt idx="331">
                  <c:v>0.47120721062488868</c:v>
                </c:pt>
                <c:pt idx="332">
                  <c:v>0.50299462931081851</c:v>
                </c:pt>
                <c:pt idx="333">
                  <c:v>0.50455916221328745</c:v>
                </c:pt>
                <c:pt idx="334">
                  <c:v>0.51805189738355994</c:v>
                </c:pt>
                <c:pt idx="335">
                  <c:v>0.53934319177702239</c:v>
                </c:pt>
                <c:pt idx="336">
                  <c:v>0.54895976059817952</c:v>
                </c:pt>
                <c:pt idx="337">
                  <c:v>0.55851483634119026</c:v>
                </c:pt>
                <c:pt idx="338">
                  <c:v>0.56750589166273624</c:v>
                </c:pt>
                <c:pt idx="339">
                  <c:v>0.56843915567919456</c:v>
                </c:pt>
                <c:pt idx="340">
                  <c:v>0.57735006632743557</c:v>
                </c:pt>
                <c:pt idx="341">
                  <c:v>0.61435850427686267</c:v>
                </c:pt>
                <c:pt idx="342">
                  <c:v>0.57485654970947286</c:v>
                </c:pt>
                <c:pt idx="343">
                  <c:v>0.59287304971672938</c:v>
                </c:pt>
                <c:pt idx="344">
                  <c:v>0.56997122157195668</c:v>
                </c:pt>
                <c:pt idx="345">
                  <c:v>0.55606213952911299</c:v>
                </c:pt>
                <c:pt idx="346">
                  <c:v>0.54345874500243074</c:v>
                </c:pt>
                <c:pt idx="347">
                  <c:v>0.56144344223695719</c:v>
                </c:pt>
                <c:pt idx="348">
                  <c:v>0.56311583004301113</c:v>
                </c:pt>
                <c:pt idx="349">
                  <c:v>0.54687409718462276</c:v>
                </c:pt>
                <c:pt idx="350">
                  <c:v>0.56722028160348581</c:v>
                </c:pt>
                <c:pt idx="351">
                  <c:v>0.57229005835841018</c:v>
                </c:pt>
                <c:pt idx="352">
                  <c:v>0.59951024075008252</c:v>
                </c:pt>
                <c:pt idx="353">
                  <c:v>0.57536640676658279</c:v>
                </c:pt>
                <c:pt idx="354">
                  <c:v>0.5721502813588013</c:v>
                </c:pt>
                <c:pt idx="355">
                  <c:v>0.55343795376244365</c:v>
                </c:pt>
                <c:pt idx="356">
                  <c:v>0.54099718435854616</c:v>
                </c:pt>
                <c:pt idx="357">
                  <c:v>0.57262835776720855</c:v>
                </c:pt>
                <c:pt idx="358">
                  <c:v>0.60417485860725184</c:v>
                </c:pt>
                <c:pt idx="359">
                  <c:v>0.61817081503833715</c:v>
                </c:pt>
                <c:pt idx="360">
                  <c:v>0.6421841143314857</c:v>
                </c:pt>
                <c:pt idx="361">
                  <c:v>0.67695495742056155</c:v>
                </c:pt>
                <c:pt idx="362">
                  <c:v>0.69078821895273146</c:v>
                </c:pt>
                <c:pt idx="363">
                  <c:v>0.76540935416029543</c:v>
                </c:pt>
                <c:pt idx="364">
                  <c:v>0.77614399228122832</c:v>
                </c:pt>
                <c:pt idx="365">
                  <c:v>0.78014780527632432</c:v>
                </c:pt>
                <c:pt idx="366">
                  <c:v>0.80169667128762956</c:v>
                </c:pt>
                <c:pt idx="367">
                  <c:v>0.78714607904775924</c:v>
                </c:pt>
                <c:pt idx="368">
                  <c:v>0.68516060426324388</c:v>
                </c:pt>
                <c:pt idx="369">
                  <c:v>0.65675961986164288</c:v>
                </c:pt>
                <c:pt idx="370">
                  <c:v>0.68358161707454834</c:v>
                </c:pt>
                <c:pt idx="371">
                  <c:v>0.69333427377501411</c:v>
                </c:pt>
                <c:pt idx="372">
                  <c:v>0.7193830984886127</c:v>
                </c:pt>
                <c:pt idx="373">
                  <c:v>0.69224016965013868</c:v>
                </c:pt>
                <c:pt idx="374">
                  <c:v>0.70990228500778962</c:v>
                </c:pt>
                <c:pt idx="375">
                  <c:v>0.72567198196741856</c:v>
                </c:pt>
                <c:pt idx="376">
                  <c:v>0.74030527024864001</c:v>
                </c:pt>
                <c:pt idx="377">
                  <c:v>0.71167200607566838</c:v>
                </c:pt>
                <c:pt idx="378">
                  <c:v>0.68507352879687955</c:v>
                </c:pt>
                <c:pt idx="379">
                  <c:v>0.65017307376611677</c:v>
                </c:pt>
                <c:pt idx="380">
                  <c:v>0.66307665950228611</c:v>
                </c:pt>
                <c:pt idx="381">
                  <c:v>0.62334748845194432</c:v>
                </c:pt>
                <c:pt idx="382">
                  <c:v>0.61906803519405307</c:v>
                </c:pt>
                <c:pt idx="383">
                  <c:v>0.65115686707256593</c:v>
                </c:pt>
                <c:pt idx="384">
                  <c:v>0.65076543027131006</c:v>
                </c:pt>
                <c:pt idx="385">
                  <c:v>0.64670030788723532</c:v>
                </c:pt>
                <c:pt idx="386">
                  <c:v>0.62720067628903775</c:v>
                </c:pt>
                <c:pt idx="387">
                  <c:v>0.61389746241350907</c:v>
                </c:pt>
                <c:pt idx="388">
                  <c:v>0.63922234024900693</c:v>
                </c:pt>
                <c:pt idx="389">
                  <c:v>0.65609397604658892</c:v>
                </c:pt>
                <c:pt idx="390">
                  <c:v>0.63428556283713833</c:v>
                </c:pt>
                <c:pt idx="391">
                  <c:v>0.63007698423497038</c:v>
                </c:pt>
                <c:pt idx="392">
                  <c:v>0.63653820093521274</c:v>
                </c:pt>
                <c:pt idx="393">
                  <c:v>0.63919996224611153</c:v>
                </c:pt>
                <c:pt idx="394">
                  <c:v>0.65145094359522526</c:v>
                </c:pt>
                <c:pt idx="395">
                  <c:v>0.63841263389345049</c:v>
                </c:pt>
                <c:pt idx="396">
                  <c:v>0.63390282604977355</c:v>
                </c:pt>
                <c:pt idx="397">
                  <c:v>0.64383906899673504</c:v>
                </c:pt>
                <c:pt idx="398">
                  <c:v>0.64358892565649051</c:v>
                </c:pt>
                <c:pt idx="399">
                  <c:v>0.63634147408837261</c:v>
                </c:pt>
                <c:pt idx="400">
                  <c:v>0.6436660589660016</c:v>
                </c:pt>
                <c:pt idx="401">
                  <c:v>0.6410241705161196</c:v>
                </c:pt>
                <c:pt idx="402">
                  <c:v>0.6515216526464549</c:v>
                </c:pt>
                <c:pt idx="403">
                  <c:v>0.64820159332357141</c:v>
                </c:pt>
                <c:pt idx="404">
                  <c:v>0.66028363543213664</c:v>
                </c:pt>
                <c:pt idx="405">
                  <c:v>0.62165407445496734</c:v>
                </c:pt>
                <c:pt idx="406">
                  <c:v>0.61062774909638839</c:v>
                </c:pt>
                <c:pt idx="407">
                  <c:v>0.60881216444246178</c:v>
                </c:pt>
                <c:pt idx="408">
                  <c:v>0.62430063539202774</c:v>
                </c:pt>
                <c:pt idx="409">
                  <c:v>0.61939200830601393</c:v>
                </c:pt>
                <c:pt idx="410">
                  <c:v>0.61886502028602897</c:v>
                </c:pt>
                <c:pt idx="411">
                  <c:v>0.61750564771761451</c:v>
                </c:pt>
                <c:pt idx="412">
                  <c:v>0.61077318300717953</c:v>
                </c:pt>
                <c:pt idx="413">
                  <c:v>0.57175991772971113</c:v>
                </c:pt>
                <c:pt idx="414">
                  <c:v>0.53385460185687439</c:v>
                </c:pt>
                <c:pt idx="415">
                  <c:v>0.52903041381718119</c:v>
                </c:pt>
                <c:pt idx="416">
                  <c:v>0.53173950122831282</c:v>
                </c:pt>
                <c:pt idx="417">
                  <c:v>0.56586749345002463</c:v>
                </c:pt>
                <c:pt idx="418">
                  <c:v>0.54317633787623443</c:v>
                </c:pt>
                <c:pt idx="419">
                  <c:v>0.52848072840561244</c:v>
                </c:pt>
                <c:pt idx="420">
                  <c:v>0.52624312788104077</c:v>
                </c:pt>
                <c:pt idx="421">
                  <c:v>0.52706434537464653</c:v>
                </c:pt>
                <c:pt idx="422">
                  <c:v>0.52621516389675016</c:v>
                </c:pt>
                <c:pt idx="423">
                  <c:v>0.53284394170717531</c:v>
                </c:pt>
                <c:pt idx="424">
                  <c:v>0.51546335200584348</c:v>
                </c:pt>
                <c:pt idx="425">
                  <c:v>0.50172938958776525</c:v>
                </c:pt>
                <c:pt idx="426">
                  <c:v>0.49484622254649141</c:v>
                </c:pt>
                <c:pt idx="427">
                  <c:v>0.50622242743457269</c:v>
                </c:pt>
                <c:pt idx="428">
                  <c:v>0.50673816127180804</c:v>
                </c:pt>
                <c:pt idx="429">
                  <c:v>0.5041976918861204</c:v>
                </c:pt>
                <c:pt idx="430">
                  <c:v>0.49132839460243016</c:v>
                </c:pt>
                <c:pt idx="431">
                  <c:v>0.50730034256022449</c:v>
                </c:pt>
                <c:pt idx="432">
                  <c:v>0.48132480859599636</c:v>
                </c:pt>
                <c:pt idx="433">
                  <c:v>0.46141607636535625</c:v>
                </c:pt>
                <c:pt idx="434">
                  <c:v>0.47399896262381813</c:v>
                </c:pt>
                <c:pt idx="435">
                  <c:v>0.47135257473265257</c:v>
                </c:pt>
                <c:pt idx="436">
                  <c:v>0.46051673222786726</c:v>
                </c:pt>
                <c:pt idx="437">
                  <c:v>0.46172612751153957</c:v>
                </c:pt>
                <c:pt idx="438">
                  <c:v>0.47598633676735141</c:v>
                </c:pt>
                <c:pt idx="439">
                  <c:v>0.4705110451437442</c:v>
                </c:pt>
                <c:pt idx="440">
                  <c:v>0.46903733980767093</c:v>
                </c:pt>
                <c:pt idx="441">
                  <c:v>0.46052106120735548</c:v>
                </c:pt>
                <c:pt idx="442">
                  <c:v>0.46585363728618523</c:v>
                </c:pt>
                <c:pt idx="443">
                  <c:v>0.47721805343501444</c:v>
                </c:pt>
                <c:pt idx="444">
                  <c:v>0.459445355267806</c:v>
                </c:pt>
                <c:pt idx="445">
                  <c:v>0.44566113271361807</c:v>
                </c:pt>
                <c:pt idx="446">
                  <c:v>0.46717444669603048</c:v>
                </c:pt>
                <c:pt idx="447">
                  <c:v>0.44621696033180064</c:v>
                </c:pt>
                <c:pt idx="448">
                  <c:v>0.45654453207091039</c:v>
                </c:pt>
                <c:pt idx="449">
                  <c:v>0.45776047908030321</c:v>
                </c:pt>
                <c:pt idx="450">
                  <c:v>0.46075193983628909</c:v>
                </c:pt>
                <c:pt idx="451">
                  <c:v>0.43411904363293219</c:v>
                </c:pt>
                <c:pt idx="452">
                  <c:v>0.45945668352547198</c:v>
                </c:pt>
                <c:pt idx="453">
                  <c:v>0.46554456094601593</c:v>
                </c:pt>
                <c:pt idx="454">
                  <c:v>0.44087513367745229</c:v>
                </c:pt>
                <c:pt idx="455">
                  <c:v>0.39691309587329621</c:v>
                </c:pt>
                <c:pt idx="456">
                  <c:v>0.36980681931107384</c:v>
                </c:pt>
                <c:pt idx="457">
                  <c:v>0.39655519485577667</c:v>
                </c:pt>
                <c:pt idx="458">
                  <c:v>0.38140045227816166</c:v>
                </c:pt>
                <c:pt idx="459">
                  <c:v>0.39245576839450941</c:v>
                </c:pt>
                <c:pt idx="460">
                  <c:v>0.4114789953850107</c:v>
                </c:pt>
                <c:pt idx="461">
                  <c:v>0.40786700524783276</c:v>
                </c:pt>
                <c:pt idx="462">
                  <c:v>0.40107601144216309</c:v>
                </c:pt>
                <c:pt idx="463">
                  <c:v>0.38584408019626038</c:v>
                </c:pt>
                <c:pt idx="464">
                  <c:v>0.37931490989531497</c:v>
                </c:pt>
                <c:pt idx="465">
                  <c:v>0.36717572456401271</c:v>
                </c:pt>
                <c:pt idx="466">
                  <c:v>0.35582687709265665</c:v>
                </c:pt>
                <c:pt idx="467">
                  <c:v>0.35735529153283957</c:v>
                </c:pt>
                <c:pt idx="468">
                  <c:v>0.35773181751479616</c:v>
                </c:pt>
                <c:pt idx="469">
                  <c:v>0.35141228286401061</c:v>
                </c:pt>
                <c:pt idx="470">
                  <c:v>0.35441831318477085</c:v>
                </c:pt>
                <c:pt idx="471">
                  <c:v>0.3567818056530575</c:v>
                </c:pt>
                <c:pt idx="472">
                  <c:v>0.37101435452730547</c:v>
                </c:pt>
                <c:pt idx="473">
                  <c:v>0.38678786238513574</c:v>
                </c:pt>
                <c:pt idx="474">
                  <c:v>0.39349835046053283</c:v>
                </c:pt>
                <c:pt idx="475">
                  <c:v>0.39872550290257786</c:v>
                </c:pt>
                <c:pt idx="476">
                  <c:v>0.40749333354601086</c:v>
                </c:pt>
                <c:pt idx="477">
                  <c:v>0.41200821191610415</c:v>
                </c:pt>
                <c:pt idx="478">
                  <c:v>0.38147711180261124</c:v>
                </c:pt>
                <c:pt idx="479">
                  <c:v>0.35658368609975932</c:v>
                </c:pt>
                <c:pt idx="480">
                  <c:v>0.36075354385888969</c:v>
                </c:pt>
                <c:pt idx="481">
                  <c:v>0.36875457427900143</c:v>
                </c:pt>
                <c:pt idx="482">
                  <c:v>0.36059535952077859</c:v>
                </c:pt>
                <c:pt idx="483">
                  <c:v>0.3646939797044384</c:v>
                </c:pt>
                <c:pt idx="484">
                  <c:v>0.36432438742442241</c:v>
                </c:pt>
                <c:pt idx="485">
                  <c:v>0.37007122117242108</c:v>
                </c:pt>
                <c:pt idx="486">
                  <c:v>0.36959377703991131</c:v>
                </c:pt>
                <c:pt idx="487">
                  <c:v>0.37564863805574328</c:v>
                </c:pt>
                <c:pt idx="488">
                  <c:v>0.38543191867897891</c:v>
                </c:pt>
                <c:pt idx="489">
                  <c:v>0.40035248484277514</c:v>
                </c:pt>
                <c:pt idx="490">
                  <c:v>0.41380479889496652</c:v>
                </c:pt>
                <c:pt idx="491">
                  <c:v>0.40593323068403137</c:v>
                </c:pt>
                <c:pt idx="492">
                  <c:v>0.39235773534850399</c:v>
                </c:pt>
                <c:pt idx="493">
                  <c:v>0.38375651460556071</c:v>
                </c:pt>
                <c:pt idx="494">
                  <c:v>0.38058612201091979</c:v>
                </c:pt>
                <c:pt idx="495">
                  <c:v>0.36632110622702446</c:v>
                </c:pt>
                <c:pt idx="496">
                  <c:v>0.36246484182703231</c:v>
                </c:pt>
                <c:pt idx="497">
                  <c:v>0.34601159721247426</c:v>
                </c:pt>
                <c:pt idx="498">
                  <c:v>0.33817966635355184</c:v>
                </c:pt>
                <c:pt idx="499">
                  <c:v>0.33574842007436634</c:v>
                </c:pt>
                <c:pt idx="500">
                  <c:v>0.33558592018406708</c:v>
                </c:pt>
                <c:pt idx="501">
                  <c:v>0.33499473036225613</c:v>
                </c:pt>
                <c:pt idx="502">
                  <c:v>0.31933640524657664</c:v>
                </c:pt>
                <c:pt idx="503">
                  <c:v>0.31013164572996149</c:v>
                </c:pt>
                <c:pt idx="504">
                  <c:v>0.30901459140288978</c:v>
                </c:pt>
                <c:pt idx="505">
                  <c:v>0.31403194995717659</c:v>
                </c:pt>
                <c:pt idx="506">
                  <c:v>0.32144342675860843</c:v>
                </c:pt>
                <c:pt idx="507">
                  <c:v>0.32256173386003772</c:v>
                </c:pt>
                <c:pt idx="508">
                  <c:v>0.32755547083011755</c:v>
                </c:pt>
                <c:pt idx="509">
                  <c:v>0.33487931045853697</c:v>
                </c:pt>
                <c:pt idx="510">
                  <c:v>0.32357951442012878</c:v>
                </c:pt>
                <c:pt idx="511">
                  <c:v>0.31717568065342205</c:v>
                </c:pt>
                <c:pt idx="512">
                  <c:v>0.30843570091414674</c:v>
                </c:pt>
                <c:pt idx="513">
                  <c:v>0.30875849709583786</c:v>
                </c:pt>
                <c:pt idx="514">
                  <c:v>0.31906733553169048</c:v>
                </c:pt>
                <c:pt idx="515">
                  <c:v>0.32100845473904938</c:v>
                </c:pt>
                <c:pt idx="516">
                  <c:v>0.31718873608654052</c:v>
                </c:pt>
                <c:pt idx="517">
                  <c:v>0.3264460939319887</c:v>
                </c:pt>
                <c:pt idx="518">
                  <c:v>0.3225108163374481</c:v>
                </c:pt>
                <c:pt idx="519">
                  <c:v>0.32304927175704035</c:v>
                </c:pt>
                <c:pt idx="520">
                  <c:v>0.32010653338928158</c:v>
                </c:pt>
                <c:pt idx="521">
                  <c:v>0.33095570592103307</c:v>
                </c:pt>
                <c:pt idx="522">
                  <c:v>0.32260231240935811</c:v>
                </c:pt>
                <c:pt idx="523">
                  <c:v>0.36420056553362223</c:v>
                </c:pt>
                <c:pt idx="524">
                  <c:v>0.36969640765111517</c:v>
                </c:pt>
                <c:pt idx="525">
                  <c:v>0.37857150884490587</c:v>
                </c:pt>
                <c:pt idx="526">
                  <c:v>0.3804143903095602</c:v>
                </c:pt>
                <c:pt idx="527">
                  <c:v>0.37251282017918047</c:v>
                </c:pt>
                <c:pt idx="528">
                  <c:v>0.36451969292800124</c:v>
                </c:pt>
                <c:pt idx="529">
                  <c:v>0.36977811508747915</c:v>
                </c:pt>
                <c:pt idx="530">
                  <c:v>0.37222929387613218</c:v>
                </c:pt>
                <c:pt idx="531">
                  <c:v>0.37884896572106169</c:v>
                </c:pt>
                <c:pt idx="532">
                  <c:v>0.40412071410483275</c:v>
                </c:pt>
                <c:pt idx="533">
                  <c:v>0.40332132862280223</c:v>
                </c:pt>
                <c:pt idx="534">
                  <c:v>0.40569217915127853</c:v>
                </c:pt>
                <c:pt idx="535">
                  <c:v>0.41040657148507131</c:v>
                </c:pt>
                <c:pt idx="536">
                  <c:v>0.42346376629265225</c:v>
                </c:pt>
                <c:pt idx="537">
                  <c:v>0.42465044232914123</c:v>
                </c:pt>
                <c:pt idx="538">
                  <c:v>0.41311221766180556</c:v>
                </c:pt>
                <c:pt idx="539">
                  <c:v>0.40073078694457231</c:v>
                </c:pt>
                <c:pt idx="540">
                  <c:v>0.39802111302593363</c:v>
                </c:pt>
                <c:pt idx="541">
                  <c:v>0.40743436499666374</c:v>
                </c:pt>
                <c:pt idx="542">
                  <c:v>0.41584762955580046</c:v>
                </c:pt>
                <c:pt idx="543">
                  <c:v>0.4129930278192413</c:v>
                </c:pt>
                <c:pt idx="544">
                  <c:v>0.40802749597103982</c:v>
                </c:pt>
                <c:pt idx="545">
                  <c:v>0.39975283051325577</c:v>
                </c:pt>
                <c:pt idx="546">
                  <c:v>0.40985158926573378</c:v>
                </c:pt>
                <c:pt idx="547">
                  <c:v>0.40091923695767506</c:v>
                </c:pt>
                <c:pt idx="548">
                  <c:v>0.40651038764731051</c:v>
                </c:pt>
                <c:pt idx="549">
                  <c:v>0.39754399418626374</c:v>
                </c:pt>
                <c:pt idx="550">
                  <c:v>0.39270907993348492</c:v>
                </c:pt>
                <c:pt idx="551">
                  <c:v>0.40436561410055427</c:v>
                </c:pt>
                <c:pt idx="552">
                  <c:v>0.39388747862344875</c:v>
                </c:pt>
                <c:pt idx="553">
                  <c:v>0.3988946814423649</c:v>
                </c:pt>
                <c:pt idx="554">
                  <c:v>0.38636468172784771</c:v>
                </c:pt>
                <c:pt idx="555">
                  <c:v>0.38776093102671116</c:v>
                </c:pt>
                <c:pt idx="556">
                  <c:v>0.37669457768700476</c:v>
                </c:pt>
                <c:pt idx="557">
                  <c:v>0.37015705831043372</c:v>
                </c:pt>
                <c:pt idx="558">
                  <c:v>0.36919788104021745</c:v>
                </c:pt>
                <c:pt idx="559">
                  <c:v>0.36791819724099351</c:v>
                </c:pt>
                <c:pt idx="560">
                  <c:v>0.37959113883358298</c:v>
                </c:pt>
                <c:pt idx="561">
                  <c:v>0.37851987472673548</c:v>
                </c:pt>
                <c:pt idx="562">
                  <c:v>0.37656150093149982</c:v>
                </c:pt>
                <c:pt idx="563">
                  <c:v>0.378607459411685</c:v>
                </c:pt>
                <c:pt idx="564">
                  <c:v>0.38719847788216477</c:v>
                </c:pt>
                <c:pt idx="565">
                  <c:v>0.38357815781778815</c:v>
                </c:pt>
                <c:pt idx="566">
                  <c:v>0.37424908794297829</c:v>
                </c:pt>
                <c:pt idx="567">
                  <c:v>0.37287027111705479</c:v>
                </c:pt>
                <c:pt idx="568">
                  <c:v>0.37353168413582005</c:v>
                </c:pt>
                <c:pt idx="569">
                  <c:v>0.36988329225338329</c:v>
                </c:pt>
                <c:pt idx="570">
                  <c:v>0.36818796202639442</c:v>
                </c:pt>
                <c:pt idx="571">
                  <c:v>0.36173151711579721</c:v>
                </c:pt>
                <c:pt idx="572">
                  <c:v>0.36827235916437301</c:v>
                </c:pt>
                <c:pt idx="573">
                  <c:v>0.3646351380384607</c:v>
                </c:pt>
                <c:pt idx="574">
                  <c:v>0.35230597722347018</c:v>
                </c:pt>
                <c:pt idx="575">
                  <c:v>0.36531154054932885</c:v>
                </c:pt>
                <c:pt idx="576">
                  <c:v>0.35781609968043998</c:v>
                </c:pt>
                <c:pt idx="577">
                  <c:v>0.36194332706842564</c:v>
                </c:pt>
                <c:pt idx="578">
                  <c:v>0.35054726939157804</c:v>
                </c:pt>
                <c:pt idx="579">
                  <c:v>0.35767391270925214</c:v>
                </c:pt>
                <c:pt idx="580">
                  <c:v>0.35694391852663193</c:v>
                </c:pt>
                <c:pt idx="581">
                  <c:v>0.3559656000898922</c:v>
                </c:pt>
                <c:pt idx="582">
                  <c:v>0.35070791682478875</c:v>
                </c:pt>
                <c:pt idx="583">
                  <c:v>0.35009525570217781</c:v>
                </c:pt>
                <c:pt idx="584">
                  <c:v>0.34649122910917901</c:v>
                </c:pt>
                <c:pt idx="585">
                  <c:v>0.34230499970945477</c:v>
                </c:pt>
                <c:pt idx="586">
                  <c:v>0.35115460610547872</c:v>
                </c:pt>
                <c:pt idx="587">
                  <c:v>0.34550067642909221</c:v>
                </c:pt>
                <c:pt idx="588">
                  <c:v>0.35329546845140247</c:v>
                </c:pt>
                <c:pt idx="589">
                  <c:v>0.35422417421881225</c:v>
                </c:pt>
                <c:pt idx="590">
                  <c:v>0.36524044955048296</c:v>
                </c:pt>
                <c:pt idx="591">
                  <c:v>0.37245218376162137</c:v>
                </c:pt>
                <c:pt idx="592">
                  <c:v>0.40247104166906639</c:v>
                </c:pt>
                <c:pt idx="593">
                  <c:v>0.3836064967032104</c:v>
                </c:pt>
                <c:pt idx="594">
                  <c:v>0.39618470594735467</c:v>
                </c:pt>
                <c:pt idx="595">
                  <c:v>0.39748960816480389</c:v>
                </c:pt>
                <c:pt idx="596">
                  <c:v>0.37087101974595305</c:v>
                </c:pt>
                <c:pt idx="597">
                  <c:v>0.39025043397411868</c:v>
                </c:pt>
                <c:pt idx="598">
                  <c:v>0.37530466264602891</c:v>
                </c:pt>
                <c:pt idx="599">
                  <c:v>0.36714598682502098</c:v>
                </c:pt>
                <c:pt idx="600">
                  <c:v>0.36580245463742278</c:v>
                </c:pt>
                <c:pt idx="601">
                  <c:v>0.38102458206057749</c:v>
                </c:pt>
                <c:pt idx="602">
                  <c:v>0.38957795559042707</c:v>
                </c:pt>
                <c:pt idx="603">
                  <c:v>0.38813737466745862</c:v>
                </c:pt>
                <c:pt idx="604">
                  <c:v>0.38153081730794086</c:v>
                </c:pt>
                <c:pt idx="605">
                  <c:v>0.40403414466062176</c:v>
                </c:pt>
                <c:pt idx="606">
                  <c:v>0.40265299707587371</c:v>
                </c:pt>
                <c:pt idx="607">
                  <c:v>0.42449593913722011</c:v>
                </c:pt>
                <c:pt idx="608">
                  <c:v>0.44726272497640307</c:v>
                </c:pt>
                <c:pt idx="609">
                  <c:v>0.45325195846215949</c:v>
                </c:pt>
                <c:pt idx="610">
                  <c:v>0.46529801281769384</c:v>
                </c:pt>
                <c:pt idx="611">
                  <c:v>0.45132812584873117</c:v>
                </c:pt>
                <c:pt idx="612">
                  <c:v>0.44941772769029559</c:v>
                </c:pt>
                <c:pt idx="613">
                  <c:v>0.43213167049475398</c:v>
                </c:pt>
                <c:pt idx="614">
                  <c:v>0.43329750322390204</c:v>
                </c:pt>
                <c:pt idx="615">
                  <c:v>0.43908112363617624</c:v>
                </c:pt>
                <c:pt idx="616">
                  <c:v>0.43926992859484604</c:v>
                </c:pt>
                <c:pt idx="617">
                  <c:v>0.43673185530208364</c:v>
                </c:pt>
                <c:pt idx="618">
                  <c:v>0.44444343253054847</c:v>
                </c:pt>
                <c:pt idx="619">
                  <c:v>0.44487805451247858</c:v>
                </c:pt>
                <c:pt idx="620">
                  <c:v>0.43799789432513586</c:v>
                </c:pt>
                <c:pt idx="621">
                  <c:v>0.44656242417060654</c:v>
                </c:pt>
                <c:pt idx="622">
                  <c:v>0.44705894647698857</c:v>
                </c:pt>
                <c:pt idx="623">
                  <c:v>0.44168938015114501</c:v>
                </c:pt>
                <c:pt idx="624">
                  <c:v>0.4278851041508599</c:v>
                </c:pt>
                <c:pt idx="625">
                  <c:v>0.41714231179701183</c:v>
                </c:pt>
                <c:pt idx="626">
                  <c:v>0.42437468540879209</c:v>
                </c:pt>
                <c:pt idx="627">
                  <c:v>0.41115927236260597</c:v>
                </c:pt>
                <c:pt idx="628">
                  <c:v>0.41397964233057122</c:v>
                </c:pt>
                <c:pt idx="629">
                  <c:v>0.40873555275620371</c:v>
                </c:pt>
                <c:pt idx="630">
                  <c:v>0.40842959221620861</c:v>
                </c:pt>
                <c:pt idx="631">
                  <c:v>0.3991528856447602</c:v>
                </c:pt>
                <c:pt idx="632">
                  <c:v>0.40092741395093651</c:v>
                </c:pt>
                <c:pt idx="633">
                  <c:v>0.3968430875495319</c:v>
                </c:pt>
                <c:pt idx="634">
                  <c:v>0.39827989665488206</c:v>
                </c:pt>
                <c:pt idx="635">
                  <c:v>0.40770119460059018</c:v>
                </c:pt>
                <c:pt idx="636">
                  <c:v>0.4125001171362695</c:v>
                </c:pt>
                <c:pt idx="637">
                  <c:v>0.42126389765980726</c:v>
                </c:pt>
                <c:pt idx="638">
                  <c:v>0.42655027373226856</c:v>
                </c:pt>
                <c:pt idx="639">
                  <c:v>0.43327500740051617</c:v>
                </c:pt>
                <c:pt idx="640">
                  <c:v>0.43340431300444981</c:v>
                </c:pt>
                <c:pt idx="641">
                  <c:v>0.43000234113962754</c:v>
                </c:pt>
                <c:pt idx="642">
                  <c:v>0.44496674943234665</c:v>
                </c:pt>
                <c:pt idx="643">
                  <c:v>0.43429905652265655</c:v>
                </c:pt>
                <c:pt idx="644">
                  <c:v>0.43316442125948845</c:v>
                </c:pt>
                <c:pt idx="645">
                  <c:v>0.44993919286227674</c:v>
                </c:pt>
                <c:pt idx="646">
                  <c:v>0.44352425852407945</c:v>
                </c:pt>
                <c:pt idx="647">
                  <c:v>0.44490245196858619</c:v>
                </c:pt>
                <c:pt idx="648">
                  <c:v>0.44159939240618873</c:v>
                </c:pt>
                <c:pt idx="649">
                  <c:v>0.4295866303310677</c:v>
                </c:pt>
                <c:pt idx="650">
                  <c:v>0.43821305166247621</c:v>
                </c:pt>
                <c:pt idx="651">
                  <c:v>0.42552760297042369</c:v>
                </c:pt>
                <c:pt idx="652">
                  <c:v>0.41786484038305954</c:v>
                </c:pt>
                <c:pt idx="653">
                  <c:v>0.41970807476954086</c:v>
                </c:pt>
                <c:pt idx="654">
                  <c:v>0.42815180034312994</c:v>
                </c:pt>
                <c:pt idx="655">
                  <c:v>0.41350137369122836</c:v>
                </c:pt>
                <c:pt idx="656">
                  <c:v>0.41322021766922107</c:v>
                </c:pt>
                <c:pt idx="657">
                  <c:v>0.4139036830933529</c:v>
                </c:pt>
                <c:pt idx="658">
                  <c:v>0.45067344439817469</c:v>
                </c:pt>
                <c:pt idx="659">
                  <c:v>0.46073370454575763</c:v>
                </c:pt>
                <c:pt idx="660">
                  <c:v>0.49630181855892297</c:v>
                </c:pt>
                <c:pt idx="661">
                  <c:v>0.49285666568036174</c:v>
                </c:pt>
                <c:pt idx="662">
                  <c:v>0.47810501619235074</c:v>
                </c:pt>
                <c:pt idx="663">
                  <c:v>0.48936983074948043</c:v>
                </c:pt>
                <c:pt idx="664">
                  <c:v>0.48260574059983286</c:v>
                </c:pt>
                <c:pt idx="665">
                  <c:v>0.4830271258700658</c:v>
                </c:pt>
                <c:pt idx="666">
                  <c:v>0.46975755933042068</c:v>
                </c:pt>
                <c:pt idx="667">
                  <c:v>0.47885053861791499</c:v>
                </c:pt>
                <c:pt idx="668">
                  <c:v>0.48748855160930793</c:v>
                </c:pt>
                <c:pt idx="669">
                  <c:v>0.47348376827952732</c:v>
                </c:pt>
                <c:pt idx="670">
                  <c:v>0.46722771185736572</c:v>
                </c:pt>
                <c:pt idx="671">
                  <c:v>0.46810305503369515</c:v>
                </c:pt>
                <c:pt idx="672">
                  <c:v>0.44423716642313188</c:v>
                </c:pt>
                <c:pt idx="673">
                  <c:v>0.43813547289869548</c:v>
                </c:pt>
                <c:pt idx="674">
                  <c:v>0.43542792442118472</c:v>
                </c:pt>
                <c:pt idx="675">
                  <c:v>0.43768378100987049</c:v>
                </c:pt>
                <c:pt idx="676">
                  <c:v>0.43849365944089563</c:v>
                </c:pt>
                <c:pt idx="677">
                  <c:v>0.43489122340241826</c:v>
                </c:pt>
                <c:pt idx="678">
                  <c:v>0.43534620391478884</c:v>
                </c:pt>
                <c:pt idx="679">
                  <c:v>0.42200993615792737</c:v>
                </c:pt>
                <c:pt idx="680">
                  <c:v>0.41645872269974804</c:v>
                </c:pt>
                <c:pt idx="681">
                  <c:v>0.41976249655466508</c:v>
                </c:pt>
                <c:pt idx="682">
                  <c:v>0.41510411983428025</c:v>
                </c:pt>
                <c:pt idx="683">
                  <c:v>0.4175358118862364</c:v>
                </c:pt>
                <c:pt idx="684">
                  <c:v>0.42193080753970724</c:v>
                </c:pt>
                <c:pt idx="685">
                  <c:v>0.41953262906662103</c:v>
                </c:pt>
                <c:pt idx="686">
                  <c:v>0.40592935154618476</c:v>
                </c:pt>
                <c:pt idx="687">
                  <c:v>0.39187703685493475</c:v>
                </c:pt>
                <c:pt idx="688">
                  <c:v>0.3614909728291657</c:v>
                </c:pt>
                <c:pt idx="689">
                  <c:v>0.36194859355537612</c:v>
                </c:pt>
                <c:pt idx="690">
                  <c:v>0.37423201731248601</c:v>
                </c:pt>
                <c:pt idx="691">
                  <c:v>0.38432412769056612</c:v>
                </c:pt>
                <c:pt idx="692">
                  <c:v>0.38502838120717814</c:v>
                </c:pt>
                <c:pt idx="693">
                  <c:v>0.36018029843590826</c:v>
                </c:pt>
                <c:pt idx="694">
                  <c:v>0.35816320959498343</c:v>
                </c:pt>
                <c:pt idx="695">
                  <c:v>0.3611901608226567</c:v>
                </c:pt>
                <c:pt idx="696">
                  <c:v>0.35852755404899389</c:v>
                </c:pt>
                <c:pt idx="697">
                  <c:v>0.3577726478738017</c:v>
                </c:pt>
                <c:pt idx="698">
                  <c:v>0.3610873542737581</c:v>
                </c:pt>
                <c:pt idx="699">
                  <c:v>0.37777084742058264</c:v>
                </c:pt>
                <c:pt idx="700">
                  <c:v>0.37127219816661339</c:v>
                </c:pt>
                <c:pt idx="701">
                  <c:v>0.36993592343439274</c:v>
                </c:pt>
                <c:pt idx="702">
                  <c:v>0.36490085891802071</c:v>
                </c:pt>
                <c:pt idx="703">
                  <c:v>0.36214908550573788</c:v>
                </c:pt>
                <c:pt idx="704">
                  <c:v>0.37909451579542575</c:v>
                </c:pt>
                <c:pt idx="705">
                  <c:v>0.38030170177582856</c:v>
                </c:pt>
                <c:pt idx="706">
                  <c:v>0.38105026649911766</c:v>
                </c:pt>
                <c:pt idx="707">
                  <c:v>0.37797928518080243</c:v>
                </c:pt>
                <c:pt idx="708">
                  <c:v>0.36676130412014007</c:v>
                </c:pt>
                <c:pt idx="709">
                  <c:v>0.36970090968082853</c:v>
                </c:pt>
                <c:pt idx="710">
                  <c:v>0.3610493660635648</c:v>
                </c:pt>
                <c:pt idx="711">
                  <c:v>0.3676234711785048</c:v>
                </c:pt>
                <c:pt idx="712">
                  <c:v>0.36982337869090481</c:v>
                </c:pt>
                <c:pt idx="713">
                  <c:v>0.36840233690297325</c:v>
                </c:pt>
                <c:pt idx="714">
                  <c:v>0.36295956755146408</c:v>
                </c:pt>
                <c:pt idx="715">
                  <c:v>0.36726506571635442</c:v>
                </c:pt>
                <c:pt idx="716">
                  <c:v>0.34984571670027143</c:v>
                </c:pt>
                <c:pt idx="717">
                  <c:v>0.35365888855745742</c:v>
                </c:pt>
                <c:pt idx="718">
                  <c:v>0.3590981478493685</c:v>
                </c:pt>
                <c:pt idx="719">
                  <c:v>0.36224083911183924</c:v>
                </c:pt>
                <c:pt idx="720">
                  <c:v>0.36359538759488458</c:v>
                </c:pt>
                <c:pt idx="721">
                  <c:v>0.35147896524463546</c:v>
                </c:pt>
                <c:pt idx="722">
                  <c:v>0.35253747343736258</c:v>
                </c:pt>
                <c:pt idx="723">
                  <c:v>0.37496491350370043</c:v>
                </c:pt>
                <c:pt idx="724">
                  <c:v>0.38205658974774231</c:v>
                </c:pt>
                <c:pt idx="725">
                  <c:v>0.3813221852407957</c:v>
                </c:pt>
                <c:pt idx="726">
                  <c:v>0.37940713616985178</c:v>
                </c:pt>
                <c:pt idx="727">
                  <c:v>0.37816712633301763</c:v>
                </c:pt>
                <c:pt idx="728">
                  <c:v>0.38444988848339051</c:v>
                </c:pt>
                <c:pt idx="729">
                  <c:v>0.3755511318999859</c:v>
                </c:pt>
                <c:pt idx="730">
                  <c:v>0.36672666547138655</c:v>
                </c:pt>
                <c:pt idx="731">
                  <c:v>0.36267431252668603</c:v>
                </c:pt>
                <c:pt idx="732">
                  <c:v>0.35215768801287423</c:v>
                </c:pt>
                <c:pt idx="733">
                  <c:v>0.34450182095932497</c:v>
                </c:pt>
                <c:pt idx="734">
                  <c:v>0.35773375059533713</c:v>
                </c:pt>
                <c:pt idx="735">
                  <c:v>0.36255463908973895</c:v>
                </c:pt>
                <c:pt idx="736">
                  <c:v>0.3687040607835263</c:v>
                </c:pt>
                <c:pt idx="737">
                  <c:v>0.35980297884178086</c:v>
                </c:pt>
                <c:pt idx="738">
                  <c:v>0.36364156740938935</c:v>
                </c:pt>
                <c:pt idx="739">
                  <c:v>0.37532602907605056</c:v>
                </c:pt>
                <c:pt idx="740">
                  <c:v>0.37315072153043044</c:v>
                </c:pt>
                <c:pt idx="741">
                  <c:v>0.3734474326281686</c:v>
                </c:pt>
                <c:pt idx="742">
                  <c:v>0.36418962279680833</c:v>
                </c:pt>
                <c:pt idx="743">
                  <c:v>0.36334220289683483</c:v>
                </c:pt>
                <c:pt idx="744">
                  <c:v>0.35962056027533479</c:v>
                </c:pt>
                <c:pt idx="745">
                  <c:v>0.36062502379960598</c:v>
                </c:pt>
                <c:pt idx="746">
                  <c:v>0.35523243697187862</c:v>
                </c:pt>
                <c:pt idx="747">
                  <c:v>0.35117999257507915</c:v>
                </c:pt>
                <c:pt idx="748">
                  <c:v>0.35076432476078534</c:v>
                </c:pt>
                <c:pt idx="749">
                  <c:v>0.36325434794427092</c:v>
                </c:pt>
                <c:pt idx="750">
                  <c:v>0.36188280875204981</c:v>
                </c:pt>
                <c:pt idx="751">
                  <c:v>0.355515899662324</c:v>
                </c:pt>
                <c:pt idx="752">
                  <c:v>0.3675810806583269</c:v>
                </c:pt>
                <c:pt idx="753">
                  <c:v>0.36234443021878693</c:v>
                </c:pt>
                <c:pt idx="754">
                  <c:v>0.35808777212817466</c:v>
                </c:pt>
                <c:pt idx="755">
                  <c:v>0.35005862956621853</c:v>
                </c:pt>
                <c:pt idx="756">
                  <c:v>0.3483115277027527</c:v>
                </c:pt>
                <c:pt idx="757">
                  <c:v>0.34453232809848133</c:v>
                </c:pt>
                <c:pt idx="758">
                  <c:v>0.34129712240230825</c:v>
                </c:pt>
                <c:pt idx="759">
                  <c:v>0.34345280660557265</c:v>
                </c:pt>
                <c:pt idx="760">
                  <c:v>0.34009103657304407</c:v>
                </c:pt>
                <c:pt idx="761">
                  <c:v>0.34485492001028861</c:v>
                </c:pt>
                <c:pt idx="762">
                  <c:v>0.34639779479850757</c:v>
                </c:pt>
                <c:pt idx="763">
                  <c:v>0.33655255851242316</c:v>
                </c:pt>
                <c:pt idx="764">
                  <c:v>0.34584495765117668</c:v>
                </c:pt>
                <c:pt idx="765">
                  <c:v>0.33082509330393634</c:v>
                </c:pt>
                <c:pt idx="766">
                  <c:v>0.33717314827162476</c:v>
                </c:pt>
                <c:pt idx="767">
                  <c:v>0.33605213844304255</c:v>
                </c:pt>
                <c:pt idx="768">
                  <c:v>0.33652470007184976</c:v>
                </c:pt>
                <c:pt idx="769">
                  <c:v>0.3411220084186381</c:v>
                </c:pt>
                <c:pt idx="770">
                  <c:v>0.35184053989422925</c:v>
                </c:pt>
                <c:pt idx="771">
                  <c:v>0.33994684356813121</c:v>
                </c:pt>
                <c:pt idx="772">
                  <c:v>0.33243236475650634</c:v>
                </c:pt>
                <c:pt idx="773">
                  <c:v>0.32966171903197189</c:v>
                </c:pt>
                <c:pt idx="774">
                  <c:v>0.31010561387874708</c:v>
                </c:pt>
                <c:pt idx="775">
                  <c:v>0.31281831496191664</c:v>
                </c:pt>
                <c:pt idx="776">
                  <c:v>0.31320467331263585</c:v>
                </c:pt>
                <c:pt idx="777">
                  <c:v>0.3042188722931638</c:v>
                </c:pt>
                <c:pt idx="778">
                  <c:v>0.31694871589900309</c:v>
                </c:pt>
                <c:pt idx="779">
                  <c:v>0.31440924923992408</c:v>
                </c:pt>
                <c:pt idx="780">
                  <c:v>0.30892533355955221</c:v>
                </c:pt>
                <c:pt idx="781">
                  <c:v>0.31069154822024192</c:v>
                </c:pt>
                <c:pt idx="782">
                  <c:v>0.30998896459567854</c:v>
                </c:pt>
                <c:pt idx="783">
                  <c:v>0.31528498469241856</c:v>
                </c:pt>
                <c:pt idx="784">
                  <c:v>0.32596433709236705</c:v>
                </c:pt>
                <c:pt idx="785">
                  <c:v>0.32717916996790075</c:v>
                </c:pt>
                <c:pt idx="786">
                  <c:v>0.33656918586619888</c:v>
                </c:pt>
                <c:pt idx="787">
                  <c:v>0.32530759489221939</c:v>
                </c:pt>
                <c:pt idx="788">
                  <c:v>0.32704055390620618</c:v>
                </c:pt>
                <c:pt idx="789">
                  <c:v>0.32372314409399527</c:v>
                </c:pt>
                <c:pt idx="790">
                  <c:v>0.33162852001516574</c:v>
                </c:pt>
                <c:pt idx="791">
                  <c:v>0.34551733748018937</c:v>
                </c:pt>
                <c:pt idx="792">
                  <c:v>0.34137239503428962</c:v>
                </c:pt>
                <c:pt idx="793">
                  <c:v>0.32100235756259016</c:v>
                </c:pt>
                <c:pt idx="794">
                  <c:v>0.34143895183028089</c:v>
                </c:pt>
                <c:pt idx="795">
                  <c:v>0.34431654153537694</c:v>
                </c:pt>
                <c:pt idx="796">
                  <c:v>0.35370561573682696</c:v>
                </c:pt>
                <c:pt idx="797">
                  <c:v>0.35675686370086007</c:v>
                </c:pt>
                <c:pt idx="798">
                  <c:v>0.35493731739870332</c:v>
                </c:pt>
                <c:pt idx="799">
                  <c:v>0.34665665312839683</c:v>
                </c:pt>
                <c:pt idx="800">
                  <c:v>0.34470809923406565</c:v>
                </c:pt>
                <c:pt idx="801">
                  <c:v>0.34999006015384876</c:v>
                </c:pt>
                <c:pt idx="802">
                  <c:v>0.35396160907326685</c:v>
                </c:pt>
                <c:pt idx="803">
                  <c:v>0.36178488427740341</c:v>
                </c:pt>
                <c:pt idx="804">
                  <c:v>0.35507662475346685</c:v>
                </c:pt>
                <c:pt idx="805">
                  <c:v>0.36415628577529841</c:v>
                </c:pt>
                <c:pt idx="806">
                  <c:v>0.35931914096032452</c:v>
                </c:pt>
                <c:pt idx="807">
                  <c:v>0.35319943688609939</c:v>
                </c:pt>
                <c:pt idx="808">
                  <c:v>0.36102332730698644</c:v>
                </c:pt>
                <c:pt idx="809">
                  <c:v>0.35454047886825435</c:v>
                </c:pt>
                <c:pt idx="810">
                  <c:v>0.34849263086220306</c:v>
                </c:pt>
                <c:pt idx="811">
                  <c:v>0.34114033908985603</c:v>
                </c:pt>
                <c:pt idx="812">
                  <c:v>0.34400244563280019</c:v>
                </c:pt>
                <c:pt idx="813">
                  <c:v>0.34459531100762125</c:v>
                </c:pt>
                <c:pt idx="814">
                  <c:v>0.36063456288039986</c:v>
                </c:pt>
                <c:pt idx="815">
                  <c:v>0.37084420957533126</c:v>
                </c:pt>
                <c:pt idx="816">
                  <c:v>0.37991940824863257</c:v>
                </c:pt>
                <c:pt idx="817">
                  <c:v>0.37818366858668112</c:v>
                </c:pt>
                <c:pt idx="818">
                  <c:v>0.40407903686463925</c:v>
                </c:pt>
                <c:pt idx="819">
                  <c:v>0.42318881713671069</c:v>
                </c:pt>
                <c:pt idx="820">
                  <c:v>0.40957364348353448</c:v>
                </c:pt>
                <c:pt idx="821">
                  <c:v>0.41547261923312323</c:v>
                </c:pt>
                <c:pt idx="822">
                  <c:v>0.44630122461256017</c:v>
                </c:pt>
                <c:pt idx="823">
                  <c:v>0.44107751102803849</c:v>
                </c:pt>
                <c:pt idx="824">
                  <c:v>0.45004168719848364</c:v>
                </c:pt>
                <c:pt idx="825">
                  <c:v>0.4546984924640185</c:v>
                </c:pt>
                <c:pt idx="826">
                  <c:v>0.46691253101375119</c:v>
                </c:pt>
                <c:pt idx="827">
                  <c:v>0.45529661909168873</c:v>
                </c:pt>
                <c:pt idx="828">
                  <c:v>0.46297038990925521</c:v>
                </c:pt>
                <c:pt idx="829">
                  <c:v>0.47046267947662085</c:v>
                </c:pt>
                <c:pt idx="830">
                  <c:v>0.47126919756722807</c:v>
                </c:pt>
                <c:pt idx="831">
                  <c:v>0.46053187118993844</c:v>
                </c:pt>
                <c:pt idx="832">
                  <c:v>0.44719657516939731</c:v>
                </c:pt>
                <c:pt idx="833">
                  <c:v>0.47045643081324945</c:v>
                </c:pt>
                <c:pt idx="834">
                  <c:v>0.46714315407542156</c:v>
                </c:pt>
                <c:pt idx="835">
                  <c:v>0.45107827185037652</c:v>
                </c:pt>
                <c:pt idx="836">
                  <c:v>0.44731197381529536</c:v>
                </c:pt>
                <c:pt idx="837">
                  <c:v>0.45615014612393412</c:v>
                </c:pt>
                <c:pt idx="838">
                  <c:v>0.45023547702903799</c:v>
                </c:pt>
                <c:pt idx="839">
                  <c:v>0.45577907360327991</c:v>
                </c:pt>
                <c:pt idx="840">
                  <c:v>0.46053205271823072</c:v>
                </c:pt>
                <c:pt idx="841">
                  <c:v>0.45914861278071495</c:v>
                </c:pt>
                <c:pt idx="842">
                  <c:v>0.46658022167239704</c:v>
                </c:pt>
                <c:pt idx="843">
                  <c:v>0.47119446043780189</c:v>
                </c:pt>
                <c:pt idx="844">
                  <c:v>0.47197785268468351</c:v>
                </c:pt>
                <c:pt idx="845">
                  <c:v>0.45435201461752805</c:v>
                </c:pt>
                <c:pt idx="846">
                  <c:v>0.45827836929677074</c:v>
                </c:pt>
                <c:pt idx="847">
                  <c:v>0.48455052971597706</c:v>
                </c:pt>
                <c:pt idx="848">
                  <c:v>0.48843525906316998</c:v>
                </c:pt>
                <c:pt idx="849">
                  <c:v>0.48666585887659519</c:v>
                </c:pt>
                <c:pt idx="850">
                  <c:v>0.4753471002082062</c:v>
                </c:pt>
                <c:pt idx="851">
                  <c:v>0.4707138271837723</c:v>
                </c:pt>
                <c:pt idx="852">
                  <c:v>0.48013647633671586</c:v>
                </c:pt>
                <c:pt idx="853">
                  <c:v>0.47519881438766898</c:v>
                </c:pt>
                <c:pt idx="854">
                  <c:v>0.45636224394104408</c:v>
                </c:pt>
                <c:pt idx="855">
                  <c:v>0.46498691881715692</c:v>
                </c:pt>
                <c:pt idx="856">
                  <c:v>0.46243807730289166</c:v>
                </c:pt>
                <c:pt idx="857">
                  <c:v>0.4517389566075366</c:v>
                </c:pt>
                <c:pt idx="858">
                  <c:v>0.47368810996591382</c:v>
                </c:pt>
                <c:pt idx="859">
                  <c:v>0.47662340761582561</c:v>
                </c:pt>
                <c:pt idx="860">
                  <c:v>0.47549943970545666</c:v>
                </c:pt>
                <c:pt idx="861">
                  <c:v>0.46960016633172574</c:v>
                </c:pt>
                <c:pt idx="862">
                  <c:v>0.46903213334155708</c:v>
                </c:pt>
                <c:pt idx="863">
                  <c:v>0.46262925806051586</c:v>
                </c:pt>
                <c:pt idx="864">
                  <c:v>0.4566992636303403</c:v>
                </c:pt>
                <c:pt idx="865">
                  <c:v>0.47296761301132495</c:v>
                </c:pt>
                <c:pt idx="866">
                  <c:v>0.48014140366818053</c:v>
                </c:pt>
                <c:pt idx="867">
                  <c:v>0.49851764276796107</c:v>
                </c:pt>
                <c:pt idx="868">
                  <c:v>0.48231530036858894</c:v>
                </c:pt>
                <c:pt idx="869">
                  <c:v>0.46296859304871318</c:v>
                </c:pt>
                <c:pt idx="870">
                  <c:v>0.46504230659153711</c:v>
                </c:pt>
                <c:pt idx="871">
                  <c:v>0.44742716276837941</c:v>
                </c:pt>
                <c:pt idx="872">
                  <c:v>0.46275790798276256</c:v>
                </c:pt>
                <c:pt idx="873">
                  <c:v>0.46676206877063597</c:v>
                </c:pt>
                <c:pt idx="874">
                  <c:v>0.43743196038770521</c:v>
                </c:pt>
                <c:pt idx="875">
                  <c:v>0.44091057988904209</c:v>
                </c:pt>
                <c:pt idx="876">
                  <c:v>0.45004740331308124</c:v>
                </c:pt>
                <c:pt idx="877">
                  <c:v>0.41811904121311377</c:v>
                </c:pt>
                <c:pt idx="878">
                  <c:v>0.41543143712205277</c:v>
                </c:pt>
                <c:pt idx="879">
                  <c:v>0.39902371921449964</c:v>
                </c:pt>
                <c:pt idx="880">
                  <c:v>0.41883847151129561</c:v>
                </c:pt>
                <c:pt idx="881">
                  <c:v>0.49246204612200822</c:v>
                </c:pt>
                <c:pt idx="882">
                  <c:v>0.45435465617097737</c:v>
                </c:pt>
                <c:pt idx="883">
                  <c:v>0.45431011429089524</c:v>
                </c:pt>
                <c:pt idx="884">
                  <c:v>0.48143166610629939</c:v>
                </c:pt>
                <c:pt idx="885">
                  <c:v>0.46482673449717332</c:v>
                </c:pt>
                <c:pt idx="886">
                  <c:v>0.47130033566250862</c:v>
                </c:pt>
                <c:pt idx="887">
                  <c:v>0.46944039499600532</c:v>
                </c:pt>
                <c:pt idx="888">
                  <c:v>0.46962599645061431</c:v>
                </c:pt>
                <c:pt idx="889">
                  <c:v>0.4620126482935572</c:v>
                </c:pt>
                <c:pt idx="890">
                  <c:v>0.45458484080976724</c:v>
                </c:pt>
                <c:pt idx="891">
                  <c:v>0.44687944251782591</c:v>
                </c:pt>
                <c:pt idx="892">
                  <c:v>0.46121254597137279</c:v>
                </c:pt>
                <c:pt idx="893">
                  <c:v>0.44832834013328904</c:v>
                </c:pt>
                <c:pt idx="894">
                  <c:v>0.45709349573170099</c:v>
                </c:pt>
                <c:pt idx="895">
                  <c:v>0.45129814439481297</c:v>
                </c:pt>
                <c:pt idx="896">
                  <c:v>0.44150821979249477</c:v>
                </c:pt>
                <c:pt idx="897">
                  <c:v>0.43238417626642917</c:v>
                </c:pt>
                <c:pt idx="898">
                  <c:v>0.43293413223766702</c:v>
                </c:pt>
                <c:pt idx="899">
                  <c:v>0.4325647841947417</c:v>
                </c:pt>
                <c:pt idx="900">
                  <c:v>0.44915531241965867</c:v>
                </c:pt>
                <c:pt idx="901">
                  <c:v>0.43244799569828563</c:v>
                </c:pt>
                <c:pt idx="902">
                  <c:v>0.42500620603195022</c:v>
                </c:pt>
                <c:pt idx="903">
                  <c:v>0.43221858354927745</c:v>
                </c:pt>
                <c:pt idx="904">
                  <c:v>0.43571367986276782</c:v>
                </c:pt>
                <c:pt idx="905">
                  <c:v>0.42379778013417052</c:v>
                </c:pt>
                <c:pt idx="906">
                  <c:v>0.42505901859995759</c:v>
                </c:pt>
                <c:pt idx="907">
                  <c:v>0.42366415562675569</c:v>
                </c:pt>
                <c:pt idx="908">
                  <c:v>0.43246839818902894</c:v>
                </c:pt>
                <c:pt idx="909">
                  <c:v>0.4280252111453472</c:v>
                </c:pt>
                <c:pt idx="910">
                  <c:v>0.42539559916707098</c:v>
                </c:pt>
                <c:pt idx="911">
                  <c:v>0.433588549558095</c:v>
                </c:pt>
                <c:pt idx="912">
                  <c:v>0.4312741514504112</c:v>
                </c:pt>
                <c:pt idx="913">
                  <c:v>0.43677222267618443</c:v>
                </c:pt>
                <c:pt idx="914">
                  <c:v>0.44768239689454953</c:v>
                </c:pt>
                <c:pt idx="915">
                  <c:v>0.43656514914527822</c:v>
                </c:pt>
                <c:pt idx="916">
                  <c:v>0.43692536013878391</c:v>
                </c:pt>
                <c:pt idx="917">
                  <c:v>0.4324508058078822</c:v>
                </c:pt>
                <c:pt idx="918">
                  <c:v>0.44397626427717751</c:v>
                </c:pt>
                <c:pt idx="919">
                  <c:v>0.43865377128962141</c:v>
                </c:pt>
                <c:pt idx="920">
                  <c:v>0.4381425293251216</c:v>
                </c:pt>
                <c:pt idx="921">
                  <c:v>0.44936910626273591</c:v>
                </c:pt>
                <c:pt idx="922">
                  <c:v>0.4415001547233785</c:v>
                </c:pt>
                <c:pt idx="923">
                  <c:v>0.42201887113934777</c:v>
                </c:pt>
                <c:pt idx="924">
                  <c:v>0.41674896360311076</c:v>
                </c:pt>
                <c:pt idx="925">
                  <c:v>0.40871636974659192</c:v>
                </c:pt>
                <c:pt idx="926">
                  <c:v>0.41617194267759727</c:v>
                </c:pt>
                <c:pt idx="927">
                  <c:v>0.41876076385760469</c:v>
                </c:pt>
                <c:pt idx="928">
                  <c:v>0.42836723344945554</c:v>
                </c:pt>
                <c:pt idx="929">
                  <c:v>0.41834925285227625</c:v>
                </c:pt>
                <c:pt idx="930">
                  <c:v>0.41474067650078866</c:v>
                </c:pt>
                <c:pt idx="931">
                  <c:v>0.43178827655852881</c:v>
                </c:pt>
                <c:pt idx="932">
                  <c:v>0.44412264770064391</c:v>
                </c:pt>
                <c:pt idx="933">
                  <c:v>0.48557897799662103</c:v>
                </c:pt>
                <c:pt idx="934">
                  <c:v>0.47863278491989736</c:v>
                </c:pt>
                <c:pt idx="935">
                  <c:v>0.4600892502707073</c:v>
                </c:pt>
                <c:pt idx="936">
                  <c:v>0.47633463208140864</c:v>
                </c:pt>
                <c:pt idx="937">
                  <c:v>0.46724208453485566</c:v>
                </c:pt>
                <c:pt idx="938">
                  <c:v>0.46215689116607628</c:v>
                </c:pt>
                <c:pt idx="939">
                  <c:v>0.46013636666209712</c:v>
                </c:pt>
                <c:pt idx="940">
                  <c:v>0.46072057315937337</c:v>
                </c:pt>
                <c:pt idx="941">
                  <c:v>0.46691792529975856</c:v>
                </c:pt>
                <c:pt idx="942">
                  <c:v>0.44290464518133732</c:v>
                </c:pt>
                <c:pt idx="943">
                  <c:v>0.44193310668815944</c:v>
                </c:pt>
                <c:pt idx="944">
                  <c:v>0.4449524331530858</c:v>
                </c:pt>
                <c:pt idx="945">
                  <c:v>0.45270611417845241</c:v>
                </c:pt>
                <c:pt idx="946">
                  <c:v>0.45711707791045464</c:v>
                </c:pt>
                <c:pt idx="947">
                  <c:v>0.45633834361090853</c:v>
                </c:pt>
                <c:pt idx="948">
                  <c:v>0.44059592327283509</c:v>
                </c:pt>
                <c:pt idx="949">
                  <c:v>0.46049175774394557</c:v>
                </c:pt>
                <c:pt idx="950">
                  <c:v>0.46784557234872554</c:v>
                </c:pt>
                <c:pt idx="951">
                  <c:v>0.47452584509077089</c:v>
                </c:pt>
                <c:pt idx="952">
                  <c:v>0.46299710542143441</c:v>
                </c:pt>
                <c:pt idx="953">
                  <c:v>0.44142309750852532</c:v>
                </c:pt>
                <c:pt idx="954">
                  <c:v>0.43908249819710188</c:v>
                </c:pt>
                <c:pt idx="955">
                  <c:v>0.42596586374607576</c:v>
                </c:pt>
                <c:pt idx="956">
                  <c:v>0.42186930851660653</c:v>
                </c:pt>
                <c:pt idx="957">
                  <c:v>0.44293963463738306</c:v>
                </c:pt>
                <c:pt idx="958">
                  <c:v>0.45072147129460682</c:v>
                </c:pt>
                <c:pt idx="959">
                  <c:v>0.4466457912720167</c:v>
                </c:pt>
                <c:pt idx="960">
                  <c:v>0.45211000711250965</c:v>
                </c:pt>
                <c:pt idx="961">
                  <c:v>0.46219477386364893</c:v>
                </c:pt>
                <c:pt idx="962">
                  <c:v>0.48295867715595842</c:v>
                </c:pt>
                <c:pt idx="963">
                  <c:v>0.48492855008574576</c:v>
                </c:pt>
                <c:pt idx="964">
                  <c:v>0.47353583921983422</c:v>
                </c:pt>
                <c:pt idx="965">
                  <c:v>0.47628421448057284</c:v>
                </c:pt>
                <c:pt idx="966">
                  <c:v>0.47904231210997728</c:v>
                </c:pt>
                <c:pt idx="967">
                  <c:v>0.47790204275878645</c:v>
                </c:pt>
                <c:pt idx="968">
                  <c:v>0.48020639843040608</c:v>
                </c:pt>
                <c:pt idx="969">
                  <c:v>0.49078619947336183</c:v>
                </c:pt>
                <c:pt idx="970">
                  <c:v>0.48631813535258001</c:v>
                </c:pt>
                <c:pt idx="971">
                  <c:v>0.48771627126816403</c:v>
                </c:pt>
                <c:pt idx="972">
                  <c:v>0.4999607720097613</c:v>
                </c:pt>
                <c:pt idx="973">
                  <c:v>0.51661516108375827</c:v>
                </c:pt>
                <c:pt idx="974">
                  <c:v>0.52628197797102294</c:v>
                </c:pt>
                <c:pt idx="975">
                  <c:v>0.55079388403993712</c:v>
                </c:pt>
                <c:pt idx="976">
                  <c:v>0.55082398568570201</c:v>
                </c:pt>
                <c:pt idx="977">
                  <c:v>0.53157767193355343</c:v>
                </c:pt>
                <c:pt idx="978">
                  <c:v>0.51660484195755263</c:v>
                </c:pt>
                <c:pt idx="979">
                  <c:v>0.50595015796116038</c:v>
                </c:pt>
                <c:pt idx="980">
                  <c:v>0.50597384116059241</c:v>
                </c:pt>
                <c:pt idx="981">
                  <c:v>0.50214604921694861</c:v>
                </c:pt>
                <c:pt idx="982">
                  <c:v>0.45415150794906284</c:v>
                </c:pt>
                <c:pt idx="983">
                  <c:v>0.4626758630262412</c:v>
                </c:pt>
                <c:pt idx="984">
                  <c:v>0.47729665816614347</c:v>
                </c:pt>
                <c:pt idx="985">
                  <c:v>0.48652191201337958</c:v>
                </c:pt>
                <c:pt idx="986">
                  <c:v>0.46164106078323847</c:v>
                </c:pt>
                <c:pt idx="987">
                  <c:v>0.45687591532006444</c:v>
                </c:pt>
                <c:pt idx="988">
                  <c:v>0.45588965156878863</c:v>
                </c:pt>
                <c:pt idx="989">
                  <c:v>0.44376439050962857</c:v>
                </c:pt>
                <c:pt idx="990">
                  <c:v>0.44324205434696184</c:v>
                </c:pt>
                <c:pt idx="991">
                  <c:v>0.45115958323277289</c:v>
                </c:pt>
                <c:pt idx="992">
                  <c:v>0.42463816906925067</c:v>
                </c:pt>
                <c:pt idx="993">
                  <c:v>0.43931972812987241</c:v>
                </c:pt>
                <c:pt idx="994">
                  <c:v>0.44174721056033667</c:v>
                </c:pt>
                <c:pt idx="995">
                  <c:v>0.45343729661256993</c:v>
                </c:pt>
                <c:pt idx="996">
                  <c:v>0.46080316643754238</c:v>
                </c:pt>
                <c:pt idx="997">
                  <c:v>0.46969003639233375</c:v>
                </c:pt>
                <c:pt idx="998">
                  <c:v>0.46610630434021899</c:v>
                </c:pt>
                <c:pt idx="999">
                  <c:v>0.47107287223157079</c:v>
                </c:pt>
                <c:pt idx="1000">
                  <c:v>0.50275018670897587</c:v>
                </c:pt>
                <c:pt idx="1001">
                  <c:v>0.51225812230589252</c:v>
                </c:pt>
                <c:pt idx="1002">
                  <c:v>0.53490779361482965</c:v>
                </c:pt>
                <c:pt idx="1003">
                  <c:v>0.55417103986352634</c:v>
                </c:pt>
                <c:pt idx="1004">
                  <c:v>0.51605830207261139</c:v>
                </c:pt>
                <c:pt idx="1005">
                  <c:v>0.49891965806833205</c:v>
                </c:pt>
                <c:pt idx="1006">
                  <c:v>0.48138955371278186</c:v>
                </c:pt>
                <c:pt idx="1007">
                  <c:v>0.51998741105211044</c:v>
                </c:pt>
                <c:pt idx="1008">
                  <c:v>0.54256272796722327</c:v>
                </c:pt>
                <c:pt idx="1009">
                  <c:v>0.520168258932589</c:v>
                </c:pt>
                <c:pt idx="1010">
                  <c:v>0.54356247275524994</c:v>
                </c:pt>
                <c:pt idx="1011">
                  <c:v>0.54891359552596219</c:v>
                </c:pt>
                <c:pt idx="1012">
                  <c:v>0.5370349972824735</c:v>
                </c:pt>
                <c:pt idx="1013">
                  <c:v>0.55963922364417684</c:v>
                </c:pt>
                <c:pt idx="1014">
                  <c:v>0.5389783233207277</c:v>
                </c:pt>
                <c:pt idx="1015">
                  <c:v>0.51481048180245093</c:v>
                </c:pt>
                <c:pt idx="1016">
                  <c:v>0.50361415204873172</c:v>
                </c:pt>
                <c:pt idx="1017">
                  <c:v>0.50151298837553226</c:v>
                </c:pt>
                <c:pt idx="1018">
                  <c:v>0.50610098616753951</c:v>
                </c:pt>
                <c:pt idx="1019">
                  <c:v>0.53250724987905163</c:v>
                </c:pt>
                <c:pt idx="1020">
                  <c:v>0.54615519382008637</c:v>
                </c:pt>
                <c:pt idx="1021">
                  <c:v>0.55227939799998471</c:v>
                </c:pt>
                <c:pt idx="1022">
                  <c:v>0.54940665476599038</c:v>
                </c:pt>
                <c:pt idx="1023">
                  <c:v>0.57313195459669364</c:v>
                </c:pt>
                <c:pt idx="1024">
                  <c:v>0.596413222937763</c:v>
                </c:pt>
                <c:pt idx="1025">
                  <c:v>0.58200247004257377</c:v>
                </c:pt>
                <c:pt idx="1026">
                  <c:v>0.58716412370015614</c:v>
                </c:pt>
                <c:pt idx="1027">
                  <c:v>0.60660818913234638</c:v>
                </c:pt>
                <c:pt idx="1028">
                  <c:v>0.60858327554235792</c:v>
                </c:pt>
                <c:pt idx="1029">
                  <c:v>0.61212992844579217</c:v>
                </c:pt>
                <c:pt idx="1030">
                  <c:v>0.61180632722012807</c:v>
                </c:pt>
                <c:pt idx="1031">
                  <c:v>0.60594202038004175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2-41F4-A914-B9BE69AE6336}"/>
            </c:ext>
          </c:extLst>
        </c:ser>
        <c:ser>
          <c:idx val="1"/>
          <c:order val="1"/>
          <c:tx>
            <c:strRef>
              <c:f>Indice!$AJ$5</c:f>
              <c:strCache>
                <c:ptCount val="1"/>
                <c:pt idx="0">
                  <c:v>Q10</c:v>
                </c:pt>
              </c:strCache>
            </c:strRef>
          </c:tx>
          <c:spPr>
            <a:ln w="38100" cap="rnd">
              <a:solidFill>
                <a:srgbClr val="00B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  <c:pt idx="1031">
                  <c:v>46304</c:v>
                </c:pt>
              </c:numCache>
            </c:numRef>
          </c:cat>
          <c:val>
            <c:numRef>
              <c:f>Indice!$AJ$58:$AJ$1500</c:f>
              <c:numCache>
                <c:formatCode>General</c:formatCode>
                <c:ptCount val="1443"/>
                <c:pt idx="0">
                  <c:v>0.71001222982778878</c:v>
                </c:pt>
                <c:pt idx="1">
                  <c:v>0.7057668331574618</c:v>
                </c:pt>
                <c:pt idx="2">
                  <c:v>0.6998275145723869</c:v>
                </c:pt>
                <c:pt idx="3">
                  <c:v>0.68591413898457843</c:v>
                </c:pt>
                <c:pt idx="4">
                  <c:v>0.68381593843114397</c:v>
                </c:pt>
                <c:pt idx="5">
                  <c:v>0.68381593843114397</c:v>
                </c:pt>
                <c:pt idx="6">
                  <c:v>0.68088790482405348</c:v>
                </c:pt>
                <c:pt idx="7">
                  <c:v>0.68034907394525512</c:v>
                </c:pt>
                <c:pt idx="8">
                  <c:v>0.66860739737931352</c:v>
                </c:pt>
                <c:pt idx="9">
                  <c:v>0.65507384653180756</c:v>
                </c:pt>
                <c:pt idx="10">
                  <c:v>0.65507384653180756</c:v>
                </c:pt>
                <c:pt idx="11">
                  <c:v>0.65405853859691043</c:v>
                </c:pt>
                <c:pt idx="12">
                  <c:v>0.65337292697820426</c:v>
                </c:pt>
                <c:pt idx="13">
                  <c:v>0.65208467752195443</c:v>
                </c:pt>
                <c:pt idx="14">
                  <c:v>0.6496251602844656</c:v>
                </c:pt>
                <c:pt idx="15">
                  <c:v>0.63800255266943406</c:v>
                </c:pt>
                <c:pt idx="16">
                  <c:v>0.63137860477425722</c:v>
                </c:pt>
                <c:pt idx="17">
                  <c:v>0.62950166744362523</c:v>
                </c:pt>
                <c:pt idx="18">
                  <c:v>0.6250041611547652</c:v>
                </c:pt>
                <c:pt idx="19">
                  <c:v>0.62499564184426271</c:v>
                </c:pt>
                <c:pt idx="20">
                  <c:v>0.6230220764315817</c:v>
                </c:pt>
                <c:pt idx="21">
                  <c:v>0.61879684358556253</c:v>
                </c:pt>
                <c:pt idx="22">
                  <c:v>0.61542400530471475</c:v>
                </c:pt>
                <c:pt idx="23">
                  <c:v>0.61542400530471475</c:v>
                </c:pt>
                <c:pt idx="24">
                  <c:v>0.61540570060508726</c:v>
                </c:pt>
                <c:pt idx="25">
                  <c:v>0.61540570060508726</c:v>
                </c:pt>
                <c:pt idx="26">
                  <c:v>0.61540570060508726</c:v>
                </c:pt>
                <c:pt idx="27">
                  <c:v>0.61540570060508726</c:v>
                </c:pt>
                <c:pt idx="28">
                  <c:v>0.61540570060508726</c:v>
                </c:pt>
                <c:pt idx="29">
                  <c:v>0.61540570060508726</c:v>
                </c:pt>
                <c:pt idx="30">
                  <c:v>0.61540570060508726</c:v>
                </c:pt>
                <c:pt idx="31">
                  <c:v>0.61540570060508726</c:v>
                </c:pt>
                <c:pt idx="32">
                  <c:v>0.61540570060508726</c:v>
                </c:pt>
                <c:pt idx="33">
                  <c:v>0.61374231531593915</c:v>
                </c:pt>
                <c:pt idx="34">
                  <c:v>0.61374231531593915</c:v>
                </c:pt>
                <c:pt idx="35">
                  <c:v>0.61374231531593915</c:v>
                </c:pt>
                <c:pt idx="36">
                  <c:v>0.61374231531593915</c:v>
                </c:pt>
                <c:pt idx="37">
                  <c:v>0.61313112339959552</c:v>
                </c:pt>
                <c:pt idx="38">
                  <c:v>0.61051324413821717</c:v>
                </c:pt>
                <c:pt idx="39">
                  <c:v>0.60937388470351206</c:v>
                </c:pt>
                <c:pt idx="40">
                  <c:v>0.60894728334710102</c:v>
                </c:pt>
                <c:pt idx="41">
                  <c:v>0.60716322514070997</c:v>
                </c:pt>
                <c:pt idx="42">
                  <c:v>0.60716322514070997</c:v>
                </c:pt>
                <c:pt idx="43">
                  <c:v>0.60716322514070997</c:v>
                </c:pt>
                <c:pt idx="44">
                  <c:v>0.6070050349842947</c:v>
                </c:pt>
                <c:pt idx="45">
                  <c:v>0.60237151686834511</c:v>
                </c:pt>
                <c:pt idx="46">
                  <c:v>0.60178587150565199</c:v>
                </c:pt>
                <c:pt idx="47">
                  <c:v>0.59446805850292728</c:v>
                </c:pt>
                <c:pt idx="48">
                  <c:v>0.58814423873794652</c:v>
                </c:pt>
                <c:pt idx="49">
                  <c:v>0.58625447040295764</c:v>
                </c:pt>
                <c:pt idx="50">
                  <c:v>0.58187285677981593</c:v>
                </c:pt>
                <c:pt idx="51">
                  <c:v>0.58020539877105737</c:v>
                </c:pt>
                <c:pt idx="52">
                  <c:v>0.58020539877105737</c:v>
                </c:pt>
                <c:pt idx="53">
                  <c:v>0.58020539877105737</c:v>
                </c:pt>
                <c:pt idx="54">
                  <c:v>0.58020539877105737</c:v>
                </c:pt>
                <c:pt idx="55">
                  <c:v>0.58020539877105737</c:v>
                </c:pt>
                <c:pt idx="56">
                  <c:v>0.58020539877105737</c:v>
                </c:pt>
                <c:pt idx="57">
                  <c:v>0.58020539877105737</c:v>
                </c:pt>
                <c:pt idx="58">
                  <c:v>0.58020539877105737</c:v>
                </c:pt>
                <c:pt idx="59">
                  <c:v>0.58020539877105737</c:v>
                </c:pt>
                <c:pt idx="60">
                  <c:v>0.58020539877105737</c:v>
                </c:pt>
                <c:pt idx="61">
                  <c:v>0.58020539877105737</c:v>
                </c:pt>
                <c:pt idx="62">
                  <c:v>0.58020539877105737</c:v>
                </c:pt>
                <c:pt idx="63">
                  <c:v>0.58020539877105737</c:v>
                </c:pt>
                <c:pt idx="64">
                  <c:v>0.58020539877105737</c:v>
                </c:pt>
                <c:pt idx="65">
                  <c:v>0.58020539877105737</c:v>
                </c:pt>
                <c:pt idx="66">
                  <c:v>0.58020539877105737</c:v>
                </c:pt>
                <c:pt idx="67">
                  <c:v>0.58020539877105737</c:v>
                </c:pt>
                <c:pt idx="68">
                  <c:v>0.58020539877105737</c:v>
                </c:pt>
                <c:pt idx="69">
                  <c:v>0.58020539877105737</c:v>
                </c:pt>
                <c:pt idx="70">
                  <c:v>0.58020539877105737</c:v>
                </c:pt>
                <c:pt idx="71">
                  <c:v>0.58020539877105737</c:v>
                </c:pt>
                <c:pt idx="72">
                  <c:v>0.58020539877105737</c:v>
                </c:pt>
                <c:pt idx="73">
                  <c:v>0.58020539877105737</c:v>
                </c:pt>
                <c:pt idx="74">
                  <c:v>0.58020539877105737</c:v>
                </c:pt>
                <c:pt idx="75">
                  <c:v>0.58020539877105737</c:v>
                </c:pt>
                <c:pt idx="76">
                  <c:v>0.58020539877105737</c:v>
                </c:pt>
                <c:pt idx="77">
                  <c:v>0.58020539877105737</c:v>
                </c:pt>
                <c:pt idx="78">
                  <c:v>0.58020539877105737</c:v>
                </c:pt>
                <c:pt idx="79">
                  <c:v>0.58020539877105737</c:v>
                </c:pt>
                <c:pt idx="80">
                  <c:v>0.58020539877105737</c:v>
                </c:pt>
                <c:pt idx="81">
                  <c:v>0.58020539877105737</c:v>
                </c:pt>
                <c:pt idx="82">
                  <c:v>0.58020539877105737</c:v>
                </c:pt>
                <c:pt idx="83">
                  <c:v>0.58020539877105737</c:v>
                </c:pt>
                <c:pt idx="84">
                  <c:v>0.58020539877105737</c:v>
                </c:pt>
                <c:pt idx="85">
                  <c:v>0.58020539877105737</c:v>
                </c:pt>
                <c:pt idx="86">
                  <c:v>0.58020539877105737</c:v>
                </c:pt>
                <c:pt idx="87">
                  <c:v>0.58020539877105737</c:v>
                </c:pt>
                <c:pt idx="88">
                  <c:v>0.58020539877105737</c:v>
                </c:pt>
                <c:pt idx="89">
                  <c:v>0.58020539877105737</c:v>
                </c:pt>
                <c:pt idx="90">
                  <c:v>0.58020539877105737</c:v>
                </c:pt>
                <c:pt idx="91">
                  <c:v>0.58020539877105737</c:v>
                </c:pt>
                <c:pt idx="92">
                  <c:v>0.58187285677981593</c:v>
                </c:pt>
                <c:pt idx="93">
                  <c:v>0.58187285677981593</c:v>
                </c:pt>
                <c:pt idx="94">
                  <c:v>0.58187285677981593</c:v>
                </c:pt>
                <c:pt idx="95">
                  <c:v>0.58187285677981593</c:v>
                </c:pt>
                <c:pt idx="96">
                  <c:v>0.58187285677981593</c:v>
                </c:pt>
                <c:pt idx="97">
                  <c:v>0.58809355192053869</c:v>
                </c:pt>
                <c:pt idx="98">
                  <c:v>0.60728857421315918</c:v>
                </c:pt>
                <c:pt idx="99">
                  <c:v>0.61988773109801498</c:v>
                </c:pt>
                <c:pt idx="100">
                  <c:v>0.62309365927760108</c:v>
                </c:pt>
                <c:pt idx="101">
                  <c:v>0.62738903650867783</c:v>
                </c:pt>
                <c:pt idx="102">
                  <c:v>0.63020669355727743</c:v>
                </c:pt>
                <c:pt idx="103">
                  <c:v>0.63890305860207974</c:v>
                </c:pt>
                <c:pt idx="104">
                  <c:v>0.6459246255281802</c:v>
                </c:pt>
                <c:pt idx="105">
                  <c:v>0.6459246255281802</c:v>
                </c:pt>
                <c:pt idx="106">
                  <c:v>0.6459246255281802</c:v>
                </c:pt>
                <c:pt idx="107">
                  <c:v>0.65909486085676716</c:v>
                </c:pt>
                <c:pt idx="108">
                  <c:v>0.67410605930364609</c:v>
                </c:pt>
                <c:pt idx="109">
                  <c:v>0.69749489420570854</c:v>
                </c:pt>
                <c:pt idx="110">
                  <c:v>0.69976646340455773</c:v>
                </c:pt>
                <c:pt idx="111">
                  <c:v>0.71097781434648877</c:v>
                </c:pt>
                <c:pt idx="112">
                  <c:v>0.71869912649308088</c:v>
                </c:pt>
                <c:pt idx="113">
                  <c:v>0.72161308804948598</c:v>
                </c:pt>
                <c:pt idx="114">
                  <c:v>0.72641597228377497</c:v>
                </c:pt>
                <c:pt idx="115">
                  <c:v>0.72641597228377497</c:v>
                </c:pt>
                <c:pt idx="116">
                  <c:v>0.72763990413254087</c:v>
                </c:pt>
                <c:pt idx="117">
                  <c:v>0.74369524980646162</c:v>
                </c:pt>
                <c:pt idx="118">
                  <c:v>0.76475522719469091</c:v>
                </c:pt>
                <c:pt idx="119">
                  <c:v>0.76685301234333436</c:v>
                </c:pt>
                <c:pt idx="120">
                  <c:v>0.76887468579111484</c:v>
                </c:pt>
                <c:pt idx="121">
                  <c:v>0.76925985183672974</c:v>
                </c:pt>
                <c:pt idx="122">
                  <c:v>0.77170613825928902</c:v>
                </c:pt>
                <c:pt idx="123">
                  <c:v>0.78576551540604167</c:v>
                </c:pt>
                <c:pt idx="124">
                  <c:v>0.79887501483972045</c:v>
                </c:pt>
                <c:pt idx="125">
                  <c:v>0.80210716519034353</c:v>
                </c:pt>
                <c:pt idx="126">
                  <c:v>0.81800500594961867</c:v>
                </c:pt>
                <c:pt idx="127">
                  <c:v>0.83328623179589656</c:v>
                </c:pt>
                <c:pt idx="128">
                  <c:v>0.84615866118686078</c:v>
                </c:pt>
                <c:pt idx="129">
                  <c:v>0.84720249645674128</c:v>
                </c:pt>
                <c:pt idx="130">
                  <c:v>0.85382356666870529</c:v>
                </c:pt>
                <c:pt idx="131">
                  <c:v>0.85829168958811819</c:v>
                </c:pt>
                <c:pt idx="132">
                  <c:v>0.88750430543598435</c:v>
                </c:pt>
                <c:pt idx="133">
                  <c:v>0.89288341637115576</c:v>
                </c:pt>
                <c:pt idx="134">
                  <c:v>0.90087407095119854</c:v>
                </c:pt>
                <c:pt idx="135">
                  <c:v>0.90306487577631711</c:v>
                </c:pt>
                <c:pt idx="136">
                  <c:v>0.90133943863684485</c:v>
                </c:pt>
                <c:pt idx="137">
                  <c:v>0.90133943863684485</c:v>
                </c:pt>
                <c:pt idx="138">
                  <c:v>0.90133943863684485</c:v>
                </c:pt>
                <c:pt idx="139">
                  <c:v>0.90133943863684485</c:v>
                </c:pt>
                <c:pt idx="140">
                  <c:v>0.90133943863684485</c:v>
                </c:pt>
                <c:pt idx="141">
                  <c:v>0.90133943863684485</c:v>
                </c:pt>
                <c:pt idx="142">
                  <c:v>0.90068235571347943</c:v>
                </c:pt>
                <c:pt idx="143">
                  <c:v>0.89288341637115576</c:v>
                </c:pt>
                <c:pt idx="144">
                  <c:v>0.88750430543598435</c:v>
                </c:pt>
                <c:pt idx="145">
                  <c:v>0.88390959019948712</c:v>
                </c:pt>
                <c:pt idx="146">
                  <c:v>0.86940857010335448</c:v>
                </c:pt>
                <c:pt idx="147">
                  <c:v>0.85637500810409439</c:v>
                </c:pt>
                <c:pt idx="148">
                  <c:v>0.84822667171997201</c:v>
                </c:pt>
                <c:pt idx="149">
                  <c:v>0.82864040292885999</c:v>
                </c:pt>
                <c:pt idx="150">
                  <c:v>0.81074180149430941</c:v>
                </c:pt>
                <c:pt idx="151">
                  <c:v>0.8059643565778587</c:v>
                </c:pt>
                <c:pt idx="152">
                  <c:v>0.8059643565778587</c:v>
                </c:pt>
                <c:pt idx="153">
                  <c:v>0.8059643565778587</c:v>
                </c:pt>
                <c:pt idx="154">
                  <c:v>0.8059643565778587</c:v>
                </c:pt>
                <c:pt idx="155">
                  <c:v>0.8059643565778587</c:v>
                </c:pt>
                <c:pt idx="156">
                  <c:v>0.8059643565778587</c:v>
                </c:pt>
                <c:pt idx="157">
                  <c:v>0.8059643565778587</c:v>
                </c:pt>
                <c:pt idx="158">
                  <c:v>0.8059643565778587</c:v>
                </c:pt>
                <c:pt idx="159">
                  <c:v>0.8059643565778587</c:v>
                </c:pt>
                <c:pt idx="160">
                  <c:v>0.8059643565778587</c:v>
                </c:pt>
                <c:pt idx="161">
                  <c:v>0.8059643565778587</c:v>
                </c:pt>
                <c:pt idx="162">
                  <c:v>0.8059643565778587</c:v>
                </c:pt>
                <c:pt idx="163">
                  <c:v>0.8059643565778587</c:v>
                </c:pt>
                <c:pt idx="164">
                  <c:v>0.8059643565778587</c:v>
                </c:pt>
                <c:pt idx="165">
                  <c:v>0.8059643565778587</c:v>
                </c:pt>
                <c:pt idx="166">
                  <c:v>0.8059643565778587</c:v>
                </c:pt>
                <c:pt idx="167">
                  <c:v>0.80988209426608326</c:v>
                </c:pt>
                <c:pt idx="168">
                  <c:v>0.80988209426608326</c:v>
                </c:pt>
                <c:pt idx="169">
                  <c:v>0.80988209426608326</c:v>
                </c:pt>
                <c:pt idx="170">
                  <c:v>0.80988209426608326</c:v>
                </c:pt>
                <c:pt idx="171">
                  <c:v>0.80988209426608326</c:v>
                </c:pt>
                <c:pt idx="172">
                  <c:v>0.80988209426608326</c:v>
                </c:pt>
                <c:pt idx="173">
                  <c:v>0.80988209426608326</c:v>
                </c:pt>
                <c:pt idx="174">
                  <c:v>0.80988209426608326</c:v>
                </c:pt>
                <c:pt idx="175">
                  <c:v>0.80988209426608326</c:v>
                </c:pt>
                <c:pt idx="176">
                  <c:v>0.80988209426608326</c:v>
                </c:pt>
                <c:pt idx="177">
                  <c:v>0.80988209426608326</c:v>
                </c:pt>
                <c:pt idx="178">
                  <c:v>0.80988209426608326</c:v>
                </c:pt>
                <c:pt idx="179">
                  <c:v>0.80988209426608326</c:v>
                </c:pt>
                <c:pt idx="180">
                  <c:v>0.80988209426608326</c:v>
                </c:pt>
                <c:pt idx="181">
                  <c:v>0.80988209426608326</c:v>
                </c:pt>
                <c:pt idx="182">
                  <c:v>0.80988209426608326</c:v>
                </c:pt>
                <c:pt idx="183">
                  <c:v>0.80988209426608326</c:v>
                </c:pt>
                <c:pt idx="184">
                  <c:v>0.80988209426608326</c:v>
                </c:pt>
                <c:pt idx="185">
                  <c:v>0.80988209426608326</c:v>
                </c:pt>
                <c:pt idx="186">
                  <c:v>0.80988209426608326</c:v>
                </c:pt>
                <c:pt idx="187">
                  <c:v>0.80988209426608326</c:v>
                </c:pt>
                <c:pt idx="188">
                  <c:v>0.80988209426608326</c:v>
                </c:pt>
                <c:pt idx="189">
                  <c:v>0.80988209426608326</c:v>
                </c:pt>
                <c:pt idx="190">
                  <c:v>0.80988209426608326</c:v>
                </c:pt>
                <c:pt idx="191">
                  <c:v>0.80988209426608326</c:v>
                </c:pt>
                <c:pt idx="192">
                  <c:v>0.80988209426608326</c:v>
                </c:pt>
                <c:pt idx="193">
                  <c:v>0.80988209426608326</c:v>
                </c:pt>
                <c:pt idx="194">
                  <c:v>0.80988209426608326</c:v>
                </c:pt>
                <c:pt idx="195">
                  <c:v>0.8059643565778587</c:v>
                </c:pt>
                <c:pt idx="196">
                  <c:v>0.78895686896716166</c:v>
                </c:pt>
                <c:pt idx="197">
                  <c:v>0.78068954816415015</c:v>
                </c:pt>
                <c:pt idx="198">
                  <c:v>0.779334695196226</c:v>
                </c:pt>
                <c:pt idx="199">
                  <c:v>0.779334695196226</c:v>
                </c:pt>
                <c:pt idx="200">
                  <c:v>0.76670735758017416</c:v>
                </c:pt>
                <c:pt idx="201">
                  <c:v>0.75119758327706587</c:v>
                </c:pt>
                <c:pt idx="202">
                  <c:v>0.73049320312511934</c:v>
                </c:pt>
                <c:pt idx="203">
                  <c:v>0.72645290213609992</c:v>
                </c:pt>
                <c:pt idx="204">
                  <c:v>0.70590519817942665</c:v>
                </c:pt>
                <c:pt idx="205">
                  <c:v>0.68732894832409108</c:v>
                </c:pt>
                <c:pt idx="206">
                  <c:v>0.68732894832409108</c:v>
                </c:pt>
                <c:pt idx="207">
                  <c:v>0.68732894832409108</c:v>
                </c:pt>
                <c:pt idx="208">
                  <c:v>0.68732894832409108</c:v>
                </c:pt>
                <c:pt idx="209">
                  <c:v>0.68732894832409108</c:v>
                </c:pt>
                <c:pt idx="210">
                  <c:v>0.68732894832409108</c:v>
                </c:pt>
                <c:pt idx="211">
                  <c:v>0.68732894832409108</c:v>
                </c:pt>
                <c:pt idx="212">
                  <c:v>0.68732894832409108</c:v>
                </c:pt>
                <c:pt idx="213">
                  <c:v>0.68732894832409108</c:v>
                </c:pt>
                <c:pt idx="214">
                  <c:v>0.68732894832409108</c:v>
                </c:pt>
                <c:pt idx="215">
                  <c:v>0.68732894832409108</c:v>
                </c:pt>
                <c:pt idx="216">
                  <c:v>0.68732894832409108</c:v>
                </c:pt>
                <c:pt idx="217">
                  <c:v>0.68732894832409108</c:v>
                </c:pt>
                <c:pt idx="218">
                  <c:v>0.68732894832409108</c:v>
                </c:pt>
                <c:pt idx="219">
                  <c:v>0.68732894832409108</c:v>
                </c:pt>
                <c:pt idx="220">
                  <c:v>0.68732894832409108</c:v>
                </c:pt>
                <c:pt idx="221">
                  <c:v>0.68732894832409108</c:v>
                </c:pt>
                <c:pt idx="222">
                  <c:v>0.68732894832409108</c:v>
                </c:pt>
                <c:pt idx="223">
                  <c:v>0.68732894832409108</c:v>
                </c:pt>
                <c:pt idx="224">
                  <c:v>0.68732894832409108</c:v>
                </c:pt>
                <c:pt idx="225">
                  <c:v>0.68732894832409108</c:v>
                </c:pt>
                <c:pt idx="226">
                  <c:v>0.68732894832409108</c:v>
                </c:pt>
                <c:pt idx="227">
                  <c:v>0.68732894832409108</c:v>
                </c:pt>
                <c:pt idx="228">
                  <c:v>0.68732894832409108</c:v>
                </c:pt>
                <c:pt idx="229">
                  <c:v>0.68732894832409108</c:v>
                </c:pt>
                <c:pt idx="230">
                  <c:v>0.68732894832409108</c:v>
                </c:pt>
                <c:pt idx="231">
                  <c:v>0.68732894832409108</c:v>
                </c:pt>
                <c:pt idx="232">
                  <c:v>0.68732894832409108</c:v>
                </c:pt>
                <c:pt idx="233">
                  <c:v>0.68732894832409108</c:v>
                </c:pt>
                <c:pt idx="234">
                  <c:v>0.68732894832409108</c:v>
                </c:pt>
                <c:pt idx="235">
                  <c:v>0.68732894832409108</c:v>
                </c:pt>
                <c:pt idx="236">
                  <c:v>0.68732894832409108</c:v>
                </c:pt>
                <c:pt idx="237">
                  <c:v>0.68732894832409108</c:v>
                </c:pt>
                <c:pt idx="238">
                  <c:v>0.68732894832409108</c:v>
                </c:pt>
                <c:pt idx="239">
                  <c:v>0.68732894832409108</c:v>
                </c:pt>
                <c:pt idx="240">
                  <c:v>0.68732894832409108</c:v>
                </c:pt>
                <c:pt idx="241">
                  <c:v>0.68732894832409108</c:v>
                </c:pt>
                <c:pt idx="242">
                  <c:v>0.68732894832409108</c:v>
                </c:pt>
                <c:pt idx="243">
                  <c:v>0.68732894832409108</c:v>
                </c:pt>
                <c:pt idx="244">
                  <c:v>0.68732894832409108</c:v>
                </c:pt>
                <c:pt idx="245">
                  <c:v>0.68732894832409108</c:v>
                </c:pt>
                <c:pt idx="246">
                  <c:v>0.68732894832409108</c:v>
                </c:pt>
                <c:pt idx="247">
                  <c:v>0.68732894832409108</c:v>
                </c:pt>
                <c:pt idx="248">
                  <c:v>0.68732894832409108</c:v>
                </c:pt>
                <c:pt idx="249">
                  <c:v>0.68732894832409108</c:v>
                </c:pt>
                <c:pt idx="250">
                  <c:v>0.68732894832409108</c:v>
                </c:pt>
                <c:pt idx="251">
                  <c:v>0.6873361004979639</c:v>
                </c:pt>
                <c:pt idx="252">
                  <c:v>0.7046774804068312</c:v>
                </c:pt>
                <c:pt idx="253">
                  <c:v>0.71423746700276469</c:v>
                </c:pt>
                <c:pt idx="254">
                  <c:v>0.72399389355266663</c:v>
                </c:pt>
                <c:pt idx="255">
                  <c:v>0.73757761100649755</c:v>
                </c:pt>
                <c:pt idx="256">
                  <c:v>0.74031843281940202</c:v>
                </c:pt>
                <c:pt idx="257">
                  <c:v>0.75369890390906191</c:v>
                </c:pt>
                <c:pt idx="258">
                  <c:v>0.75647417135225792</c:v>
                </c:pt>
                <c:pt idx="259">
                  <c:v>0.75763194611265683</c:v>
                </c:pt>
                <c:pt idx="260">
                  <c:v>0.75763194611265683</c:v>
                </c:pt>
                <c:pt idx="261">
                  <c:v>0.75763194611265683</c:v>
                </c:pt>
                <c:pt idx="262">
                  <c:v>0.75763194611265683</c:v>
                </c:pt>
                <c:pt idx="263">
                  <c:v>0.75763194611265683</c:v>
                </c:pt>
                <c:pt idx="264">
                  <c:v>0.75763194611265683</c:v>
                </c:pt>
                <c:pt idx="265">
                  <c:v>0.75792524834847763</c:v>
                </c:pt>
                <c:pt idx="266">
                  <c:v>0.75792524834847763</c:v>
                </c:pt>
                <c:pt idx="267">
                  <c:v>0.75792524834847763</c:v>
                </c:pt>
                <c:pt idx="268">
                  <c:v>0.75792524834847763</c:v>
                </c:pt>
                <c:pt idx="269">
                  <c:v>0.75792524834847763</c:v>
                </c:pt>
                <c:pt idx="270">
                  <c:v>0.75760787002771401</c:v>
                </c:pt>
                <c:pt idx="271">
                  <c:v>0.75647417135225792</c:v>
                </c:pt>
                <c:pt idx="272">
                  <c:v>0.75369890390906191</c:v>
                </c:pt>
                <c:pt idx="273">
                  <c:v>0.75647417135225792</c:v>
                </c:pt>
                <c:pt idx="274">
                  <c:v>0.75760787002771401</c:v>
                </c:pt>
                <c:pt idx="275">
                  <c:v>0.75760787002771401</c:v>
                </c:pt>
                <c:pt idx="276">
                  <c:v>0.75647417135225792</c:v>
                </c:pt>
                <c:pt idx="277">
                  <c:v>0.75647417135225792</c:v>
                </c:pt>
                <c:pt idx="278">
                  <c:v>0.74016344845522763</c:v>
                </c:pt>
                <c:pt idx="279">
                  <c:v>0.73147304684790437</c:v>
                </c:pt>
                <c:pt idx="280">
                  <c:v>0.72107372487222587</c:v>
                </c:pt>
                <c:pt idx="281">
                  <c:v>0.70624439713261589</c:v>
                </c:pt>
                <c:pt idx="282">
                  <c:v>0.59609012681330154</c:v>
                </c:pt>
                <c:pt idx="283">
                  <c:v>0.58036297894785327</c:v>
                </c:pt>
                <c:pt idx="284">
                  <c:v>0.54941348125410405</c:v>
                </c:pt>
                <c:pt idx="285">
                  <c:v>0.53684192239064976</c:v>
                </c:pt>
                <c:pt idx="286">
                  <c:v>0.53333707813558739</c:v>
                </c:pt>
                <c:pt idx="287">
                  <c:v>0.52441910685635107</c:v>
                </c:pt>
                <c:pt idx="288">
                  <c:v>0.52441910685635107</c:v>
                </c:pt>
                <c:pt idx="289">
                  <c:v>0.52024898658265251</c:v>
                </c:pt>
                <c:pt idx="290">
                  <c:v>0.51974892424098373</c:v>
                </c:pt>
                <c:pt idx="291">
                  <c:v>0.51971713355689886</c:v>
                </c:pt>
                <c:pt idx="292">
                  <c:v>0.51611744852501773</c:v>
                </c:pt>
                <c:pt idx="293">
                  <c:v>0.51156544420929206</c:v>
                </c:pt>
                <c:pt idx="294">
                  <c:v>0.50324129863414158</c:v>
                </c:pt>
                <c:pt idx="295">
                  <c:v>0.49532684942827776</c:v>
                </c:pt>
                <c:pt idx="296">
                  <c:v>0.49483334158697667</c:v>
                </c:pt>
                <c:pt idx="297">
                  <c:v>0.49483334158697667</c:v>
                </c:pt>
                <c:pt idx="298">
                  <c:v>0.49169937654763468</c:v>
                </c:pt>
                <c:pt idx="299">
                  <c:v>0.49169937654763468</c:v>
                </c:pt>
                <c:pt idx="300">
                  <c:v>0.49146957334363595</c:v>
                </c:pt>
                <c:pt idx="301">
                  <c:v>0.4901921487120548</c:v>
                </c:pt>
                <c:pt idx="302">
                  <c:v>0.48123342678357883</c:v>
                </c:pt>
                <c:pt idx="303">
                  <c:v>0.48053555211587978</c:v>
                </c:pt>
                <c:pt idx="304">
                  <c:v>0.47843520955796615</c:v>
                </c:pt>
                <c:pt idx="305">
                  <c:v>0.47577794519121358</c:v>
                </c:pt>
                <c:pt idx="306">
                  <c:v>0.47418681367938087</c:v>
                </c:pt>
                <c:pt idx="307">
                  <c:v>0.47069067130264508</c:v>
                </c:pt>
                <c:pt idx="308">
                  <c:v>0.47069067130264508</c:v>
                </c:pt>
                <c:pt idx="309">
                  <c:v>0.47069067130264508</c:v>
                </c:pt>
                <c:pt idx="310">
                  <c:v>0.47069067130264508</c:v>
                </c:pt>
                <c:pt idx="311">
                  <c:v>0.47069067130264508</c:v>
                </c:pt>
                <c:pt idx="312">
                  <c:v>0.47069067130264508</c:v>
                </c:pt>
                <c:pt idx="313">
                  <c:v>0.47069067130264508</c:v>
                </c:pt>
                <c:pt idx="314">
                  <c:v>0.47069067130264508</c:v>
                </c:pt>
                <c:pt idx="315">
                  <c:v>0.47069067130264508</c:v>
                </c:pt>
                <c:pt idx="316">
                  <c:v>0.47069067130264508</c:v>
                </c:pt>
                <c:pt idx="317">
                  <c:v>0.47069067130264508</c:v>
                </c:pt>
                <c:pt idx="318">
                  <c:v>0.47069067130264508</c:v>
                </c:pt>
                <c:pt idx="319">
                  <c:v>0.47069067130264508</c:v>
                </c:pt>
                <c:pt idx="320">
                  <c:v>0.47069067130264508</c:v>
                </c:pt>
                <c:pt idx="321">
                  <c:v>0.47069067130264508</c:v>
                </c:pt>
                <c:pt idx="322">
                  <c:v>0.47069067130264508</c:v>
                </c:pt>
                <c:pt idx="323">
                  <c:v>0.47069067130264508</c:v>
                </c:pt>
                <c:pt idx="324">
                  <c:v>0.47069067130264508</c:v>
                </c:pt>
                <c:pt idx="325">
                  <c:v>0.47069067130264508</c:v>
                </c:pt>
                <c:pt idx="326">
                  <c:v>0.47069067130264508</c:v>
                </c:pt>
                <c:pt idx="327">
                  <c:v>0.47069067130264508</c:v>
                </c:pt>
                <c:pt idx="328">
                  <c:v>0.47069067130264508</c:v>
                </c:pt>
                <c:pt idx="329">
                  <c:v>0.47069067130264508</c:v>
                </c:pt>
                <c:pt idx="330">
                  <c:v>0.47045619108280634</c:v>
                </c:pt>
                <c:pt idx="331">
                  <c:v>0.47045619108280634</c:v>
                </c:pt>
                <c:pt idx="332">
                  <c:v>0.47040735897823283</c:v>
                </c:pt>
                <c:pt idx="333">
                  <c:v>0.47040735897823283</c:v>
                </c:pt>
                <c:pt idx="334">
                  <c:v>0.47040735897823283</c:v>
                </c:pt>
                <c:pt idx="335">
                  <c:v>0.47040735897823283</c:v>
                </c:pt>
                <c:pt idx="336">
                  <c:v>0.47040735897823283</c:v>
                </c:pt>
                <c:pt idx="337">
                  <c:v>0.47040735897823283</c:v>
                </c:pt>
                <c:pt idx="338">
                  <c:v>0.47040735897823283</c:v>
                </c:pt>
                <c:pt idx="339">
                  <c:v>0.47040735897823283</c:v>
                </c:pt>
                <c:pt idx="340">
                  <c:v>0.47040735897823283</c:v>
                </c:pt>
                <c:pt idx="341">
                  <c:v>0.47040735897823283</c:v>
                </c:pt>
                <c:pt idx="342">
                  <c:v>0.47040735897823283</c:v>
                </c:pt>
                <c:pt idx="343">
                  <c:v>0.47040735897823283</c:v>
                </c:pt>
                <c:pt idx="344">
                  <c:v>0.47040735897823283</c:v>
                </c:pt>
                <c:pt idx="345">
                  <c:v>0.4712560427294622</c:v>
                </c:pt>
                <c:pt idx="346">
                  <c:v>0.47193001189046258</c:v>
                </c:pt>
                <c:pt idx="347">
                  <c:v>0.47193001189046258</c:v>
                </c:pt>
                <c:pt idx="348">
                  <c:v>0.47193001189046258</c:v>
                </c:pt>
                <c:pt idx="349">
                  <c:v>0.47193001189046258</c:v>
                </c:pt>
                <c:pt idx="350">
                  <c:v>0.47193001189046258</c:v>
                </c:pt>
                <c:pt idx="351">
                  <c:v>0.47193001189046258</c:v>
                </c:pt>
                <c:pt idx="352">
                  <c:v>0.47193001189046258</c:v>
                </c:pt>
                <c:pt idx="353">
                  <c:v>0.47407201627120021</c:v>
                </c:pt>
                <c:pt idx="354">
                  <c:v>0.47407201627120021</c:v>
                </c:pt>
                <c:pt idx="355">
                  <c:v>0.47407201627120021</c:v>
                </c:pt>
                <c:pt idx="356">
                  <c:v>0.47469030949329016</c:v>
                </c:pt>
                <c:pt idx="357">
                  <c:v>0.47772588314300718</c:v>
                </c:pt>
                <c:pt idx="358">
                  <c:v>0.47821613525792528</c:v>
                </c:pt>
                <c:pt idx="359">
                  <c:v>0.48099454051352569</c:v>
                </c:pt>
                <c:pt idx="360">
                  <c:v>0.49437322741920003</c:v>
                </c:pt>
                <c:pt idx="361">
                  <c:v>0.50311277543693644</c:v>
                </c:pt>
                <c:pt idx="362">
                  <c:v>0.50421439773612675</c:v>
                </c:pt>
                <c:pt idx="363">
                  <c:v>0.50421439773612675</c:v>
                </c:pt>
                <c:pt idx="364">
                  <c:v>0.50421439773612675</c:v>
                </c:pt>
                <c:pt idx="365">
                  <c:v>0.50421439773612675</c:v>
                </c:pt>
                <c:pt idx="366">
                  <c:v>0.50548506205646193</c:v>
                </c:pt>
                <c:pt idx="367">
                  <c:v>0.50548506205646193</c:v>
                </c:pt>
                <c:pt idx="368">
                  <c:v>0.50548506205646193</c:v>
                </c:pt>
                <c:pt idx="369">
                  <c:v>0.50548506205646193</c:v>
                </c:pt>
                <c:pt idx="370">
                  <c:v>0.50548506205646193</c:v>
                </c:pt>
                <c:pt idx="371">
                  <c:v>0.50548506205646193</c:v>
                </c:pt>
                <c:pt idx="372">
                  <c:v>0.50548506205646193</c:v>
                </c:pt>
                <c:pt idx="373">
                  <c:v>0.50548506205646193</c:v>
                </c:pt>
                <c:pt idx="374">
                  <c:v>0.50548506205646193</c:v>
                </c:pt>
                <c:pt idx="375">
                  <c:v>0.50548506205646193</c:v>
                </c:pt>
                <c:pt idx="376">
                  <c:v>0.50548506205646193</c:v>
                </c:pt>
                <c:pt idx="377">
                  <c:v>0.50548506205646193</c:v>
                </c:pt>
                <c:pt idx="378">
                  <c:v>0.50548506205646193</c:v>
                </c:pt>
                <c:pt idx="379">
                  <c:v>0.50548506205646193</c:v>
                </c:pt>
                <c:pt idx="380">
                  <c:v>0.50590843573031474</c:v>
                </c:pt>
                <c:pt idx="381">
                  <c:v>0.52018102682290623</c:v>
                </c:pt>
                <c:pt idx="382">
                  <c:v>0.53950859103517479</c:v>
                </c:pt>
                <c:pt idx="383">
                  <c:v>0.54124334042293465</c:v>
                </c:pt>
                <c:pt idx="384">
                  <c:v>0.54380028022064997</c:v>
                </c:pt>
                <c:pt idx="385">
                  <c:v>0.54708266352597845</c:v>
                </c:pt>
                <c:pt idx="386">
                  <c:v>0.54940757991460598</c:v>
                </c:pt>
                <c:pt idx="387">
                  <c:v>0.55370037233911062</c:v>
                </c:pt>
                <c:pt idx="388">
                  <c:v>0.55630740921032074</c:v>
                </c:pt>
                <c:pt idx="389">
                  <c:v>0.55880769693076693</c:v>
                </c:pt>
                <c:pt idx="390">
                  <c:v>0.56161068101756262</c:v>
                </c:pt>
                <c:pt idx="391">
                  <c:v>0.56161068101756262</c:v>
                </c:pt>
                <c:pt idx="392">
                  <c:v>0.56161068101756262</c:v>
                </c:pt>
                <c:pt idx="393">
                  <c:v>0.56161068101756262</c:v>
                </c:pt>
                <c:pt idx="394">
                  <c:v>0.56161068101756262</c:v>
                </c:pt>
                <c:pt idx="395">
                  <c:v>0.56161068101756262</c:v>
                </c:pt>
                <c:pt idx="396">
                  <c:v>0.56161068101756262</c:v>
                </c:pt>
                <c:pt idx="397">
                  <c:v>0.56161068101756262</c:v>
                </c:pt>
                <c:pt idx="398">
                  <c:v>0.56352627519905862</c:v>
                </c:pt>
                <c:pt idx="399">
                  <c:v>0.56771328157901735</c:v>
                </c:pt>
                <c:pt idx="400">
                  <c:v>0.57216425905876223</c:v>
                </c:pt>
                <c:pt idx="401">
                  <c:v>0.57232388829929004</c:v>
                </c:pt>
                <c:pt idx="402">
                  <c:v>0.572902162667146</c:v>
                </c:pt>
                <c:pt idx="403">
                  <c:v>0.57778079016493278</c:v>
                </c:pt>
                <c:pt idx="404">
                  <c:v>0.59997670253579949</c:v>
                </c:pt>
                <c:pt idx="405">
                  <c:v>0.60514711898787754</c:v>
                </c:pt>
                <c:pt idx="406">
                  <c:v>0.61432479767599191</c:v>
                </c:pt>
                <c:pt idx="407">
                  <c:v>0.61432479767599191</c:v>
                </c:pt>
                <c:pt idx="408">
                  <c:v>0.61432479767599191</c:v>
                </c:pt>
                <c:pt idx="409">
                  <c:v>0.61826053705390871</c:v>
                </c:pt>
                <c:pt idx="410">
                  <c:v>0.61910043250524915</c:v>
                </c:pt>
                <c:pt idx="411">
                  <c:v>0.61910043250524915</c:v>
                </c:pt>
                <c:pt idx="412">
                  <c:v>0.61910043250524915</c:v>
                </c:pt>
                <c:pt idx="413">
                  <c:v>0.61888532177683142</c:v>
                </c:pt>
                <c:pt idx="414">
                  <c:v>0.61764158497445598</c:v>
                </c:pt>
                <c:pt idx="415">
                  <c:v>0.61425828094391965</c:v>
                </c:pt>
                <c:pt idx="416">
                  <c:v>0.61108561094781244</c:v>
                </c:pt>
                <c:pt idx="417">
                  <c:v>0.61064229248746749</c:v>
                </c:pt>
                <c:pt idx="418">
                  <c:v>0.60899372290785447</c:v>
                </c:pt>
                <c:pt idx="419">
                  <c:v>0.57546514240098623</c:v>
                </c:pt>
                <c:pt idx="420">
                  <c:v>0.56645673587799328</c:v>
                </c:pt>
                <c:pt idx="421">
                  <c:v>0.5454454534336135</c:v>
                </c:pt>
                <c:pt idx="422">
                  <c:v>0.53478677545881037</c:v>
                </c:pt>
                <c:pt idx="423">
                  <c:v>0.53195101129116895</c:v>
                </c:pt>
                <c:pt idx="424">
                  <c:v>0.53184994527619911</c:v>
                </c:pt>
                <c:pt idx="425">
                  <c:v>0.52930132255829432</c:v>
                </c:pt>
                <c:pt idx="426">
                  <c:v>0.52853569694676927</c:v>
                </c:pt>
                <c:pt idx="427">
                  <c:v>0.52720598367774307</c:v>
                </c:pt>
                <c:pt idx="428">
                  <c:v>0.52632524963040139</c:v>
                </c:pt>
                <c:pt idx="429">
                  <c:v>0.5262179602951792</c:v>
                </c:pt>
                <c:pt idx="430">
                  <c:v>0.51653853319493415</c:v>
                </c:pt>
                <c:pt idx="431">
                  <c:v>0.50761068034521162</c:v>
                </c:pt>
                <c:pt idx="432">
                  <c:v>0.50679437940064964</c:v>
                </c:pt>
                <c:pt idx="433">
                  <c:v>0.50627400081829621</c:v>
                </c:pt>
                <c:pt idx="434">
                  <c:v>0.50440016544096566</c:v>
                </c:pt>
                <c:pt idx="435">
                  <c:v>0.50197621981760077</c:v>
                </c:pt>
                <c:pt idx="436">
                  <c:v>0.4955345392506188</c:v>
                </c:pt>
                <c:pt idx="437">
                  <c:v>0.49168017739683628</c:v>
                </c:pt>
                <c:pt idx="438">
                  <c:v>0.48232516719663976</c:v>
                </c:pt>
                <c:pt idx="439">
                  <c:v>0.47652018395021589</c:v>
                </c:pt>
                <c:pt idx="440">
                  <c:v>0.47419770003817147</c:v>
                </c:pt>
                <c:pt idx="441">
                  <c:v>0.47161721352176911</c:v>
                </c:pt>
                <c:pt idx="442">
                  <c:v>0.47059519810263506</c:v>
                </c:pt>
                <c:pt idx="443">
                  <c:v>0.46918471034127823</c:v>
                </c:pt>
                <c:pt idx="444">
                  <c:v>0.46918471034127823</c:v>
                </c:pt>
                <c:pt idx="445">
                  <c:v>0.46617200753833382</c:v>
                </c:pt>
                <c:pt idx="446">
                  <c:v>0.46213887848900415</c:v>
                </c:pt>
                <c:pt idx="447">
                  <c:v>0.46213887848900415</c:v>
                </c:pt>
                <c:pt idx="448">
                  <c:v>0.4614470814799746</c:v>
                </c:pt>
                <c:pt idx="449">
                  <c:v>0.46061056272315554</c:v>
                </c:pt>
                <c:pt idx="450">
                  <c:v>0.46051716512581609</c:v>
                </c:pt>
                <c:pt idx="451">
                  <c:v>0.46051716512581609</c:v>
                </c:pt>
                <c:pt idx="452">
                  <c:v>0.45955249296381212</c:v>
                </c:pt>
                <c:pt idx="453">
                  <c:v>0.45944648809357258</c:v>
                </c:pt>
                <c:pt idx="454">
                  <c:v>0.45944648809357258</c:v>
                </c:pt>
                <c:pt idx="455">
                  <c:v>0.45792896669905347</c:v>
                </c:pt>
                <c:pt idx="456">
                  <c:v>0.4566661267718497</c:v>
                </c:pt>
                <c:pt idx="457">
                  <c:v>0.44724971750571163</c:v>
                </c:pt>
                <c:pt idx="458">
                  <c:v>0.44571671547543634</c:v>
                </c:pt>
                <c:pt idx="459">
                  <c:v>0.44135373358106889</c:v>
                </c:pt>
                <c:pt idx="460">
                  <c:v>0.4347946526373842</c:v>
                </c:pt>
                <c:pt idx="461">
                  <c:v>0.41374300020980287</c:v>
                </c:pt>
                <c:pt idx="462">
                  <c:v>0.40822820426155054</c:v>
                </c:pt>
                <c:pt idx="463">
                  <c:v>0.40175511082273008</c:v>
                </c:pt>
                <c:pt idx="464">
                  <c:v>0.39732938743018292</c:v>
                </c:pt>
                <c:pt idx="465">
                  <c:v>0.39659098495752865</c:v>
                </c:pt>
                <c:pt idx="466">
                  <c:v>0.39286571104063611</c:v>
                </c:pt>
                <c:pt idx="467">
                  <c:v>0.38650524901608529</c:v>
                </c:pt>
                <c:pt idx="468">
                  <c:v>0.38184481506997153</c:v>
                </c:pt>
                <c:pt idx="469">
                  <c:v>0.37952346413359966</c:v>
                </c:pt>
                <c:pt idx="470">
                  <c:v>0.37075762836949794</c:v>
                </c:pt>
                <c:pt idx="471">
                  <c:v>0.3674388340387188</c:v>
                </c:pt>
                <c:pt idx="472">
                  <c:v>0.3586762082197178</c:v>
                </c:pt>
                <c:pt idx="473">
                  <c:v>0.3586762082197178</c:v>
                </c:pt>
                <c:pt idx="474">
                  <c:v>0.3586762082197178</c:v>
                </c:pt>
                <c:pt idx="475">
                  <c:v>0.3586762082197178</c:v>
                </c:pt>
                <c:pt idx="476">
                  <c:v>0.3586762082197178</c:v>
                </c:pt>
                <c:pt idx="477">
                  <c:v>0.3586762082197178</c:v>
                </c:pt>
                <c:pt idx="478">
                  <c:v>0.3586762082197178</c:v>
                </c:pt>
                <c:pt idx="479">
                  <c:v>0.3586762082197178</c:v>
                </c:pt>
                <c:pt idx="480">
                  <c:v>0.35739294413103523</c:v>
                </c:pt>
                <c:pt idx="481">
                  <c:v>0.35739294413103523</c:v>
                </c:pt>
                <c:pt idx="482">
                  <c:v>0.35739294413103523</c:v>
                </c:pt>
                <c:pt idx="483">
                  <c:v>0.35739294413103523</c:v>
                </c:pt>
                <c:pt idx="484">
                  <c:v>0.35739294413103523</c:v>
                </c:pt>
                <c:pt idx="485">
                  <c:v>0.35739294413103523</c:v>
                </c:pt>
                <c:pt idx="486">
                  <c:v>0.35739294413103523</c:v>
                </c:pt>
                <c:pt idx="487">
                  <c:v>0.35739294413103523</c:v>
                </c:pt>
                <c:pt idx="488">
                  <c:v>0.35739294413103523</c:v>
                </c:pt>
                <c:pt idx="489">
                  <c:v>0.35739294413103523</c:v>
                </c:pt>
                <c:pt idx="490">
                  <c:v>0.35739294413103523</c:v>
                </c:pt>
                <c:pt idx="491">
                  <c:v>0.35739294413103523</c:v>
                </c:pt>
                <c:pt idx="492">
                  <c:v>0.35739294413103523</c:v>
                </c:pt>
                <c:pt idx="493">
                  <c:v>0.35739294413103523</c:v>
                </c:pt>
                <c:pt idx="494">
                  <c:v>0.35739294413103523</c:v>
                </c:pt>
                <c:pt idx="495">
                  <c:v>0.35739294413103523</c:v>
                </c:pt>
                <c:pt idx="496">
                  <c:v>0.35739294413103523</c:v>
                </c:pt>
                <c:pt idx="497">
                  <c:v>0.35739294413103523</c:v>
                </c:pt>
                <c:pt idx="498">
                  <c:v>0.35683915424103574</c:v>
                </c:pt>
                <c:pt idx="499">
                  <c:v>0.35660349805508912</c:v>
                </c:pt>
                <c:pt idx="500">
                  <c:v>0.3559025579933669</c:v>
                </c:pt>
                <c:pt idx="501">
                  <c:v>0.35455916957555944</c:v>
                </c:pt>
                <c:pt idx="502">
                  <c:v>0.35171288589608662</c:v>
                </c:pt>
                <c:pt idx="503">
                  <c:v>0.34655166577762792</c:v>
                </c:pt>
                <c:pt idx="504">
                  <c:v>0.3389628594394441</c:v>
                </c:pt>
                <c:pt idx="505">
                  <c:v>0.33599154470228487</c:v>
                </c:pt>
                <c:pt idx="506">
                  <c:v>0.33560217017309701</c:v>
                </c:pt>
                <c:pt idx="507">
                  <c:v>0.33505384934443722</c:v>
                </c:pt>
                <c:pt idx="508">
                  <c:v>0.32380503351025958</c:v>
                </c:pt>
                <c:pt idx="509">
                  <c:v>0.3230611075570457</c:v>
                </c:pt>
                <c:pt idx="510">
                  <c:v>0.3230611075570457</c:v>
                </c:pt>
                <c:pt idx="511">
                  <c:v>0.32266351191604681</c:v>
                </c:pt>
                <c:pt idx="512">
                  <c:v>0.32155525746875135</c:v>
                </c:pt>
                <c:pt idx="513">
                  <c:v>0.31954710739777981</c:v>
                </c:pt>
                <c:pt idx="514">
                  <c:v>0.31739175311273754</c:v>
                </c:pt>
                <c:pt idx="515">
                  <c:v>0.31736484614124888</c:v>
                </c:pt>
                <c:pt idx="516">
                  <c:v>0.31736484614124888</c:v>
                </c:pt>
                <c:pt idx="517">
                  <c:v>0.3171769861967339</c:v>
                </c:pt>
                <c:pt idx="518">
                  <c:v>0.3171769861967339</c:v>
                </c:pt>
                <c:pt idx="519">
                  <c:v>0.3171769861967339</c:v>
                </c:pt>
                <c:pt idx="520">
                  <c:v>0.3171769861967339</c:v>
                </c:pt>
                <c:pt idx="521">
                  <c:v>0.3171769861967339</c:v>
                </c:pt>
                <c:pt idx="522">
                  <c:v>0.3171769861967339</c:v>
                </c:pt>
                <c:pt idx="523">
                  <c:v>0.3171769861967339</c:v>
                </c:pt>
                <c:pt idx="524">
                  <c:v>0.3171769861967339</c:v>
                </c:pt>
                <c:pt idx="525">
                  <c:v>0.3171769861967339</c:v>
                </c:pt>
                <c:pt idx="526">
                  <c:v>0.3171769861967339</c:v>
                </c:pt>
                <c:pt idx="527">
                  <c:v>0.3171769861967339</c:v>
                </c:pt>
                <c:pt idx="528">
                  <c:v>0.3171769861967339</c:v>
                </c:pt>
                <c:pt idx="529">
                  <c:v>0.3171769861967339</c:v>
                </c:pt>
                <c:pt idx="530">
                  <c:v>0.3171769861967339</c:v>
                </c:pt>
                <c:pt idx="531">
                  <c:v>0.3171769861967339</c:v>
                </c:pt>
                <c:pt idx="532">
                  <c:v>0.3171769861967339</c:v>
                </c:pt>
                <c:pt idx="533">
                  <c:v>0.3171769861967339</c:v>
                </c:pt>
                <c:pt idx="534">
                  <c:v>0.3171769861967339</c:v>
                </c:pt>
                <c:pt idx="535">
                  <c:v>0.3171769861967339</c:v>
                </c:pt>
                <c:pt idx="536">
                  <c:v>0.3171769861967339</c:v>
                </c:pt>
                <c:pt idx="537">
                  <c:v>0.3171769861967339</c:v>
                </c:pt>
                <c:pt idx="538">
                  <c:v>0.3171769861967339</c:v>
                </c:pt>
                <c:pt idx="539">
                  <c:v>0.3171769861967339</c:v>
                </c:pt>
                <c:pt idx="540">
                  <c:v>0.3171769861967339</c:v>
                </c:pt>
                <c:pt idx="541">
                  <c:v>0.3171769861967339</c:v>
                </c:pt>
                <c:pt idx="542">
                  <c:v>0.3171769861967339</c:v>
                </c:pt>
                <c:pt idx="543">
                  <c:v>0.3171769861967339</c:v>
                </c:pt>
                <c:pt idx="544">
                  <c:v>0.3171769861967339</c:v>
                </c:pt>
                <c:pt idx="545">
                  <c:v>0.3171769861967339</c:v>
                </c:pt>
                <c:pt idx="546">
                  <c:v>0.3171769861967339</c:v>
                </c:pt>
                <c:pt idx="547">
                  <c:v>0.3171769861967339</c:v>
                </c:pt>
                <c:pt idx="548">
                  <c:v>0.3171769861967339</c:v>
                </c:pt>
                <c:pt idx="549">
                  <c:v>0.3171769861967339</c:v>
                </c:pt>
                <c:pt idx="550">
                  <c:v>0.3171769861967339</c:v>
                </c:pt>
                <c:pt idx="551">
                  <c:v>0.3171769861967339</c:v>
                </c:pt>
                <c:pt idx="552">
                  <c:v>0.3171769861967339</c:v>
                </c:pt>
                <c:pt idx="553">
                  <c:v>0.3171769861967339</c:v>
                </c:pt>
                <c:pt idx="554">
                  <c:v>0.3171769861967339</c:v>
                </c:pt>
                <c:pt idx="555">
                  <c:v>0.3171769861967339</c:v>
                </c:pt>
                <c:pt idx="556">
                  <c:v>0.3173765960310555</c:v>
                </c:pt>
                <c:pt idx="557">
                  <c:v>0.31917125531744961</c:v>
                </c:pt>
                <c:pt idx="558">
                  <c:v>0.32019672552425837</c:v>
                </c:pt>
                <c:pt idx="559">
                  <c:v>0.32019672552425837</c:v>
                </c:pt>
                <c:pt idx="560">
                  <c:v>0.32019672552425837</c:v>
                </c:pt>
                <c:pt idx="561">
                  <c:v>0.32019672552425837</c:v>
                </c:pt>
                <c:pt idx="562">
                  <c:v>0.32019672552425837</c:v>
                </c:pt>
                <c:pt idx="563">
                  <c:v>0.32019672552425837</c:v>
                </c:pt>
                <c:pt idx="564">
                  <c:v>0.32115869089888927</c:v>
                </c:pt>
                <c:pt idx="565">
                  <c:v>0.32251996594463911</c:v>
                </c:pt>
                <c:pt idx="566">
                  <c:v>0.32264700834412635</c:v>
                </c:pt>
                <c:pt idx="567">
                  <c:v>0.32338895397453521</c:v>
                </c:pt>
                <c:pt idx="568">
                  <c:v>0.32689705513089312</c:v>
                </c:pt>
                <c:pt idx="569">
                  <c:v>0.33428019188229202</c:v>
                </c:pt>
                <c:pt idx="570">
                  <c:v>0.36423247827306016</c:v>
                </c:pt>
                <c:pt idx="571">
                  <c:v>0.36485954335930049</c:v>
                </c:pt>
                <c:pt idx="572">
                  <c:v>0.36485954335930049</c:v>
                </c:pt>
                <c:pt idx="573">
                  <c:v>0.36794517371953361</c:v>
                </c:pt>
                <c:pt idx="574">
                  <c:v>0.36794517371953361</c:v>
                </c:pt>
                <c:pt idx="575">
                  <c:v>0.36794517371953361</c:v>
                </c:pt>
                <c:pt idx="576">
                  <c:v>0.36794517371953361</c:v>
                </c:pt>
                <c:pt idx="577">
                  <c:v>0.36557220621849534</c:v>
                </c:pt>
                <c:pt idx="578">
                  <c:v>0.3647027782895475</c:v>
                </c:pt>
                <c:pt idx="579">
                  <c:v>0.3645312374390472</c:v>
                </c:pt>
                <c:pt idx="580">
                  <c:v>0.3622009636543832</c:v>
                </c:pt>
                <c:pt idx="581">
                  <c:v>0.36175269811106003</c:v>
                </c:pt>
                <c:pt idx="582">
                  <c:v>0.35820764142397571</c:v>
                </c:pt>
                <c:pt idx="583">
                  <c:v>0.3576881314063709</c:v>
                </c:pt>
                <c:pt idx="584">
                  <c:v>0.35701691794489393</c:v>
                </c:pt>
                <c:pt idx="585">
                  <c:v>0.35606343193356615</c:v>
                </c:pt>
                <c:pt idx="586">
                  <c:v>0.35267193951011239</c:v>
                </c:pt>
                <c:pt idx="587">
                  <c:v>0.35126974321727789</c:v>
                </c:pt>
                <c:pt idx="588">
                  <c:v>0.35075258575285773</c:v>
                </c:pt>
                <c:pt idx="589">
                  <c:v>0.35075258575285773</c:v>
                </c:pt>
                <c:pt idx="590">
                  <c:v>0.35075258575285773</c:v>
                </c:pt>
                <c:pt idx="591">
                  <c:v>0.35075258575285773</c:v>
                </c:pt>
                <c:pt idx="592">
                  <c:v>0.35075258575285773</c:v>
                </c:pt>
                <c:pt idx="593">
                  <c:v>0.35075258575285773</c:v>
                </c:pt>
                <c:pt idx="594">
                  <c:v>0.35075258575285773</c:v>
                </c:pt>
                <c:pt idx="595">
                  <c:v>0.35075258575285773</c:v>
                </c:pt>
                <c:pt idx="596">
                  <c:v>0.35075258575285773</c:v>
                </c:pt>
                <c:pt idx="597">
                  <c:v>0.35075258575285773</c:v>
                </c:pt>
                <c:pt idx="598">
                  <c:v>0.35075258575285773</c:v>
                </c:pt>
                <c:pt idx="599">
                  <c:v>0.35075258575285773</c:v>
                </c:pt>
                <c:pt idx="600">
                  <c:v>0.35075258575285773</c:v>
                </c:pt>
                <c:pt idx="601">
                  <c:v>0.35075258575285773</c:v>
                </c:pt>
                <c:pt idx="602">
                  <c:v>0.35075258575285773</c:v>
                </c:pt>
                <c:pt idx="603">
                  <c:v>0.35075258575285773</c:v>
                </c:pt>
                <c:pt idx="604">
                  <c:v>0.35075258575285773</c:v>
                </c:pt>
                <c:pt idx="605">
                  <c:v>0.35075258575285773</c:v>
                </c:pt>
                <c:pt idx="606">
                  <c:v>0.35075258575285773</c:v>
                </c:pt>
                <c:pt idx="607">
                  <c:v>0.35075258575285773</c:v>
                </c:pt>
                <c:pt idx="608">
                  <c:v>0.35075258575285773</c:v>
                </c:pt>
                <c:pt idx="609">
                  <c:v>0.35075258575285773</c:v>
                </c:pt>
                <c:pt idx="610">
                  <c:v>0.35075258575285773</c:v>
                </c:pt>
                <c:pt idx="611">
                  <c:v>0.35075258575285773</c:v>
                </c:pt>
                <c:pt idx="612">
                  <c:v>0.35075258575285773</c:v>
                </c:pt>
                <c:pt idx="613">
                  <c:v>0.35075258575285773</c:v>
                </c:pt>
                <c:pt idx="614">
                  <c:v>0.35075258575285773</c:v>
                </c:pt>
                <c:pt idx="615">
                  <c:v>0.35075258575285773</c:v>
                </c:pt>
                <c:pt idx="616">
                  <c:v>0.35075258575285773</c:v>
                </c:pt>
                <c:pt idx="617">
                  <c:v>0.35075258575285773</c:v>
                </c:pt>
                <c:pt idx="618">
                  <c:v>0.35075258575285773</c:v>
                </c:pt>
                <c:pt idx="619">
                  <c:v>0.35075258575285773</c:v>
                </c:pt>
                <c:pt idx="620">
                  <c:v>0.35075258575285773</c:v>
                </c:pt>
                <c:pt idx="621">
                  <c:v>0.35075258575285773</c:v>
                </c:pt>
                <c:pt idx="622">
                  <c:v>0.35075258575285773</c:v>
                </c:pt>
                <c:pt idx="623">
                  <c:v>0.35075258575285773</c:v>
                </c:pt>
                <c:pt idx="624">
                  <c:v>0.35075258575285773</c:v>
                </c:pt>
                <c:pt idx="625">
                  <c:v>0.35075258575285773</c:v>
                </c:pt>
                <c:pt idx="626">
                  <c:v>0.35075258575285773</c:v>
                </c:pt>
                <c:pt idx="627">
                  <c:v>0.35075258575285773</c:v>
                </c:pt>
                <c:pt idx="628">
                  <c:v>0.35075258575285773</c:v>
                </c:pt>
                <c:pt idx="629">
                  <c:v>0.35075258575285773</c:v>
                </c:pt>
                <c:pt idx="630">
                  <c:v>0.35075258575285773</c:v>
                </c:pt>
                <c:pt idx="631">
                  <c:v>0.35136869234007112</c:v>
                </c:pt>
                <c:pt idx="632">
                  <c:v>0.35136869234007112</c:v>
                </c:pt>
                <c:pt idx="633">
                  <c:v>0.35136869234007112</c:v>
                </c:pt>
                <c:pt idx="634">
                  <c:v>0.35136869234007112</c:v>
                </c:pt>
                <c:pt idx="635">
                  <c:v>0.35338833902814343</c:v>
                </c:pt>
                <c:pt idx="636">
                  <c:v>0.35532580175197931</c:v>
                </c:pt>
                <c:pt idx="637">
                  <c:v>0.36529665005917694</c:v>
                </c:pt>
                <c:pt idx="638">
                  <c:v>0.3659368078561826</c:v>
                </c:pt>
                <c:pt idx="639">
                  <c:v>0.36751849011711418</c:v>
                </c:pt>
                <c:pt idx="640">
                  <c:v>0.37102913614751987</c:v>
                </c:pt>
                <c:pt idx="641">
                  <c:v>0.37273743165006212</c:v>
                </c:pt>
                <c:pt idx="642">
                  <c:v>0.37587665458748376</c:v>
                </c:pt>
                <c:pt idx="643">
                  <c:v>0.38107520558531383</c:v>
                </c:pt>
                <c:pt idx="644">
                  <c:v>0.38173838524746784</c:v>
                </c:pt>
                <c:pt idx="645">
                  <c:v>0.38173838524746784</c:v>
                </c:pt>
                <c:pt idx="646">
                  <c:v>0.38219147304389262</c:v>
                </c:pt>
                <c:pt idx="647">
                  <c:v>0.38219147304389262</c:v>
                </c:pt>
                <c:pt idx="648">
                  <c:v>0.38219147304389262</c:v>
                </c:pt>
                <c:pt idx="649">
                  <c:v>0.38828143275975546</c:v>
                </c:pt>
                <c:pt idx="650">
                  <c:v>0.38828143275975546</c:v>
                </c:pt>
                <c:pt idx="651">
                  <c:v>0.39030446878633757</c:v>
                </c:pt>
                <c:pt idx="652">
                  <c:v>0.39698676846006692</c:v>
                </c:pt>
                <c:pt idx="653">
                  <c:v>0.3983671955538699</c:v>
                </c:pt>
                <c:pt idx="654">
                  <c:v>0.39933033847537786</c:v>
                </c:pt>
                <c:pt idx="655">
                  <c:v>0.40109997226343025</c:v>
                </c:pt>
                <c:pt idx="656">
                  <c:v>0.40279111183434851</c:v>
                </c:pt>
                <c:pt idx="657">
                  <c:v>0.40440084965461859</c:v>
                </c:pt>
                <c:pt idx="658">
                  <c:v>0.40777403436215204</c:v>
                </c:pt>
                <c:pt idx="659">
                  <c:v>0.40846018827020814</c:v>
                </c:pt>
                <c:pt idx="660">
                  <c:v>0.40846018827020814</c:v>
                </c:pt>
                <c:pt idx="661">
                  <c:v>0.40846018827020814</c:v>
                </c:pt>
                <c:pt idx="662">
                  <c:v>0.40846018827020814</c:v>
                </c:pt>
                <c:pt idx="663">
                  <c:v>0.40846018827020814</c:v>
                </c:pt>
                <c:pt idx="664">
                  <c:v>0.40846018827020814</c:v>
                </c:pt>
                <c:pt idx="665">
                  <c:v>0.40846018827020814</c:v>
                </c:pt>
                <c:pt idx="666">
                  <c:v>0.40846018827020814</c:v>
                </c:pt>
                <c:pt idx="667">
                  <c:v>0.40846018827020814</c:v>
                </c:pt>
                <c:pt idx="668">
                  <c:v>0.40846018827020814</c:v>
                </c:pt>
                <c:pt idx="669">
                  <c:v>0.40846018827020814</c:v>
                </c:pt>
                <c:pt idx="670">
                  <c:v>0.40846018827020814</c:v>
                </c:pt>
                <c:pt idx="671">
                  <c:v>0.40846018827020814</c:v>
                </c:pt>
                <c:pt idx="672">
                  <c:v>0.40846018827020814</c:v>
                </c:pt>
                <c:pt idx="673">
                  <c:v>0.40846018827020814</c:v>
                </c:pt>
                <c:pt idx="674">
                  <c:v>0.40846018827020814</c:v>
                </c:pt>
                <c:pt idx="675">
                  <c:v>0.40846018827020814</c:v>
                </c:pt>
                <c:pt idx="676">
                  <c:v>0.40846018827020814</c:v>
                </c:pt>
                <c:pt idx="677">
                  <c:v>0.40846018827020814</c:v>
                </c:pt>
                <c:pt idx="678">
                  <c:v>0.40846018827020814</c:v>
                </c:pt>
                <c:pt idx="679">
                  <c:v>0.40846018827020814</c:v>
                </c:pt>
                <c:pt idx="680">
                  <c:v>0.40846018827020814</c:v>
                </c:pt>
                <c:pt idx="681">
                  <c:v>0.40846018827020814</c:v>
                </c:pt>
                <c:pt idx="682">
                  <c:v>0.40883664470821468</c:v>
                </c:pt>
                <c:pt idx="683">
                  <c:v>0.41257212718956465</c:v>
                </c:pt>
                <c:pt idx="684">
                  <c:v>0.4132483332714218</c:v>
                </c:pt>
                <c:pt idx="685">
                  <c:v>0.4135416046314408</c:v>
                </c:pt>
                <c:pt idx="686">
                  <c:v>0.41402372676744564</c:v>
                </c:pt>
                <c:pt idx="687">
                  <c:v>0.41402372676744564</c:v>
                </c:pt>
                <c:pt idx="688">
                  <c:v>0.41402372676744564</c:v>
                </c:pt>
                <c:pt idx="689">
                  <c:v>0.41402372676744564</c:v>
                </c:pt>
                <c:pt idx="690">
                  <c:v>0.4135416046314408</c:v>
                </c:pt>
                <c:pt idx="691">
                  <c:v>0.4132483332714218</c:v>
                </c:pt>
                <c:pt idx="692">
                  <c:v>0.4066584381584884</c:v>
                </c:pt>
                <c:pt idx="693">
                  <c:v>0.39328226832405977</c:v>
                </c:pt>
                <c:pt idx="694">
                  <c:v>0.38571324677195379</c:v>
                </c:pt>
                <c:pt idx="695">
                  <c:v>0.3843945530422273</c:v>
                </c:pt>
                <c:pt idx="696">
                  <c:v>0.375241228350294</c:v>
                </c:pt>
                <c:pt idx="697">
                  <c:v>0.36317693593108713</c:v>
                </c:pt>
                <c:pt idx="698">
                  <c:v>0.36153673490178673</c:v>
                </c:pt>
                <c:pt idx="699">
                  <c:v>0.3612202420233076</c:v>
                </c:pt>
                <c:pt idx="700">
                  <c:v>0.3612202420233076</c:v>
                </c:pt>
                <c:pt idx="701">
                  <c:v>0.3612202420233076</c:v>
                </c:pt>
                <c:pt idx="702">
                  <c:v>0.3612202420233076</c:v>
                </c:pt>
                <c:pt idx="703">
                  <c:v>0.3612202420233076</c:v>
                </c:pt>
                <c:pt idx="704">
                  <c:v>0.3612202420233076</c:v>
                </c:pt>
                <c:pt idx="705">
                  <c:v>0.3612202420233076</c:v>
                </c:pt>
                <c:pt idx="706">
                  <c:v>0.3612202420233076</c:v>
                </c:pt>
                <c:pt idx="707">
                  <c:v>0.3612202420233076</c:v>
                </c:pt>
                <c:pt idx="708">
                  <c:v>0.3612202420233076</c:v>
                </c:pt>
                <c:pt idx="709">
                  <c:v>0.3612202420233076</c:v>
                </c:pt>
                <c:pt idx="710">
                  <c:v>0.3612202420233076</c:v>
                </c:pt>
                <c:pt idx="711">
                  <c:v>0.36109763492864794</c:v>
                </c:pt>
                <c:pt idx="712">
                  <c:v>0.36109763492864794</c:v>
                </c:pt>
                <c:pt idx="713">
                  <c:v>0.36109763492864794</c:v>
                </c:pt>
                <c:pt idx="714">
                  <c:v>0.36109763492864794</c:v>
                </c:pt>
                <c:pt idx="715">
                  <c:v>0.36109763492864794</c:v>
                </c:pt>
                <c:pt idx="716">
                  <c:v>0.36109763492864794</c:v>
                </c:pt>
                <c:pt idx="717">
                  <c:v>0.36105316488458411</c:v>
                </c:pt>
                <c:pt idx="718">
                  <c:v>0.36026720519867395</c:v>
                </c:pt>
                <c:pt idx="719">
                  <c:v>0.35920636290802249</c:v>
                </c:pt>
                <c:pt idx="720">
                  <c:v>0.35920636290802249</c:v>
                </c:pt>
                <c:pt idx="721">
                  <c:v>0.35920636290802249</c:v>
                </c:pt>
                <c:pt idx="722">
                  <c:v>0.35858461342903136</c:v>
                </c:pt>
                <c:pt idx="723">
                  <c:v>0.35819964404038446</c:v>
                </c:pt>
                <c:pt idx="724">
                  <c:v>0.35819964404038446</c:v>
                </c:pt>
                <c:pt idx="725">
                  <c:v>0.35819964404038446</c:v>
                </c:pt>
                <c:pt idx="726">
                  <c:v>0.35819964404038446</c:v>
                </c:pt>
                <c:pt idx="727">
                  <c:v>0.35819964404038446</c:v>
                </c:pt>
                <c:pt idx="728">
                  <c:v>0.35819964404038446</c:v>
                </c:pt>
                <c:pt idx="729">
                  <c:v>0.35819964404038446</c:v>
                </c:pt>
                <c:pt idx="730">
                  <c:v>0.35819964404038446</c:v>
                </c:pt>
                <c:pt idx="731">
                  <c:v>0.35819964404038446</c:v>
                </c:pt>
                <c:pt idx="732">
                  <c:v>0.35819964404038446</c:v>
                </c:pt>
                <c:pt idx="733">
                  <c:v>0.35781170404591989</c:v>
                </c:pt>
                <c:pt idx="734">
                  <c:v>0.35407026448909185</c:v>
                </c:pt>
                <c:pt idx="735">
                  <c:v>0.35406637476124542</c:v>
                </c:pt>
                <c:pt idx="736">
                  <c:v>0.35406637476124542</c:v>
                </c:pt>
                <c:pt idx="737">
                  <c:v>0.35406637476124542</c:v>
                </c:pt>
                <c:pt idx="738">
                  <c:v>0.35406637476124542</c:v>
                </c:pt>
                <c:pt idx="739">
                  <c:v>0.35406637476124542</c:v>
                </c:pt>
                <c:pt idx="740">
                  <c:v>0.35406637476124542</c:v>
                </c:pt>
                <c:pt idx="741">
                  <c:v>0.35406637476124542</c:v>
                </c:pt>
                <c:pt idx="742">
                  <c:v>0.35406637476124542</c:v>
                </c:pt>
                <c:pt idx="743">
                  <c:v>0.35406637476124542</c:v>
                </c:pt>
                <c:pt idx="744">
                  <c:v>0.35406637476124542</c:v>
                </c:pt>
                <c:pt idx="745">
                  <c:v>0.35406637476124542</c:v>
                </c:pt>
                <c:pt idx="746">
                  <c:v>0.35406637476124542</c:v>
                </c:pt>
                <c:pt idx="747">
                  <c:v>0.35381624339889955</c:v>
                </c:pt>
                <c:pt idx="748">
                  <c:v>0.35264961494937208</c:v>
                </c:pt>
                <c:pt idx="749">
                  <c:v>0.35219566655532308</c:v>
                </c:pt>
                <c:pt idx="750">
                  <c:v>0.35219566655532308</c:v>
                </c:pt>
                <c:pt idx="751">
                  <c:v>0.35219566655532308</c:v>
                </c:pt>
                <c:pt idx="752">
                  <c:v>0.35219566655532308</c:v>
                </c:pt>
                <c:pt idx="753">
                  <c:v>0.35219566655532308</c:v>
                </c:pt>
                <c:pt idx="754">
                  <c:v>0.35219566655532308</c:v>
                </c:pt>
                <c:pt idx="755">
                  <c:v>0.35219566655532308</c:v>
                </c:pt>
                <c:pt idx="756">
                  <c:v>0.35154683752145932</c:v>
                </c:pt>
                <c:pt idx="757">
                  <c:v>0.35120988984203477</c:v>
                </c:pt>
                <c:pt idx="758">
                  <c:v>0.3508058915422147</c:v>
                </c:pt>
                <c:pt idx="759">
                  <c:v>0.35012919908567519</c:v>
                </c:pt>
                <c:pt idx="760">
                  <c:v>0.34986700798686615</c:v>
                </c:pt>
                <c:pt idx="761">
                  <c:v>0.3484649466025046</c:v>
                </c:pt>
                <c:pt idx="762">
                  <c:v>0.34520058077953503</c:v>
                </c:pt>
                <c:pt idx="763">
                  <c:v>0.34500920748911051</c:v>
                </c:pt>
                <c:pt idx="764">
                  <c:v>0.34456458728966205</c:v>
                </c:pt>
                <c:pt idx="765">
                  <c:v>0.34456458728966205</c:v>
                </c:pt>
                <c:pt idx="766">
                  <c:v>0.34450487167324062</c:v>
                </c:pt>
                <c:pt idx="767">
                  <c:v>0.34355770804094787</c:v>
                </c:pt>
                <c:pt idx="768">
                  <c:v>0.34151269082263469</c:v>
                </c:pt>
                <c:pt idx="769">
                  <c:v>0.34021164515597047</c:v>
                </c:pt>
                <c:pt idx="770">
                  <c:v>0.34019413375760349</c:v>
                </c:pt>
                <c:pt idx="771">
                  <c:v>0.34019413375760349</c:v>
                </c:pt>
                <c:pt idx="772">
                  <c:v>0.33996126286862249</c:v>
                </c:pt>
                <c:pt idx="773">
                  <c:v>0.33745051780127538</c:v>
                </c:pt>
                <c:pt idx="774">
                  <c:v>0.33661461748834332</c:v>
                </c:pt>
                <c:pt idx="775">
                  <c:v>0.33652748591590709</c:v>
                </c:pt>
                <c:pt idx="776">
                  <c:v>0.33609939460592325</c:v>
                </c:pt>
                <c:pt idx="777">
                  <c:v>0.33279434212515996</c:v>
                </c:pt>
                <c:pt idx="778">
                  <c:v>0.33098582044919334</c:v>
                </c:pt>
                <c:pt idx="779">
                  <c:v>0.32977805645916836</c:v>
                </c:pt>
                <c:pt idx="780">
                  <c:v>0.31822001621229995</c:v>
                </c:pt>
                <c:pt idx="781">
                  <c:v>0.31466319590583197</c:v>
                </c:pt>
                <c:pt idx="782">
                  <c:v>0.31332513090536468</c:v>
                </c:pt>
                <c:pt idx="783">
                  <c:v>0.31285695079698855</c:v>
                </c:pt>
                <c:pt idx="784">
                  <c:v>0.31285695079698855</c:v>
                </c:pt>
                <c:pt idx="785">
                  <c:v>0.31285695079698855</c:v>
                </c:pt>
                <c:pt idx="786">
                  <c:v>0.31285695079698855</c:v>
                </c:pt>
                <c:pt idx="787">
                  <c:v>0.31285695079698855</c:v>
                </c:pt>
                <c:pt idx="788">
                  <c:v>0.31285695079698855</c:v>
                </c:pt>
                <c:pt idx="789">
                  <c:v>0.31285695079698855</c:v>
                </c:pt>
                <c:pt idx="790">
                  <c:v>0.31285695079698855</c:v>
                </c:pt>
                <c:pt idx="791">
                  <c:v>0.31285695079698855</c:v>
                </c:pt>
                <c:pt idx="792">
                  <c:v>0.31285695079698855</c:v>
                </c:pt>
                <c:pt idx="793">
                  <c:v>0.31285695079698855</c:v>
                </c:pt>
                <c:pt idx="794">
                  <c:v>0.31285695079698855</c:v>
                </c:pt>
                <c:pt idx="795">
                  <c:v>0.31285695079698855</c:v>
                </c:pt>
                <c:pt idx="796">
                  <c:v>0.31285695079698855</c:v>
                </c:pt>
                <c:pt idx="797">
                  <c:v>0.31285695079698855</c:v>
                </c:pt>
                <c:pt idx="798">
                  <c:v>0.31285695079698855</c:v>
                </c:pt>
                <c:pt idx="799">
                  <c:v>0.31285695079698855</c:v>
                </c:pt>
                <c:pt idx="800">
                  <c:v>0.31285695079698855</c:v>
                </c:pt>
                <c:pt idx="801">
                  <c:v>0.31285695079698855</c:v>
                </c:pt>
                <c:pt idx="802">
                  <c:v>0.31285695079698855</c:v>
                </c:pt>
                <c:pt idx="803">
                  <c:v>0.31285695079698855</c:v>
                </c:pt>
                <c:pt idx="804">
                  <c:v>0.31285695079698855</c:v>
                </c:pt>
                <c:pt idx="805">
                  <c:v>0.31285695079698855</c:v>
                </c:pt>
                <c:pt idx="806">
                  <c:v>0.31285695079698855</c:v>
                </c:pt>
                <c:pt idx="807">
                  <c:v>0.31285695079698855</c:v>
                </c:pt>
                <c:pt idx="808">
                  <c:v>0.31285695079698855</c:v>
                </c:pt>
                <c:pt idx="809">
                  <c:v>0.31285695079698855</c:v>
                </c:pt>
                <c:pt idx="810">
                  <c:v>0.31285695079698855</c:v>
                </c:pt>
                <c:pt idx="811">
                  <c:v>0.31285695079698855</c:v>
                </c:pt>
                <c:pt idx="812">
                  <c:v>0.31285695079698855</c:v>
                </c:pt>
                <c:pt idx="813">
                  <c:v>0.31285695079698855</c:v>
                </c:pt>
                <c:pt idx="814">
                  <c:v>0.31285695079698855</c:v>
                </c:pt>
                <c:pt idx="815">
                  <c:v>0.31285695079698855</c:v>
                </c:pt>
                <c:pt idx="816">
                  <c:v>0.31285695079698855</c:v>
                </c:pt>
                <c:pt idx="817">
                  <c:v>0.31285695079698855</c:v>
                </c:pt>
                <c:pt idx="818">
                  <c:v>0.31285695079698855</c:v>
                </c:pt>
                <c:pt idx="819">
                  <c:v>0.31285695079698855</c:v>
                </c:pt>
                <c:pt idx="820">
                  <c:v>0.31285695079698855</c:v>
                </c:pt>
                <c:pt idx="821">
                  <c:v>0.31285695079698855</c:v>
                </c:pt>
                <c:pt idx="822">
                  <c:v>0.31285695079698855</c:v>
                </c:pt>
                <c:pt idx="823">
                  <c:v>0.31285695079698855</c:v>
                </c:pt>
                <c:pt idx="824">
                  <c:v>0.31285695079698855</c:v>
                </c:pt>
                <c:pt idx="825">
                  <c:v>0.31285695079698855</c:v>
                </c:pt>
                <c:pt idx="826">
                  <c:v>0.31285695079698855</c:v>
                </c:pt>
                <c:pt idx="827">
                  <c:v>0.31332513090536468</c:v>
                </c:pt>
                <c:pt idx="828">
                  <c:v>0.31449682278517355</c:v>
                </c:pt>
                <c:pt idx="829">
                  <c:v>0.31545135781307704</c:v>
                </c:pt>
                <c:pt idx="830">
                  <c:v>0.31735408006536181</c:v>
                </c:pt>
                <c:pt idx="831">
                  <c:v>0.32127443621573065</c:v>
                </c:pt>
                <c:pt idx="832">
                  <c:v>0.32388158917381771</c:v>
                </c:pt>
                <c:pt idx="833">
                  <c:v>0.32537326911223413</c:v>
                </c:pt>
                <c:pt idx="834">
                  <c:v>0.32607195877375095</c:v>
                </c:pt>
                <c:pt idx="835">
                  <c:v>0.32705441551237563</c:v>
                </c:pt>
                <c:pt idx="836">
                  <c:v>0.32762410497262723</c:v>
                </c:pt>
                <c:pt idx="837">
                  <c:v>0.33212258660026905</c:v>
                </c:pt>
                <c:pt idx="838">
                  <c:v>0.33702630118856458</c:v>
                </c:pt>
                <c:pt idx="839">
                  <c:v>0.34116354468429938</c:v>
                </c:pt>
                <c:pt idx="840">
                  <c:v>0.34137905071388874</c:v>
                </c:pt>
                <c:pt idx="841">
                  <c:v>0.34169530121053282</c:v>
                </c:pt>
                <c:pt idx="842">
                  <c:v>0.34403385522305785</c:v>
                </c:pt>
                <c:pt idx="843">
                  <c:v>0.34434441848260139</c:v>
                </c:pt>
                <c:pt idx="844">
                  <c:v>0.34434441848260139</c:v>
                </c:pt>
                <c:pt idx="845">
                  <c:v>0.34460658983026571</c:v>
                </c:pt>
                <c:pt idx="846">
                  <c:v>0.34490295462349879</c:v>
                </c:pt>
                <c:pt idx="847">
                  <c:v>0.34684025090177745</c:v>
                </c:pt>
                <c:pt idx="848">
                  <c:v>0.34864237379136764</c:v>
                </c:pt>
                <c:pt idx="849">
                  <c:v>0.34864237379136764</c:v>
                </c:pt>
                <c:pt idx="850">
                  <c:v>0.34864237379136764</c:v>
                </c:pt>
                <c:pt idx="851">
                  <c:v>0.34864237379136764</c:v>
                </c:pt>
                <c:pt idx="852">
                  <c:v>0.35031099782707381</c:v>
                </c:pt>
                <c:pt idx="853">
                  <c:v>0.35327565410481615</c:v>
                </c:pt>
                <c:pt idx="854">
                  <c:v>0.35401949605276561</c:v>
                </c:pt>
                <c:pt idx="855">
                  <c:v>0.35459409345677562</c:v>
                </c:pt>
                <c:pt idx="856">
                  <c:v>0.35459409345677562</c:v>
                </c:pt>
                <c:pt idx="857">
                  <c:v>0.35501834507746138</c:v>
                </c:pt>
                <c:pt idx="858">
                  <c:v>0.35501834507746138</c:v>
                </c:pt>
                <c:pt idx="859">
                  <c:v>0.35514988726946889</c:v>
                </c:pt>
                <c:pt idx="860">
                  <c:v>0.36067343932305851</c:v>
                </c:pt>
                <c:pt idx="861">
                  <c:v>0.361655527549893</c:v>
                </c:pt>
                <c:pt idx="862">
                  <c:v>0.37157815547646628</c:v>
                </c:pt>
                <c:pt idx="863">
                  <c:v>0.37835724255287628</c:v>
                </c:pt>
                <c:pt idx="864">
                  <c:v>0.38233537111023325</c:v>
                </c:pt>
                <c:pt idx="865">
                  <c:v>0.4046284975265288</c:v>
                </c:pt>
                <c:pt idx="866">
                  <c:v>0.41016354105849334</c:v>
                </c:pt>
                <c:pt idx="867">
                  <c:v>0.41624423902348195</c:v>
                </c:pt>
                <c:pt idx="868">
                  <c:v>0.4249776865258435</c:v>
                </c:pt>
                <c:pt idx="869">
                  <c:v>0.44159988238649067</c:v>
                </c:pt>
                <c:pt idx="870">
                  <c:v>0.44639075966824387</c:v>
                </c:pt>
                <c:pt idx="871">
                  <c:v>0.44720811503398711</c:v>
                </c:pt>
                <c:pt idx="872">
                  <c:v>0.44732349271060379</c:v>
                </c:pt>
                <c:pt idx="873">
                  <c:v>0.44768861521138981</c:v>
                </c:pt>
                <c:pt idx="874">
                  <c:v>0.45006106618153907</c:v>
                </c:pt>
                <c:pt idx="875">
                  <c:v>0.45006106618153907</c:v>
                </c:pt>
                <c:pt idx="876">
                  <c:v>0.45006106618153907</c:v>
                </c:pt>
                <c:pt idx="877">
                  <c:v>0.45006621068467689</c:v>
                </c:pt>
                <c:pt idx="878">
                  <c:v>0.44768918682284958</c:v>
                </c:pt>
                <c:pt idx="879">
                  <c:v>0.44732349271060379</c:v>
                </c:pt>
                <c:pt idx="880">
                  <c:v>0.44720811503398711</c:v>
                </c:pt>
                <c:pt idx="881">
                  <c:v>0.4415391794170776</c:v>
                </c:pt>
                <c:pt idx="882">
                  <c:v>0.4415391794170776</c:v>
                </c:pt>
                <c:pt idx="883">
                  <c:v>0.4415391794170776</c:v>
                </c:pt>
                <c:pt idx="884">
                  <c:v>0.4415391794170776</c:v>
                </c:pt>
                <c:pt idx="885">
                  <c:v>0.44155071928166739</c:v>
                </c:pt>
                <c:pt idx="886">
                  <c:v>0.44155071928166739</c:v>
                </c:pt>
                <c:pt idx="887">
                  <c:v>0.44155071928166739</c:v>
                </c:pt>
                <c:pt idx="888">
                  <c:v>0.44155071928166739</c:v>
                </c:pt>
                <c:pt idx="889">
                  <c:v>0.44156223817697582</c:v>
                </c:pt>
                <c:pt idx="890">
                  <c:v>0.44156223817697582</c:v>
                </c:pt>
                <c:pt idx="891">
                  <c:v>0.44156223817697582</c:v>
                </c:pt>
                <c:pt idx="892">
                  <c:v>0.44150746615192049</c:v>
                </c:pt>
                <c:pt idx="893">
                  <c:v>0.44150746615192049</c:v>
                </c:pt>
                <c:pt idx="894">
                  <c:v>0.44150746615192049</c:v>
                </c:pt>
                <c:pt idx="895">
                  <c:v>0.44150746615192049</c:v>
                </c:pt>
                <c:pt idx="896">
                  <c:v>0.44150746615192049</c:v>
                </c:pt>
                <c:pt idx="897">
                  <c:v>0.44097034387938738</c:v>
                </c:pt>
                <c:pt idx="898">
                  <c:v>0.43777982233783891</c:v>
                </c:pt>
                <c:pt idx="899">
                  <c:v>0.43338391505267082</c:v>
                </c:pt>
                <c:pt idx="900">
                  <c:v>0.43260171899903421</c:v>
                </c:pt>
                <c:pt idx="901">
                  <c:v>0.43260171899903421</c:v>
                </c:pt>
                <c:pt idx="902">
                  <c:v>0.43245967454793122</c:v>
                </c:pt>
                <c:pt idx="903">
                  <c:v>0.43239055820961481</c:v>
                </c:pt>
                <c:pt idx="904">
                  <c:v>0.43223514282099262</c:v>
                </c:pt>
                <c:pt idx="905">
                  <c:v>0.43223514282099262</c:v>
                </c:pt>
                <c:pt idx="906">
                  <c:v>0.42572744378368294</c:v>
                </c:pt>
                <c:pt idx="907">
                  <c:v>0.42501148728875093</c:v>
                </c:pt>
                <c:pt idx="908">
                  <c:v>0.42391862272394848</c:v>
                </c:pt>
                <c:pt idx="909">
                  <c:v>0.42391862272394848</c:v>
                </c:pt>
                <c:pt idx="910">
                  <c:v>0.42391862272394848</c:v>
                </c:pt>
                <c:pt idx="911">
                  <c:v>0.42391862272394848</c:v>
                </c:pt>
                <c:pt idx="912">
                  <c:v>0.42391862272394848</c:v>
                </c:pt>
                <c:pt idx="913">
                  <c:v>0.42391862272394848</c:v>
                </c:pt>
                <c:pt idx="914">
                  <c:v>0.42391862272394848</c:v>
                </c:pt>
                <c:pt idx="915">
                  <c:v>0.42391862272394848</c:v>
                </c:pt>
                <c:pt idx="916">
                  <c:v>0.42391862272394848</c:v>
                </c:pt>
                <c:pt idx="917">
                  <c:v>0.42391862272394848</c:v>
                </c:pt>
                <c:pt idx="918">
                  <c:v>0.42391862272394848</c:v>
                </c:pt>
                <c:pt idx="919">
                  <c:v>0.42391862272394848</c:v>
                </c:pt>
                <c:pt idx="920">
                  <c:v>0.42391862272394848</c:v>
                </c:pt>
                <c:pt idx="921">
                  <c:v>0.42391862272394848</c:v>
                </c:pt>
                <c:pt idx="922">
                  <c:v>0.42391862272394848</c:v>
                </c:pt>
                <c:pt idx="923">
                  <c:v>0.42391862272394848</c:v>
                </c:pt>
                <c:pt idx="924">
                  <c:v>0.42367751807749715</c:v>
                </c:pt>
                <c:pt idx="925">
                  <c:v>0.42218339958808859</c:v>
                </c:pt>
                <c:pt idx="926">
                  <c:v>0.41915651147410082</c:v>
                </c:pt>
                <c:pt idx="927">
                  <c:v>0.41819098424293194</c:v>
                </c:pt>
                <c:pt idx="928">
                  <c:v>0.41818321347756288</c:v>
                </c:pt>
                <c:pt idx="929">
                  <c:v>0.41818321347756288</c:v>
                </c:pt>
                <c:pt idx="930">
                  <c:v>0.41839040395280908</c:v>
                </c:pt>
                <c:pt idx="931">
                  <c:v>0.41839040395280908</c:v>
                </c:pt>
                <c:pt idx="932">
                  <c:v>0.41876853462297381</c:v>
                </c:pt>
                <c:pt idx="933">
                  <c:v>0.41908657458577903</c:v>
                </c:pt>
                <c:pt idx="934">
                  <c:v>0.41908657458577903</c:v>
                </c:pt>
                <c:pt idx="935">
                  <c:v>0.41908657458577903</c:v>
                </c:pt>
                <c:pt idx="936">
                  <c:v>0.41908657458577903</c:v>
                </c:pt>
                <c:pt idx="937">
                  <c:v>0.41908657458577903</c:v>
                </c:pt>
                <c:pt idx="938">
                  <c:v>0.41908657458577903</c:v>
                </c:pt>
                <c:pt idx="939">
                  <c:v>0.41908657458577903</c:v>
                </c:pt>
                <c:pt idx="940">
                  <c:v>0.41908657458577903</c:v>
                </c:pt>
                <c:pt idx="941">
                  <c:v>0.41908657458577903</c:v>
                </c:pt>
                <c:pt idx="942">
                  <c:v>0.41908657458577903</c:v>
                </c:pt>
                <c:pt idx="943">
                  <c:v>0.41908657458577903</c:v>
                </c:pt>
                <c:pt idx="944">
                  <c:v>0.41908657458577903</c:v>
                </c:pt>
                <c:pt idx="945">
                  <c:v>0.41908657458577903</c:v>
                </c:pt>
                <c:pt idx="946">
                  <c:v>0.41908657458577903</c:v>
                </c:pt>
                <c:pt idx="947">
                  <c:v>0.41908657458577903</c:v>
                </c:pt>
                <c:pt idx="948">
                  <c:v>0.41908657458577903</c:v>
                </c:pt>
                <c:pt idx="949">
                  <c:v>0.41908657458577903</c:v>
                </c:pt>
                <c:pt idx="950">
                  <c:v>0.41908657458577903</c:v>
                </c:pt>
                <c:pt idx="951">
                  <c:v>0.41908657458577903</c:v>
                </c:pt>
                <c:pt idx="952">
                  <c:v>0.41908657458577903</c:v>
                </c:pt>
                <c:pt idx="953">
                  <c:v>0.41908657458577903</c:v>
                </c:pt>
                <c:pt idx="954">
                  <c:v>0.41908657458577903</c:v>
                </c:pt>
                <c:pt idx="955">
                  <c:v>0.41908657458577903</c:v>
                </c:pt>
                <c:pt idx="956">
                  <c:v>0.41908657458577903</c:v>
                </c:pt>
                <c:pt idx="957">
                  <c:v>0.41907161832350487</c:v>
                </c:pt>
                <c:pt idx="958">
                  <c:v>0.41907161832350487</c:v>
                </c:pt>
                <c:pt idx="959">
                  <c:v>0.41907161832350487</c:v>
                </c:pt>
                <c:pt idx="960">
                  <c:v>0.41907161832350487</c:v>
                </c:pt>
                <c:pt idx="961">
                  <c:v>0.41907161832350487</c:v>
                </c:pt>
                <c:pt idx="962">
                  <c:v>0.41907161832350487</c:v>
                </c:pt>
                <c:pt idx="963">
                  <c:v>0.41907161832350487</c:v>
                </c:pt>
                <c:pt idx="964">
                  <c:v>0.41907161832350487</c:v>
                </c:pt>
                <c:pt idx="965">
                  <c:v>0.41907161832350487</c:v>
                </c:pt>
                <c:pt idx="966">
                  <c:v>0.41907161832350487</c:v>
                </c:pt>
                <c:pt idx="967">
                  <c:v>0.41907161832350487</c:v>
                </c:pt>
                <c:pt idx="968">
                  <c:v>0.41907161832350487</c:v>
                </c:pt>
                <c:pt idx="969">
                  <c:v>0.41907161832350487</c:v>
                </c:pt>
                <c:pt idx="970">
                  <c:v>0.41907161832350487</c:v>
                </c:pt>
                <c:pt idx="971">
                  <c:v>0.41907161832350487</c:v>
                </c:pt>
                <c:pt idx="972">
                  <c:v>0.41907161832350487</c:v>
                </c:pt>
                <c:pt idx="973">
                  <c:v>0.41907161832350487</c:v>
                </c:pt>
                <c:pt idx="974">
                  <c:v>0.41907161832350487</c:v>
                </c:pt>
                <c:pt idx="975">
                  <c:v>0.41907161832350487</c:v>
                </c:pt>
                <c:pt idx="976">
                  <c:v>0.41907161832350487</c:v>
                </c:pt>
                <c:pt idx="977">
                  <c:v>0.42227896403955345</c:v>
                </c:pt>
                <c:pt idx="978">
                  <c:v>0.42620600071641374</c:v>
                </c:pt>
                <c:pt idx="979">
                  <c:v>0.42870933776036285</c:v>
                </c:pt>
                <c:pt idx="980">
                  <c:v>0.4325176987223861</c:v>
                </c:pt>
                <c:pt idx="981">
                  <c:v>0.43923384070467519</c:v>
                </c:pt>
                <c:pt idx="982">
                  <c:v>0.44067864069640411</c:v>
                </c:pt>
                <c:pt idx="983">
                  <c:v>0.44147409842648871</c:v>
                </c:pt>
                <c:pt idx="984">
                  <c:v>0.44203026053747724</c:v>
                </c:pt>
                <c:pt idx="985">
                  <c:v>0.44203026053747724</c:v>
                </c:pt>
                <c:pt idx="986">
                  <c:v>0.44203026053747724</c:v>
                </c:pt>
                <c:pt idx="987">
                  <c:v>0.44203026053747724</c:v>
                </c:pt>
                <c:pt idx="988">
                  <c:v>0.44203026053747724</c:v>
                </c:pt>
                <c:pt idx="989">
                  <c:v>0.44203026053747724</c:v>
                </c:pt>
                <c:pt idx="990">
                  <c:v>0.44203026053747724</c:v>
                </c:pt>
                <c:pt idx="991">
                  <c:v>0.44203026053747724</c:v>
                </c:pt>
                <c:pt idx="992">
                  <c:v>0.44203026053747724</c:v>
                </c:pt>
                <c:pt idx="993">
                  <c:v>0.44147409842648871</c:v>
                </c:pt>
                <c:pt idx="994">
                  <c:v>0.44067864069640411</c:v>
                </c:pt>
                <c:pt idx="995">
                  <c:v>0.44067864069640411</c:v>
                </c:pt>
                <c:pt idx="996">
                  <c:v>0.44067864069640411</c:v>
                </c:pt>
                <c:pt idx="997">
                  <c:v>0.44067864069640411</c:v>
                </c:pt>
                <c:pt idx="998">
                  <c:v>0.44067864069640411</c:v>
                </c:pt>
                <c:pt idx="999">
                  <c:v>0.44067864069640411</c:v>
                </c:pt>
                <c:pt idx="1000">
                  <c:v>0.44067864069640411</c:v>
                </c:pt>
                <c:pt idx="1001">
                  <c:v>0.44145550881370643</c:v>
                </c:pt>
                <c:pt idx="1002">
                  <c:v>0.44145550881370643</c:v>
                </c:pt>
                <c:pt idx="1003">
                  <c:v>0.44145550881370643</c:v>
                </c:pt>
                <c:pt idx="1004">
                  <c:v>0.44145550881370643</c:v>
                </c:pt>
                <c:pt idx="1005">
                  <c:v>0.44145550881370643</c:v>
                </c:pt>
                <c:pt idx="1006">
                  <c:v>0.44186645296804133</c:v>
                </c:pt>
                <c:pt idx="1007">
                  <c:v>0.44296987660834092</c:v>
                </c:pt>
                <c:pt idx="1008">
                  <c:v>0.44329428796322851</c:v>
                </c:pt>
                <c:pt idx="1009">
                  <c:v>0.44405253058586741</c:v>
                </c:pt>
                <c:pt idx="1010">
                  <c:v>0.4470533592742757</c:v>
                </c:pt>
                <c:pt idx="1011">
                  <c:v>0.44709717046809233</c:v>
                </c:pt>
                <c:pt idx="1012">
                  <c:v>0.45125462562074659</c:v>
                </c:pt>
                <c:pt idx="1013">
                  <c:v>0.45138735457075257</c:v>
                </c:pt>
                <c:pt idx="1014">
                  <c:v>0.45138735457075257</c:v>
                </c:pt>
                <c:pt idx="1015">
                  <c:v>0.45138735457075257</c:v>
                </c:pt>
                <c:pt idx="1016">
                  <c:v>0.45138735457075257</c:v>
                </c:pt>
                <c:pt idx="1017">
                  <c:v>0.45138735457075257</c:v>
                </c:pt>
                <c:pt idx="1018">
                  <c:v>0.45138735457075257</c:v>
                </c:pt>
                <c:pt idx="1019">
                  <c:v>0.45138735457075257</c:v>
                </c:pt>
                <c:pt idx="1020">
                  <c:v>0.45138735457075257</c:v>
                </c:pt>
                <c:pt idx="1021">
                  <c:v>0.45138735457075257</c:v>
                </c:pt>
                <c:pt idx="1022">
                  <c:v>0.45138735457075257</c:v>
                </c:pt>
                <c:pt idx="1023">
                  <c:v>0.45138735457075257</c:v>
                </c:pt>
                <c:pt idx="1024">
                  <c:v>0.45138735457075257</c:v>
                </c:pt>
                <c:pt idx="1025">
                  <c:v>0.45138735457075257</c:v>
                </c:pt>
                <c:pt idx="1026">
                  <c:v>0.45138735457075257</c:v>
                </c:pt>
                <c:pt idx="1027">
                  <c:v>0.45138735457075257</c:v>
                </c:pt>
                <c:pt idx="1028">
                  <c:v>0.45138735457075257</c:v>
                </c:pt>
                <c:pt idx="1029">
                  <c:v>0.45138735457075257</c:v>
                </c:pt>
                <c:pt idx="1030">
                  <c:v>0.45138735457075257</c:v>
                </c:pt>
                <c:pt idx="1031">
                  <c:v>0.45138735457075257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2-41F4-A914-B9BE69AE6336}"/>
            </c:ext>
          </c:extLst>
        </c:ser>
        <c:ser>
          <c:idx val="2"/>
          <c:order val="2"/>
          <c:tx>
            <c:strRef>
              <c:f>Indice!$AK$5</c:f>
              <c:strCache>
                <c:ptCount val="1"/>
                <c:pt idx="0">
                  <c:v>Q25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  <c:pt idx="1031">
                  <c:v>46304</c:v>
                </c:pt>
              </c:numCache>
            </c:numRef>
          </c:cat>
          <c:val>
            <c:numRef>
              <c:f>Indice!$AK$58:$AK$1500</c:f>
              <c:numCache>
                <c:formatCode>General</c:formatCode>
                <c:ptCount val="1443"/>
                <c:pt idx="0">
                  <c:v>0.7419207213774861</c:v>
                </c:pt>
                <c:pt idx="1">
                  <c:v>0.73891561748048395</c:v>
                </c:pt>
                <c:pt idx="2">
                  <c:v>0.73072879957191361</c:v>
                </c:pt>
                <c:pt idx="3">
                  <c:v>0.72895601007882571</c:v>
                </c:pt>
                <c:pt idx="4">
                  <c:v>0.72680630826448611</c:v>
                </c:pt>
                <c:pt idx="5">
                  <c:v>0.72409200721811284</c:v>
                </c:pt>
                <c:pt idx="6">
                  <c:v>0.72098352544802247</c:v>
                </c:pt>
                <c:pt idx="7">
                  <c:v>0.71448067989685327</c:v>
                </c:pt>
                <c:pt idx="8">
                  <c:v>0.70833645852280192</c:v>
                </c:pt>
                <c:pt idx="9">
                  <c:v>0.70383150850990317</c:v>
                </c:pt>
                <c:pt idx="10">
                  <c:v>0.69786515241927671</c:v>
                </c:pt>
                <c:pt idx="11">
                  <c:v>0.69147871054753862</c:v>
                </c:pt>
                <c:pt idx="12">
                  <c:v>0.68426423207302878</c:v>
                </c:pt>
                <c:pt idx="13">
                  <c:v>0.68295278535785386</c:v>
                </c:pt>
                <c:pt idx="14">
                  <c:v>0.68050879840952061</c:v>
                </c:pt>
                <c:pt idx="15">
                  <c:v>0.67779933348496568</c:v>
                </c:pt>
                <c:pt idx="16">
                  <c:v>0.66949424756132536</c:v>
                </c:pt>
                <c:pt idx="17">
                  <c:v>0.66476722714524417</c:v>
                </c:pt>
                <c:pt idx="18">
                  <c:v>0.65629300679001412</c:v>
                </c:pt>
                <c:pt idx="19">
                  <c:v>0.65361981668136937</c:v>
                </c:pt>
                <c:pt idx="20">
                  <c:v>0.65298764771778317</c:v>
                </c:pt>
                <c:pt idx="21">
                  <c:v>0.65130114826755992</c:v>
                </c:pt>
                <c:pt idx="22">
                  <c:v>0.64621043728216854</c:v>
                </c:pt>
                <c:pt idx="23">
                  <c:v>0.6352505799638033</c:v>
                </c:pt>
                <c:pt idx="24">
                  <c:v>0.63042701382802091</c:v>
                </c:pt>
                <c:pt idx="25">
                  <c:v>0.63042701382802091</c:v>
                </c:pt>
                <c:pt idx="26">
                  <c:v>0.63042701382802091</c:v>
                </c:pt>
                <c:pt idx="27">
                  <c:v>0.63042701382802091</c:v>
                </c:pt>
                <c:pt idx="28">
                  <c:v>0.63042701382802091</c:v>
                </c:pt>
                <c:pt idx="29">
                  <c:v>0.63042701382802091</c:v>
                </c:pt>
                <c:pt idx="30">
                  <c:v>0.63042701382802091</c:v>
                </c:pt>
                <c:pt idx="31">
                  <c:v>0.63042701382802091</c:v>
                </c:pt>
                <c:pt idx="32">
                  <c:v>0.62933800818515417</c:v>
                </c:pt>
                <c:pt idx="33">
                  <c:v>0.62808564904746234</c:v>
                </c:pt>
                <c:pt idx="34">
                  <c:v>0.62808564904746234</c:v>
                </c:pt>
                <c:pt idx="35">
                  <c:v>0.62808564904746234</c:v>
                </c:pt>
                <c:pt idx="36">
                  <c:v>0.62539758899304643</c:v>
                </c:pt>
                <c:pt idx="37">
                  <c:v>0.62450440392887818</c:v>
                </c:pt>
                <c:pt idx="38">
                  <c:v>0.62413605350863299</c:v>
                </c:pt>
                <c:pt idx="39">
                  <c:v>0.6230941569860966</c:v>
                </c:pt>
                <c:pt idx="40">
                  <c:v>0.62172817634498101</c:v>
                </c:pt>
                <c:pt idx="41">
                  <c:v>0.61830010756581399</c:v>
                </c:pt>
                <c:pt idx="42">
                  <c:v>0.61746840614869369</c:v>
                </c:pt>
                <c:pt idx="43">
                  <c:v>0.61746840614869369</c:v>
                </c:pt>
                <c:pt idx="44">
                  <c:v>0.61531370666622121</c:v>
                </c:pt>
                <c:pt idx="45">
                  <c:v>0.61472239862800437</c:v>
                </c:pt>
                <c:pt idx="46">
                  <c:v>0.61346364163783651</c:v>
                </c:pt>
                <c:pt idx="47">
                  <c:v>0.61236698824496372</c:v>
                </c:pt>
                <c:pt idx="48">
                  <c:v>0.60999078383893846</c:v>
                </c:pt>
                <c:pt idx="49">
                  <c:v>0.60918683997835055</c:v>
                </c:pt>
                <c:pt idx="50">
                  <c:v>0.6085149530897167</c:v>
                </c:pt>
                <c:pt idx="51">
                  <c:v>0.60723866804651661</c:v>
                </c:pt>
                <c:pt idx="52">
                  <c:v>0.60723866804651661</c:v>
                </c:pt>
                <c:pt idx="53">
                  <c:v>0.60723866804651661</c:v>
                </c:pt>
                <c:pt idx="54">
                  <c:v>0.60723866804651661</c:v>
                </c:pt>
                <c:pt idx="55">
                  <c:v>0.60723866804651661</c:v>
                </c:pt>
                <c:pt idx="56">
                  <c:v>0.60723866804651661</c:v>
                </c:pt>
                <c:pt idx="57">
                  <c:v>0.60670748058523571</c:v>
                </c:pt>
                <c:pt idx="58">
                  <c:v>0.60670748058523571</c:v>
                </c:pt>
                <c:pt idx="59">
                  <c:v>0.60670748058523571</c:v>
                </c:pt>
                <c:pt idx="60">
                  <c:v>0.60697705719549178</c:v>
                </c:pt>
                <c:pt idx="61">
                  <c:v>0.60697705719549178</c:v>
                </c:pt>
                <c:pt idx="62">
                  <c:v>0.60697705719549178</c:v>
                </c:pt>
                <c:pt idx="63">
                  <c:v>0.60697705719549178</c:v>
                </c:pt>
                <c:pt idx="64">
                  <c:v>0.60697705719549178</c:v>
                </c:pt>
                <c:pt idx="65">
                  <c:v>0.60697705719549178</c:v>
                </c:pt>
                <c:pt idx="66">
                  <c:v>0.60697705719549178</c:v>
                </c:pt>
                <c:pt idx="67">
                  <c:v>0.60697705719549178</c:v>
                </c:pt>
                <c:pt idx="68">
                  <c:v>0.60697705719549178</c:v>
                </c:pt>
                <c:pt idx="69">
                  <c:v>0.60697705719549178</c:v>
                </c:pt>
                <c:pt idx="70">
                  <c:v>0.60697705719549178</c:v>
                </c:pt>
                <c:pt idx="71">
                  <c:v>0.60697705719549178</c:v>
                </c:pt>
                <c:pt idx="72">
                  <c:v>0.60697705719549178</c:v>
                </c:pt>
                <c:pt idx="73">
                  <c:v>0.60697705719549178</c:v>
                </c:pt>
                <c:pt idx="74">
                  <c:v>0.60697705719549178</c:v>
                </c:pt>
                <c:pt idx="75">
                  <c:v>0.60697705719549178</c:v>
                </c:pt>
                <c:pt idx="76">
                  <c:v>0.60697705719549178</c:v>
                </c:pt>
                <c:pt idx="77">
                  <c:v>0.60697705719549178</c:v>
                </c:pt>
                <c:pt idx="78">
                  <c:v>0.60697705719549178</c:v>
                </c:pt>
                <c:pt idx="79">
                  <c:v>0.60697705719549178</c:v>
                </c:pt>
                <c:pt idx="80">
                  <c:v>0.60697705719549178</c:v>
                </c:pt>
                <c:pt idx="81">
                  <c:v>0.60697705719549178</c:v>
                </c:pt>
                <c:pt idx="82">
                  <c:v>0.60697705719549178</c:v>
                </c:pt>
                <c:pt idx="83">
                  <c:v>0.60697705719549178</c:v>
                </c:pt>
                <c:pt idx="84">
                  <c:v>0.60697705719549178</c:v>
                </c:pt>
                <c:pt idx="85">
                  <c:v>0.60950317128203491</c:v>
                </c:pt>
                <c:pt idx="86">
                  <c:v>0.60950317128203491</c:v>
                </c:pt>
                <c:pt idx="87">
                  <c:v>0.60950317128203491</c:v>
                </c:pt>
                <c:pt idx="88">
                  <c:v>0.60950317128203491</c:v>
                </c:pt>
                <c:pt idx="89">
                  <c:v>0.61337099995836442</c:v>
                </c:pt>
                <c:pt idx="90">
                  <c:v>0.618532721791343</c:v>
                </c:pt>
                <c:pt idx="91">
                  <c:v>0.62187556926120191</c:v>
                </c:pt>
                <c:pt idx="92">
                  <c:v>0.62604164897622816</c:v>
                </c:pt>
                <c:pt idx="93">
                  <c:v>0.62877708122303289</c:v>
                </c:pt>
                <c:pt idx="94">
                  <c:v>0.63236355428960556</c:v>
                </c:pt>
                <c:pt idx="95">
                  <c:v>0.63602906194397957</c:v>
                </c:pt>
                <c:pt idx="96">
                  <c:v>0.64302811591297515</c:v>
                </c:pt>
                <c:pt idx="97">
                  <c:v>0.65443929474977447</c:v>
                </c:pt>
                <c:pt idx="98">
                  <c:v>0.6583084693970479</c:v>
                </c:pt>
                <c:pt idx="99">
                  <c:v>0.6587627089336453</c:v>
                </c:pt>
                <c:pt idx="100">
                  <c:v>0.66835284775926396</c:v>
                </c:pt>
                <c:pt idx="101">
                  <c:v>0.69090828943515414</c:v>
                </c:pt>
                <c:pt idx="102">
                  <c:v>0.69830224988554268</c:v>
                </c:pt>
                <c:pt idx="103">
                  <c:v>0.70726546207857111</c:v>
                </c:pt>
                <c:pt idx="104">
                  <c:v>0.71636060740291996</c:v>
                </c:pt>
                <c:pt idx="105">
                  <c:v>0.72044251793804825</c:v>
                </c:pt>
                <c:pt idx="106">
                  <c:v>0.72486331516141322</c:v>
                </c:pt>
                <c:pt idx="107">
                  <c:v>0.72838267579930882</c:v>
                </c:pt>
                <c:pt idx="108">
                  <c:v>0.73831858909410464</c:v>
                </c:pt>
                <c:pt idx="109">
                  <c:v>0.75875465189433566</c:v>
                </c:pt>
                <c:pt idx="110">
                  <c:v>0.76611046142731443</c:v>
                </c:pt>
                <c:pt idx="111">
                  <c:v>0.76829150771590493</c:v>
                </c:pt>
                <c:pt idx="112">
                  <c:v>0.76906910484855362</c:v>
                </c:pt>
                <c:pt idx="113">
                  <c:v>0.77001365961627788</c:v>
                </c:pt>
                <c:pt idx="114">
                  <c:v>0.78082272998999147</c:v>
                </c:pt>
                <c:pt idx="115">
                  <c:v>0.78082272998999147</c:v>
                </c:pt>
                <c:pt idx="116">
                  <c:v>0.79510214128361212</c:v>
                </c:pt>
                <c:pt idx="117">
                  <c:v>0.80005712826049846</c:v>
                </c:pt>
                <c:pt idx="118">
                  <c:v>0.81247712168239083</c:v>
                </c:pt>
                <c:pt idx="119">
                  <c:v>0.82801136245648144</c:v>
                </c:pt>
                <c:pt idx="120">
                  <c:v>0.84255699123493755</c:v>
                </c:pt>
                <c:pt idx="121">
                  <c:v>0.84639261727675974</c:v>
                </c:pt>
                <c:pt idx="122">
                  <c:v>0.85188182090187381</c:v>
                </c:pt>
                <c:pt idx="123">
                  <c:v>0.85474660304027816</c:v>
                </c:pt>
                <c:pt idx="124">
                  <c:v>0.88279188236193407</c:v>
                </c:pt>
                <c:pt idx="125">
                  <c:v>0.89848281254381968</c:v>
                </c:pt>
                <c:pt idx="126">
                  <c:v>0.90241876016750133</c:v>
                </c:pt>
                <c:pt idx="127">
                  <c:v>0.90340290419286329</c:v>
                </c:pt>
                <c:pt idx="128">
                  <c:v>0.90446121675013669</c:v>
                </c:pt>
                <c:pt idx="129">
                  <c:v>0.90603700108772123</c:v>
                </c:pt>
                <c:pt idx="130">
                  <c:v>0.90603700108772123</c:v>
                </c:pt>
                <c:pt idx="131">
                  <c:v>0.90806260760503776</c:v>
                </c:pt>
                <c:pt idx="132">
                  <c:v>0.91013458317057561</c:v>
                </c:pt>
                <c:pt idx="133">
                  <c:v>0.91278292950967299</c:v>
                </c:pt>
                <c:pt idx="134">
                  <c:v>0.92228898450935337</c:v>
                </c:pt>
                <c:pt idx="135">
                  <c:v>0.93490933066080983</c:v>
                </c:pt>
                <c:pt idx="136">
                  <c:v>0.93490933066080983</c:v>
                </c:pt>
                <c:pt idx="137">
                  <c:v>0.93922325679273311</c:v>
                </c:pt>
                <c:pt idx="138">
                  <c:v>0.94109414941310843</c:v>
                </c:pt>
                <c:pt idx="139">
                  <c:v>0.94509112917851934</c:v>
                </c:pt>
                <c:pt idx="140">
                  <c:v>0.94509112917851934</c:v>
                </c:pt>
                <c:pt idx="141">
                  <c:v>0.94109414941310843</c:v>
                </c:pt>
                <c:pt idx="142">
                  <c:v>0.93922325679273311</c:v>
                </c:pt>
                <c:pt idx="143">
                  <c:v>0.93364916675016918</c:v>
                </c:pt>
                <c:pt idx="144">
                  <c:v>0.91728404866441049</c:v>
                </c:pt>
                <c:pt idx="145">
                  <c:v>0.90806260760503776</c:v>
                </c:pt>
                <c:pt idx="146">
                  <c:v>0.90603700108772123</c:v>
                </c:pt>
                <c:pt idx="147">
                  <c:v>0.90446121675013669</c:v>
                </c:pt>
                <c:pt idx="148">
                  <c:v>0.90292361609856542</c:v>
                </c:pt>
                <c:pt idx="149">
                  <c:v>0.90098089588460772</c:v>
                </c:pt>
                <c:pt idx="150">
                  <c:v>0.89848281254381968</c:v>
                </c:pt>
                <c:pt idx="151">
                  <c:v>0.89076706375886772</c:v>
                </c:pt>
                <c:pt idx="152">
                  <c:v>0.88614324472330364</c:v>
                </c:pt>
                <c:pt idx="153">
                  <c:v>0.87963334522569292</c:v>
                </c:pt>
                <c:pt idx="154">
                  <c:v>0.86465205008996682</c:v>
                </c:pt>
                <c:pt idx="155">
                  <c:v>0.85495044218477056</c:v>
                </c:pt>
                <c:pt idx="156">
                  <c:v>0.85495044218477056</c:v>
                </c:pt>
                <c:pt idx="157">
                  <c:v>0.85495044218477056</c:v>
                </c:pt>
                <c:pt idx="158">
                  <c:v>0.85495044218477056</c:v>
                </c:pt>
                <c:pt idx="159">
                  <c:v>0.85495044218477056</c:v>
                </c:pt>
                <c:pt idx="160">
                  <c:v>0.85495044218477056</c:v>
                </c:pt>
                <c:pt idx="161">
                  <c:v>0.85495044218477056</c:v>
                </c:pt>
                <c:pt idx="162">
                  <c:v>0.85495044218477056</c:v>
                </c:pt>
                <c:pt idx="163">
                  <c:v>0.8544525612628644</c:v>
                </c:pt>
                <c:pt idx="164">
                  <c:v>0.8531462120335338</c:v>
                </c:pt>
                <c:pt idx="165">
                  <c:v>0.8531462120335338</c:v>
                </c:pt>
                <c:pt idx="166">
                  <c:v>0.8531462120335338</c:v>
                </c:pt>
                <c:pt idx="167">
                  <c:v>0.8544525612628644</c:v>
                </c:pt>
                <c:pt idx="168">
                  <c:v>0.8544525612628644</c:v>
                </c:pt>
                <c:pt idx="169">
                  <c:v>0.8531462120335338</c:v>
                </c:pt>
                <c:pt idx="170">
                  <c:v>0.8531462120335338</c:v>
                </c:pt>
                <c:pt idx="171">
                  <c:v>0.8490854761063511</c:v>
                </c:pt>
                <c:pt idx="172">
                  <c:v>0.8490854761063511</c:v>
                </c:pt>
                <c:pt idx="173">
                  <c:v>0.8490854761063511</c:v>
                </c:pt>
                <c:pt idx="174">
                  <c:v>0.8490854761063511</c:v>
                </c:pt>
                <c:pt idx="175">
                  <c:v>0.8490854761063511</c:v>
                </c:pt>
                <c:pt idx="176">
                  <c:v>0.8490854761063511</c:v>
                </c:pt>
                <c:pt idx="177">
                  <c:v>0.84588441673419956</c:v>
                </c:pt>
                <c:pt idx="178">
                  <c:v>0.84059020352651437</c:v>
                </c:pt>
                <c:pt idx="179">
                  <c:v>0.83744357740045272</c:v>
                </c:pt>
                <c:pt idx="180">
                  <c:v>0.83744357740045272</c:v>
                </c:pt>
                <c:pt idx="181">
                  <c:v>0.83744357740045272</c:v>
                </c:pt>
                <c:pt idx="182">
                  <c:v>0.83744357740045272</c:v>
                </c:pt>
                <c:pt idx="183">
                  <c:v>0.83744357740045272</c:v>
                </c:pt>
                <c:pt idx="184">
                  <c:v>0.83744357740045272</c:v>
                </c:pt>
                <c:pt idx="185">
                  <c:v>0.83744357740045272</c:v>
                </c:pt>
                <c:pt idx="186">
                  <c:v>0.83277303313847839</c:v>
                </c:pt>
                <c:pt idx="187">
                  <c:v>0.83277303313847839</c:v>
                </c:pt>
                <c:pt idx="188">
                  <c:v>0.83277303313847839</c:v>
                </c:pt>
                <c:pt idx="189">
                  <c:v>0.83277303313847839</c:v>
                </c:pt>
                <c:pt idx="190">
                  <c:v>0.83277303313847839</c:v>
                </c:pt>
                <c:pt idx="191">
                  <c:v>0.83277303313847839</c:v>
                </c:pt>
                <c:pt idx="192">
                  <c:v>0.83277303313847839</c:v>
                </c:pt>
                <c:pt idx="193">
                  <c:v>0.83277303313847839</c:v>
                </c:pt>
                <c:pt idx="194">
                  <c:v>0.83186865733675686</c:v>
                </c:pt>
                <c:pt idx="195">
                  <c:v>0.83139294915107587</c:v>
                </c:pt>
                <c:pt idx="196">
                  <c:v>0.83061378122029317</c:v>
                </c:pt>
                <c:pt idx="197">
                  <c:v>0.83061378122029317</c:v>
                </c:pt>
                <c:pt idx="198">
                  <c:v>0.83061378122029317</c:v>
                </c:pt>
                <c:pt idx="199">
                  <c:v>0.83061378122029317</c:v>
                </c:pt>
                <c:pt idx="200">
                  <c:v>0.83061378122029317</c:v>
                </c:pt>
                <c:pt idx="201">
                  <c:v>0.83061378122029317</c:v>
                </c:pt>
                <c:pt idx="202">
                  <c:v>0.83061378122029317</c:v>
                </c:pt>
                <c:pt idx="203">
                  <c:v>0.83061378122029317</c:v>
                </c:pt>
                <c:pt idx="204">
                  <c:v>0.83061378122029317</c:v>
                </c:pt>
                <c:pt idx="205">
                  <c:v>0.82857258253074628</c:v>
                </c:pt>
                <c:pt idx="206">
                  <c:v>0.82568763221730679</c:v>
                </c:pt>
                <c:pt idx="207">
                  <c:v>0.80972096435402729</c:v>
                </c:pt>
                <c:pt idx="208">
                  <c:v>0.78627400901195876</c:v>
                </c:pt>
                <c:pt idx="209">
                  <c:v>0.76932433430836</c:v>
                </c:pt>
                <c:pt idx="210">
                  <c:v>0.76932433430836</c:v>
                </c:pt>
                <c:pt idx="211">
                  <c:v>0.76932433430836</c:v>
                </c:pt>
                <c:pt idx="212">
                  <c:v>0.76722873209910103</c:v>
                </c:pt>
                <c:pt idx="213">
                  <c:v>0.76376892728233625</c:v>
                </c:pt>
                <c:pt idx="214">
                  <c:v>0.76376892728233625</c:v>
                </c:pt>
                <c:pt idx="215">
                  <c:v>0.76376892728233625</c:v>
                </c:pt>
                <c:pt idx="216">
                  <c:v>0.76376892728233625</c:v>
                </c:pt>
                <c:pt idx="217">
                  <c:v>0.76376892728233625</c:v>
                </c:pt>
                <c:pt idx="218">
                  <c:v>0.76376892728233625</c:v>
                </c:pt>
                <c:pt idx="219">
                  <c:v>0.76376892728233625</c:v>
                </c:pt>
                <c:pt idx="220">
                  <c:v>0.76376892728233625</c:v>
                </c:pt>
                <c:pt idx="221">
                  <c:v>0.75676154778200644</c:v>
                </c:pt>
                <c:pt idx="222">
                  <c:v>0.74693811994969295</c:v>
                </c:pt>
                <c:pt idx="223">
                  <c:v>0.74693811994969295</c:v>
                </c:pt>
                <c:pt idx="224">
                  <c:v>0.74693811994969295</c:v>
                </c:pt>
                <c:pt idx="225">
                  <c:v>0.73850711598224528</c:v>
                </c:pt>
                <c:pt idx="226">
                  <c:v>0.73850711598224528</c:v>
                </c:pt>
                <c:pt idx="227">
                  <c:v>0.73850711598224528</c:v>
                </c:pt>
                <c:pt idx="228">
                  <c:v>0.73850711598224528</c:v>
                </c:pt>
                <c:pt idx="229">
                  <c:v>0.73850711598224528</c:v>
                </c:pt>
                <c:pt idx="230">
                  <c:v>0.73850711598224528</c:v>
                </c:pt>
                <c:pt idx="231">
                  <c:v>0.73850711598224528</c:v>
                </c:pt>
                <c:pt idx="232">
                  <c:v>0.73850711598224528</c:v>
                </c:pt>
                <c:pt idx="233">
                  <c:v>0.73850711598224528</c:v>
                </c:pt>
                <c:pt idx="234">
                  <c:v>0.73850711598224528</c:v>
                </c:pt>
                <c:pt idx="235">
                  <c:v>0.73850711598224528</c:v>
                </c:pt>
                <c:pt idx="236">
                  <c:v>0.73850711598224528</c:v>
                </c:pt>
                <c:pt idx="237">
                  <c:v>0.73850711598224528</c:v>
                </c:pt>
                <c:pt idx="238">
                  <c:v>0.73850711598224528</c:v>
                </c:pt>
                <c:pt idx="239">
                  <c:v>0.73850711598224528</c:v>
                </c:pt>
                <c:pt idx="240">
                  <c:v>0.73850711598224528</c:v>
                </c:pt>
                <c:pt idx="241">
                  <c:v>0.73850711598224528</c:v>
                </c:pt>
                <c:pt idx="242">
                  <c:v>0.73850711598224528</c:v>
                </c:pt>
                <c:pt idx="243">
                  <c:v>0.73850711598224528</c:v>
                </c:pt>
                <c:pt idx="244">
                  <c:v>0.73850711598224528</c:v>
                </c:pt>
                <c:pt idx="245">
                  <c:v>0.73850711598224528</c:v>
                </c:pt>
                <c:pt idx="246">
                  <c:v>0.73850711598224528</c:v>
                </c:pt>
                <c:pt idx="247">
                  <c:v>0.73850711598224528</c:v>
                </c:pt>
                <c:pt idx="248">
                  <c:v>0.73850711598224528</c:v>
                </c:pt>
                <c:pt idx="249">
                  <c:v>0.74976822982155122</c:v>
                </c:pt>
                <c:pt idx="250">
                  <c:v>0.75562379297250837</c:v>
                </c:pt>
                <c:pt idx="251">
                  <c:v>0.75718940816201374</c:v>
                </c:pt>
                <c:pt idx="252">
                  <c:v>0.75872035076744726</c:v>
                </c:pt>
                <c:pt idx="253">
                  <c:v>0.76133873471102209</c:v>
                </c:pt>
                <c:pt idx="254">
                  <c:v>0.76212421233760252</c:v>
                </c:pt>
                <c:pt idx="255">
                  <c:v>0.76219106979512341</c:v>
                </c:pt>
                <c:pt idx="256">
                  <c:v>0.7633048292358402</c:v>
                </c:pt>
                <c:pt idx="257">
                  <c:v>0.76662722423838703</c:v>
                </c:pt>
                <c:pt idx="258">
                  <c:v>0.76780386275249235</c:v>
                </c:pt>
                <c:pt idx="259">
                  <c:v>0.76996316265395159</c:v>
                </c:pt>
                <c:pt idx="260">
                  <c:v>0.76996316265395159</c:v>
                </c:pt>
                <c:pt idx="261">
                  <c:v>0.7700183460197928</c:v>
                </c:pt>
                <c:pt idx="262">
                  <c:v>0.7700183460197928</c:v>
                </c:pt>
                <c:pt idx="263">
                  <c:v>0.7700183460197928</c:v>
                </c:pt>
                <c:pt idx="264">
                  <c:v>0.77326472533119794</c:v>
                </c:pt>
                <c:pt idx="265">
                  <c:v>0.77642782513187014</c:v>
                </c:pt>
                <c:pt idx="266">
                  <c:v>0.77703070842590261</c:v>
                </c:pt>
                <c:pt idx="267">
                  <c:v>0.77703070842590261</c:v>
                </c:pt>
                <c:pt idx="268">
                  <c:v>0.77822281840023944</c:v>
                </c:pt>
                <c:pt idx="269">
                  <c:v>0.77822281840023944</c:v>
                </c:pt>
                <c:pt idx="270">
                  <c:v>0.77326472533119794</c:v>
                </c:pt>
                <c:pt idx="271">
                  <c:v>0.76995464832759242</c:v>
                </c:pt>
                <c:pt idx="272">
                  <c:v>0.76662722423838703</c:v>
                </c:pt>
                <c:pt idx="273">
                  <c:v>0.76995464832759242</c:v>
                </c:pt>
                <c:pt idx="274">
                  <c:v>0.77326472533119794</c:v>
                </c:pt>
                <c:pt idx="275">
                  <c:v>0.77326472533119794</c:v>
                </c:pt>
                <c:pt idx="276">
                  <c:v>0.77326472533119794</c:v>
                </c:pt>
                <c:pt idx="277">
                  <c:v>0.77326472533119794</c:v>
                </c:pt>
                <c:pt idx="278">
                  <c:v>0.77326472533119794</c:v>
                </c:pt>
                <c:pt idx="279">
                  <c:v>0.77326472533119794</c:v>
                </c:pt>
                <c:pt idx="280">
                  <c:v>0.76995464832759242</c:v>
                </c:pt>
                <c:pt idx="281">
                  <c:v>0.76662722423838703</c:v>
                </c:pt>
                <c:pt idx="282">
                  <c:v>0.76328834586522532</c:v>
                </c:pt>
                <c:pt idx="283">
                  <c:v>0.76212421233760252</c:v>
                </c:pt>
                <c:pt idx="284">
                  <c:v>0.76127854449866483</c:v>
                </c:pt>
                <c:pt idx="285">
                  <c:v>0.75373393268941402</c:v>
                </c:pt>
                <c:pt idx="286">
                  <c:v>0.73636109208136002</c:v>
                </c:pt>
                <c:pt idx="287">
                  <c:v>0.72804123016205413</c:v>
                </c:pt>
                <c:pt idx="288">
                  <c:v>0.71618029991235321</c:v>
                </c:pt>
                <c:pt idx="289">
                  <c:v>0.67454199951283544</c:v>
                </c:pt>
                <c:pt idx="290">
                  <c:v>0.58300459988406206</c:v>
                </c:pt>
                <c:pt idx="291">
                  <c:v>0.57147238281778856</c:v>
                </c:pt>
                <c:pt idx="292">
                  <c:v>0.54440422216070894</c:v>
                </c:pt>
                <c:pt idx="293">
                  <c:v>0.53862364671792562</c:v>
                </c:pt>
                <c:pt idx="294">
                  <c:v>0.53513185786240691</c:v>
                </c:pt>
                <c:pt idx="295">
                  <c:v>0.53066044392170841</c:v>
                </c:pt>
                <c:pt idx="296">
                  <c:v>0.52256725821750627</c:v>
                </c:pt>
                <c:pt idx="297">
                  <c:v>0.5198524946394274</c:v>
                </c:pt>
                <c:pt idx="298">
                  <c:v>0.51972858567335534</c:v>
                </c:pt>
                <c:pt idx="299">
                  <c:v>0.51912947746697402</c:v>
                </c:pt>
                <c:pt idx="300">
                  <c:v>0.51695826591309513</c:v>
                </c:pt>
                <c:pt idx="301">
                  <c:v>0.51456428065224491</c:v>
                </c:pt>
                <c:pt idx="302">
                  <c:v>0.50891997750031104</c:v>
                </c:pt>
                <c:pt idx="303">
                  <c:v>0.50113388612840126</c:v>
                </c:pt>
                <c:pt idx="304">
                  <c:v>0.49711684520679189</c:v>
                </c:pt>
                <c:pt idx="305">
                  <c:v>0.49576337105762691</c:v>
                </c:pt>
                <c:pt idx="306">
                  <c:v>0.49397002960679465</c:v>
                </c:pt>
                <c:pt idx="307">
                  <c:v>0.49203069106759068</c:v>
                </c:pt>
                <c:pt idx="308">
                  <c:v>0.49105238675442398</c:v>
                </c:pt>
                <c:pt idx="309">
                  <c:v>0.48831511772859654</c:v>
                </c:pt>
                <c:pt idx="310">
                  <c:v>0.4823739728305832</c:v>
                </c:pt>
                <c:pt idx="311">
                  <c:v>0.4823739728305832</c:v>
                </c:pt>
                <c:pt idx="312">
                  <c:v>0.4823739728305832</c:v>
                </c:pt>
                <c:pt idx="313">
                  <c:v>0.4823739728305832</c:v>
                </c:pt>
                <c:pt idx="314">
                  <c:v>0.4823739728305832</c:v>
                </c:pt>
                <c:pt idx="315">
                  <c:v>0.4823739728305832</c:v>
                </c:pt>
                <c:pt idx="316">
                  <c:v>0.4823739728305832</c:v>
                </c:pt>
                <c:pt idx="317">
                  <c:v>0.4823739728305832</c:v>
                </c:pt>
                <c:pt idx="318">
                  <c:v>0.4823739728305832</c:v>
                </c:pt>
                <c:pt idx="319">
                  <c:v>0.4823739728305832</c:v>
                </c:pt>
                <c:pt idx="320">
                  <c:v>0.4823739728305832</c:v>
                </c:pt>
                <c:pt idx="321">
                  <c:v>0.4823739728305832</c:v>
                </c:pt>
                <c:pt idx="322">
                  <c:v>0.4823739728305832</c:v>
                </c:pt>
                <c:pt idx="323">
                  <c:v>0.4823739728305832</c:v>
                </c:pt>
                <c:pt idx="324">
                  <c:v>0.4823739728305832</c:v>
                </c:pt>
                <c:pt idx="325">
                  <c:v>0.4823739728305832</c:v>
                </c:pt>
                <c:pt idx="326">
                  <c:v>0.4823739728305832</c:v>
                </c:pt>
                <c:pt idx="327">
                  <c:v>0.4823739728305832</c:v>
                </c:pt>
                <c:pt idx="328">
                  <c:v>0.4823739728305832</c:v>
                </c:pt>
                <c:pt idx="329">
                  <c:v>0.4823739728305832</c:v>
                </c:pt>
                <c:pt idx="330">
                  <c:v>0.47974785465927006</c:v>
                </c:pt>
                <c:pt idx="331">
                  <c:v>0.47926915864440556</c:v>
                </c:pt>
                <c:pt idx="332">
                  <c:v>0.47819013966756402</c:v>
                </c:pt>
                <c:pt idx="333">
                  <c:v>0.47819013966756402</c:v>
                </c:pt>
                <c:pt idx="334">
                  <c:v>0.47819013966756402</c:v>
                </c:pt>
                <c:pt idx="335">
                  <c:v>0.47819013966756402</c:v>
                </c:pt>
                <c:pt idx="336">
                  <c:v>0.47819013966756402</c:v>
                </c:pt>
                <c:pt idx="337">
                  <c:v>0.47819013966756402</c:v>
                </c:pt>
                <c:pt idx="338">
                  <c:v>0.47819013966756402</c:v>
                </c:pt>
                <c:pt idx="339">
                  <c:v>0.47819013966756402</c:v>
                </c:pt>
                <c:pt idx="340">
                  <c:v>0.47819013966756402</c:v>
                </c:pt>
                <c:pt idx="341">
                  <c:v>0.47819013966756402</c:v>
                </c:pt>
                <c:pt idx="342">
                  <c:v>0.47819013966756402</c:v>
                </c:pt>
                <c:pt idx="343">
                  <c:v>0.47819013966756402</c:v>
                </c:pt>
                <c:pt idx="344">
                  <c:v>0.47926915864440556</c:v>
                </c:pt>
                <c:pt idx="345">
                  <c:v>0.4800931528214834</c:v>
                </c:pt>
                <c:pt idx="346">
                  <c:v>0.4823739728305832</c:v>
                </c:pt>
                <c:pt idx="347">
                  <c:v>0.4823739728305832</c:v>
                </c:pt>
                <c:pt idx="348">
                  <c:v>0.4823739728305832</c:v>
                </c:pt>
                <c:pt idx="349">
                  <c:v>0.4823739728305832</c:v>
                </c:pt>
                <c:pt idx="350">
                  <c:v>0.48995514361281645</c:v>
                </c:pt>
                <c:pt idx="351">
                  <c:v>0.48995514361281645</c:v>
                </c:pt>
                <c:pt idx="352">
                  <c:v>0.49083173483697862</c:v>
                </c:pt>
                <c:pt idx="353">
                  <c:v>0.50059979545203559</c:v>
                </c:pt>
                <c:pt idx="354">
                  <c:v>0.50388072525670291</c:v>
                </c:pt>
                <c:pt idx="355">
                  <c:v>0.50446339430296505</c:v>
                </c:pt>
                <c:pt idx="356">
                  <c:v>0.50552834859966966</c:v>
                </c:pt>
                <c:pt idx="357">
                  <c:v>0.51040748850206741</c:v>
                </c:pt>
                <c:pt idx="358">
                  <c:v>0.51334516575709133</c:v>
                </c:pt>
                <c:pt idx="359">
                  <c:v>0.51619733488884978</c:v>
                </c:pt>
                <c:pt idx="360">
                  <c:v>0.51778652128020053</c:v>
                </c:pt>
                <c:pt idx="361">
                  <c:v>0.52069850807508333</c:v>
                </c:pt>
                <c:pt idx="362">
                  <c:v>0.52279348854232832</c:v>
                </c:pt>
                <c:pt idx="363">
                  <c:v>0.52487170705101149</c:v>
                </c:pt>
                <c:pt idx="364">
                  <c:v>0.5294675865263665</c:v>
                </c:pt>
                <c:pt idx="365">
                  <c:v>0.53203533965406813</c:v>
                </c:pt>
                <c:pt idx="366">
                  <c:v>0.53340134976392228</c:v>
                </c:pt>
                <c:pt idx="367">
                  <c:v>0.53795829303876419</c:v>
                </c:pt>
                <c:pt idx="368">
                  <c:v>0.54012789451965171</c:v>
                </c:pt>
                <c:pt idx="369">
                  <c:v>0.54084525379404158</c:v>
                </c:pt>
                <c:pt idx="370">
                  <c:v>0.54084525379404158</c:v>
                </c:pt>
                <c:pt idx="371">
                  <c:v>0.54084525379404158</c:v>
                </c:pt>
                <c:pt idx="372">
                  <c:v>0.54084525379404158</c:v>
                </c:pt>
                <c:pt idx="373">
                  <c:v>0.54084525379404158</c:v>
                </c:pt>
                <c:pt idx="374">
                  <c:v>0.54284335484145962</c:v>
                </c:pt>
                <c:pt idx="375">
                  <c:v>0.54364983984923398</c:v>
                </c:pt>
                <c:pt idx="376">
                  <c:v>0.54602025913907482</c:v>
                </c:pt>
                <c:pt idx="377">
                  <c:v>0.54602025913907482</c:v>
                </c:pt>
                <c:pt idx="378">
                  <c:v>0.54843834474479036</c:v>
                </c:pt>
                <c:pt idx="379">
                  <c:v>0.55231840547137767</c:v>
                </c:pt>
                <c:pt idx="380">
                  <c:v>0.5554060930874456</c:v>
                </c:pt>
                <c:pt idx="381">
                  <c:v>0.55790166213817094</c:v>
                </c:pt>
                <c:pt idx="382">
                  <c:v>0.5607112907630154</c:v>
                </c:pt>
                <c:pt idx="383">
                  <c:v>0.56269773309149762</c:v>
                </c:pt>
                <c:pt idx="384">
                  <c:v>0.56619416871336714</c:v>
                </c:pt>
                <c:pt idx="385">
                  <c:v>0.5674344891479236</c:v>
                </c:pt>
                <c:pt idx="386">
                  <c:v>0.56820583967507998</c:v>
                </c:pt>
                <c:pt idx="387">
                  <c:v>0.56958820509876618</c:v>
                </c:pt>
                <c:pt idx="388">
                  <c:v>0.57160551641209012</c:v>
                </c:pt>
                <c:pt idx="389">
                  <c:v>0.57225511410850793</c:v>
                </c:pt>
                <c:pt idx="390">
                  <c:v>0.57254378291500896</c:v>
                </c:pt>
                <c:pt idx="391">
                  <c:v>0.57429950172390676</c:v>
                </c:pt>
                <c:pt idx="392">
                  <c:v>0.57523894250230534</c:v>
                </c:pt>
                <c:pt idx="393">
                  <c:v>0.57523894250230534</c:v>
                </c:pt>
                <c:pt idx="394">
                  <c:v>0.57523894250230534</c:v>
                </c:pt>
                <c:pt idx="395">
                  <c:v>0.58849638897919276</c:v>
                </c:pt>
                <c:pt idx="396">
                  <c:v>0.59347428225420762</c:v>
                </c:pt>
                <c:pt idx="397">
                  <c:v>0.60300870414295948</c:v>
                </c:pt>
                <c:pt idx="398">
                  <c:v>0.61146681146194481</c:v>
                </c:pt>
                <c:pt idx="399">
                  <c:v>0.61710247688213016</c:v>
                </c:pt>
                <c:pt idx="400">
                  <c:v>0.61884373015512406</c:v>
                </c:pt>
                <c:pt idx="401">
                  <c:v>0.62227762513747154</c:v>
                </c:pt>
                <c:pt idx="402">
                  <c:v>0.62623737932976442</c:v>
                </c:pt>
                <c:pt idx="403">
                  <c:v>0.62935790724848717</c:v>
                </c:pt>
                <c:pt idx="404">
                  <c:v>0.63294636559607276</c:v>
                </c:pt>
                <c:pt idx="405">
                  <c:v>0.63418987864029708</c:v>
                </c:pt>
                <c:pt idx="406">
                  <c:v>0.63418987864029708</c:v>
                </c:pt>
                <c:pt idx="407">
                  <c:v>0.63418987864029708</c:v>
                </c:pt>
                <c:pt idx="408">
                  <c:v>0.63418987864029708</c:v>
                </c:pt>
                <c:pt idx="409">
                  <c:v>0.63418987864029708</c:v>
                </c:pt>
                <c:pt idx="410">
                  <c:v>0.63418987864029708</c:v>
                </c:pt>
                <c:pt idx="411">
                  <c:v>0.63418987864029708</c:v>
                </c:pt>
                <c:pt idx="412">
                  <c:v>0.63418987864029708</c:v>
                </c:pt>
                <c:pt idx="413">
                  <c:v>0.63294636559607276</c:v>
                </c:pt>
                <c:pt idx="414">
                  <c:v>0.62935790724848717</c:v>
                </c:pt>
                <c:pt idx="415">
                  <c:v>0.62647566606478522</c:v>
                </c:pt>
                <c:pt idx="416">
                  <c:v>0.62406234865700694</c:v>
                </c:pt>
                <c:pt idx="417">
                  <c:v>0.62292413495270005</c:v>
                </c:pt>
                <c:pt idx="418">
                  <c:v>0.62108855791772899</c:v>
                </c:pt>
                <c:pt idx="419">
                  <c:v>0.61931101502802366</c:v>
                </c:pt>
                <c:pt idx="420">
                  <c:v>0.61901728146704704</c:v>
                </c:pt>
                <c:pt idx="421">
                  <c:v>0.6185251771439253</c:v>
                </c:pt>
                <c:pt idx="422">
                  <c:v>0.6166036013915881</c:v>
                </c:pt>
                <c:pt idx="423">
                  <c:v>0.61311639256192674</c:v>
                </c:pt>
                <c:pt idx="424">
                  <c:v>0.61073682452948175</c:v>
                </c:pt>
                <c:pt idx="425">
                  <c:v>0.61017385293290671</c:v>
                </c:pt>
                <c:pt idx="426">
                  <c:v>0.59954910276427409</c:v>
                </c:pt>
                <c:pt idx="427">
                  <c:v>0.57028681165978945</c:v>
                </c:pt>
                <c:pt idx="428">
                  <c:v>0.56019470455657705</c:v>
                </c:pt>
                <c:pt idx="429">
                  <c:v>0.54084590387139442</c:v>
                </c:pt>
                <c:pt idx="430">
                  <c:v>0.53360193681944956</c:v>
                </c:pt>
                <c:pt idx="431">
                  <c:v>0.53256783158745968</c:v>
                </c:pt>
                <c:pt idx="432">
                  <c:v>0.53106222937552994</c:v>
                </c:pt>
                <c:pt idx="433">
                  <c:v>0.528892992464289</c:v>
                </c:pt>
                <c:pt idx="434">
                  <c:v>0.52812663264787096</c:v>
                </c:pt>
                <c:pt idx="435">
                  <c:v>0.52685904100124503</c:v>
                </c:pt>
                <c:pt idx="436">
                  <c:v>0.52623613688496818</c:v>
                </c:pt>
                <c:pt idx="437">
                  <c:v>0.52352721092402343</c:v>
                </c:pt>
                <c:pt idx="438">
                  <c:v>0.5134225996444387</c:v>
                </c:pt>
                <c:pt idx="439">
                  <c:v>0.50715979723812032</c:v>
                </c:pt>
                <c:pt idx="440">
                  <c:v>0.50660922781249917</c:v>
                </c:pt>
                <c:pt idx="441">
                  <c:v>0.50571624354745959</c:v>
                </c:pt>
                <c:pt idx="442">
                  <c:v>0.50358061631153161</c:v>
                </c:pt>
                <c:pt idx="443">
                  <c:v>0.50000859782744678</c:v>
                </c:pt>
                <c:pt idx="444">
                  <c:v>0.49396676556047608</c:v>
                </c:pt>
                <c:pt idx="445">
                  <c:v>0.48882749810082171</c:v>
                </c:pt>
                <c:pt idx="446">
                  <c:v>0.48029811980575088</c:v>
                </c:pt>
                <c:pt idx="447">
                  <c:v>0.4769101242680987</c:v>
                </c:pt>
                <c:pt idx="448">
                  <c:v>0.47548949323146811</c:v>
                </c:pt>
                <c:pt idx="449">
                  <c:v>0.47333736565102674</c:v>
                </c:pt>
                <c:pt idx="450">
                  <c:v>0.47114219233542548</c:v>
                </c:pt>
                <c:pt idx="451">
                  <c:v>0.47014261880972585</c:v>
                </c:pt>
                <c:pt idx="452">
                  <c:v>0.46857161652976081</c:v>
                </c:pt>
                <c:pt idx="453">
                  <c:v>0.46684424434356919</c:v>
                </c:pt>
                <c:pt idx="454">
                  <c:v>0.46577636820114288</c:v>
                </c:pt>
                <c:pt idx="455">
                  <c:v>0.46458995258739683</c:v>
                </c:pt>
                <c:pt idx="456">
                  <c:v>0.46164861472499374</c:v>
                </c:pt>
                <c:pt idx="457">
                  <c:v>0.46125004223308946</c:v>
                </c:pt>
                <c:pt idx="458">
                  <c:v>0.4606942201790557</c:v>
                </c:pt>
                <c:pt idx="459">
                  <c:v>0.46051997896248342</c:v>
                </c:pt>
                <c:pt idx="460">
                  <c:v>0.46025172005226844</c:v>
                </c:pt>
                <c:pt idx="461">
                  <c:v>0.4594538514610555</c:v>
                </c:pt>
                <c:pt idx="462">
                  <c:v>0.4590241362209303</c:v>
                </c:pt>
                <c:pt idx="463">
                  <c:v>0.45745649232795499</c:v>
                </c:pt>
                <c:pt idx="464">
                  <c:v>0.45396263913613294</c:v>
                </c:pt>
                <c:pt idx="465">
                  <c:v>0.44607800342725501</c:v>
                </c:pt>
                <c:pt idx="466">
                  <c:v>0.44446463295457661</c:v>
                </c:pt>
                <c:pt idx="467">
                  <c:v>0.43918611116632228</c:v>
                </c:pt>
                <c:pt idx="468">
                  <c:v>0.42845903157095183</c:v>
                </c:pt>
                <c:pt idx="469">
                  <c:v>0.41057599785071619</c:v>
                </c:pt>
                <c:pt idx="470">
                  <c:v>0.40616925679641536</c:v>
                </c:pt>
                <c:pt idx="471">
                  <c:v>0.40003528254994636</c:v>
                </c:pt>
                <c:pt idx="472">
                  <c:v>0.3968236206189163</c:v>
                </c:pt>
                <c:pt idx="473">
                  <c:v>0.39553033824045986</c:v>
                </c:pt>
                <c:pt idx="474">
                  <c:v>0.391038791892166</c:v>
                </c:pt>
                <c:pt idx="475">
                  <c:v>0.391038791892166</c:v>
                </c:pt>
                <c:pt idx="476">
                  <c:v>0.391038791892166</c:v>
                </c:pt>
                <c:pt idx="477">
                  <c:v>0.391038791892166</c:v>
                </c:pt>
                <c:pt idx="478">
                  <c:v>0.391038791892166</c:v>
                </c:pt>
                <c:pt idx="479">
                  <c:v>0.3865519168379169</c:v>
                </c:pt>
                <c:pt idx="480">
                  <c:v>0.38475233809784809</c:v>
                </c:pt>
                <c:pt idx="481">
                  <c:v>0.38145794692149881</c:v>
                </c:pt>
                <c:pt idx="482">
                  <c:v>0.38087906668244997</c:v>
                </c:pt>
                <c:pt idx="483">
                  <c:v>0.37723977105331258</c:v>
                </c:pt>
                <c:pt idx="484">
                  <c:v>0.37071247072324753</c:v>
                </c:pt>
                <c:pt idx="485">
                  <c:v>0.36954375805305573</c:v>
                </c:pt>
                <c:pt idx="486">
                  <c:v>0.36954375805305573</c:v>
                </c:pt>
                <c:pt idx="487">
                  <c:v>0.36938397634968384</c:v>
                </c:pt>
                <c:pt idx="488">
                  <c:v>0.36938397634968384</c:v>
                </c:pt>
                <c:pt idx="489">
                  <c:v>0.36938397634968384</c:v>
                </c:pt>
                <c:pt idx="490">
                  <c:v>0.36938397634968384</c:v>
                </c:pt>
                <c:pt idx="491">
                  <c:v>0.36938397634968384</c:v>
                </c:pt>
                <c:pt idx="492">
                  <c:v>0.36938397634968384</c:v>
                </c:pt>
                <c:pt idx="493">
                  <c:v>0.36938397634968384</c:v>
                </c:pt>
                <c:pt idx="494">
                  <c:v>0.36938397634968384</c:v>
                </c:pt>
                <c:pt idx="495">
                  <c:v>0.36938397634968384</c:v>
                </c:pt>
                <c:pt idx="496">
                  <c:v>0.36835986185025427</c:v>
                </c:pt>
                <c:pt idx="497">
                  <c:v>0.36696206997976566</c:v>
                </c:pt>
                <c:pt idx="498">
                  <c:v>0.36591432459637796</c:v>
                </c:pt>
                <c:pt idx="499">
                  <c:v>0.3646015816344344</c:v>
                </c:pt>
                <c:pt idx="500">
                  <c:v>0.36385950102507492</c:v>
                </c:pt>
                <c:pt idx="501">
                  <c:v>0.36203701733499666</c:v>
                </c:pt>
                <c:pt idx="502">
                  <c:v>0.36071399777436192</c:v>
                </c:pt>
                <c:pt idx="503">
                  <c:v>0.359879474019283</c:v>
                </c:pt>
                <c:pt idx="504">
                  <c:v>0.35763768601930701</c:v>
                </c:pt>
                <c:pt idx="505">
                  <c:v>0.35721192006289404</c:v>
                </c:pt>
                <c:pt idx="506">
                  <c:v>0.35673227576473299</c:v>
                </c:pt>
                <c:pt idx="507">
                  <c:v>0.35639448384798367</c:v>
                </c:pt>
                <c:pt idx="508">
                  <c:v>0.3554747361156852</c:v>
                </c:pt>
                <c:pt idx="509">
                  <c:v>0.3536668056045808</c:v>
                </c:pt>
                <c:pt idx="510">
                  <c:v>0.35006211145112653</c:v>
                </c:pt>
                <c:pt idx="511">
                  <c:v>0.34405361449774363</c:v>
                </c:pt>
                <c:pt idx="512">
                  <c:v>0.33757185478375545</c:v>
                </c:pt>
                <c:pt idx="513">
                  <c:v>0.3357077951017915</c:v>
                </c:pt>
                <c:pt idx="514">
                  <c:v>0.33543812272861434</c:v>
                </c:pt>
                <c:pt idx="515">
                  <c:v>0.33496587538632633</c:v>
                </c:pt>
                <c:pt idx="516">
                  <c:v>0.33304835055143212</c:v>
                </c:pt>
                <c:pt idx="517">
                  <c:v>0.32656148172762034</c:v>
                </c:pt>
                <c:pt idx="518">
                  <c:v>0.32572944905402373</c:v>
                </c:pt>
                <c:pt idx="519">
                  <c:v>0.32332506928010601</c:v>
                </c:pt>
                <c:pt idx="520">
                  <c:v>0.32292738728278969</c:v>
                </c:pt>
                <c:pt idx="521">
                  <c:v>0.32254900447939033</c:v>
                </c:pt>
                <c:pt idx="522">
                  <c:v>0.32254900447939033</c:v>
                </c:pt>
                <c:pt idx="523">
                  <c:v>0.32254900447939033</c:v>
                </c:pt>
                <c:pt idx="524">
                  <c:v>0.32254900447939033</c:v>
                </c:pt>
                <c:pt idx="525">
                  <c:v>0.32254900447939033</c:v>
                </c:pt>
                <c:pt idx="526">
                  <c:v>0.32254900447939033</c:v>
                </c:pt>
                <c:pt idx="527">
                  <c:v>0.32254900447939033</c:v>
                </c:pt>
                <c:pt idx="528">
                  <c:v>0.32254900447939033</c:v>
                </c:pt>
                <c:pt idx="529">
                  <c:v>0.32254900447939033</c:v>
                </c:pt>
                <c:pt idx="530">
                  <c:v>0.32254900447939033</c:v>
                </c:pt>
                <c:pt idx="531">
                  <c:v>0.32254900447939033</c:v>
                </c:pt>
                <c:pt idx="532">
                  <c:v>0.32254900447939033</c:v>
                </c:pt>
                <c:pt idx="533">
                  <c:v>0.32254900447939033</c:v>
                </c:pt>
                <c:pt idx="534">
                  <c:v>0.32254900447939033</c:v>
                </c:pt>
                <c:pt idx="535">
                  <c:v>0.32254900447939033</c:v>
                </c:pt>
                <c:pt idx="536">
                  <c:v>0.32254900447939033</c:v>
                </c:pt>
                <c:pt idx="537">
                  <c:v>0.32254900447939033</c:v>
                </c:pt>
                <c:pt idx="538">
                  <c:v>0.32254900447939033</c:v>
                </c:pt>
                <c:pt idx="539">
                  <c:v>0.32254900447939033</c:v>
                </c:pt>
                <c:pt idx="540">
                  <c:v>0.32254900447939033</c:v>
                </c:pt>
                <c:pt idx="541">
                  <c:v>0.32254900447939033</c:v>
                </c:pt>
                <c:pt idx="542">
                  <c:v>0.32254900447939033</c:v>
                </c:pt>
                <c:pt idx="543">
                  <c:v>0.32254900447939033</c:v>
                </c:pt>
                <c:pt idx="544">
                  <c:v>0.32254900447939033</c:v>
                </c:pt>
                <c:pt idx="545">
                  <c:v>0.32254900447939033</c:v>
                </c:pt>
                <c:pt idx="546">
                  <c:v>0.32254900447939033</c:v>
                </c:pt>
                <c:pt idx="547">
                  <c:v>0.32254900447939033</c:v>
                </c:pt>
                <c:pt idx="548">
                  <c:v>0.32254900447939033</c:v>
                </c:pt>
                <c:pt idx="549">
                  <c:v>0.32254900447939033</c:v>
                </c:pt>
                <c:pt idx="550">
                  <c:v>0.32254900447939033</c:v>
                </c:pt>
                <c:pt idx="551">
                  <c:v>0.32254900447939033</c:v>
                </c:pt>
                <c:pt idx="552">
                  <c:v>0.32254900447939033</c:v>
                </c:pt>
                <c:pt idx="553">
                  <c:v>0.32254900447939033</c:v>
                </c:pt>
                <c:pt idx="554">
                  <c:v>0.32254900447939033</c:v>
                </c:pt>
                <c:pt idx="555">
                  <c:v>0.32259216777202804</c:v>
                </c:pt>
                <c:pt idx="556">
                  <c:v>0.32293753192011976</c:v>
                </c:pt>
                <c:pt idx="557">
                  <c:v>0.32344695375435667</c:v>
                </c:pt>
                <c:pt idx="558">
                  <c:v>0.32572944905402373</c:v>
                </c:pt>
                <c:pt idx="559">
                  <c:v>0.32727812660558531</c:v>
                </c:pt>
                <c:pt idx="560">
                  <c:v>0.3301056471483042</c:v>
                </c:pt>
                <c:pt idx="561">
                  <c:v>0.33389840932416098</c:v>
                </c:pt>
                <c:pt idx="562">
                  <c:v>0.35588935063047494</c:v>
                </c:pt>
                <c:pt idx="563">
                  <c:v>0.36443991107940649</c:v>
                </c:pt>
                <c:pt idx="564">
                  <c:v>0.36706857116274544</c:v>
                </c:pt>
                <c:pt idx="565">
                  <c:v>0.36887796009041146</c:v>
                </c:pt>
                <c:pt idx="566">
                  <c:v>0.36957177599839075</c:v>
                </c:pt>
                <c:pt idx="567">
                  <c:v>0.36975768822838817</c:v>
                </c:pt>
                <c:pt idx="568">
                  <c:v>0.37006232250469506</c:v>
                </c:pt>
                <c:pt idx="569">
                  <c:v>0.37171123498470759</c:v>
                </c:pt>
                <c:pt idx="570">
                  <c:v>0.37171123498470759</c:v>
                </c:pt>
                <c:pt idx="571">
                  <c:v>0.37171123498470759</c:v>
                </c:pt>
                <c:pt idx="572">
                  <c:v>0.37171123498470759</c:v>
                </c:pt>
                <c:pt idx="573">
                  <c:v>0.37171123498470759</c:v>
                </c:pt>
                <c:pt idx="574">
                  <c:v>0.37171123498470759</c:v>
                </c:pt>
                <c:pt idx="575">
                  <c:v>0.37171123498470759</c:v>
                </c:pt>
                <c:pt idx="576">
                  <c:v>0.37171123498470759</c:v>
                </c:pt>
                <c:pt idx="577">
                  <c:v>0.37171123498470759</c:v>
                </c:pt>
                <c:pt idx="578">
                  <c:v>0.37008861679617111</c:v>
                </c:pt>
                <c:pt idx="579">
                  <c:v>0.36985699796190724</c:v>
                </c:pt>
                <c:pt idx="580">
                  <c:v>0.3696330565756637</c:v>
                </c:pt>
                <c:pt idx="581">
                  <c:v>0.3696330565756637</c:v>
                </c:pt>
                <c:pt idx="582">
                  <c:v>0.36896650057125635</c:v>
                </c:pt>
                <c:pt idx="583">
                  <c:v>0.36825125987987839</c:v>
                </c:pt>
                <c:pt idx="584">
                  <c:v>0.36812052083004421</c:v>
                </c:pt>
                <c:pt idx="585">
                  <c:v>0.36726653306807733</c:v>
                </c:pt>
                <c:pt idx="586">
                  <c:v>0.36514243992161183</c:v>
                </c:pt>
                <c:pt idx="587">
                  <c:v>0.36396218529595192</c:v>
                </c:pt>
                <c:pt idx="588">
                  <c:v>0.36189037458026851</c:v>
                </c:pt>
                <c:pt idx="589">
                  <c:v>0.36075266275695789</c:v>
                </c:pt>
                <c:pt idx="590">
                  <c:v>0.35778055293764299</c:v>
                </c:pt>
                <c:pt idx="591">
                  <c:v>0.35778055293764299</c:v>
                </c:pt>
                <c:pt idx="592">
                  <c:v>0.35778055293764299</c:v>
                </c:pt>
                <c:pt idx="593">
                  <c:v>0.35778055293764299</c:v>
                </c:pt>
                <c:pt idx="594">
                  <c:v>0.35778055293764299</c:v>
                </c:pt>
                <c:pt idx="595">
                  <c:v>0.35778055293764299</c:v>
                </c:pt>
                <c:pt idx="596">
                  <c:v>0.35778055293764299</c:v>
                </c:pt>
                <c:pt idx="597">
                  <c:v>0.35778055293764299</c:v>
                </c:pt>
                <c:pt idx="598">
                  <c:v>0.35778055293764299</c:v>
                </c:pt>
                <c:pt idx="599">
                  <c:v>0.35778055293764299</c:v>
                </c:pt>
                <c:pt idx="600">
                  <c:v>0.35778055293764299</c:v>
                </c:pt>
                <c:pt idx="601">
                  <c:v>0.35778055293764299</c:v>
                </c:pt>
                <c:pt idx="602">
                  <c:v>0.35778055293764299</c:v>
                </c:pt>
                <c:pt idx="603">
                  <c:v>0.35778055293764299</c:v>
                </c:pt>
                <c:pt idx="604">
                  <c:v>0.35778055293764299</c:v>
                </c:pt>
                <c:pt idx="605">
                  <c:v>0.35778055293764299</c:v>
                </c:pt>
                <c:pt idx="606">
                  <c:v>0.35778055293764299</c:v>
                </c:pt>
                <c:pt idx="607">
                  <c:v>0.35778055293764299</c:v>
                </c:pt>
                <c:pt idx="608">
                  <c:v>0.35778055293764299</c:v>
                </c:pt>
                <c:pt idx="609">
                  <c:v>0.35778055293764299</c:v>
                </c:pt>
                <c:pt idx="610">
                  <c:v>0.35778055293764299</c:v>
                </c:pt>
                <c:pt idx="611">
                  <c:v>0.35778055293764299</c:v>
                </c:pt>
                <c:pt idx="612">
                  <c:v>0.35778055293764299</c:v>
                </c:pt>
                <c:pt idx="613">
                  <c:v>0.35778055293764299</c:v>
                </c:pt>
                <c:pt idx="614">
                  <c:v>0.35778055293764299</c:v>
                </c:pt>
                <c:pt idx="615">
                  <c:v>0.35778055293764299</c:v>
                </c:pt>
                <c:pt idx="616">
                  <c:v>0.35778055293764299</c:v>
                </c:pt>
                <c:pt idx="617">
                  <c:v>0.35778055293764299</c:v>
                </c:pt>
                <c:pt idx="618">
                  <c:v>0.35778055293764299</c:v>
                </c:pt>
                <c:pt idx="619">
                  <c:v>0.35778055293764299</c:v>
                </c:pt>
                <c:pt idx="620">
                  <c:v>0.35778055293764299</c:v>
                </c:pt>
                <c:pt idx="621">
                  <c:v>0.35778055293764299</c:v>
                </c:pt>
                <c:pt idx="622">
                  <c:v>0.35778055293764299</c:v>
                </c:pt>
                <c:pt idx="623">
                  <c:v>0.35778055293764299</c:v>
                </c:pt>
                <c:pt idx="624">
                  <c:v>0.35778055293764299</c:v>
                </c:pt>
                <c:pt idx="625">
                  <c:v>0.35778055293764299</c:v>
                </c:pt>
                <c:pt idx="626">
                  <c:v>0.35778055293764299</c:v>
                </c:pt>
                <c:pt idx="627">
                  <c:v>0.36091152022142925</c:v>
                </c:pt>
                <c:pt idx="628">
                  <c:v>0.36091152022142925</c:v>
                </c:pt>
                <c:pt idx="629">
                  <c:v>0.36441616892996864</c:v>
                </c:pt>
                <c:pt idx="630">
                  <c:v>0.36566195336568785</c:v>
                </c:pt>
                <c:pt idx="631">
                  <c:v>0.3668101037781214</c:v>
                </c:pt>
                <c:pt idx="632">
                  <c:v>0.36993976151572006</c:v>
                </c:pt>
                <c:pt idx="633">
                  <c:v>0.37205689275770426</c:v>
                </c:pt>
                <c:pt idx="634">
                  <c:v>0.37459154292492702</c:v>
                </c:pt>
                <c:pt idx="635">
                  <c:v>0.37959460220694036</c:v>
                </c:pt>
                <c:pt idx="636">
                  <c:v>0.38140425849610005</c:v>
                </c:pt>
                <c:pt idx="637">
                  <c:v>0.38308757685439299</c:v>
                </c:pt>
                <c:pt idx="638">
                  <c:v>0.38700465517639659</c:v>
                </c:pt>
                <c:pt idx="639">
                  <c:v>0.38921781035968495</c:v>
                </c:pt>
                <c:pt idx="640">
                  <c:v>0.39008231437819579</c:v>
                </c:pt>
                <c:pt idx="641">
                  <c:v>0.39470113795404566</c:v>
                </c:pt>
                <c:pt idx="642">
                  <c:v>0.39667849214898759</c:v>
                </c:pt>
                <c:pt idx="643">
                  <c:v>0.3973279780109859</c:v>
                </c:pt>
                <c:pt idx="644">
                  <c:v>0.39808232453236253</c:v>
                </c:pt>
                <c:pt idx="645">
                  <c:v>0.39808232453236253</c:v>
                </c:pt>
                <c:pt idx="646">
                  <c:v>0.39893463839729065</c:v>
                </c:pt>
                <c:pt idx="647">
                  <c:v>0.40048378187439243</c:v>
                </c:pt>
                <c:pt idx="648">
                  <c:v>0.40222160129463941</c:v>
                </c:pt>
                <c:pt idx="649">
                  <c:v>0.40368885776443475</c:v>
                </c:pt>
                <c:pt idx="650">
                  <c:v>0.40678443211559806</c:v>
                </c:pt>
                <c:pt idx="651">
                  <c:v>0.40824749281230399</c:v>
                </c:pt>
                <c:pt idx="652">
                  <c:v>0.40865906262120494</c:v>
                </c:pt>
                <c:pt idx="653">
                  <c:v>0.41055334246100539</c:v>
                </c:pt>
                <c:pt idx="654">
                  <c:v>0.4121649059428536</c:v>
                </c:pt>
                <c:pt idx="655">
                  <c:v>0.41360976103199576</c:v>
                </c:pt>
                <c:pt idx="656">
                  <c:v>0.41386007517073553</c:v>
                </c:pt>
                <c:pt idx="657">
                  <c:v>0.41386007517073553</c:v>
                </c:pt>
                <c:pt idx="658">
                  <c:v>0.41396065252126663</c:v>
                </c:pt>
                <c:pt idx="659">
                  <c:v>0.41635164443040168</c:v>
                </c:pt>
                <c:pt idx="660">
                  <c:v>0.41635164443040168</c:v>
                </c:pt>
                <c:pt idx="661">
                  <c:v>0.41635164443040168</c:v>
                </c:pt>
                <c:pt idx="662">
                  <c:v>0.41635164443040168</c:v>
                </c:pt>
                <c:pt idx="663">
                  <c:v>0.41635164443040168</c:v>
                </c:pt>
                <c:pt idx="664">
                  <c:v>0.41635164443040168</c:v>
                </c:pt>
                <c:pt idx="665">
                  <c:v>0.41635164443040168</c:v>
                </c:pt>
                <c:pt idx="666">
                  <c:v>0.41635164443040168</c:v>
                </c:pt>
                <c:pt idx="667">
                  <c:v>0.41635164443040168</c:v>
                </c:pt>
                <c:pt idx="668">
                  <c:v>0.41635164443040168</c:v>
                </c:pt>
                <c:pt idx="669">
                  <c:v>0.41635164443040168</c:v>
                </c:pt>
                <c:pt idx="670">
                  <c:v>0.41635164443040168</c:v>
                </c:pt>
                <c:pt idx="671">
                  <c:v>0.41635164443040168</c:v>
                </c:pt>
                <c:pt idx="672">
                  <c:v>0.41635164443040168</c:v>
                </c:pt>
                <c:pt idx="673">
                  <c:v>0.41635164443040168</c:v>
                </c:pt>
                <c:pt idx="674">
                  <c:v>0.41635164443040168</c:v>
                </c:pt>
                <c:pt idx="675">
                  <c:v>0.41635164443040168</c:v>
                </c:pt>
                <c:pt idx="676">
                  <c:v>0.41635164443040168</c:v>
                </c:pt>
                <c:pt idx="677">
                  <c:v>0.41635164443040168</c:v>
                </c:pt>
                <c:pt idx="678">
                  <c:v>0.41689354086993746</c:v>
                </c:pt>
                <c:pt idx="679">
                  <c:v>0.41689354086993746</c:v>
                </c:pt>
                <c:pt idx="680">
                  <c:v>0.41924726617292052</c:v>
                </c:pt>
                <c:pt idx="681">
                  <c:v>0.41924726617292052</c:v>
                </c:pt>
                <c:pt idx="682">
                  <c:v>0.41974889110838404</c:v>
                </c:pt>
                <c:pt idx="683">
                  <c:v>0.41974889110838404</c:v>
                </c:pt>
                <c:pt idx="684">
                  <c:v>0.41974889110838404</c:v>
                </c:pt>
                <c:pt idx="685">
                  <c:v>0.42088854738352172</c:v>
                </c:pt>
                <c:pt idx="686">
                  <c:v>0.42088854738352172</c:v>
                </c:pt>
                <c:pt idx="687">
                  <c:v>0.42088854738352172</c:v>
                </c:pt>
                <c:pt idx="688">
                  <c:v>0.42088854738352172</c:v>
                </c:pt>
                <c:pt idx="689">
                  <c:v>0.42088854738352172</c:v>
                </c:pt>
                <c:pt idx="690">
                  <c:v>0.41974889110838404</c:v>
                </c:pt>
                <c:pt idx="691">
                  <c:v>0.41966421334381088</c:v>
                </c:pt>
                <c:pt idx="692">
                  <c:v>0.41911568189573067</c:v>
                </c:pt>
                <c:pt idx="693">
                  <c:v>0.41778258325885376</c:v>
                </c:pt>
                <c:pt idx="694">
                  <c:v>0.41726653958961429</c:v>
                </c:pt>
                <c:pt idx="695">
                  <c:v>0.41612007198338108</c:v>
                </c:pt>
                <c:pt idx="696">
                  <c:v>0.41480401064904843</c:v>
                </c:pt>
                <c:pt idx="697">
                  <c:v>0.41380310574282175</c:v>
                </c:pt>
                <c:pt idx="698">
                  <c:v>0.41343108468572654</c:v>
                </c:pt>
                <c:pt idx="699">
                  <c:v>0.41139750113846196</c:v>
                </c:pt>
                <c:pt idx="700">
                  <c:v>0.40241627287337223</c:v>
                </c:pt>
                <c:pt idx="701">
                  <c:v>0.39016487294299562</c:v>
                </c:pt>
                <c:pt idx="702">
                  <c:v>0.38485231782802515</c:v>
                </c:pt>
                <c:pt idx="703">
                  <c:v>0.38268580762307025</c:v>
                </c:pt>
                <c:pt idx="704">
                  <c:v>0.37688613989355846</c:v>
                </c:pt>
                <c:pt idx="705">
                  <c:v>0.37688613989355846</c:v>
                </c:pt>
                <c:pt idx="706">
                  <c:v>0.37688613989355846</c:v>
                </c:pt>
                <c:pt idx="707">
                  <c:v>0.37688613989355846</c:v>
                </c:pt>
                <c:pt idx="708">
                  <c:v>0.37688613989355846</c:v>
                </c:pt>
                <c:pt idx="709">
                  <c:v>0.37349206252601785</c:v>
                </c:pt>
                <c:pt idx="710">
                  <c:v>0.3709381294835582</c:v>
                </c:pt>
                <c:pt idx="711">
                  <c:v>0.36987716999600168</c:v>
                </c:pt>
                <c:pt idx="712">
                  <c:v>0.36918155005524761</c:v>
                </c:pt>
                <c:pt idx="713">
                  <c:v>0.36918155005524761</c:v>
                </c:pt>
                <c:pt idx="714">
                  <c:v>0.36820762047185612</c:v>
                </c:pt>
                <c:pt idx="715">
                  <c:v>0.36740792941391365</c:v>
                </c:pt>
                <c:pt idx="716">
                  <c:v>0.36713912531730086</c:v>
                </c:pt>
                <c:pt idx="717">
                  <c:v>0.36629619281961023</c:v>
                </c:pt>
                <c:pt idx="718">
                  <c:v>0.36441553607638155</c:v>
                </c:pt>
                <c:pt idx="719">
                  <c:v>0.36275694704003253</c:v>
                </c:pt>
                <c:pt idx="720">
                  <c:v>0.3622179007103139</c:v>
                </c:pt>
                <c:pt idx="721">
                  <c:v>0.3622179007103139</c:v>
                </c:pt>
                <c:pt idx="722">
                  <c:v>0.36209896251814744</c:v>
                </c:pt>
                <c:pt idx="723">
                  <c:v>0.36183418837382353</c:v>
                </c:pt>
                <c:pt idx="724">
                  <c:v>0.36183418837382353</c:v>
                </c:pt>
                <c:pt idx="725">
                  <c:v>0.36183418837382353</c:v>
                </c:pt>
                <c:pt idx="726">
                  <c:v>0.36183418837382353</c:v>
                </c:pt>
                <c:pt idx="727">
                  <c:v>0.36183418837382353</c:v>
                </c:pt>
                <c:pt idx="728">
                  <c:v>0.36183418837382353</c:v>
                </c:pt>
                <c:pt idx="729">
                  <c:v>0.36183418837382353</c:v>
                </c:pt>
                <c:pt idx="730">
                  <c:v>0.36183418837382353</c:v>
                </c:pt>
                <c:pt idx="731">
                  <c:v>0.36183418837382353</c:v>
                </c:pt>
                <c:pt idx="732">
                  <c:v>0.36183418837382353</c:v>
                </c:pt>
                <c:pt idx="733">
                  <c:v>0.36141576982753842</c:v>
                </c:pt>
                <c:pt idx="734">
                  <c:v>0.36116445918543205</c:v>
                </c:pt>
                <c:pt idx="735">
                  <c:v>0.36107785722120977</c:v>
                </c:pt>
                <c:pt idx="736">
                  <c:v>0.36107785722120977</c:v>
                </c:pt>
                <c:pt idx="737">
                  <c:v>0.36107785722120977</c:v>
                </c:pt>
                <c:pt idx="738">
                  <c:v>0.36083209915665065</c:v>
                </c:pt>
                <c:pt idx="739">
                  <c:v>0.36083209915665065</c:v>
                </c:pt>
                <c:pt idx="740">
                  <c:v>0.36083209915665065</c:v>
                </c:pt>
                <c:pt idx="741">
                  <c:v>0.36083209915665065</c:v>
                </c:pt>
                <c:pt idx="742">
                  <c:v>0.36083209915665065</c:v>
                </c:pt>
                <c:pt idx="743">
                  <c:v>0.36083209915665065</c:v>
                </c:pt>
                <c:pt idx="744">
                  <c:v>0.36083209915665065</c:v>
                </c:pt>
                <c:pt idx="745">
                  <c:v>0.3600859685373764</c:v>
                </c:pt>
                <c:pt idx="746">
                  <c:v>0.3604195125601497</c:v>
                </c:pt>
                <c:pt idx="747">
                  <c:v>0.3604195125601497</c:v>
                </c:pt>
                <c:pt idx="748">
                  <c:v>0.35975737420016934</c:v>
                </c:pt>
                <c:pt idx="749">
                  <c:v>0.35975737420016934</c:v>
                </c:pt>
                <c:pt idx="750">
                  <c:v>0.3604195125601497</c:v>
                </c:pt>
                <c:pt idx="751">
                  <c:v>0.3604195125601497</c:v>
                </c:pt>
                <c:pt idx="752">
                  <c:v>0.35975737420016934</c:v>
                </c:pt>
                <c:pt idx="753">
                  <c:v>0.35975737420016934</c:v>
                </c:pt>
                <c:pt idx="754">
                  <c:v>0.35975737420016934</c:v>
                </c:pt>
                <c:pt idx="755">
                  <c:v>0.35948995716884324</c:v>
                </c:pt>
                <c:pt idx="756">
                  <c:v>0.35884555391907003</c:v>
                </c:pt>
                <c:pt idx="757">
                  <c:v>0.35799926674496529</c:v>
                </c:pt>
                <c:pt idx="758">
                  <c:v>0.35717928786208386</c:v>
                </c:pt>
                <c:pt idx="759">
                  <c:v>0.35544503398971267</c:v>
                </c:pt>
                <c:pt idx="760">
                  <c:v>0.3548390498682733</c:v>
                </c:pt>
                <c:pt idx="761">
                  <c:v>0.35337853477743369</c:v>
                </c:pt>
                <c:pt idx="762">
                  <c:v>0.35244252708124046</c:v>
                </c:pt>
                <c:pt idx="763">
                  <c:v>0.35198800732081453</c:v>
                </c:pt>
                <c:pt idx="764">
                  <c:v>0.35140422207724636</c:v>
                </c:pt>
                <c:pt idx="765">
                  <c:v>0.35107607562150567</c:v>
                </c:pt>
                <c:pt idx="766">
                  <c:v>0.35058790096214365</c:v>
                </c:pt>
                <c:pt idx="767">
                  <c:v>0.35000540134973174</c:v>
                </c:pt>
                <c:pt idx="768">
                  <c:v>0.34946216945089176</c:v>
                </c:pt>
                <c:pt idx="769">
                  <c:v>0.34783309447669142</c:v>
                </c:pt>
                <c:pt idx="770">
                  <c:v>0.34625958551167485</c:v>
                </c:pt>
                <c:pt idx="771">
                  <c:v>0.34625958551167485</c:v>
                </c:pt>
                <c:pt idx="772">
                  <c:v>0.34559744824095467</c:v>
                </c:pt>
                <c:pt idx="773">
                  <c:v>0.34477427203233679</c:v>
                </c:pt>
                <c:pt idx="774">
                  <c:v>0.34452470131369223</c:v>
                </c:pt>
                <c:pt idx="775">
                  <c:v>0.3442395673708869</c:v>
                </c:pt>
                <c:pt idx="776">
                  <c:v>0.34291388555475655</c:v>
                </c:pt>
                <c:pt idx="777">
                  <c:v>0.34125334390639073</c:v>
                </c:pt>
                <c:pt idx="778">
                  <c:v>0.34086426545723958</c:v>
                </c:pt>
                <c:pt idx="779">
                  <c:v>0.34005498832181585</c:v>
                </c:pt>
                <c:pt idx="780">
                  <c:v>0.33925341974400458</c:v>
                </c:pt>
                <c:pt idx="781">
                  <c:v>0.33701800083182437</c:v>
                </c:pt>
                <c:pt idx="782">
                  <c:v>0.33654559390227978</c:v>
                </c:pt>
                <c:pt idx="783">
                  <c:v>0.33640655966464794</c:v>
                </c:pt>
                <c:pt idx="784">
                  <c:v>0.33514719502140849</c:v>
                </c:pt>
                <c:pt idx="785">
                  <c:v>0.33203054689336386</c:v>
                </c:pt>
                <c:pt idx="786">
                  <c:v>0.33053424973594525</c:v>
                </c:pt>
                <c:pt idx="787">
                  <c:v>0.33053424973594525</c:v>
                </c:pt>
                <c:pt idx="788">
                  <c:v>0.32904108176595409</c:v>
                </c:pt>
                <c:pt idx="789">
                  <c:v>0.32714451595247712</c:v>
                </c:pt>
                <c:pt idx="790">
                  <c:v>0.32677149970274638</c:v>
                </c:pt>
                <c:pt idx="791">
                  <c:v>0.32677149970274638</c:v>
                </c:pt>
                <c:pt idx="792">
                  <c:v>0.32677149970274638</c:v>
                </c:pt>
                <c:pt idx="793">
                  <c:v>0.32677149970274638</c:v>
                </c:pt>
                <c:pt idx="794">
                  <c:v>0.32580015154233011</c:v>
                </c:pt>
                <c:pt idx="795">
                  <c:v>0.32580015154233011</c:v>
                </c:pt>
                <c:pt idx="796">
                  <c:v>0.32580015154233011</c:v>
                </c:pt>
                <c:pt idx="797">
                  <c:v>0.32580015154233011</c:v>
                </c:pt>
                <c:pt idx="798">
                  <c:v>0.32580015154233011</c:v>
                </c:pt>
                <c:pt idx="799">
                  <c:v>0.32580015154233011</c:v>
                </c:pt>
                <c:pt idx="800">
                  <c:v>0.32580015154233011</c:v>
                </c:pt>
                <c:pt idx="801">
                  <c:v>0.32580015154233011</c:v>
                </c:pt>
                <c:pt idx="802">
                  <c:v>0.32580015154233011</c:v>
                </c:pt>
                <c:pt idx="803">
                  <c:v>0.32580015154233011</c:v>
                </c:pt>
                <c:pt idx="804">
                  <c:v>0.32580015154233011</c:v>
                </c:pt>
                <c:pt idx="805">
                  <c:v>0.32580015154233011</c:v>
                </c:pt>
                <c:pt idx="806">
                  <c:v>0.32580015154233011</c:v>
                </c:pt>
                <c:pt idx="807">
                  <c:v>0.32580015154233011</c:v>
                </c:pt>
                <c:pt idx="808">
                  <c:v>0.32580015154233011</c:v>
                </c:pt>
                <c:pt idx="809">
                  <c:v>0.32580015154233011</c:v>
                </c:pt>
                <c:pt idx="810">
                  <c:v>0.32580015154233011</c:v>
                </c:pt>
                <c:pt idx="811">
                  <c:v>0.32580015154233011</c:v>
                </c:pt>
                <c:pt idx="812">
                  <c:v>0.32580015154233011</c:v>
                </c:pt>
                <c:pt idx="813">
                  <c:v>0.32580015154233011</c:v>
                </c:pt>
                <c:pt idx="814">
                  <c:v>0.32580015154233011</c:v>
                </c:pt>
                <c:pt idx="815">
                  <c:v>0.32580015154233011</c:v>
                </c:pt>
                <c:pt idx="816">
                  <c:v>0.32580015154233011</c:v>
                </c:pt>
                <c:pt idx="817">
                  <c:v>0.32580015154233011</c:v>
                </c:pt>
                <c:pt idx="818">
                  <c:v>0.32580015154233011</c:v>
                </c:pt>
                <c:pt idx="819">
                  <c:v>0.32580015154233011</c:v>
                </c:pt>
                <c:pt idx="820">
                  <c:v>0.32580015154233011</c:v>
                </c:pt>
                <c:pt idx="821">
                  <c:v>0.32580015154233011</c:v>
                </c:pt>
                <c:pt idx="822">
                  <c:v>0.32580015154233011</c:v>
                </c:pt>
                <c:pt idx="823">
                  <c:v>0.32580015154233011</c:v>
                </c:pt>
                <c:pt idx="824">
                  <c:v>0.32580015154233011</c:v>
                </c:pt>
                <c:pt idx="825">
                  <c:v>0.32580015154233011</c:v>
                </c:pt>
                <c:pt idx="826">
                  <c:v>0.32580015154233011</c:v>
                </c:pt>
                <c:pt idx="827">
                  <c:v>0.32677149970274638</c:v>
                </c:pt>
                <c:pt idx="828">
                  <c:v>0.32714451595247712</c:v>
                </c:pt>
                <c:pt idx="829">
                  <c:v>0.33051618250334946</c:v>
                </c:pt>
                <c:pt idx="830">
                  <c:v>0.3353340194034406</c:v>
                </c:pt>
                <c:pt idx="831">
                  <c:v>0.33999755078394173</c:v>
                </c:pt>
                <c:pt idx="832">
                  <c:v>0.34131438104818124</c:v>
                </c:pt>
                <c:pt idx="833">
                  <c:v>0.34142231263128309</c:v>
                </c:pt>
                <c:pt idx="834">
                  <c:v>0.34336157218217034</c:v>
                </c:pt>
                <c:pt idx="835">
                  <c:v>0.34423801755973277</c:v>
                </c:pt>
                <c:pt idx="836">
                  <c:v>0.34452561863956016</c:v>
                </c:pt>
                <c:pt idx="837">
                  <c:v>0.34467990217745453</c:v>
                </c:pt>
                <c:pt idx="838">
                  <c:v>0.34531502791865842</c:v>
                </c:pt>
                <c:pt idx="839">
                  <c:v>0.34637182421634494</c:v>
                </c:pt>
                <c:pt idx="840">
                  <c:v>0.34803363642875151</c:v>
                </c:pt>
                <c:pt idx="841">
                  <c:v>0.34961570283093735</c:v>
                </c:pt>
                <c:pt idx="842">
                  <c:v>0.35239709270303676</c:v>
                </c:pt>
                <c:pt idx="843">
                  <c:v>0.3535790710241451</c:v>
                </c:pt>
                <c:pt idx="844">
                  <c:v>0.35389761073915688</c:v>
                </c:pt>
                <c:pt idx="845">
                  <c:v>0.35439576141950746</c:v>
                </c:pt>
                <c:pt idx="846">
                  <c:v>0.35483810776609109</c:v>
                </c:pt>
                <c:pt idx="847">
                  <c:v>0.35504179791477597</c:v>
                </c:pt>
                <c:pt idx="848">
                  <c:v>0.35633680396401179</c:v>
                </c:pt>
                <c:pt idx="849">
                  <c:v>0.35867857164545841</c:v>
                </c:pt>
                <c:pt idx="850">
                  <c:v>0.36030570740038104</c:v>
                </c:pt>
                <c:pt idx="851">
                  <c:v>0.36092613620033981</c:v>
                </c:pt>
                <c:pt idx="852">
                  <c:v>0.36159449503479918</c:v>
                </c:pt>
                <c:pt idx="853">
                  <c:v>0.36356343540082464</c:v>
                </c:pt>
                <c:pt idx="854">
                  <c:v>0.36917222862532306</c:v>
                </c:pt>
                <c:pt idx="855">
                  <c:v>0.37634880383384367</c:v>
                </c:pt>
                <c:pt idx="856">
                  <c:v>0.3794854733331447</c:v>
                </c:pt>
                <c:pt idx="857">
                  <c:v>0.3980391297106376</c:v>
                </c:pt>
                <c:pt idx="858">
                  <c:v>0.40819999182881067</c:v>
                </c:pt>
                <c:pt idx="859">
                  <c:v>0.41399787529572607</c:v>
                </c:pt>
                <c:pt idx="860">
                  <c:v>0.42125976766081386</c:v>
                </c:pt>
                <c:pt idx="861">
                  <c:v>0.43660533755520653</c:v>
                </c:pt>
                <c:pt idx="862">
                  <c:v>0.44499529621642975</c:v>
                </c:pt>
                <c:pt idx="863">
                  <c:v>0.44697273753018801</c:v>
                </c:pt>
                <c:pt idx="864">
                  <c:v>0.44728312415382088</c:v>
                </c:pt>
                <c:pt idx="865">
                  <c:v>0.44935925885268657</c:v>
                </c:pt>
                <c:pt idx="866">
                  <c:v>0.45018702957139939</c:v>
                </c:pt>
                <c:pt idx="867">
                  <c:v>0.45086757314504189</c:v>
                </c:pt>
                <c:pt idx="868">
                  <c:v>0.45157378541824655</c:v>
                </c:pt>
                <c:pt idx="869">
                  <c:v>0.45369875011503019</c:v>
                </c:pt>
                <c:pt idx="870">
                  <c:v>0.45461187300239592</c:v>
                </c:pt>
                <c:pt idx="871">
                  <c:v>0.45514708743477117</c:v>
                </c:pt>
                <c:pt idx="872">
                  <c:v>0.45514708743477117</c:v>
                </c:pt>
                <c:pt idx="873">
                  <c:v>0.45565845997538212</c:v>
                </c:pt>
                <c:pt idx="874">
                  <c:v>0.45605737799377055</c:v>
                </c:pt>
                <c:pt idx="875">
                  <c:v>0.45605737799377055</c:v>
                </c:pt>
                <c:pt idx="876">
                  <c:v>0.45605737799377055</c:v>
                </c:pt>
                <c:pt idx="877">
                  <c:v>0.45605737799377055</c:v>
                </c:pt>
                <c:pt idx="878">
                  <c:v>0.45605737799377055</c:v>
                </c:pt>
                <c:pt idx="879">
                  <c:v>0.45565845997538212</c:v>
                </c:pt>
                <c:pt idx="880">
                  <c:v>0.45542230885684193</c:v>
                </c:pt>
                <c:pt idx="881">
                  <c:v>0.45369875011503019</c:v>
                </c:pt>
                <c:pt idx="882">
                  <c:v>0.45369875011503019</c:v>
                </c:pt>
                <c:pt idx="883">
                  <c:v>0.45369875011503019</c:v>
                </c:pt>
                <c:pt idx="884">
                  <c:v>0.45366732487005557</c:v>
                </c:pt>
                <c:pt idx="885">
                  <c:v>0.45434153953586986</c:v>
                </c:pt>
                <c:pt idx="886">
                  <c:v>0.45434153953586986</c:v>
                </c:pt>
                <c:pt idx="887">
                  <c:v>0.45434153953586986</c:v>
                </c:pt>
                <c:pt idx="888">
                  <c:v>0.45435399578261504</c:v>
                </c:pt>
                <c:pt idx="889">
                  <c:v>0.45542296924520426</c:v>
                </c:pt>
                <c:pt idx="890">
                  <c:v>0.45542296924520426</c:v>
                </c:pt>
                <c:pt idx="891">
                  <c:v>0.45548051540490175</c:v>
                </c:pt>
                <c:pt idx="892">
                  <c:v>0.4545272946500698</c:v>
                </c:pt>
                <c:pt idx="893">
                  <c:v>0.4545272946500698</c:v>
                </c:pt>
                <c:pt idx="894">
                  <c:v>0.45435399578261504</c:v>
                </c:pt>
                <c:pt idx="895">
                  <c:v>0.45435399578261504</c:v>
                </c:pt>
                <c:pt idx="896">
                  <c:v>0.45434153953586986</c:v>
                </c:pt>
                <c:pt idx="897">
                  <c:v>0.45366732487005557</c:v>
                </c:pt>
                <c:pt idx="898">
                  <c:v>0.45162875355435572</c:v>
                </c:pt>
                <c:pt idx="899">
                  <c:v>0.45098545912438004</c:v>
                </c:pt>
                <c:pt idx="900">
                  <c:v>0.44961763751813322</c:v>
                </c:pt>
                <c:pt idx="901">
                  <c:v>0.44894856934806626</c:v>
                </c:pt>
                <c:pt idx="902">
                  <c:v>0.44810304579206162</c:v>
                </c:pt>
                <c:pt idx="903">
                  <c:v>0.44729023270574103</c:v>
                </c:pt>
                <c:pt idx="904">
                  <c:v>0.44553663683649314</c:v>
                </c:pt>
                <c:pt idx="905">
                  <c:v>0.44135880981663161</c:v>
                </c:pt>
                <c:pt idx="906">
                  <c:v>0.44004092501370784</c:v>
                </c:pt>
                <c:pt idx="907">
                  <c:v>0.43700239025647086</c:v>
                </c:pt>
                <c:pt idx="908">
                  <c:v>0.43501879295649259</c:v>
                </c:pt>
                <c:pt idx="909">
                  <c:v>0.43284179522693567</c:v>
                </c:pt>
                <c:pt idx="910">
                  <c:v>0.4325406876933135</c:v>
                </c:pt>
                <c:pt idx="911">
                  <c:v>0.43246329756634311</c:v>
                </c:pt>
                <c:pt idx="912">
                  <c:v>0.43246329756634311</c:v>
                </c:pt>
                <c:pt idx="913">
                  <c:v>0.4324320408403215</c:v>
                </c:pt>
                <c:pt idx="914">
                  <c:v>0.4324320408403215</c:v>
                </c:pt>
                <c:pt idx="915">
                  <c:v>0.4324320408403215</c:v>
                </c:pt>
                <c:pt idx="916">
                  <c:v>0.4324320408403215</c:v>
                </c:pt>
                <c:pt idx="917">
                  <c:v>0.4324320408403215</c:v>
                </c:pt>
                <c:pt idx="918">
                  <c:v>0.4324320408403215</c:v>
                </c:pt>
                <c:pt idx="919">
                  <c:v>0.4324320408403215</c:v>
                </c:pt>
                <c:pt idx="920">
                  <c:v>0.4324320408403215</c:v>
                </c:pt>
                <c:pt idx="921">
                  <c:v>0.4324320408403215</c:v>
                </c:pt>
                <c:pt idx="922">
                  <c:v>0.4324320408403215</c:v>
                </c:pt>
                <c:pt idx="923">
                  <c:v>0.4324320408403215</c:v>
                </c:pt>
                <c:pt idx="924">
                  <c:v>0.43234277808714122</c:v>
                </c:pt>
                <c:pt idx="925">
                  <c:v>0.43198247552456087</c:v>
                </c:pt>
                <c:pt idx="926">
                  <c:v>0.43046191637414521</c:v>
                </c:pt>
                <c:pt idx="927">
                  <c:v>0.42736780815077813</c:v>
                </c:pt>
                <c:pt idx="928">
                  <c:v>0.42531145402529263</c:v>
                </c:pt>
                <c:pt idx="929">
                  <c:v>0.42531145402529263</c:v>
                </c:pt>
                <c:pt idx="930">
                  <c:v>0.42531145402529263</c:v>
                </c:pt>
                <c:pt idx="931">
                  <c:v>0.42531145402529263</c:v>
                </c:pt>
                <c:pt idx="932">
                  <c:v>0.42736780815077813</c:v>
                </c:pt>
                <c:pt idx="933">
                  <c:v>0.42828172787342844</c:v>
                </c:pt>
                <c:pt idx="934">
                  <c:v>0.42828172787342844</c:v>
                </c:pt>
                <c:pt idx="935">
                  <c:v>0.42828172787342844</c:v>
                </c:pt>
                <c:pt idx="936">
                  <c:v>0.42828172787342844</c:v>
                </c:pt>
                <c:pt idx="937">
                  <c:v>0.42828172787342844</c:v>
                </c:pt>
                <c:pt idx="938">
                  <c:v>0.42828172787342844</c:v>
                </c:pt>
                <c:pt idx="939">
                  <c:v>0.42828172787342844</c:v>
                </c:pt>
                <c:pt idx="940">
                  <c:v>0.42828172787342844</c:v>
                </c:pt>
                <c:pt idx="941">
                  <c:v>0.42828172787342844</c:v>
                </c:pt>
                <c:pt idx="942">
                  <c:v>0.42828172787342844</c:v>
                </c:pt>
                <c:pt idx="943">
                  <c:v>0.42828172787342844</c:v>
                </c:pt>
                <c:pt idx="944">
                  <c:v>0.42828172787342844</c:v>
                </c:pt>
                <c:pt idx="945">
                  <c:v>0.42828172787342844</c:v>
                </c:pt>
                <c:pt idx="946">
                  <c:v>0.42828172787342844</c:v>
                </c:pt>
                <c:pt idx="947">
                  <c:v>0.42828172787342844</c:v>
                </c:pt>
                <c:pt idx="948">
                  <c:v>0.42828172787342844</c:v>
                </c:pt>
                <c:pt idx="949">
                  <c:v>0.42828172787342844</c:v>
                </c:pt>
                <c:pt idx="950">
                  <c:v>0.42828172787342844</c:v>
                </c:pt>
                <c:pt idx="951">
                  <c:v>0.42828172787342844</c:v>
                </c:pt>
                <c:pt idx="952">
                  <c:v>0.42828172787342844</c:v>
                </c:pt>
                <c:pt idx="953">
                  <c:v>0.42828172787342844</c:v>
                </c:pt>
                <c:pt idx="954">
                  <c:v>0.42828172787342844</c:v>
                </c:pt>
                <c:pt idx="955">
                  <c:v>0.43054742195017226</c:v>
                </c:pt>
                <c:pt idx="956">
                  <c:v>0.42828172787342844</c:v>
                </c:pt>
                <c:pt idx="957">
                  <c:v>0.42751037429552935</c:v>
                </c:pt>
                <c:pt idx="958">
                  <c:v>0.42828172787342844</c:v>
                </c:pt>
                <c:pt idx="959">
                  <c:v>0.43054742195017226</c:v>
                </c:pt>
                <c:pt idx="960">
                  <c:v>0.43165974528149942</c:v>
                </c:pt>
                <c:pt idx="961">
                  <c:v>0.43165974528149942</c:v>
                </c:pt>
                <c:pt idx="962">
                  <c:v>0.43228517349554385</c:v>
                </c:pt>
                <c:pt idx="963">
                  <c:v>0.43330411362054178</c:v>
                </c:pt>
                <c:pt idx="964">
                  <c:v>0.43553656331092921</c:v>
                </c:pt>
                <c:pt idx="965">
                  <c:v>0.43672045429345785</c:v>
                </c:pt>
                <c:pt idx="966">
                  <c:v>0.43683530739040749</c:v>
                </c:pt>
                <c:pt idx="967">
                  <c:v>0.43683530739040749</c:v>
                </c:pt>
                <c:pt idx="968">
                  <c:v>0.43783823702853719</c:v>
                </c:pt>
                <c:pt idx="969">
                  <c:v>0.43852596079849648</c:v>
                </c:pt>
                <c:pt idx="970">
                  <c:v>0.43897531647023175</c:v>
                </c:pt>
                <c:pt idx="971">
                  <c:v>0.43897531647023175</c:v>
                </c:pt>
                <c:pt idx="972">
                  <c:v>0.4402175670039018</c:v>
                </c:pt>
                <c:pt idx="973">
                  <c:v>0.44121630394960276</c:v>
                </c:pt>
                <c:pt idx="974">
                  <c:v>0.44121630394960276</c:v>
                </c:pt>
                <c:pt idx="975">
                  <c:v>0.44121630394960276</c:v>
                </c:pt>
                <c:pt idx="976">
                  <c:v>0.44180560439325089</c:v>
                </c:pt>
                <c:pt idx="977">
                  <c:v>0.44266176055804285</c:v>
                </c:pt>
                <c:pt idx="978">
                  <c:v>0.4429308872733716</c:v>
                </c:pt>
                <c:pt idx="979">
                  <c:v>0.4438268944348287</c:v>
                </c:pt>
                <c:pt idx="980">
                  <c:v>0.44474498678997532</c:v>
                </c:pt>
                <c:pt idx="981">
                  <c:v>0.44622245174228398</c:v>
                </c:pt>
                <c:pt idx="982">
                  <c:v>0.44970255128895931</c:v>
                </c:pt>
                <c:pt idx="983">
                  <c:v>0.45176287315803393</c:v>
                </c:pt>
                <c:pt idx="984">
                  <c:v>0.45255708741196671</c:v>
                </c:pt>
                <c:pt idx="985">
                  <c:v>0.45379015950641022</c:v>
                </c:pt>
                <c:pt idx="986">
                  <c:v>0.45379015950641022</c:v>
                </c:pt>
                <c:pt idx="987">
                  <c:v>0.45379015950641022</c:v>
                </c:pt>
                <c:pt idx="988">
                  <c:v>0.45379015950641022</c:v>
                </c:pt>
                <c:pt idx="989">
                  <c:v>0.45379015950641022</c:v>
                </c:pt>
                <c:pt idx="990">
                  <c:v>0.45255708741196671</c:v>
                </c:pt>
                <c:pt idx="991">
                  <c:v>0.45176287315803393</c:v>
                </c:pt>
                <c:pt idx="992">
                  <c:v>0.45105005524823139</c:v>
                </c:pt>
                <c:pt idx="993">
                  <c:v>0.44970255128895931</c:v>
                </c:pt>
                <c:pt idx="994">
                  <c:v>0.44622245174228398</c:v>
                </c:pt>
                <c:pt idx="995">
                  <c:v>0.44622245174228398</c:v>
                </c:pt>
                <c:pt idx="996">
                  <c:v>0.44970255128895931</c:v>
                </c:pt>
                <c:pt idx="997">
                  <c:v>0.45105005524823139</c:v>
                </c:pt>
                <c:pt idx="998">
                  <c:v>0.45105005524823139</c:v>
                </c:pt>
                <c:pt idx="999">
                  <c:v>0.45105005524823139</c:v>
                </c:pt>
                <c:pt idx="1000">
                  <c:v>0.45105005524823139</c:v>
                </c:pt>
                <c:pt idx="1001">
                  <c:v>0.45187240114257543</c:v>
                </c:pt>
                <c:pt idx="1002">
                  <c:v>0.45187240114257543</c:v>
                </c:pt>
                <c:pt idx="1003">
                  <c:v>0.45187240114257543</c:v>
                </c:pt>
                <c:pt idx="1004">
                  <c:v>0.45187240114257543</c:v>
                </c:pt>
                <c:pt idx="1005">
                  <c:v>0.45187240114257543</c:v>
                </c:pt>
                <c:pt idx="1006">
                  <c:v>0.45310547423755487</c:v>
                </c:pt>
                <c:pt idx="1007">
                  <c:v>0.45397295511493962</c:v>
                </c:pt>
                <c:pt idx="1008">
                  <c:v>0.45545511566385721</c:v>
                </c:pt>
                <c:pt idx="1009">
                  <c:v>0.45662934938224548</c:v>
                </c:pt>
                <c:pt idx="1010">
                  <c:v>0.45982135365817289</c:v>
                </c:pt>
                <c:pt idx="1011">
                  <c:v>0.46143158719681443</c:v>
                </c:pt>
                <c:pt idx="1012">
                  <c:v>0.4620563455935463</c:v>
                </c:pt>
                <c:pt idx="1013">
                  <c:v>0.46255559073559316</c:v>
                </c:pt>
                <c:pt idx="1014">
                  <c:v>0.46524869401172453</c:v>
                </c:pt>
                <c:pt idx="1015">
                  <c:v>0.46524869401172453</c:v>
                </c:pt>
                <c:pt idx="1016">
                  <c:v>0.46524869401172453</c:v>
                </c:pt>
                <c:pt idx="1017">
                  <c:v>0.46524869401172453</c:v>
                </c:pt>
                <c:pt idx="1018">
                  <c:v>0.46524869401172453</c:v>
                </c:pt>
                <c:pt idx="1019">
                  <c:v>0.46524869401172453</c:v>
                </c:pt>
                <c:pt idx="1020">
                  <c:v>0.46524869401172453</c:v>
                </c:pt>
                <c:pt idx="1021">
                  <c:v>0.46524869401172453</c:v>
                </c:pt>
                <c:pt idx="1022">
                  <c:v>0.46524869401172453</c:v>
                </c:pt>
                <c:pt idx="1023">
                  <c:v>0.46524869401172453</c:v>
                </c:pt>
                <c:pt idx="1024">
                  <c:v>0.46524869401172453</c:v>
                </c:pt>
                <c:pt idx="1025">
                  <c:v>0.46524869401172453</c:v>
                </c:pt>
                <c:pt idx="1026">
                  <c:v>0.46524869401172453</c:v>
                </c:pt>
                <c:pt idx="1027">
                  <c:v>0.46524869401172453</c:v>
                </c:pt>
                <c:pt idx="1028">
                  <c:v>0.46524869401172453</c:v>
                </c:pt>
                <c:pt idx="1029">
                  <c:v>0.46524869401172453</c:v>
                </c:pt>
                <c:pt idx="1030">
                  <c:v>0.46524869401172453</c:v>
                </c:pt>
                <c:pt idx="1031">
                  <c:v>0.46524869401172453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2-41F4-A914-B9BE69AE6336}"/>
            </c:ext>
          </c:extLst>
        </c:ser>
        <c:ser>
          <c:idx val="3"/>
          <c:order val="3"/>
          <c:tx>
            <c:strRef>
              <c:f>Indice!$AL$5</c:f>
              <c:strCache>
                <c:ptCount val="1"/>
                <c:pt idx="0">
                  <c:v>Q50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  <c:pt idx="1031">
                  <c:v>46304</c:v>
                </c:pt>
              </c:numCache>
            </c:numRef>
          </c:cat>
          <c:val>
            <c:numRef>
              <c:f>Indice!$AL$58:$AL$1500</c:f>
              <c:numCache>
                <c:formatCode>General</c:formatCode>
                <c:ptCount val="1443"/>
                <c:pt idx="0">
                  <c:v>0.78237478356306234</c:v>
                </c:pt>
                <c:pt idx="1">
                  <c:v>0.7775168971800861</c:v>
                </c:pt>
                <c:pt idx="2">
                  <c:v>0.77320636268065512</c:v>
                </c:pt>
                <c:pt idx="3">
                  <c:v>0.77269356603931083</c:v>
                </c:pt>
                <c:pt idx="4">
                  <c:v>0.76986176120250505</c:v>
                </c:pt>
                <c:pt idx="5">
                  <c:v>0.7670652904823807</c:v>
                </c:pt>
                <c:pt idx="6">
                  <c:v>0.7657851991131559</c:v>
                </c:pt>
                <c:pt idx="7">
                  <c:v>0.76142798607575468</c:v>
                </c:pt>
                <c:pt idx="8">
                  <c:v>0.75821838976098932</c:v>
                </c:pt>
                <c:pt idx="9">
                  <c:v>0.75789881540679094</c:v>
                </c:pt>
                <c:pt idx="10">
                  <c:v>0.75444109014107696</c:v>
                </c:pt>
                <c:pt idx="11">
                  <c:v>0.74725333473273636</c:v>
                </c:pt>
                <c:pt idx="12">
                  <c:v>0.74264343606717631</c:v>
                </c:pt>
                <c:pt idx="13">
                  <c:v>0.74178045367556511</c:v>
                </c:pt>
                <c:pt idx="14">
                  <c:v>0.73633131668924479</c:v>
                </c:pt>
                <c:pt idx="15">
                  <c:v>0.73029488403706067</c:v>
                </c:pt>
                <c:pt idx="16">
                  <c:v>0.72848496719029665</c:v>
                </c:pt>
                <c:pt idx="17">
                  <c:v>0.72606973511573392</c:v>
                </c:pt>
                <c:pt idx="18">
                  <c:v>0.72358742561799616</c:v>
                </c:pt>
                <c:pt idx="19">
                  <c:v>0.71938878847828203</c:v>
                </c:pt>
                <c:pt idx="20">
                  <c:v>0.71276204525490539</c:v>
                </c:pt>
                <c:pt idx="21">
                  <c:v>0.71078541035848986</c:v>
                </c:pt>
                <c:pt idx="22">
                  <c:v>0.70229151084162766</c:v>
                </c:pt>
                <c:pt idx="23">
                  <c:v>0.69651878933347688</c:v>
                </c:pt>
                <c:pt idx="24">
                  <c:v>0.68913135793320013</c:v>
                </c:pt>
                <c:pt idx="25">
                  <c:v>0.68409181144153464</c:v>
                </c:pt>
                <c:pt idx="26">
                  <c:v>0.68215860053716137</c:v>
                </c:pt>
                <c:pt idx="27">
                  <c:v>0.6804473659232646</c:v>
                </c:pt>
                <c:pt idx="28">
                  <c:v>0.67527416601917878</c:v>
                </c:pt>
                <c:pt idx="29">
                  <c:v>0.66876466403504597</c:v>
                </c:pt>
                <c:pt idx="30">
                  <c:v>0.6649623686270405</c:v>
                </c:pt>
                <c:pt idx="31">
                  <c:v>0.66123265296378597</c:v>
                </c:pt>
                <c:pt idx="32">
                  <c:v>0.65849924164474671</c:v>
                </c:pt>
                <c:pt idx="33">
                  <c:v>0.65592796663148012</c:v>
                </c:pt>
                <c:pt idx="34">
                  <c:v>0.65440500453420203</c:v>
                </c:pt>
                <c:pt idx="35">
                  <c:v>0.65391063384923465</c:v>
                </c:pt>
                <c:pt idx="36">
                  <c:v>0.65352485910322899</c:v>
                </c:pt>
                <c:pt idx="37">
                  <c:v>0.65291303603478179</c:v>
                </c:pt>
                <c:pt idx="38">
                  <c:v>0.65221844357645198</c:v>
                </c:pt>
                <c:pt idx="39">
                  <c:v>0.65065653750483132</c:v>
                </c:pt>
                <c:pt idx="40">
                  <c:v>0.64782895091093629</c:v>
                </c:pt>
                <c:pt idx="41">
                  <c:v>0.64578792635769644</c:v>
                </c:pt>
                <c:pt idx="42">
                  <c:v>0.64101253403172309</c:v>
                </c:pt>
                <c:pt idx="43">
                  <c:v>0.63541517072935205</c:v>
                </c:pt>
                <c:pt idx="44">
                  <c:v>0.63373581556469516</c:v>
                </c:pt>
                <c:pt idx="45">
                  <c:v>0.63284030295409921</c:v>
                </c:pt>
                <c:pt idx="46">
                  <c:v>0.63154121566525911</c:v>
                </c:pt>
                <c:pt idx="47">
                  <c:v>0.63007111137248417</c:v>
                </c:pt>
                <c:pt idx="48">
                  <c:v>0.62931670990889788</c:v>
                </c:pt>
                <c:pt idx="49">
                  <c:v>0.62748207332010808</c:v>
                </c:pt>
                <c:pt idx="50">
                  <c:v>0.62510514470226219</c:v>
                </c:pt>
                <c:pt idx="51">
                  <c:v>0.62448855173706286</c:v>
                </c:pt>
                <c:pt idx="52">
                  <c:v>0.62381525966383378</c:v>
                </c:pt>
                <c:pt idx="53">
                  <c:v>0.62381525966383378</c:v>
                </c:pt>
                <c:pt idx="54">
                  <c:v>0.62381525966383378</c:v>
                </c:pt>
                <c:pt idx="55">
                  <c:v>0.62448855173706286</c:v>
                </c:pt>
                <c:pt idx="56">
                  <c:v>0.62448855173706286</c:v>
                </c:pt>
                <c:pt idx="57">
                  <c:v>0.62381525966383378</c:v>
                </c:pt>
                <c:pt idx="58">
                  <c:v>0.62381525966383378</c:v>
                </c:pt>
                <c:pt idx="59">
                  <c:v>0.62381525966383378</c:v>
                </c:pt>
                <c:pt idx="60">
                  <c:v>0.62448855173706286</c:v>
                </c:pt>
                <c:pt idx="61">
                  <c:v>0.62448855173706286</c:v>
                </c:pt>
                <c:pt idx="62">
                  <c:v>0.62448855173706286</c:v>
                </c:pt>
                <c:pt idx="63">
                  <c:v>0.62448855173706286</c:v>
                </c:pt>
                <c:pt idx="64">
                  <c:v>0.62448855173706286</c:v>
                </c:pt>
                <c:pt idx="65">
                  <c:v>0.62448855173706286</c:v>
                </c:pt>
                <c:pt idx="66">
                  <c:v>0.62448855173706286</c:v>
                </c:pt>
                <c:pt idx="67">
                  <c:v>0.62448855173706286</c:v>
                </c:pt>
                <c:pt idx="68">
                  <c:v>0.62510514470226219</c:v>
                </c:pt>
                <c:pt idx="69">
                  <c:v>0.62643276222591937</c:v>
                </c:pt>
                <c:pt idx="70">
                  <c:v>0.62822480226219657</c:v>
                </c:pt>
                <c:pt idx="71">
                  <c:v>0.62824321787135784</c:v>
                </c:pt>
                <c:pt idx="72">
                  <c:v>0.63080522981083409</c:v>
                </c:pt>
                <c:pt idx="73">
                  <c:v>0.63284030295409921</c:v>
                </c:pt>
                <c:pt idx="74">
                  <c:v>0.63373581556469516</c:v>
                </c:pt>
                <c:pt idx="75">
                  <c:v>0.63617948733427787</c:v>
                </c:pt>
                <c:pt idx="76">
                  <c:v>0.64144155540878467</c:v>
                </c:pt>
                <c:pt idx="77">
                  <c:v>0.64144155540878467</c:v>
                </c:pt>
                <c:pt idx="78">
                  <c:v>0.64144155540878467</c:v>
                </c:pt>
                <c:pt idx="79">
                  <c:v>0.64144155540878467</c:v>
                </c:pt>
                <c:pt idx="80">
                  <c:v>0.64144155540878467</c:v>
                </c:pt>
                <c:pt idx="81">
                  <c:v>0.64144155540878467</c:v>
                </c:pt>
                <c:pt idx="82">
                  <c:v>0.64144155540878467</c:v>
                </c:pt>
                <c:pt idx="83">
                  <c:v>0.64144155540878467</c:v>
                </c:pt>
                <c:pt idx="84">
                  <c:v>0.65116442197223823</c:v>
                </c:pt>
                <c:pt idx="85">
                  <c:v>0.65811036877380213</c:v>
                </c:pt>
                <c:pt idx="86">
                  <c:v>0.65867732929586142</c:v>
                </c:pt>
                <c:pt idx="87">
                  <c:v>0.66518459469665236</c:v>
                </c:pt>
                <c:pt idx="88">
                  <c:v>0.68444589323072791</c:v>
                </c:pt>
                <c:pt idx="89">
                  <c:v>0.69799172847022184</c:v>
                </c:pt>
                <c:pt idx="90">
                  <c:v>0.70438123181933521</c:v>
                </c:pt>
                <c:pt idx="91">
                  <c:v>0.71429030238121571</c:v>
                </c:pt>
                <c:pt idx="92">
                  <c:v>0.7197719827669069</c:v>
                </c:pt>
                <c:pt idx="93">
                  <c:v>0.72361322781067194</c:v>
                </c:pt>
                <c:pt idx="94">
                  <c:v>0.72762625137025738</c:v>
                </c:pt>
                <c:pt idx="95">
                  <c:v>0.73525875947218988</c:v>
                </c:pt>
                <c:pt idx="96">
                  <c:v>0.7529625741682302</c:v>
                </c:pt>
                <c:pt idx="97">
                  <c:v>0.76558921749169007</c:v>
                </c:pt>
                <c:pt idx="98">
                  <c:v>0.76773824026491622</c:v>
                </c:pt>
                <c:pt idx="99">
                  <c:v>0.7689943282880003</c:v>
                </c:pt>
                <c:pt idx="100">
                  <c:v>0.7697237335472209</c:v>
                </c:pt>
                <c:pt idx="101">
                  <c:v>0.7773163485551059</c:v>
                </c:pt>
                <c:pt idx="102">
                  <c:v>0.79151113133070039</c:v>
                </c:pt>
                <c:pt idx="103">
                  <c:v>0.799602469252507</c:v>
                </c:pt>
                <c:pt idx="104">
                  <c:v>0.80848867687775727</c:v>
                </c:pt>
                <c:pt idx="105">
                  <c:v>0.82416276379999576</c:v>
                </c:pt>
                <c:pt idx="106">
                  <c:v>0.838991314527614</c:v>
                </c:pt>
                <c:pt idx="107">
                  <c:v>0.84630263416526019</c:v>
                </c:pt>
                <c:pt idx="108">
                  <c:v>0.85008208073066904</c:v>
                </c:pt>
                <c:pt idx="109">
                  <c:v>0.87834721623880974</c:v>
                </c:pt>
                <c:pt idx="110">
                  <c:v>0.90682997378754959</c:v>
                </c:pt>
                <c:pt idx="111">
                  <c:v>0.91207097839663476</c:v>
                </c:pt>
                <c:pt idx="112">
                  <c:v>0.91935761654713932</c:v>
                </c:pt>
                <c:pt idx="113">
                  <c:v>0.94045029725824891</c:v>
                </c:pt>
                <c:pt idx="114">
                  <c:v>0.94045029725824891</c:v>
                </c:pt>
                <c:pt idx="115">
                  <c:v>0.94045029725824891</c:v>
                </c:pt>
                <c:pt idx="116">
                  <c:v>0.95620899909799495</c:v>
                </c:pt>
                <c:pt idx="117">
                  <c:v>0.96138923268791387</c:v>
                </c:pt>
                <c:pt idx="118">
                  <c:v>0.96138923268791387</c:v>
                </c:pt>
                <c:pt idx="119">
                  <c:v>0.96138923268791387</c:v>
                </c:pt>
                <c:pt idx="120">
                  <c:v>0.96138923268791387</c:v>
                </c:pt>
                <c:pt idx="121">
                  <c:v>0.96138923268791387</c:v>
                </c:pt>
                <c:pt idx="122">
                  <c:v>0.96138923268791387</c:v>
                </c:pt>
                <c:pt idx="123">
                  <c:v>0.96138923268791387</c:v>
                </c:pt>
                <c:pt idx="124">
                  <c:v>0.96138923268791387</c:v>
                </c:pt>
                <c:pt idx="125">
                  <c:v>0.96138923268791387</c:v>
                </c:pt>
                <c:pt idx="126">
                  <c:v>0.96797229319883993</c:v>
                </c:pt>
                <c:pt idx="127">
                  <c:v>0.96797229319883993</c:v>
                </c:pt>
                <c:pt idx="128">
                  <c:v>0.96797229319883993</c:v>
                </c:pt>
                <c:pt idx="129">
                  <c:v>0.96797229319883993</c:v>
                </c:pt>
                <c:pt idx="130">
                  <c:v>0.96797229319883993</c:v>
                </c:pt>
                <c:pt idx="131">
                  <c:v>0.97190086038840406</c:v>
                </c:pt>
                <c:pt idx="132">
                  <c:v>0.97403934344611964</c:v>
                </c:pt>
                <c:pt idx="133">
                  <c:v>0.9808023998829738</c:v>
                </c:pt>
                <c:pt idx="134">
                  <c:v>0.9808023998829738</c:v>
                </c:pt>
                <c:pt idx="135">
                  <c:v>0.9808023998829738</c:v>
                </c:pt>
                <c:pt idx="136">
                  <c:v>0.9808023998829738</c:v>
                </c:pt>
                <c:pt idx="137">
                  <c:v>0.9808023998829738</c:v>
                </c:pt>
                <c:pt idx="138">
                  <c:v>0.9808023998829738</c:v>
                </c:pt>
                <c:pt idx="139">
                  <c:v>0.98708911349152872</c:v>
                </c:pt>
                <c:pt idx="140">
                  <c:v>0.98708911349152872</c:v>
                </c:pt>
                <c:pt idx="141">
                  <c:v>0.98046755689689746</c:v>
                </c:pt>
                <c:pt idx="142">
                  <c:v>0.98032605705467457</c:v>
                </c:pt>
                <c:pt idx="143">
                  <c:v>0.98032605705467457</c:v>
                </c:pt>
                <c:pt idx="144">
                  <c:v>0.97244374901365349</c:v>
                </c:pt>
                <c:pt idx="145">
                  <c:v>0.96851518182408936</c:v>
                </c:pt>
                <c:pt idx="146">
                  <c:v>0.96385883935690631</c:v>
                </c:pt>
                <c:pt idx="147">
                  <c:v>0.9602000515674316</c:v>
                </c:pt>
                <c:pt idx="148">
                  <c:v>0.95773044489843917</c:v>
                </c:pt>
                <c:pt idx="149">
                  <c:v>0.95575816701098248</c:v>
                </c:pt>
                <c:pt idx="150">
                  <c:v>0.95315407128080554</c:v>
                </c:pt>
                <c:pt idx="151">
                  <c:v>0.94926785273991765</c:v>
                </c:pt>
                <c:pt idx="152">
                  <c:v>0.94663093881277049</c:v>
                </c:pt>
                <c:pt idx="153">
                  <c:v>0.94392652152062739</c:v>
                </c:pt>
                <c:pt idx="154">
                  <c:v>0.94059099262137325</c:v>
                </c:pt>
                <c:pt idx="155">
                  <c:v>0.93886183454756345</c:v>
                </c:pt>
                <c:pt idx="156">
                  <c:v>0.92915934344311435</c:v>
                </c:pt>
                <c:pt idx="157">
                  <c:v>0.91438840049981618</c:v>
                </c:pt>
                <c:pt idx="158">
                  <c:v>0.90752811103944786</c:v>
                </c:pt>
                <c:pt idx="159">
                  <c:v>0.90561488426717451</c:v>
                </c:pt>
                <c:pt idx="160">
                  <c:v>0.90415178287419251</c:v>
                </c:pt>
                <c:pt idx="161">
                  <c:v>0.90231431707482679</c:v>
                </c:pt>
                <c:pt idx="162">
                  <c:v>0.90231431707482679</c:v>
                </c:pt>
                <c:pt idx="163">
                  <c:v>0.90086607274186603</c:v>
                </c:pt>
                <c:pt idx="164">
                  <c:v>0.89632919863125671</c:v>
                </c:pt>
                <c:pt idx="165">
                  <c:v>0.88951215671160488</c:v>
                </c:pt>
                <c:pt idx="166">
                  <c:v>0.88951215671160488</c:v>
                </c:pt>
                <c:pt idx="167">
                  <c:v>0.88951215671160488</c:v>
                </c:pt>
                <c:pt idx="168">
                  <c:v>0.88604008277053581</c:v>
                </c:pt>
                <c:pt idx="169">
                  <c:v>0.88499630303593602</c:v>
                </c:pt>
                <c:pt idx="170">
                  <c:v>0.88499630303593602</c:v>
                </c:pt>
                <c:pt idx="171">
                  <c:v>0.88424036709492826</c:v>
                </c:pt>
                <c:pt idx="172">
                  <c:v>0.88276987893028247</c:v>
                </c:pt>
                <c:pt idx="173">
                  <c:v>0.87961769662732059</c:v>
                </c:pt>
                <c:pt idx="174">
                  <c:v>0.87961769662732059</c:v>
                </c:pt>
                <c:pt idx="175">
                  <c:v>0.88276987893028247</c:v>
                </c:pt>
                <c:pt idx="176">
                  <c:v>0.88276987893028247</c:v>
                </c:pt>
                <c:pt idx="177">
                  <c:v>0.87961769662732059</c:v>
                </c:pt>
                <c:pt idx="178">
                  <c:v>0.87650160769704644</c:v>
                </c:pt>
                <c:pt idx="179">
                  <c:v>0.87506166686061526</c:v>
                </c:pt>
                <c:pt idx="180">
                  <c:v>0.87506166686061526</c:v>
                </c:pt>
                <c:pt idx="181">
                  <c:v>0.87204513284691698</c:v>
                </c:pt>
                <c:pt idx="182">
                  <c:v>0.86877204435374211</c:v>
                </c:pt>
                <c:pt idx="183">
                  <c:v>0.86877204435374211</c:v>
                </c:pt>
                <c:pt idx="184">
                  <c:v>0.86660981701549589</c:v>
                </c:pt>
                <c:pt idx="185">
                  <c:v>0.86403096415496805</c:v>
                </c:pt>
                <c:pt idx="186">
                  <c:v>0.86140714210009173</c:v>
                </c:pt>
                <c:pt idx="187">
                  <c:v>0.85990433814713807</c:v>
                </c:pt>
                <c:pt idx="188">
                  <c:v>0.85990433814713807</c:v>
                </c:pt>
                <c:pt idx="189">
                  <c:v>0.85990433814713807</c:v>
                </c:pt>
                <c:pt idx="190">
                  <c:v>0.85930353927606906</c:v>
                </c:pt>
                <c:pt idx="191">
                  <c:v>0.85671589102665391</c:v>
                </c:pt>
                <c:pt idx="192">
                  <c:v>0.85440820487468083</c:v>
                </c:pt>
                <c:pt idx="193">
                  <c:v>0.85418118653546204</c:v>
                </c:pt>
                <c:pt idx="194">
                  <c:v>0.85402245040252733</c:v>
                </c:pt>
                <c:pt idx="195">
                  <c:v>0.85213079925078428</c:v>
                </c:pt>
                <c:pt idx="196">
                  <c:v>0.85213079925078428</c:v>
                </c:pt>
                <c:pt idx="197">
                  <c:v>0.85213079925078428</c:v>
                </c:pt>
                <c:pt idx="198">
                  <c:v>0.85213079925078428</c:v>
                </c:pt>
                <c:pt idx="199">
                  <c:v>0.85213079925078428</c:v>
                </c:pt>
                <c:pt idx="200">
                  <c:v>0.85213079925078428</c:v>
                </c:pt>
                <c:pt idx="201">
                  <c:v>0.85213079925078428</c:v>
                </c:pt>
                <c:pt idx="202">
                  <c:v>0.85213079925078428</c:v>
                </c:pt>
                <c:pt idx="203">
                  <c:v>0.85213079925078428</c:v>
                </c:pt>
                <c:pt idx="204">
                  <c:v>0.85213079925078428</c:v>
                </c:pt>
                <c:pt idx="205">
                  <c:v>0.84994297525415985</c:v>
                </c:pt>
                <c:pt idx="206">
                  <c:v>0.84862368708468794</c:v>
                </c:pt>
                <c:pt idx="207">
                  <c:v>0.84862368708468794</c:v>
                </c:pt>
                <c:pt idx="208">
                  <c:v>0.84546144412539959</c:v>
                </c:pt>
                <c:pt idx="209">
                  <c:v>0.84139095726014124</c:v>
                </c:pt>
                <c:pt idx="210">
                  <c:v>0.83919647103285122</c:v>
                </c:pt>
                <c:pt idx="211">
                  <c:v>0.83710977959051425</c:v>
                </c:pt>
                <c:pt idx="212">
                  <c:v>0.83425614509037693</c:v>
                </c:pt>
                <c:pt idx="213">
                  <c:v>0.8331206068347301</c:v>
                </c:pt>
                <c:pt idx="214">
                  <c:v>0.83251049707325986</c:v>
                </c:pt>
                <c:pt idx="215">
                  <c:v>0.83251049707325986</c:v>
                </c:pt>
                <c:pt idx="216">
                  <c:v>0.83150107899572423</c:v>
                </c:pt>
                <c:pt idx="217">
                  <c:v>0.83150107899572423</c:v>
                </c:pt>
                <c:pt idx="218">
                  <c:v>0.83150107899572423</c:v>
                </c:pt>
                <c:pt idx="219">
                  <c:v>0.83150107899572423</c:v>
                </c:pt>
                <c:pt idx="220">
                  <c:v>0.83021082939196045</c:v>
                </c:pt>
                <c:pt idx="221">
                  <c:v>0.83021082939196045</c:v>
                </c:pt>
                <c:pt idx="222">
                  <c:v>0.82774023932619745</c:v>
                </c:pt>
                <c:pt idx="223">
                  <c:v>0.81904631205031042</c:v>
                </c:pt>
                <c:pt idx="224">
                  <c:v>0.80905259251604256</c:v>
                </c:pt>
                <c:pt idx="225">
                  <c:v>0.79967468842186684</c:v>
                </c:pt>
                <c:pt idx="226">
                  <c:v>0.7926941309501484</c:v>
                </c:pt>
                <c:pt idx="227">
                  <c:v>0.79032118885299107</c:v>
                </c:pt>
                <c:pt idx="228">
                  <c:v>0.78405492240170016</c:v>
                </c:pt>
                <c:pt idx="229">
                  <c:v>0.78405492240170016</c:v>
                </c:pt>
                <c:pt idx="230">
                  <c:v>0.78405492240170016</c:v>
                </c:pt>
                <c:pt idx="231">
                  <c:v>0.78405492240170016</c:v>
                </c:pt>
                <c:pt idx="232">
                  <c:v>0.78405492240170016</c:v>
                </c:pt>
                <c:pt idx="233">
                  <c:v>0.78224285542516214</c:v>
                </c:pt>
                <c:pt idx="234">
                  <c:v>0.77879972601965408</c:v>
                </c:pt>
                <c:pt idx="235">
                  <c:v>0.77879972601965408</c:v>
                </c:pt>
                <c:pt idx="236">
                  <c:v>0.77879972601965408</c:v>
                </c:pt>
                <c:pt idx="237">
                  <c:v>0.77760306384074118</c:v>
                </c:pt>
                <c:pt idx="238">
                  <c:v>0.77396820809477296</c:v>
                </c:pt>
                <c:pt idx="239">
                  <c:v>0.77069848563426535</c:v>
                </c:pt>
                <c:pt idx="240">
                  <c:v>0.76926462858419864</c:v>
                </c:pt>
                <c:pt idx="241">
                  <c:v>0.76926462858419864</c:v>
                </c:pt>
                <c:pt idx="242">
                  <c:v>0.76926462858419864</c:v>
                </c:pt>
                <c:pt idx="243">
                  <c:v>0.76926462858419864</c:v>
                </c:pt>
                <c:pt idx="244">
                  <c:v>0.76926462858419864</c:v>
                </c:pt>
                <c:pt idx="245">
                  <c:v>0.76926462858419864</c:v>
                </c:pt>
                <c:pt idx="246">
                  <c:v>0.76926462858419864</c:v>
                </c:pt>
                <c:pt idx="247">
                  <c:v>0.77069848563426535</c:v>
                </c:pt>
                <c:pt idx="248">
                  <c:v>0.77242157506907394</c:v>
                </c:pt>
                <c:pt idx="249">
                  <c:v>0.77565450861902074</c:v>
                </c:pt>
                <c:pt idx="250">
                  <c:v>0.77760306384074118</c:v>
                </c:pt>
                <c:pt idx="251">
                  <c:v>0.77879972601965408</c:v>
                </c:pt>
                <c:pt idx="252">
                  <c:v>0.78203284470267076</c:v>
                </c:pt>
                <c:pt idx="253">
                  <c:v>0.78468123412528756</c:v>
                </c:pt>
                <c:pt idx="254">
                  <c:v>0.78502883522153932</c:v>
                </c:pt>
                <c:pt idx="255">
                  <c:v>0.78684090219807734</c:v>
                </c:pt>
                <c:pt idx="256">
                  <c:v>0.78895856757249838</c:v>
                </c:pt>
                <c:pt idx="257">
                  <c:v>0.79073285677948579</c:v>
                </c:pt>
                <c:pt idx="258">
                  <c:v>0.7920954780599786</c:v>
                </c:pt>
                <c:pt idx="259">
                  <c:v>0.7926941309501484</c:v>
                </c:pt>
                <c:pt idx="260">
                  <c:v>0.79572832666996351</c:v>
                </c:pt>
                <c:pt idx="261">
                  <c:v>0.79950608669296996</c:v>
                </c:pt>
                <c:pt idx="262">
                  <c:v>0.79950608669296996</c:v>
                </c:pt>
                <c:pt idx="263">
                  <c:v>0.8034842532288512</c:v>
                </c:pt>
                <c:pt idx="264">
                  <c:v>0.80836740107070049</c:v>
                </c:pt>
                <c:pt idx="265">
                  <c:v>0.81073294290917985</c:v>
                </c:pt>
                <c:pt idx="266">
                  <c:v>0.81073294290917985</c:v>
                </c:pt>
                <c:pt idx="267">
                  <c:v>0.82071459475467856</c:v>
                </c:pt>
                <c:pt idx="268">
                  <c:v>0.82183722736330667</c:v>
                </c:pt>
                <c:pt idx="269">
                  <c:v>0.82183722736330667</c:v>
                </c:pt>
                <c:pt idx="270">
                  <c:v>0.81313970379214928</c:v>
                </c:pt>
                <c:pt idx="271">
                  <c:v>0.81073294290917985</c:v>
                </c:pt>
                <c:pt idx="272">
                  <c:v>0.80836740107070049</c:v>
                </c:pt>
                <c:pt idx="273">
                  <c:v>0.80836740107070049</c:v>
                </c:pt>
                <c:pt idx="274">
                  <c:v>0.80836740107070049</c:v>
                </c:pt>
                <c:pt idx="275">
                  <c:v>0.80836740107070049</c:v>
                </c:pt>
                <c:pt idx="276">
                  <c:v>0.80836740107070049</c:v>
                </c:pt>
                <c:pt idx="277">
                  <c:v>0.80836740107070049</c:v>
                </c:pt>
                <c:pt idx="278">
                  <c:v>0.80836740107070049</c:v>
                </c:pt>
                <c:pt idx="279">
                  <c:v>0.80836740107070049</c:v>
                </c:pt>
                <c:pt idx="280">
                  <c:v>0.80836740107070049</c:v>
                </c:pt>
                <c:pt idx="281">
                  <c:v>0.8034842532288512</c:v>
                </c:pt>
                <c:pt idx="282">
                  <c:v>0.79950608669296996</c:v>
                </c:pt>
                <c:pt idx="283">
                  <c:v>0.7990661793720808</c:v>
                </c:pt>
                <c:pt idx="284">
                  <c:v>0.79675083385400769</c:v>
                </c:pt>
                <c:pt idx="285">
                  <c:v>0.79675083385400769</c:v>
                </c:pt>
                <c:pt idx="286">
                  <c:v>0.79675083385400769</c:v>
                </c:pt>
                <c:pt idx="287">
                  <c:v>0.79675083385400769</c:v>
                </c:pt>
                <c:pt idx="288">
                  <c:v>0.79675083385400769</c:v>
                </c:pt>
                <c:pt idx="289">
                  <c:v>0.79675083385400769</c:v>
                </c:pt>
                <c:pt idx="290">
                  <c:v>0.79675083385400769</c:v>
                </c:pt>
                <c:pt idx="291">
                  <c:v>0.79675083385400769</c:v>
                </c:pt>
                <c:pt idx="292">
                  <c:v>0.79675083385400769</c:v>
                </c:pt>
                <c:pt idx="293">
                  <c:v>0.79675083385400769</c:v>
                </c:pt>
                <c:pt idx="294">
                  <c:v>0.79338146030674195</c:v>
                </c:pt>
                <c:pt idx="295">
                  <c:v>0.79073285677948579</c:v>
                </c:pt>
                <c:pt idx="296">
                  <c:v>0.78648673519719803</c:v>
                </c:pt>
                <c:pt idx="297">
                  <c:v>0.77123496057159602</c:v>
                </c:pt>
                <c:pt idx="298">
                  <c:v>0.74856965828589028</c:v>
                </c:pt>
                <c:pt idx="299">
                  <c:v>0.73448107468387702</c:v>
                </c:pt>
                <c:pt idx="300">
                  <c:v>0.72536142043519702</c:v>
                </c:pt>
                <c:pt idx="301">
                  <c:v>0.71235879884322351</c:v>
                </c:pt>
                <c:pt idx="302">
                  <c:v>0.64436820232070702</c:v>
                </c:pt>
                <c:pt idx="303">
                  <c:v>0.58198859183167406</c:v>
                </c:pt>
                <c:pt idx="304">
                  <c:v>0.56298818990867916</c:v>
                </c:pt>
                <c:pt idx="305">
                  <c:v>0.54278864023095763</c:v>
                </c:pt>
                <c:pt idx="306">
                  <c:v>0.53768981706439622</c:v>
                </c:pt>
                <c:pt idx="307">
                  <c:v>0.53444155796747628</c:v>
                </c:pt>
                <c:pt idx="308">
                  <c:v>0.52825992966580171</c:v>
                </c:pt>
                <c:pt idx="309">
                  <c:v>0.52167561528102402</c:v>
                </c:pt>
                <c:pt idx="310">
                  <c:v>0.51981265987079528</c:v>
                </c:pt>
                <c:pt idx="311">
                  <c:v>0.51972418101317974</c:v>
                </c:pt>
                <c:pt idx="312">
                  <c:v>0.51972418101317974</c:v>
                </c:pt>
                <c:pt idx="313">
                  <c:v>0.51854358324111938</c:v>
                </c:pt>
                <c:pt idx="314">
                  <c:v>0.51654473703677994</c:v>
                </c:pt>
                <c:pt idx="315">
                  <c:v>0.51654473703677994</c:v>
                </c:pt>
                <c:pt idx="316">
                  <c:v>0.51635403612713615</c:v>
                </c:pt>
                <c:pt idx="317">
                  <c:v>0.51635403612713615</c:v>
                </c:pt>
                <c:pt idx="318">
                  <c:v>0.51635403612713615</c:v>
                </c:pt>
                <c:pt idx="319">
                  <c:v>0.51635403612713615</c:v>
                </c:pt>
                <c:pt idx="320">
                  <c:v>0.51635403612713615</c:v>
                </c:pt>
                <c:pt idx="321">
                  <c:v>0.51635403612713615</c:v>
                </c:pt>
                <c:pt idx="322">
                  <c:v>0.51635403612713615</c:v>
                </c:pt>
                <c:pt idx="323">
                  <c:v>0.51635403612713615</c:v>
                </c:pt>
                <c:pt idx="324">
                  <c:v>0.51635403612713615</c:v>
                </c:pt>
                <c:pt idx="325">
                  <c:v>0.51635403612713615</c:v>
                </c:pt>
                <c:pt idx="326">
                  <c:v>0.51635403612713615</c:v>
                </c:pt>
                <c:pt idx="327">
                  <c:v>0.51635403612713615</c:v>
                </c:pt>
                <c:pt idx="328">
                  <c:v>0.51476791996459093</c:v>
                </c:pt>
                <c:pt idx="329">
                  <c:v>0.51287217086915038</c:v>
                </c:pt>
                <c:pt idx="330">
                  <c:v>0.51287217086915038</c:v>
                </c:pt>
                <c:pt idx="331">
                  <c:v>0.50888879591086611</c:v>
                </c:pt>
                <c:pt idx="332">
                  <c:v>0.5050137506502308</c:v>
                </c:pt>
                <c:pt idx="333">
                  <c:v>0.50358535994140818</c:v>
                </c:pt>
                <c:pt idx="334">
                  <c:v>0.50358535994140818</c:v>
                </c:pt>
                <c:pt idx="335">
                  <c:v>0.50358535994140818</c:v>
                </c:pt>
                <c:pt idx="336">
                  <c:v>0.50358535994140818</c:v>
                </c:pt>
                <c:pt idx="337">
                  <c:v>0.50436762639264265</c:v>
                </c:pt>
                <c:pt idx="338">
                  <c:v>0.50520528647087559</c:v>
                </c:pt>
                <c:pt idx="339">
                  <c:v>0.50520528647087559</c:v>
                </c:pt>
                <c:pt idx="340">
                  <c:v>0.50520528647087559</c:v>
                </c:pt>
                <c:pt idx="341">
                  <c:v>0.50520528647087559</c:v>
                </c:pt>
                <c:pt idx="342">
                  <c:v>0.50520528647087559</c:v>
                </c:pt>
                <c:pt idx="343">
                  <c:v>0.50888879591086611</c:v>
                </c:pt>
                <c:pt idx="344">
                  <c:v>0.51287217086915038</c:v>
                </c:pt>
                <c:pt idx="345">
                  <c:v>0.51540427680757728</c:v>
                </c:pt>
                <c:pt idx="346">
                  <c:v>0.5171810938797663</c:v>
                </c:pt>
                <c:pt idx="347">
                  <c:v>0.51771184608648513</c:v>
                </c:pt>
                <c:pt idx="348">
                  <c:v>0.51981630451124228</c:v>
                </c:pt>
                <c:pt idx="349">
                  <c:v>0.52238922957452705</c:v>
                </c:pt>
                <c:pt idx="350">
                  <c:v>0.52431372053738423</c:v>
                </c:pt>
                <c:pt idx="351">
                  <c:v>0.52849361321487542</c:v>
                </c:pt>
                <c:pt idx="352">
                  <c:v>0.53187607072441612</c:v>
                </c:pt>
                <c:pt idx="353">
                  <c:v>0.53299910270385498</c:v>
                </c:pt>
                <c:pt idx="354">
                  <c:v>0.53657339430050599</c:v>
                </c:pt>
                <c:pt idx="355">
                  <c:v>0.53986632693877523</c:v>
                </c:pt>
                <c:pt idx="356">
                  <c:v>0.54192410355147946</c:v>
                </c:pt>
                <c:pt idx="357">
                  <c:v>0.54222796468048839</c:v>
                </c:pt>
                <c:pt idx="358">
                  <c:v>0.54358614156696627</c:v>
                </c:pt>
                <c:pt idx="359">
                  <c:v>0.54450400477546501</c:v>
                </c:pt>
                <c:pt idx="360">
                  <c:v>0.5460842843020256</c:v>
                </c:pt>
                <c:pt idx="361">
                  <c:v>0.5479169288914012</c:v>
                </c:pt>
                <c:pt idx="362">
                  <c:v>0.5492056748108356</c:v>
                </c:pt>
                <c:pt idx="363">
                  <c:v>0.55144477139296777</c:v>
                </c:pt>
                <c:pt idx="364">
                  <c:v>0.55475004664577832</c:v>
                </c:pt>
                <c:pt idx="365">
                  <c:v>0.55728848793515162</c:v>
                </c:pt>
                <c:pt idx="366">
                  <c:v>0.55888142920591033</c:v>
                </c:pt>
                <c:pt idx="367">
                  <c:v>0.5603457321537938</c:v>
                </c:pt>
                <c:pt idx="368">
                  <c:v>0.56227963613998422</c:v>
                </c:pt>
                <c:pt idx="369">
                  <c:v>0.56516805582324847</c:v>
                </c:pt>
                <c:pt idx="370">
                  <c:v>0.56728604758834322</c:v>
                </c:pt>
                <c:pt idx="371">
                  <c:v>0.56728604758834322</c:v>
                </c:pt>
                <c:pt idx="372">
                  <c:v>0.56736308663311097</c:v>
                </c:pt>
                <c:pt idx="373">
                  <c:v>0.5679725236709654</c:v>
                </c:pt>
                <c:pt idx="374">
                  <c:v>0.56920518862557556</c:v>
                </c:pt>
                <c:pt idx="375">
                  <c:v>0.57106075146537894</c:v>
                </c:pt>
                <c:pt idx="376">
                  <c:v>0.5722201698586058</c:v>
                </c:pt>
                <c:pt idx="377">
                  <c:v>0.57245920806280937</c:v>
                </c:pt>
                <c:pt idx="378">
                  <c:v>0.57374245373834065</c:v>
                </c:pt>
                <c:pt idx="379">
                  <c:v>0.57511147823802777</c:v>
                </c:pt>
                <c:pt idx="380">
                  <c:v>0.57635823654700924</c:v>
                </c:pt>
                <c:pt idx="381">
                  <c:v>0.58511155802208248</c:v>
                </c:pt>
                <c:pt idx="382">
                  <c:v>0.59619164523340595</c:v>
                </c:pt>
                <c:pt idx="383">
                  <c:v>0.60184254967866724</c:v>
                </c:pt>
                <c:pt idx="384">
                  <c:v>0.60926668144205731</c:v>
                </c:pt>
                <c:pt idx="385">
                  <c:v>0.61626465965759991</c:v>
                </c:pt>
                <c:pt idx="386">
                  <c:v>0.61861942511619517</c:v>
                </c:pt>
                <c:pt idx="387">
                  <c:v>0.62120776182299875</c:v>
                </c:pt>
                <c:pt idx="388">
                  <c:v>0.62120776182299875</c:v>
                </c:pt>
                <c:pt idx="389">
                  <c:v>0.62527408237049098</c:v>
                </c:pt>
                <c:pt idx="390">
                  <c:v>0.63321150826902239</c:v>
                </c:pt>
                <c:pt idx="391">
                  <c:v>0.63675395154307268</c:v>
                </c:pt>
                <c:pt idx="392">
                  <c:v>0.63675395154307268</c:v>
                </c:pt>
                <c:pt idx="393">
                  <c:v>0.63788027059210983</c:v>
                </c:pt>
                <c:pt idx="394">
                  <c:v>0.63921115124755923</c:v>
                </c:pt>
                <c:pt idx="395">
                  <c:v>0.64070322729024631</c:v>
                </c:pt>
                <c:pt idx="396">
                  <c:v>0.64070322729024631</c:v>
                </c:pt>
                <c:pt idx="397">
                  <c:v>0.64070322729024631</c:v>
                </c:pt>
                <c:pt idx="398">
                  <c:v>0.64301159166411037</c:v>
                </c:pt>
                <c:pt idx="399">
                  <c:v>0.64371399732661283</c:v>
                </c:pt>
                <c:pt idx="400">
                  <c:v>0.64371399732661283</c:v>
                </c:pt>
                <c:pt idx="401">
                  <c:v>0.64375256398136838</c:v>
                </c:pt>
                <c:pt idx="402">
                  <c:v>0.64375256398136838</c:v>
                </c:pt>
                <c:pt idx="403">
                  <c:v>0.64526968844198518</c:v>
                </c:pt>
                <c:pt idx="404">
                  <c:v>0.64745095060540336</c:v>
                </c:pt>
                <c:pt idx="405">
                  <c:v>0.64918733354484415</c:v>
                </c:pt>
                <c:pt idx="406">
                  <c:v>0.64918733354484415</c:v>
                </c:pt>
                <c:pt idx="407">
                  <c:v>0.64918733354484415</c:v>
                </c:pt>
                <c:pt idx="408">
                  <c:v>0.64918733354484415</c:v>
                </c:pt>
                <c:pt idx="409">
                  <c:v>0.64918733354484415</c:v>
                </c:pt>
                <c:pt idx="410">
                  <c:v>0.64918733354484415</c:v>
                </c:pt>
                <c:pt idx="411">
                  <c:v>0.64918733354484415</c:v>
                </c:pt>
                <c:pt idx="412">
                  <c:v>0.64918733354484415</c:v>
                </c:pt>
                <c:pt idx="413">
                  <c:v>0.64918733354484415</c:v>
                </c:pt>
                <c:pt idx="414">
                  <c:v>0.64745095060540336</c:v>
                </c:pt>
                <c:pt idx="415">
                  <c:v>0.64526968844198518</c:v>
                </c:pt>
                <c:pt idx="416">
                  <c:v>0.64375256398136838</c:v>
                </c:pt>
                <c:pt idx="417">
                  <c:v>0.64362749231124605</c:v>
                </c:pt>
                <c:pt idx="418">
                  <c:v>0.64230654808630505</c:v>
                </c:pt>
                <c:pt idx="419">
                  <c:v>0.64012325538256332</c:v>
                </c:pt>
                <c:pt idx="420">
                  <c:v>0.63921115124755923</c:v>
                </c:pt>
                <c:pt idx="421">
                  <c:v>0.63880629806978106</c:v>
                </c:pt>
                <c:pt idx="422">
                  <c:v>0.63747541741433156</c:v>
                </c:pt>
                <c:pt idx="423">
                  <c:v>0.63643983751179267</c:v>
                </c:pt>
                <c:pt idx="424">
                  <c:v>0.63531351846275541</c:v>
                </c:pt>
                <c:pt idx="425">
                  <c:v>0.63409419444345594</c:v>
                </c:pt>
                <c:pt idx="426">
                  <c:v>0.63198990514237197</c:v>
                </c:pt>
                <c:pt idx="427">
                  <c:v>0.62863883026200407</c:v>
                </c:pt>
                <c:pt idx="428">
                  <c:v>0.6257506558405328</c:v>
                </c:pt>
                <c:pt idx="429">
                  <c:v>0.62382406192198603</c:v>
                </c:pt>
                <c:pt idx="430">
                  <c:v>0.62250078145345578</c:v>
                </c:pt>
                <c:pt idx="431">
                  <c:v>0.62052304138049064</c:v>
                </c:pt>
                <c:pt idx="432">
                  <c:v>0.6192300217500335</c:v>
                </c:pt>
                <c:pt idx="433">
                  <c:v>0.61896652774004102</c:v>
                </c:pt>
                <c:pt idx="434">
                  <c:v>0.61818533400182174</c:v>
                </c:pt>
                <c:pt idx="435">
                  <c:v>0.61570155506556179</c:v>
                </c:pt>
                <c:pt idx="436">
                  <c:v>0.6123353227103443</c:v>
                </c:pt>
                <c:pt idx="437">
                  <c:v>0.61070046605178396</c:v>
                </c:pt>
                <c:pt idx="438">
                  <c:v>0.60971995676942514</c:v>
                </c:pt>
                <c:pt idx="439">
                  <c:v>0.5902860410860864</c:v>
                </c:pt>
                <c:pt idx="440">
                  <c:v>0.56881370558986788</c:v>
                </c:pt>
                <c:pt idx="441">
                  <c:v>0.55452191566312958</c:v>
                </c:pt>
                <c:pt idx="442">
                  <c:v>0.53851546986655441</c:v>
                </c:pt>
                <c:pt idx="443">
                  <c:v>0.53334927178202485</c:v>
                </c:pt>
                <c:pt idx="444">
                  <c:v>0.53229172146774406</c:v>
                </c:pt>
                <c:pt idx="445">
                  <c:v>0.53038495752274706</c:v>
                </c:pt>
                <c:pt idx="446">
                  <c:v>0.52875557111139682</c:v>
                </c:pt>
                <c:pt idx="447">
                  <c:v>0.52777253689012948</c:v>
                </c:pt>
                <c:pt idx="448">
                  <c:v>0.52665373662784365</c:v>
                </c:pt>
                <c:pt idx="449">
                  <c:v>0.52622914588889547</c:v>
                </c:pt>
                <c:pt idx="450">
                  <c:v>0.52083925795129682</c:v>
                </c:pt>
                <c:pt idx="451">
                  <c:v>0.51138184728303404</c:v>
                </c:pt>
                <c:pt idx="452">
                  <c:v>0.50701925191601627</c:v>
                </c:pt>
                <c:pt idx="453">
                  <c:v>0.50648029435319031</c:v>
                </c:pt>
                <c:pt idx="454">
                  <c:v>0.5052100596603466</c:v>
                </c:pt>
                <c:pt idx="455">
                  <c:v>0.50296354073694283</c:v>
                </c:pt>
                <c:pt idx="456">
                  <c:v>0.4982878060671283</c:v>
                </c:pt>
                <c:pt idx="457">
                  <c:v>0.49308730857446081</c:v>
                </c:pt>
                <c:pt idx="458">
                  <c:v>0.48632660159921326</c:v>
                </c:pt>
                <c:pt idx="459">
                  <c:v>0.4792714310155054</c:v>
                </c:pt>
                <c:pt idx="460">
                  <c:v>0.47660219510118296</c:v>
                </c:pt>
                <c:pt idx="461">
                  <c:v>0.47499264969558475</c:v>
                </c:pt>
                <c:pt idx="462">
                  <c:v>0.47267576867823535</c:v>
                </c:pt>
                <c:pt idx="463">
                  <c:v>0.47093180993819839</c:v>
                </c:pt>
                <c:pt idx="464">
                  <c:v>0.46977419247570756</c:v>
                </c:pt>
                <c:pt idx="465">
                  <c:v>0.4681058932518507</c:v>
                </c:pt>
                <c:pt idx="466">
                  <c:v>0.46651404199110785</c:v>
                </c:pt>
                <c:pt idx="467">
                  <c:v>0.46569909911610058</c:v>
                </c:pt>
                <c:pt idx="468">
                  <c:v>0.46363534422877772</c:v>
                </c:pt>
                <c:pt idx="469">
                  <c:v>0.46157110193844791</c:v>
                </c:pt>
                <c:pt idx="470">
                  <c:v>0.46108400810082267</c:v>
                </c:pt>
                <c:pt idx="471">
                  <c:v>0.46063650052182226</c:v>
                </c:pt>
                <c:pt idx="472">
                  <c:v>0.46051889671761137</c:v>
                </c:pt>
                <c:pt idx="473">
                  <c:v>0.45998670787666962</c:v>
                </c:pt>
                <c:pt idx="474">
                  <c:v>0.45945101939663902</c:v>
                </c:pt>
                <c:pt idx="475">
                  <c:v>0.4586029171740546</c:v>
                </c:pt>
                <c:pt idx="476">
                  <c:v>0.45715250557560683</c:v>
                </c:pt>
                <c:pt idx="477">
                  <c:v>0.45138074620135549</c:v>
                </c:pt>
                <c:pt idx="478">
                  <c:v>0.44593904652270933</c:v>
                </c:pt>
                <c:pt idx="479">
                  <c:v>0.44326813319553515</c:v>
                </c:pt>
                <c:pt idx="480">
                  <c:v>0.43749708865519221</c:v>
                </c:pt>
                <c:pt idx="481">
                  <c:v>0.42306362777451817</c:v>
                </c:pt>
                <c:pt idx="482">
                  <c:v>0.4117436036505574</c:v>
                </c:pt>
                <c:pt idx="483">
                  <c:v>0.40967300031642173</c:v>
                </c:pt>
                <c:pt idx="484">
                  <c:v>0.40768016939692181</c:v>
                </c:pt>
                <c:pt idx="485">
                  <c:v>0.40428467249408695</c:v>
                </c:pt>
                <c:pt idx="486">
                  <c:v>0.3999007571723705</c:v>
                </c:pt>
                <c:pt idx="487">
                  <c:v>0.39781929938793703</c:v>
                </c:pt>
                <c:pt idx="488">
                  <c:v>0.39673414536453644</c:v>
                </c:pt>
                <c:pt idx="489">
                  <c:v>0.39502677265815478</c:v>
                </c:pt>
                <c:pt idx="490">
                  <c:v>0.39502677265815478</c:v>
                </c:pt>
                <c:pt idx="491">
                  <c:v>0.39502677265815478</c:v>
                </c:pt>
                <c:pt idx="492">
                  <c:v>0.39502677265815478</c:v>
                </c:pt>
                <c:pt idx="493">
                  <c:v>0.39297705942752115</c:v>
                </c:pt>
                <c:pt idx="494">
                  <c:v>0.3924067518715067</c:v>
                </c:pt>
                <c:pt idx="495">
                  <c:v>0.38957279886681984</c:v>
                </c:pt>
                <c:pt idx="496">
                  <c:v>0.38631597129069806</c:v>
                </c:pt>
                <c:pt idx="497">
                  <c:v>0.38563799943761967</c:v>
                </c:pt>
                <c:pt idx="498">
                  <c:v>0.38459421664226978</c:v>
                </c:pt>
                <c:pt idx="499">
                  <c:v>0.38261681320408597</c:v>
                </c:pt>
                <c:pt idx="500">
                  <c:v>0.38143878204038645</c:v>
                </c:pt>
                <c:pt idx="501">
                  <c:v>0.38099328714454073</c:v>
                </c:pt>
                <c:pt idx="502">
                  <c:v>0.37995051595311735</c:v>
                </c:pt>
                <c:pt idx="503">
                  <c:v>0.37748177397552912</c:v>
                </c:pt>
                <c:pt idx="504">
                  <c:v>0.3733314962915244</c:v>
                </c:pt>
                <c:pt idx="505">
                  <c:v>0.37054278784986328</c:v>
                </c:pt>
                <c:pt idx="506">
                  <c:v>0.36993902024174746</c:v>
                </c:pt>
                <c:pt idx="507">
                  <c:v>0.36970029817549255</c:v>
                </c:pt>
                <c:pt idx="508">
                  <c:v>0.36917417565945637</c:v>
                </c:pt>
                <c:pt idx="509">
                  <c:v>0.36796514942150704</c:v>
                </c:pt>
                <c:pt idx="510">
                  <c:v>0.36674841539551861</c:v>
                </c:pt>
                <c:pt idx="511">
                  <c:v>0.3655075429657314</c:v>
                </c:pt>
                <c:pt idx="512">
                  <c:v>0.36450918356443041</c:v>
                </c:pt>
                <c:pt idx="513">
                  <c:v>0.36339461462572736</c:v>
                </c:pt>
                <c:pt idx="514">
                  <c:v>0.361609192842961</c:v>
                </c:pt>
                <c:pt idx="515">
                  <c:v>0.36067445168983414</c:v>
                </c:pt>
                <c:pt idx="516">
                  <c:v>0.3591635885177874</c:v>
                </c:pt>
                <c:pt idx="517">
                  <c:v>0.35754355452381786</c:v>
                </c:pt>
                <c:pt idx="518">
                  <c:v>0.35706854859294856</c:v>
                </c:pt>
                <c:pt idx="519">
                  <c:v>0.35706854859294856</c:v>
                </c:pt>
                <c:pt idx="520">
                  <c:v>0.35668274587640841</c:v>
                </c:pt>
                <c:pt idx="521">
                  <c:v>0.35550099964226511</c:v>
                </c:pt>
                <c:pt idx="522">
                  <c:v>0.35550099964226511</c:v>
                </c:pt>
                <c:pt idx="523">
                  <c:v>0.35129764165611677</c:v>
                </c:pt>
                <c:pt idx="524">
                  <c:v>0.35129764165611677</c:v>
                </c:pt>
                <c:pt idx="525">
                  <c:v>0.35129764165611677</c:v>
                </c:pt>
                <c:pt idx="526">
                  <c:v>0.35129764165611677</c:v>
                </c:pt>
                <c:pt idx="527">
                  <c:v>0.35129764165611677</c:v>
                </c:pt>
                <c:pt idx="528">
                  <c:v>0.35129764165611677</c:v>
                </c:pt>
                <c:pt idx="529">
                  <c:v>0.35129764165611677</c:v>
                </c:pt>
                <c:pt idx="530">
                  <c:v>0.35129764165611677</c:v>
                </c:pt>
                <c:pt idx="531">
                  <c:v>0.35129764165611677</c:v>
                </c:pt>
                <c:pt idx="532">
                  <c:v>0.35330347836662646</c:v>
                </c:pt>
                <c:pt idx="533">
                  <c:v>0.35330347836662646</c:v>
                </c:pt>
                <c:pt idx="534">
                  <c:v>0.35330347836662646</c:v>
                </c:pt>
                <c:pt idx="535">
                  <c:v>0.35423821951975332</c:v>
                </c:pt>
                <c:pt idx="536">
                  <c:v>0.35423821951975332</c:v>
                </c:pt>
                <c:pt idx="537">
                  <c:v>0.35423821951975332</c:v>
                </c:pt>
                <c:pt idx="538">
                  <c:v>0.35423821951975332</c:v>
                </c:pt>
                <c:pt idx="539">
                  <c:v>0.35423821951975332</c:v>
                </c:pt>
                <c:pt idx="540">
                  <c:v>0.35423821951975332</c:v>
                </c:pt>
                <c:pt idx="541">
                  <c:v>0.35423821951975332</c:v>
                </c:pt>
                <c:pt idx="542">
                  <c:v>0.35423821951975332</c:v>
                </c:pt>
                <c:pt idx="543">
                  <c:v>0.35423821951975332</c:v>
                </c:pt>
                <c:pt idx="544">
                  <c:v>0.35423821951975332</c:v>
                </c:pt>
                <c:pt idx="545">
                  <c:v>0.35423821951975332</c:v>
                </c:pt>
                <c:pt idx="546">
                  <c:v>0.35423821951975332</c:v>
                </c:pt>
                <c:pt idx="547">
                  <c:v>0.35423821951975332</c:v>
                </c:pt>
                <c:pt idx="548">
                  <c:v>0.35423821951975332</c:v>
                </c:pt>
                <c:pt idx="549">
                  <c:v>0.35510608137304822</c:v>
                </c:pt>
                <c:pt idx="550">
                  <c:v>0.36436012923081174</c:v>
                </c:pt>
                <c:pt idx="551">
                  <c:v>0.36710805028955817</c:v>
                </c:pt>
                <c:pt idx="552">
                  <c:v>0.36973726136929719</c:v>
                </c:pt>
                <c:pt idx="553">
                  <c:v>0.37100370448180564</c:v>
                </c:pt>
                <c:pt idx="554">
                  <c:v>0.37237105702765633</c:v>
                </c:pt>
                <c:pt idx="555">
                  <c:v>0.37554216451204314</c:v>
                </c:pt>
                <c:pt idx="556">
                  <c:v>0.37871023728298381</c:v>
                </c:pt>
                <c:pt idx="557">
                  <c:v>0.37871023728298381</c:v>
                </c:pt>
                <c:pt idx="558">
                  <c:v>0.37871023728298381</c:v>
                </c:pt>
                <c:pt idx="559">
                  <c:v>0.37871023728298381</c:v>
                </c:pt>
                <c:pt idx="560">
                  <c:v>0.37871023728298381</c:v>
                </c:pt>
                <c:pt idx="561">
                  <c:v>0.37922005227732236</c:v>
                </c:pt>
                <c:pt idx="562">
                  <c:v>0.37922005227732236</c:v>
                </c:pt>
                <c:pt idx="563">
                  <c:v>0.37922005227732236</c:v>
                </c:pt>
                <c:pt idx="564">
                  <c:v>0.37922005227732236</c:v>
                </c:pt>
                <c:pt idx="565">
                  <c:v>0.38000276457157156</c:v>
                </c:pt>
                <c:pt idx="566">
                  <c:v>0.3819962740636742</c:v>
                </c:pt>
                <c:pt idx="567">
                  <c:v>0.3819962740636742</c:v>
                </c:pt>
                <c:pt idx="568">
                  <c:v>0.3819962740636742</c:v>
                </c:pt>
                <c:pt idx="569">
                  <c:v>0.3819962740636742</c:v>
                </c:pt>
                <c:pt idx="570">
                  <c:v>0.3819962740636742</c:v>
                </c:pt>
                <c:pt idx="571">
                  <c:v>0.3819962740636742</c:v>
                </c:pt>
                <c:pt idx="572">
                  <c:v>0.3819962740636742</c:v>
                </c:pt>
                <c:pt idx="573">
                  <c:v>0.3819962740636742</c:v>
                </c:pt>
                <c:pt idx="574">
                  <c:v>0.3819962740636742</c:v>
                </c:pt>
                <c:pt idx="575">
                  <c:v>0.3819962740636742</c:v>
                </c:pt>
                <c:pt idx="576">
                  <c:v>0.3819962740636742</c:v>
                </c:pt>
                <c:pt idx="577">
                  <c:v>0.3819962740636742</c:v>
                </c:pt>
                <c:pt idx="578">
                  <c:v>0.3819962740636742</c:v>
                </c:pt>
                <c:pt idx="579">
                  <c:v>0.38158464832568556</c:v>
                </c:pt>
                <c:pt idx="580">
                  <c:v>0.38158464832568556</c:v>
                </c:pt>
                <c:pt idx="581">
                  <c:v>0.38158464832568556</c:v>
                </c:pt>
                <c:pt idx="582">
                  <c:v>0.38158464832568556</c:v>
                </c:pt>
                <c:pt idx="583">
                  <c:v>0.38158464832568556</c:v>
                </c:pt>
                <c:pt idx="584">
                  <c:v>0.38158464832568556</c:v>
                </c:pt>
                <c:pt idx="585">
                  <c:v>0.37909929912263396</c:v>
                </c:pt>
                <c:pt idx="586">
                  <c:v>0.37856366706921024</c:v>
                </c:pt>
                <c:pt idx="587">
                  <c:v>0.37760722620687015</c:v>
                </c:pt>
                <c:pt idx="588">
                  <c:v>0.37662803930925226</c:v>
                </c:pt>
                <c:pt idx="589">
                  <c:v>0.37540529443723902</c:v>
                </c:pt>
                <c:pt idx="590">
                  <c:v>0.37389038603939917</c:v>
                </c:pt>
                <c:pt idx="591">
                  <c:v>0.37320097762643745</c:v>
                </c:pt>
                <c:pt idx="592">
                  <c:v>0.37266122743933805</c:v>
                </c:pt>
                <c:pt idx="593">
                  <c:v>0.37266122743933805</c:v>
                </c:pt>
                <c:pt idx="594">
                  <c:v>0.37266122743933805</c:v>
                </c:pt>
                <c:pt idx="595">
                  <c:v>0.37266122743933805</c:v>
                </c:pt>
                <c:pt idx="596">
                  <c:v>0.37266122743933805</c:v>
                </c:pt>
                <c:pt idx="597">
                  <c:v>0.37166160175378721</c:v>
                </c:pt>
                <c:pt idx="598">
                  <c:v>0.37166160175378721</c:v>
                </c:pt>
                <c:pt idx="599">
                  <c:v>0.37166160175378721</c:v>
                </c:pt>
                <c:pt idx="600">
                  <c:v>0.37051403902819335</c:v>
                </c:pt>
                <c:pt idx="601">
                  <c:v>0.3700201752819085</c:v>
                </c:pt>
                <c:pt idx="602">
                  <c:v>0.3700201752819085</c:v>
                </c:pt>
                <c:pt idx="603">
                  <c:v>0.3700201752819085</c:v>
                </c:pt>
                <c:pt idx="604">
                  <c:v>0.3700201752819085</c:v>
                </c:pt>
                <c:pt idx="605">
                  <c:v>0.3700201752819085</c:v>
                </c:pt>
                <c:pt idx="606">
                  <c:v>0.3700201752819085</c:v>
                </c:pt>
                <c:pt idx="607">
                  <c:v>0.3700201752819085</c:v>
                </c:pt>
                <c:pt idx="608">
                  <c:v>0.3700201752819085</c:v>
                </c:pt>
                <c:pt idx="609">
                  <c:v>0.3700201752819085</c:v>
                </c:pt>
                <c:pt idx="610">
                  <c:v>0.37037715599966814</c:v>
                </c:pt>
                <c:pt idx="611">
                  <c:v>0.37166160175378721</c:v>
                </c:pt>
                <c:pt idx="612">
                  <c:v>0.37266122743933805</c:v>
                </c:pt>
                <c:pt idx="613">
                  <c:v>0.37266122743933805</c:v>
                </c:pt>
                <c:pt idx="614">
                  <c:v>0.37266122743933805</c:v>
                </c:pt>
                <c:pt idx="615">
                  <c:v>0.37266122743933805</c:v>
                </c:pt>
                <c:pt idx="616">
                  <c:v>0.37266122743933805</c:v>
                </c:pt>
                <c:pt idx="617">
                  <c:v>0.37266122743933805</c:v>
                </c:pt>
                <c:pt idx="618">
                  <c:v>0.37266122743933805</c:v>
                </c:pt>
                <c:pt idx="619">
                  <c:v>0.37266122743933805</c:v>
                </c:pt>
                <c:pt idx="620">
                  <c:v>0.37299193394872071</c:v>
                </c:pt>
                <c:pt idx="621">
                  <c:v>0.37387842320382514</c:v>
                </c:pt>
                <c:pt idx="622">
                  <c:v>0.37816462235330317</c:v>
                </c:pt>
                <c:pt idx="623">
                  <c:v>0.38127769968425917</c:v>
                </c:pt>
                <c:pt idx="624">
                  <c:v>0.38256865700557563</c:v>
                </c:pt>
                <c:pt idx="625">
                  <c:v>0.38587193568533451</c:v>
                </c:pt>
                <c:pt idx="626">
                  <c:v>0.38885766512894282</c:v>
                </c:pt>
                <c:pt idx="627">
                  <c:v>0.38991419478227285</c:v>
                </c:pt>
                <c:pt idx="628">
                  <c:v>0.39321756996073665</c:v>
                </c:pt>
                <c:pt idx="629">
                  <c:v>0.39683715705607925</c:v>
                </c:pt>
                <c:pt idx="630">
                  <c:v>0.39998032491693514</c:v>
                </c:pt>
                <c:pt idx="631">
                  <c:v>0.40256201937247005</c:v>
                </c:pt>
                <c:pt idx="632">
                  <c:v>0.40256201937247005</c:v>
                </c:pt>
                <c:pt idx="633">
                  <c:v>0.40256201937247005</c:v>
                </c:pt>
                <c:pt idx="634">
                  <c:v>0.40256201937247005</c:v>
                </c:pt>
                <c:pt idx="635">
                  <c:v>0.40256201937247005</c:v>
                </c:pt>
                <c:pt idx="636">
                  <c:v>0.40334357086824774</c:v>
                </c:pt>
                <c:pt idx="637">
                  <c:v>0.40586766963060594</c:v>
                </c:pt>
                <c:pt idx="638">
                  <c:v>0.40806539340839942</c:v>
                </c:pt>
                <c:pt idx="639">
                  <c:v>0.40858257248620616</c:v>
                </c:pt>
                <c:pt idx="640">
                  <c:v>0.40994741255940481</c:v>
                </c:pt>
                <c:pt idx="641">
                  <c:v>0.41182969474943776</c:v>
                </c:pt>
                <c:pt idx="642">
                  <c:v>0.41323987973342036</c:v>
                </c:pt>
                <c:pt idx="643">
                  <c:v>0.41556097706379153</c:v>
                </c:pt>
                <c:pt idx="644">
                  <c:v>0.41920310472840955</c:v>
                </c:pt>
                <c:pt idx="645">
                  <c:v>0.42281929153429965</c:v>
                </c:pt>
                <c:pt idx="646">
                  <c:v>0.42443531227300613</c:v>
                </c:pt>
                <c:pt idx="647">
                  <c:v>0.42552310643474434</c:v>
                </c:pt>
                <c:pt idx="648">
                  <c:v>0.4272176889415642</c:v>
                </c:pt>
                <c:pt idx="649">
                  <c:v>0.42894372264524372</c:v>
                </c:pt>
                <c:pt idx="650">
                  <c:v>0.42979448573534762</c:v>
                </c:pt>
                <c:pt idx="651">
                  <c:v>0.43106700581719076</c:v>
                </c:pt>
                <c:pt idx="652">
                  <c:v>0.43106700581719076</c:v>
                </c:pt>
                <c:pt idx="653">
                  <c:v>0.43106700581719076</c:v>
                </c:pt>
                <c:pt idx="654">
                  <c:v>0.43106700581719076</c:v>
                </c:pt>
                <c:pt idx="655">
                  <c:v>0.43106700581719076</c:v>
                </c:pt>
                <c:pt idx="656">
                  <c:v>0.43106700581719076</c:v>
                </c:pt>
                <c:pt idx="657">
                  <c:v>0.43106700581719076</c:v>
                </c:pt>
                <c:pt idx="658">
                  <c:v>0.43106700581719076</c:v>
                </c:pt>
                <c:pt idx="659">
                  <c:v>0.43264804587712125</c:v>
                </c:pt>
                <c:pt idx="660">
                  <c:v>0.43321971433000228</c:v>
                </c:pt>
                <c:pt idx="661">
                  <c:v>0.43321971433000228</c:v>
                </c:pt>
                <c:pt idx="662">
                  <c:v>0.43321971433000228</c:v>
                </c:pt>
                <c:pt idx="663">
                  <c:v>0.43321971433000228</c:v>
                </c:pt>
                <c:pt idx="664">
                  <c:v>0.43321971433000228</c:v>
                </c:pt>
                <c:pt idx="665">
                  <c:v>0.43321971433000228</c:v>
                </c:pt>
                <c:pt idx="666">
                  <c:v>0.4332862553122091</c:v>
                </c:pt>
                <c:pt idx="667">
                  <c:v>0.43333966020248299</c:v>
                </c:pt>
                <c:pt idx="668">
                  <c:v>0.43333966020248299</c:v>
                </c:pt>
                <c:pt idx="669">
                  <c:v>0.43333966020248299</c:v>
                </c:pt>
                <c:pt idx="670">
                  <c:v>0.43333966020248299</c:v>
                </c:pt>
                <c:pt idx="671">
                  <c:v>0.43333966020248299</c:v>
                </c:pt>
                <c:pt idx="672">
                  <c:v>0.43333966020248299</c:v>
                </c:pt>
                <c:pt idx="673">
                  <c:v>0.43333966020248299</c:v>
                </c:pt>
                <c:pt idx="674">
                  <c:v>0.43333966020248299</c:v>
                </c:pt>
                <c:pt idx="675">
                  <c:v>0.43333966020248299</c:v>
                </c:pt>
                <c:pt idx="676">
                  <c:v>0.43333966020248299</c:v>
                </c:pt>
                <c:pt idx="677">
                  <c:v>0.43385168476355318</c:v>
                </c:pt>
                <c:pt idx="678">
                  <c:v>0.4345951399625374</c:v>
                </c:pt>
                <c:pt idx="679">
                  <c:v>0.43511871365860355</c:v>
                </c:pt>
                <c:pt idx="680">
                  <c:v>0.43511871365860355</c:v>
                </c:pt>
                <c:pt idx="681">
                  <c:v>0.43511871365860355</c:v>
                </c:pt>
                <c:pt idx="682">
                  <c:v>0.43511871365860355</c:v>
                </c:pt>
                <c:pt idx="683">
                  <c:v>0.43511871365860355</c:v>
                </c:pt>
                <c:pt idx="684">
                  <c:v>0.43511871365860355</c:v>
                </c:pt>
                <c:pt idx="685">
                  <c:v>0.43511871365860355</c:v>
                </c:pt>
                <c:pt idx="686">
                  <c:v>0.43511871365860355</c:v>
                </c:pt>
                <c:pt idx="687">
                  <c:v>0.43511871365860355</c:v>
                </c:pt>
                <c:pt idx="688">
                  <c:v>0.43511871365860355</c:v>
                </c:pt>
                <c:pt idx="689">
                  <c:v>0.43511871365860355</c:v>
                </c:pt>
                <c:pt idx="690">
                  <c:v>0.43511871365860355</c:v>
                </c:pt>
                <c:pt idx="691">
                  <c:v>0.43511871365860355</c:v>
                </c:pt>
                <c:pt idx="692">
                  <c:v>0.43511871365860355</c:v>
                </c:pt>
                <c:pt idx="693">
                  <c:v>0.43511871365860355</c:v>
                </c:pt>
                <c:pt idx="694">
                  <c:v>0.43511871365860355</c:v>
                </c:pt>
                <c:pt idx="695">
                  <c:v>0.4345951399625374</c:v>
                </c:pt>
                <c:pt idx="696">
                  <c:v>0.43402782233095338</c:v>
                </c:pt>
                <c:pt idx="697">
                  <c:v>0.43223892686674298</c:v>
                </c:pt>
                <c:pt idx="698">
                  <c:v>0.42886921533709882</c:v>
                </c:pt>
                <c:pt idx="699">
                  <c:v>0.42683970165677682</c:v>
                </c:pt>
                <c:pt idx="700">
                  <c:v>0.42376876956417553</c:v>
                </c:pt>
                <c:pt idx="701">
                  <c:v>0.4219703718488173</c:v>
                </c:pt>
                <c:pt idx="702">
                  <c:v>0.42084665204718619</c:v>
                </c:pt>
                <c:pt idx="703">
                  <c:v>0.41973528566210294</c:v>
                </c:pt>
                <c:pt idx="704">
                  <c:v>0.41962035191808095</c:v>
                </c:pt>
                <c:pt idx="705">
                  <c:v>0.41962035191808095</c:v>
                </c:pt>
                <c:pt idx="706">
                  <c:v>0.41853422047642874</c:v>
                </c:pt>
                <c:pt idx="707">
                  <c:v>0.41699726729299225</c:v>
                </c:pt>
                <c:pt idx="708">
                  <c:v>0.41699726729299225</c:v>
                </c:pt>
                <c:pt idx="709">
                  <c:v>0.41699726729299225</c:v>
                </c:pt>
                <c:pt idx="710">
                  <c:v>0.41699726729299225</c:v>
                </c:pt>
                <c:pt idx="711">
                  <c:v>0.41578142126701412</c:v>
                </c:pt>
                <c:pt idx="712">
                  <c:v>0.4105167356902325</c:v>
                </c:pt>
                <c:pt idx="713">
                  <c:v>0.39890319420055975</c:v>
                </c:pt>
                <c:pt idx="714">
                  <c:v>0.38845270903105644</c:v>
                </c:pt>
                <c:pt idx="715">
                  <c:v>0.3846762544488721</c:v>
                </c:pt>
                <c:pt idx="716">
                  <c:v>0.38268719709484189</c:v>
                </c:pt>
                <c:pt idx="717">
                  <c:v>0.38067598413747311</c:v>
                </c:pt>
                <c:pt idx="718">
                  <c:v>0.37969810878562715</c:v>
                </c:pt>
                <c:pt idx="719">
                  <c:v>0.37853690048811406</c:v>
                </c:pt>
                <c:pt idx="720">
                  <c:v>0.37787506630069256</c:v>
                </c:pt>
                <c:pt idx="721">
                  <c:v>0.37600143236653433</c:v>
                </c:pt>
                <c:pt idx="722">
                  <c:v>0.3727521077395497</c:v>
                </c:pt>
                <c:pt idx="723">
                  <c:v>0.37060406080050307</c:v>
                </c:pt>
                <c:pt idx="724">
                  <c:v>0.37060406080050307</c:v>
                </c:pt>
                <c:pt idx="725">
                  <c:v>0.37060406080050307</c:v>
                </c:pt>
                <c:pt idx="726">
                  <c:v>0.37060406080050307</c:v>
                </c:pt>
                <c:pt idx="727">
                  <c:v>0.37060406080050307</c:v>
                </c:pt>
                <c:pt idx="728">
                  <c:v>0.37060406080050307</c:v>
                </c:pt>
                <c:pt idx="729">
                  <c:v>0.37060406080050307</c:v>
                </c:pt>
                <c:pt idx="730">
                  <c:v>0.37060406080050307</c:v>
                </c:pt>
                <c:pt idx="731">
                  <c:v>0.36987965106264875</c:v>
                </c:pt>
                <c:pt idx="732">
                  <c:v>0.36976214418586667</c:v>
                </c:pt>
                <c:pt idx="733">
                  <c:v>0.36905162329190089</c:v>
                </c:pt>
                <c:pt idx="734">
                  <c:v>0.36801290404073905</c:v>
                </c:pt>
                <c:pt idx="735">
                  <c:v>0.36744426844742961</c:v>
                </c:pt>
                <c:pt idx="736">
                  <c:v>0.36701318491824725</c:v>
                </c:pt>
                <c:pt idx="737">
                  <c:v>0.36701318491824725</c:v>
                </c:pt>
                <c:pt idx="738">
                  <c:v>0.36674398479576331</c:v>
                </c:pt>
                <c:pt idx="739">
                  <c:v>0.36581376219470363</c:v>
                </c:pt>
                <c:pt idx="740">
                  <c:v>0.36581376219470363</c:v>
                </c:pt>
                <c:pt idx="741">
                  <c:v>0.36674398479576331</c:v>
                </c:pt>
                <c:pt idx="742">
                  <c:v>0.36701318491824725</c:v>
                </c:pt>
                <c:pt idx="743">
                  <c:v>0.36674398479576331</c:v>
                </c:pt>
                <c:pt idx="744">
                  <c:v>0.36581376219470363</c:v>
                </c:pt>
                <c:pt idx="745">
                  <c:v>0.36454524085741452</c:v>
                </c:pt>
                <c:pt idx="746">
                  <c:v>0.36454524085741452</c:v>
                </c:pt>
                <c:pt idx="747">
                  <c:v>0.36454524085741452</c:v>
                </c:pt>
                <c:pt idx="748">
                  <c:v>0.36454524085741452</c:v>
                </c:pt>
                <c:pt idx="749">
                  <c:v>0.36454524085741452</c:v>
                </c:pt>
                <c:pt idx="750">
                  <c:v>0.36454524085741452</c:v>
                </c:pt>
                <c:pt idx="751">
                  <c:v>0.36454524085741452</c:v>
                </c:pt>
                <c:pt idx="752">
                  <c:v>0.36391559510309884</c:v>
                </c:pt>
                <c:pt idx="753">
                  <c:v>0.36391559510309884</c:v>
                </c:pt>
                <c:pt idx="754">
                  <c:v>0.36361847750213694</c:v>
                </c:pt>
                <c:pt idx="755">
                  <c:v>0.36346879524585973</c:v>
                </c:pt>
                <c:pt idx="756">
                  <c:v>0.36346879524585973</c:v>
                </c:pt>
                <c:pt idx="757">
                  <c:v>0.36329827542055287</c:v>
                </c:pt>
                <c:pt idx="758">
                  <c:v>0.3631069577478675</c:v>
                </c:pt>
                <c:pt idx="759">
                  <c:v>0.36281694003907505</c:v>
                </c:pt>
                <c:pt idx="760">
                  <c:v>0.36261447580821249</c:v>
                </c:pt>
                <c:pt idx="761">
                  <c:v>0.36244953465426294</c:v>
                </c:pt>
                <c:pt idx="762">
                  <c:v>0.36229263466531308</c:v>
                </c:pt>
                <c:pt idx="763">
                  <c:v>0.36229263466531308</c:v>
                </c:pt>
                <c:pt idx="764">
                  <c:v>0.36206182393194453</c:v>
                </c:pt>
                <c:pt idx="765">
                  <c:v>0.36125391627582792</c:v>
                </c:pt>
                <c:pt idx="766">
                  <c:v>0.36021400132069342</c:v>
                </c:pt>
                <c:pt idx="767">
                  <c:v>0.35971176955855783</c:v>
                </c:pt>
                <c:pt idx="768">
                  <c:v>0.35935935406235164</c:v>
                </c:pt>
                <c:pt idx="769">
                  <c:v>0.35935935406235164</c:v>
                </c:pt>
                <c:pt idx="770">
                  <c:v>0.35935935406235164</c:v>
                </c:pt>
                <c:pt idx="771">
                  <c:v>0.3588541662017547</c:v>
                </c:pt>
                <c:pt idx="772">
                  <c:v>0.35791076136175592</c:v>
                </c:pt>
                <c:pt idx="773">
                  <c:v>0.35662482512883054</c:v>
                </c:pt>
                <c:pt idx="774">
                  <c:v>0.35662482512883054</c:v>
                </c:pt>
                <c:pt idx="775">
                  <c:v>0.35662482512883054</c:v>
                </c:pt>
                <c:pt idx="776">
                  <c:v>0.35537416831710134</c:v>
                </c:pt>
                <c:pt idx="777">
                  <c:v>0.35369506249237642</c:v>
                </c:pt>
                <c:pt idx="778">
                  <c:v>0.35199911395355177</c:v>
                </c:pt>
                <c:pt idx="779">
                  <c:v>0.3515102662346542</c:v>
                </c:pt>
                <c:pt idx="780">
                  <c:v>0.35097215866793224</c:v>
                </c:pt>
                <c:pt idx="781">
                  <c:v>0.35041147716350196</c:v>
                </c:pt>
                <c:pt idx="782">
                  <c:v>0.34918507863448561</c:v>
                </c:pt>
                <c:pt idx="783">
                  <c:v>0.34735466125063014</c:v>
                </c:pt>
                <c:pt idx="784">
                  <c:v>0.34612137622484213</c:v>
                </c:pt>
                <c:pt idx="785">
                  <c:v>0.34534993883073262</c:v>
                </c:pt>
                <c:pt idx="786">
                  <c:v>0.34534993883073262</c:v>
                </c:pt>
                <c:pt idx="787">
                  <c:v>0.34469362405438497</c:v>
                </c:pt>
                <c:pt idx="788">
                  <c:v>0.34399256735202699</c:v>
                </c:pt>
                <c:pt idx="789">
                  <c:v>0.34237496450394045</c:v>
                </c:pt>
                <c:pt idx="790">
                  <c:v>0.3412095654104732</c:v>
                </c:pt>
                <c:pt idx="791">
                  <c:v>0.34060652249584111</c:v>
                </c:pt>
                <c:pt idx="792">
                  <c:v>0.34060652249584111</c:v>
                </c:pt>
                <c:pt idx="793">
                  <c:v>0.34060652249584111</c:v>
                </c:pt>
                <c:pt idx="794">
                  <c:v>0.34001894007058764</c:v>
                </c:pt>
                <c:pt idx="795">
                  <c:v>0.34001894007058764</c:v>
                </c:pt>
                <c:pt idx="796">
                  <c:v>0.34001894007058764</c:v>
                </c:pt>
                <c:pt idx="797">
                  <c:v>0.34001894007058764</c:v>
                </c:pt>
                <c:pt idx="798">
                  <c:v>0.34001894007058764</c:v>
                </c:pt>
                <c:pt idx="799">
                  <c:v>0.34001894007058764</c:v>
                </c:pt>
                <c:pt idx="800">
                  <c:v>0.34001894007058764</c:v>
                </c:pt>
                <c:pt idx="801">
                  <c:v>0.34001894007058764</c:v>
                </c:pt>
                <c:pt idx="802">
                  <c:v>0.34001894007058764</c:v>
                </c:pt>
                <c:pt idx="803">
                  <c:v>0.34001894007058764</c:v>
                </c:pt>
                <c:pt idx="804">
                  <c:v>0.34001894007058764</c:v>
                </c:pt>
                <c:pt idx="805">
                  <c:v>0.34001894007058764</c:v>
                </c:pt>
                <c:pt idx="806">
                  <c:v>0.34001894007058764</c:v>
                </c:pt>
                <c:pt idx="807">
                  <c:v>0.34001894007058764</c:v>
                </c:pt>
                <c:pt idx="808">
                  <c:v>0.34001894007058764</c:v>
                </c:pt>
                <c:pt idx="809">
                  <c:v>0.34001894007058764</c:v>
                </c:pt>
                <c:pt idx="810">
                  <c:v>0.34001894007058764</c:v>
                </c:pt>
                <c:pt idx="811">
                  <c:v>0.34001894007058764</c:v>
                </c:pt>
                <c:pt idx="812">
                  <c:v>0.34001894007058764</c:v>
                </c:pt>
                <c:pt idx="813">
                  <c:v>0.34053442599338468</c:v>
                </c:pt>
                <c:pt idx="814">
                  <c:v>0.34053442599338468</c:v>
                </c:pt>
                <c:pt idx="815">
                  <c:v>0.34053442599338468</c:v>
                </c:pt>
                <c:pt idx="816">
                  <c:v>0.34113117375424706</c:v>
                </c:pt>
                <c:pt idx="817">
                  <c:v>0.34113117375424706</c:v>
                </c:pt>
                <c:pt idx="818">
                  <c:v>0.34125636706207285</c:v>
                </c:pt>
                <c:pt idx="819">
                  <c:v>0.34140567343228523</c:v>
                </c:pt>
                <c:pt idx="820">
                  <c:v>0.34272069873154054</c:v>
                </c:pt>
                <c:pt idx="821">
                  <c:v>0.34415949358408859</c:v>
                </c:pt>
                <c:pt idx="822">
                  <c:v>0.34445592627149912</c:v>
                </c:pt>
                <c:pt idx="823">
                  <c:v>0.34445592627149912</c:v>
                </c:pt>
                <c:pt idx="824">
                  <c:v>0.34465170512084342</c:v>
                </c:pt>
                <c:pt idx="825">
                  <c:v>0.34511271835712753</c:v>
                </c:pt>
                <c:pt idx="826">
                  <c:v>0.3460869953042931</c:v>
                </c:pt>
                <c:pt idx="827">
                  <c:v>0.34757464199529997</c:v>
                </c:pt>
                <c:pt idx="828">
                  <c:v>0.34924134550802588</c:v>
                </c:pt>
                <c:pt idx="829">
                  <c:v>0.35159474851997408</c:v>
                </c:pt>
                <c:pt idx="830">
                  <c:v>0.35345252631146318</c:v>
                </c:pt>
                <c:pt idx="831">
                  <c:v>0.3538336124050469</c:v>
                </c:pt>
                <c:pt idx="832">
                  <c:v>0.35425104397076057</c:v>
                </c:pt>
                <c:pt idx="833">
                  <c:v>0.35473889813347881</c:v>
                </c:pt>
                <c:pt idx="834">
                  <c:v>0.35500697107608509</c:v>
                </c:pt>
                <c:pt idx="835">
                  <c:v>0.35591674422716346</c:v>
                </c:pt>
                <c:pt idx="836">
                  <c:v>0.3580380023305923</c:v>
                </c:pt>
                <c:pt idx="837">
                  <c:v>0.35997685192036222</c:v>
                </c:pt>
                <c:pt idx="838">
                  <c:v>0.36082894509369312</c:v>
                </c:pt>
                <c:pt idx="839">
                  <c:v>0.36140410579219495</c:v>
                </c:pt>
                <c:pt idx="840">
                  <c:v>0.36297058502635093</c:v>
                </c:pt>
                <c:pt idx="841">
                  <c:v>0.36750024767531486</c:v>
                </c:pt>
                <c:pt idx="842">
                  <c:v>0.37451393908100616</c:v>
                </c:pt>
                <c:pt idx="843">
                  <c:v>0.37905153841765682</c:v>
                </c:pt>
                <c:pt idx="844">
                  <c:v>0.39199922255663588</c:v>
                </c:pt>
                <c:pt idx="845">
                  <c:v>0.40682634017408686</c:v>
                </c:pt>
                <c:pt idx="846">
                  <c:v>0.41252313135832885</c:v>
                </c:pt>
                <c:pt idx="847">
                  <c:v>0.41933071818491696</c:v>
                </c:pt>
                <c:pt idx="848">
                  <c:v>0.43213316408237457</c:v>
                </c:pt>
                <c:pt idx="849">
                  <c:v>0.44368936782029933</c:v>
                </c:pt>
                <c:pt idx="850">
                  <c:v>0.44674889989097877</c:v>
                </c:pt>
                <c:pt idx="851">
                  <c:v>0.44725427449234634</c:v>
                </c:pt>
                <c:pt idx="852">
                  <c:v>0.4486768305068895</c:v>
                </c:pt>
                <c:pt idx="853">
                  <c:v>0.45013858211376079</c:v>
                </c:pt>
                <c:pt idx="854">
                  <c:v>0.45065687443970726</c:v>
                </c:pt>
                <c:pt idx="855">
                  <c:v>0.45271514323395229</c:v>
                </c:pt>
                <c:pt idx="856">
                  <c:v>0.45452525354077328</c:v>
                </c:pt>
                <c:pt idx="857">
                  <c:v>0.45499755577785361</c:v>
                </c:pt>
                <c:pt idx="858">
                  <c:v>0.45499755577785361</c:v>
                </c:pt>
                <c:pt idx="859">
                  <c:v>0.45553784634748429</c:v>
                </c:pt>
                <c:pt idx="860">
                  <c:v>0.45596460986360698</c:v>
                </c:pt>
                <c:pt idx="861">
                  <c:v>0.4562561950324891</c:v>
                </c:pt>
                <c:pt idx="862">
                  <c:v>0.45732030661890744</c:v>
                </c:pt>
                <c:pt idx="863">
                  <c:v>0.45871349103874282</c:v>
                </c:pt>
                <c:pt idx="864">
                  <c:v>0.45984024198532669</c:v>
                </c:pt>
                <c:pt idx="865">
                  <c:v>0.45984024198532669</c:v>
                </c:pt>
                <c:pt idx="866">
                  <c:v>0.46053196195408458</c:v>
                </c:pt>
                <c:pt idx="867">
                  <c:v>0.46148506501056119</c:v>
                </c:pt>
                <c:pt idx="868">
                  <c:v>0.46253366768170379</c:v>
                </c:pt>
                <c:pt idx="869">
                  <c:v>0.46279982398488551</c:v>
                </c:pt>
                <c:pt idx="870">
                  <c:v>0.4629694914789842</c:v>
                </c:pt>
                <c:pt idx="871">
                  <c:v>0.46397865436320607</c:v>
                </c:pt>
                <c:pt idx="872">
                  <c:v>0.46397865436320607</c:v>
                </c:pt>
                <c:pt idx="873">
                  <c:v>0.46397865436320607</c:v>
                </c:pt>
                <c:pt idx="874">
                  <c:v>0.46501461270434702</c:v>
                </c:pt>
                <c:pt idx="875">
                  <c:v>0.46501461270434702</c:v>
                </c:pt>
                <c:pt idx="876">
                  <c:v>0.46501461270434702</c:v>
                </c:pt>
                <c:pt idx="877">
                  <c:v>0.46501461270434702</c:v>
                </c:pt>
                <c:pt idx="878">
                  <c:v>0.46501461270434702</c:v>
                </c:pt>
                <c:pt idx="879">
                  <c:v>0.46397865436320607</c:v>
                </c:pt>
                <c:pt idx="880">
                  <c:v>0.46397865436320607</c:v>
                </c:pt>
                <c:pt idx="881">
                  <c:v>0.46397775593293505</c:v>
                </c:pt>
                <c:pt idx="882">
                  <c:v>0.46397775593293505</c:v>
                </c:pt>
                <c:pt idx="883">
                  <c:v>0.46286325051573785</c:v>
                </c:pt>
                <c:pt idx="884">
                  <c:v>0.46286325051573785</c:v>
                </c:pt>
                <c:pt idx="885">
                  <c:v>0.46397775593293505</c:v>
                </c:pt>
                <c:pt idx="886">
                  <c:v>0.46389766377294328</c:v>
                </c:pt>
                <c:pt idx="887">
                  <c:v>0.46389766377294328</c:v>
                </c:pt>
                <c:pt idx="888">
                  <c:v>0.4649068266571651</c:v>
                </c:pt>
                <c:pt idx="889">
                  <c:v>0.46501461270434702</c:v>
                </c:pt>
                <c:pt idx="890">
                  <c:v>0.46501461270434702</c:v>
                </c:pt>
                <c:pt idx="891">
                  <c:v>0.46501461270434702</c:v>
                </c:pt>
                <c:pt idx="892">
                  <c:v>0.46501461270434702</c:v>
                </c:pt>
                <c:pt idx="893">
                  <c:v>0.46501461270434702</c:v>
                </c:pt>
                <c:pt idx="894">
                  <c:v>0.46501461270434702</c:v>
                </c:pt>
                <c:pt idx="895">
                  <c:v>0.4649068266571651</c:v>
                </c:pt>
                <c:pt idx="896">
                  <c:v>0.46389766377294328</c:v>
                </c:pt>
                <c:pt idx="897">
                  <c:v>0.46286325051573785</c:v>
                </c:pt>
                <c:pt idx="898">
                  <c:v>0.46286325051573785</c:v>
                </c:pt>
                <c:pt idx="899">
                  <c:v>0.46286325051573785</c:v>
                </c:pt>
                <c:pt idx="900">
                  <c:v>0.46269358302163921</c:v>
                </c:pt>
                <c:pt idx="901">
                  <c:v>0.46253366768170379</c:v>
                </c:pt>
                <c:pt idx="902">
                  <c:v>0.46222536279822446</c:v>
                </c:pt>
                <c:pt idx="903">
                  <c:v>0.461612597132465</c:v>
                </c:pt>
                <c:pt idx="904">
                  <c:v>0.45915302085153686</c:v>
                </c:pt>
                <c:pt idx="905">
                  <c:v>0.45689637968102065</c:v>
                </c:pt>
                <c:pt idx="906">
                  <c:v>0.45653075378569219</c:v>
                </c:pt>
                <c:pt idx="907">
                  <c:v>0.45564205222005377</c:v>
                </c:pt>
                <c:pt idx="908">
                  <c:v>0.45446974849037231</c:v>
                </c:pt>
                <c:pt idx="909">
                  <c:v>0.45433238523093633</c:v>
                </c:pt>
                <c:pt idx="910">
                  <c:v>0.45433238523093633</c:v>
                </c:pt>
                <c:pt idx="911">
                  <c:v>0.45280412934285408</c:v>
                </c:pt>
                <c:pt idx="912">
                  <c:v>0.45067277385394711</c:v>
                </c:pt>
                <c:pt idx="913">
                  <c:v>0.44960135786636996</c:v>
                </c:pt>
                <c:pt idx="914">
                  <c:v>0.44874182627647385</c:v>
                </c:pt>
                <c:pt idx="915">
                  <c:v>0.44800536851391926</c:v>
                </c:pt>
                <c:pt idx="916">
                  <c:v>0.44755477983146447</c:v>
                </c:pt>
                <c:pt idx="917">
                  <c:v>0.44715330264310266</c:v>
                </c:pt>
                <c:pt idx="918">
                  <c:v>0.44419383115516031</c:v>
                </c:pt>
                <c:pt idx="919">
                  <c:v>0.44274224203483614</c:v>
                </c:pt>
                <c:pt idx="920">
                  <c:v>0.44120939984076846</c:v>
                </c:pt>
                <c:pt idx="921">
                  <c:v>0.43978217558933175</c:v>
                </c:pt>
                <c:pt idx="922">
                  <c:v>0.43978217558933175</c:v>
                </c:pt>
                <c:pt idx="923">
                  <c:v>0.43978217558933175</c:v>
                </c:pt>
                <c:pt idx="924">
                  <c:v>0.4383981503073715</c:v>
                </c:pt>
                <c:pt idx="925">
                  <c:v>0.4377872448564134</c:v>
                </c:pt>
                <c:pt idx="926">
                  <c:v>0.43717866026324459</c:v>
                </c:pt>
                <c:pt idx="927">
                  <c:v>0.43684879140748417</c:v>
                </c:pt>
                <c:pt idx="928">
                  <c:v>0.43666868591073132</c:v>
                </c:pt>
                <c:pt idx="929">
                  <c:v>0.43613941450402305</c:v>
                </c:pt>
                <c:pt idx="930">
                  <c:v>0.43613941450402305</c:v>
                </c:pt>
                <c:pt idx="931">
                  <c:v>0.43613941450402305</c:v>
                </c:pt>
                <c:pt idx="932">
                  <c:v>0.43613941450402305</c:v>
                </c:pt>
                <c:pt idx="933">
                  <c:v>0.43666868591073132</c:v>
                </c:pt>
                <c:pt idx="934">
                  <c:v>0.43666868591073132</c:v>
                </c:pt>
                <c:pt idx="935">
                  <c:v>0.43666868591073132</c:v>
                </c:pt>
                <c:pt idx="936">
                  <c:v>0.43666868591073132</c:v>
                </c:pt>
                <c:pt idx="937">
                  <c:v>0.43666868591073132</c:v>
                </c:pt>
                <c:pt idx="938">
                  <c:v>0.43666868591073132</c:v>
                </c:pt>
                <c:pt idx="939">
                  <c:v>0.43666868591073132</c:v>
                </c:pt>
                <c:pt idx="940">
                  <c:v>0.43666868591073132</c:v>
                </c:pt>
                <c:pt idx="941">
                  <c:v>0.43666868591073132</c:v>
                </c:pt>
                <c:pt idx="942">
                  <c:v>0.43666868591073132</c:v>
                </c:pt>
                <c:pt idx="943">
                  <c:v>0.43666868591073132</c:v>
                </c:pt>
                <c:pt idx="944">
                  <c:v>0.43666868591073132</c:v>
                </c:pt>
                <c:pt idx="945">
                  <c:v>0.43666868591073132</c:v>
                </c:pt>
                <c:pt idx="946">
                  <c:v>0.43666868591073132</c:v>
                </c:pt>
                <c:pt idx="947">
                  <c:v>0.43666868591073132</c:v>
                </c:pt>
                <c:pt idx="948">
                  <c:v>0.43666868591073132</c:v>
                </c:pt>
                <c:pt idx="949">
                  <c:v>0.43666868591073132</c:v>
                </c:pt>
                <c:pt idx="950">
                  <c:v>0.43684879140748417</c:v>
                </c:pt>
                <c:pt idx="951">
                  <c:v>0.43753394473195273</c:v>
                </c:pt>
                <c:pt idx="952">
                  <c:v>0.4383981503073715</c:v>
                </c:pt>
                <c:pt idx="953">
                  <c:v>0.4383981503073715</c:v>
                </c:pt>
                <c:pt idx="954">
                  <c:v>0.43962484728122825</c:v>
                </c:pt>
                <c:pt idx="955">
                  <c:v>0.43983921073496846</c:v>
                </c:pt>
                <c:pt idx="956">
                  <c:v>0.43983921073496846</c:v>
                </c:pt>
                <c:pt idx="957">
                  <c:v>0.43983921073496846</c:v>
                </c:pt>
                <c:pt idx="958">
                  <c:v>0.4410095103906802</c:v>
                </c:pt>
                <c:pt idx="959">
                  <c:v>0.44146162611595191</c:v>
                </c:pt>
                <c:pt idx="960">
                  <c:v>0.44171663070576894</c:v>
                </c:pt>
                <c:pt idx="961">
                  <c:v>0.44241887593474838</c:v>
                </c:pt>
                <c:pt idx="962">
                  <c:v>0.44292213990936019</c:v>
                </c:pt>
                <c:pt idx="963">
                  <c:v>0.44345794945728029</c:v>
                </c:pt>
                <c:pt idx="964">
                  <c:v>0.44404945598891071</c:v>
                </c:pt>
                <c:pt idx="965">
                  <c:v>0.44453754042686489</c:v>
                </c:pt>
                <c:pt idx="966">
                  <c:v>0.44579911221255125</c:v>
                </c:pt>
                <c:pt idx="967">
                  <c:v>0.44579911221255125</c:v>
                </c:pt>
                <c:pt idx="968">
                  <c:v>0.4480074487673763</c:v>
                </c:pt>
                <c:pt idx="969">
                  <c:v>0.45004528877867134</c:v>
                </c:pt>
                <c:pt idx="970">
                  <c:v>0.45141573920355826</c:v>
                </c:pt>
                <c:pt idx="971">
                  <c:v>0.452408060645481</c:v>
                </c:pt>
                <c:pt idx="972">
                  <c:v>0.45452222889468047</c:v>
                </c:pt>
                <c:pt idx="973">
                  <c:v>0.45672771076068158</c:v>
                </c:pt>
                <c:pt idx="974">
                  <c:v>0.45860316409058099</c:v>
                </c:pt>
                <c:pt idx="975">
                  <c:v>0.46011280846640223</c:v>
                </c:pt>
                <c:pt idx="976">
                  <c:v>0.46031406220302135</c:v>
                </c:pt>
                <c:pt idx="977">
                  <c:v>0.46060616545165944</c:v>
                </c:pt>
                <c:pt idx="978">
                  <c:v>0.4614387321627248</c:v>
                </c:pt>
                <c:pt idx="979">
                  <c:v>0.46217583251486261</c:v>
                </c:pt>
                <c:pt idx="980">
                  <c:v>0.46259593964254164</c:v>
                </c:pt>
                <c:pt idx="981">
                  <c:v>0.46495751536059649</c:v>
                </c:pt>
                <c:pt idx="982">
                  <c:v>0.46708000491730711</c:v>
                </c:pt>
                <c:pt idx="983">
                  <c:v>0.46708000491730711</c:v>
                </c:pt>
                <c:pt idx="984">
                  <c:v>0.46708000491730711</c:v>
                </c:pt>
                <c:pt idx="985">
                  <c:v>0.4675438284417906</c:v>
                </c:pt>
                <c:pt idx="986">
                  <c:v>0.4675438284417906</c:v>
                </c:pt>
                <c:pt idx="987">
                  <c:v>0.46708000491730711</c:v>
                </c:pt>
                <c:pt idx="988">
                  <c:v>0.46708000491730711</c:v>
                </c:pt>
                <c:pt idx="989">
                  <c:v>0.46495751536059649</c:v>
                </c:pt>
                <c:pt idx="990">
                  <c:v>0.46283648422383783</c:v>
                </c:pt>
                <c:pt idx="991">
                  <c:v>0.46283648422383783</c:v>
                </c:pt>
                <c:pt idx="992">
                  <c:v>0.46283648422383783</c:v>
                </c:pt>
                <c:pt idx="993">
                  <c:v>0.46283648422383783</c:v>
                </c:pt>
                <c:pt idx="994">
                  <c:v>0.46243531844494506</c:v>
                </c:pt>
                <c:pt idx="995">
                  <c:v>0.46243531844494506</c:v>
                </c:pt>
                <c:pt idx="996">
                  <c:v>0.46243531844494506</c:v>
                </c:pt>
                <c:pt idx="997">
                  <c:v>0.46243531844494506</c:v>
                </c:pt>
                <c:pt idx="998">
                  <c:v>0.46283648422383783</c:v>
                </c:pt>
                <c:pt idx="999">
                  <c:v>0.4645517048808267</c:v>
                </c:pt>
                <c:pt idx="1000">
                  <c:v>0.46697593834447226</c:v>
                </c:pt>
                <c:pt idx="1001">
                  <c:v>0.46876780437052967</c:v>
                </c:pt>
                <c:pt idx="1002">
                  <c:v>0.47038145431195227</c:v>
                </c:pt>
                <c:pt idx="1003">
                  <c:v>0.47230435572570251</c:v>
                </c:pt>
                <c:pt idx="1004">
                  <c:v>0.47230435572570251</c:v>
                </c:pt>
                <c:pt idx="1005">
                  <c:v>0.47491002685020356</c:v>
                </c:pt>
                <c:pt idx="1006">
                  <c:v>0.47679043632335816</c:v>
                </c:pt>
                <c:pt idx="1007">
                  <c:v>0.47759935046246493</c:v>
                </c:pt>
                <c:pt idx="1008">
                  <c:v>0.47847217743438186</c:v>
                </c:pt>
                <c:pt idx="1009">
                  <c:v>0.47962435527019165</c:v>
                </c:pt>
                <c:pt idx="1010">
                  <c:v>0.48079797607159397</c:v>
                </c:pt>
                <c:pt idx="1011">
                  <c:v>0.48217411543437017</c:v>
                </c:pt>
                <c:pt idx="1012">
                  <c:v>0.48394361362085209</c:v>
                </c:pt>
                <c:pt idx="1013">
                  <c:v>0.48562334271916285</c:v>
                </c:pt>
                <c:pt idx="1014">
                  <c:v>0.48642002368297976</c:v>
                </c:pt>
                <c:pt idx="1015">
                  <c:v>0.48711909164077183</c:v>
                </c:pt>
                <c:pt idx="1016">
                  <c:v>0.48925123537076293</c:v>
                </c:pt>
                <c:pt idx="1017">
                  <c:v>0.49485292877084697</c:v>
                </c:pt>
                <c:pt idx="1018">
                  <c:v>0.49944021503904668</c:v>
                </c:pt>
                <c:pt idx="1019">
                  <c:v>0.50073688019264684</c:v>
                </c:pt>
                <c:pt idx="1020">
                  <c:v>0.50182951879624049</c:v>
                </c:pt>
                <c:pt idx="1021">
                  <c:v>0.50244811796296229</c:v>
                </c:pt>
                <c:pt idx="1022">
                  <c:v>0.50318216937885385</c:v>
                </c:pt>
                <c:pt idx="1023">
                  <c:v>0.50478215500494605</c:v>
                </c:pt>
                <c:pt idx="1024">
                  <c:v>0.5059619995608764</c:v>
                </c:pt>
                <c:pt idx="1025">
                  <c:v>0.50603741366406596</c:v>
                </c:pt>
                <c:pt idx="1026">
                  <c:v>0.50603741366406596</c:v>
                </c:pt>
                <c:pt idx="1027">
                  <c:v>0.50603741366406596</c:v>
                </c:pt>
                <c:pt idx="1028">
                  <c:v>0.50603741366406596</c:v>
                </c:pt>
                <c:pt idx="1029">
                  <c:v>0.50603741366406596</c:v>
                </c:pt>
                <c:pt idx="1030">
                  <c:v>0.50603741366406596</c:v>
                </c:pt>
                <c:pt idx="1031">
                  <c:v>0.50603741366406596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22-41F4-A914-B9BE69AE6336}"/>
            </c:ext>
          </c:extLst>
        </c:ser>
        <c:ser>
          <c:idx val="4"/>
          <c:order val="4"/>
          <c:tx>
            <c:strRef>
              <c:f>Indice!$AM$5</c:f>
              <c:strCache>
                <c:ptCount val="1"/>
                <c:pt idx="0">
                  <c:v>Q75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  <c:pt idx="1031">
                  <c:v>46304</c:v>
                </c:pt>
              </c:numCache>
            </c:numRef>
          </c:cat>
          <c:val>
            <c:numRef>
              <c:f>Indice!$AM$58:$AM$1500</c:f>
              <c:numCache>
                <c:formatCode>General</c:formatCode>
                <c:ptCount val="1443"/>
                <c:pt idx="0">
                  <c:v>0.83320049342181735</c:v>
                </c:pt>
                <c:pt idx="1">
                  <c:v>0.82309571670165393</c:v>
                </c:pt>
                <c:pt idx="2">
                  <c:v>0.81979796105479741</c:v>
                </c:pt>
                <c:pt idx="3">
                  <c:v>0.81382712037718263</c:v>
                </c:pt>
                <c:pt idx="4">
                  <c:v>0.80938703834188797</c:v>
                </c:pt>
                <c:pt idx="5">
                  <c:v>0.80535672207276832</c:v>
                </c:pt>
                <c:pt idx="6">
                  <c:v>0.80359265037532335</c:v>
                </c:pt>
                <c:pt idx="7">
                  <c:v>0.80252105633480164</c:v>
                </c:pt>
                <c:pt idx="8">
                  <c:v>0.80062194337424386</c:v>
                </c:pt>
                <c:pt idx="9">
                  <c:v>0.7983104640235722</c:v>
                </c:pt>
                <c:pt idx="10">
                  <c:v>0.78864388698149712</c:v>
                </c:pt>
                <c:pt idx="11">
                  <c:v>0.78396090927207629</c:v>
                </c:pt>
                <c:pt idx="12">
                  <c:v>0.7833190487268249</c:v>
                </c:pt>
                <c:pt idx="13">
                  <c:v>0.78191753727273561</c:v>
                </c:pt>
                <c:pt idx="14">
                  <c:v>0.77554520027892471</c:v>
                </c:pt>
                <c:pt idx="15">
                  <c:v>0.77302279233210114</c:v>
                </c:pt>
                <c:pt idx="16">
                  <c:v>0.77302279233210114</c:v>
                </c:pt>
                <c:pt idx="17">
                  <c:v>0.77302279233210114</c:v>
                </c:pt>
                <c:pt idx="18">
                  <c:v>0.77302279233210114</c:v>
                </c:pt>
                <c:pt idx="19">
                  <c:v>0.77302279233210114</c:v>
                </c:pt>
                <c:pt idx="20">
                  <c:v>0.77302279233210114</c:v>
                </c:pt>
                <c:pt idx="21">
                  <c:v>0.77302279233210114</c:v>
                </c:pt>
                <c:pt idx="22">
                  <c:v>0.77302279233210114</c:v>
                </c:pt>
                <c:pt idx="23">
                  <c:v>0.77302279233210114</c:v>
                </c:pt>
                <c:pt idx="24">
                  <c:v>0.76859151472833842</c:v>
                </c:pt>
                <c:pt idx="25">
                  <c:v>0.76859151472833842</c:v>
                </c:pt>
                <c:pt idx="26">
                  <c:v>0.76859151472833842</c:v>
                </c:pt>
                <c:pt idx="27">
                  <c:v>0.76842603198700632</c:v>
                </c:pt>
                <c:pt idx="28">
                  <c:v>0.7604191490987241</c:v>
                </c:pt>
                <c:pt idx="29">
                  <c:v>0.75302072545290122</c:v>
                </c:pt>
                <c:pt idx="30">
                  <c:v>0.74436593841218712</c:v>
                </c:pt>
                <c:pt idx="31">
                  <c:v>0.73117240832978048</c:v>
                </c:pt>
                <c:pt idx="32">
                  <c:v>0.72533316196698172</c:v>
                </c:pt>
                <c:pt idx="33">
                  <c:v>0.72381941716663178</c:v>
                </c:pt>
                <c:pt idx="34">
                  <c:v>0.70967319523807471</c:v>
                </c:pt>
                <c:pt idx="35">
                  <c:v>0.70075151317335216</c:v>
                </c:pt>
                <c:pt idx="36">
                  <c:v>0.69517242624767706</c:v>
                </c:pt>
                <c:pt idx="37">
                  <c:v>0.68678400531886152</c:v>
                </c:pt>
                <c:pt idx="38">
                  <c:v>0.6839193908100405</c:v>
                </c:pt>
                <c:pt idx="39">
                  <c:v>0.68136441571646889</c:v>
                </c:pt>
                <c:pt idx="40">
                  <c:v>0.68038593343700859</c:v>
                </c:pt>
                <c:pt idx="41">
                  <c:v>0.67274899855339187</c:v>
                </c:pt>
                <c:pt idx="42">
                  <c:v>0.66803508050876648</c:v>
                </c:pt>
                <c:pt idx="43">
                  <c:v>0.66379080444931737</c:v>
                </c:pt>
                <c:pt idx="44">
                  <c:v>0.66053935930988184</c:v>
                </c:pt>
                <c:pt idx="45">
                  <c:v>0.65782582963913117</c:v>
                </c:pt>
                <c:pt idx="46">
                  <c:v>0.65531574113046243</c:v>
                </c:pt>
                <c:pt idx="47">
                  <c:v>0.65425574898658079</c:v>
                </c:pt>
                <c:pt idx="48">
                  <c:v>0.65381270405437231</c:v>
                </c:pt>
                <c:pt idx="49">
                  <c:v>0.65342990152508851</c:v>
                </c:pt>
                <c:pt idx="50">
                  <c:v>0.65270208207869862</c:v>
                </c:pt>
                <c:pt idx="51">
                  <c:v>0.6520821013033703</c:v>
                </c:pt>
                <c:pt idx="52">
                  <c:v>0.65001192674210273</c:v>
                </c:pt>
                <c:pt idx="53">
                  <c:v>0.65001192674210273</c:v>
                </c:pt>
                <c:pt idx="54">
                  <c:v>0.65014826901518452</c:v>
                </c:pt>
                <c:pt idx="55">
                  <c:v>0.65014826901518452</c:v>
                </c:pt>
                <c:pt idx="56">
                  <c:v>0.64705976837671741</c:v>
                </c:pt>
                <c:pt idx="57">
                  <c:v>0.64553659661529539</c:v>
                </c:pt>
                <c:pt idx="58">
                  <c:v>0.64002264251852625</c:v>
                </c:pt>
                <c:pt idx="59">
                  <c:v>0.64002264251852625</c:v>
                </c:pt>
                <c:pt idx="60">
                  <c:v>0.64478232403109792</c:v>
                </c:pt>
                <c:pt idx="61">
                  <c:v>0.64478232403109792</c:v>
                </c:pt>
                <c:pt idx="62">
                  <c:v>0.64478232403109792</c:v>
                </c:pt>
                <c:pt idx="63">
                  <c:v>0.64478232403109792</c:v>
                </c:pt>
                <c:pt idx="64">
                  <c:v>0.64553659661529539</c:v>
                </c:pt>
                <c:pt idx="65">
                  <c:v>0.64705976837671741</c:v>
                </c:pt>
                <c:pt idx="66">
                  <c:v>0.64784072141252769</c:v>
                </c:pt>
                <c:pt idx="67">
                  <c:v>0.65289496945170156</c:v>
                </c:pt>
                <c:pt idx="68">
                  <c:v>0.65425574898658079</c:v>
                </c:pt>
                <c:pt idx="69">
                  <c:v>0.65545617860391114</c:v>
                </c:pt>
                <c:pt idx="70">
                  <c:v>0.65791226815055648</c:v>
                </c:pt>
                <c:pt idx="71">
                  <c:v>0.65859194965807755</c:v>
                </c:pt>
                <c:pt idx="72">
                  <c:v>0.65909758284256637</c:v>
                </c:pt>
                <c:pt idx="73">
                  <c:v>0.66053935930988184</c:v>
                </c:pt>
                <c:pt idx="74">
                  <c:v>0.66484470540916452</c:v>
                </c:pt>
                <c:pt idx="75">
                  <c:v>0.67798349702630167</c:v>
                </c:pt>
                <c:pt idx="76">
                  <c:v>0.697681207054901</c:v>
                </c:pt>
                <c:pt idx="77">
                  <c:v>0.70149700156009931</c:v>
                </c:pt>
                <c:pt idx="78">
                  <c:v>0.71221999735951136</c:v>
                </c:pt>
                <c:pt idx="79">
                  <c:v>0.71910144759576555</c:v>
                </c:pt>
                <c:pt idx="80">
                  <c:v>0.72236314045993066</c:v>
                </c:pt>
                <c:pt idx="81">
                  <c:v>0.72686982694120594</c:v>
                </c:pt>
                <c:pt idx="82">
                  <c:v>0.73219892985027513</c:v>
                </c:pt>
                <c:pt idx="83">
                  <c:v>0.74717049644212485</c:v>
                </c:pt>
                <c:pt idx="84">
                  <c:v>0.76506797355606559</c:v>
                </c:pt>
                <c:pt idx="85">
                  <c:v>0.7671849728139275</c:v>
                </c:pt>
                <c:pt idx="86">
                  <c:v>0.76891955172744686</c:v>
                </c:pt>
                <c:pt idx="87">
                  <c:v>0.76943380747816392</c:v>
                </c:pt>
                <c:pt idx="88">
                  <c:v>0.77380996712022032</c:v>
                </c:pt>
                <c:pt idx="89">
                  <c:v>0.78792012137778866</c:v>
                </c:pt>
                <c:pt idx="90">
                  <c:v>0.79914781024451542</c:v>
                </c:pt>
                <c:pt idx="91">
                  <c:v>0.8045002320731236</c:v>
                </c:pt>
                <c:pt idx="92">
                  <c:v>0.82031416514351008</c:v>
                </c:pt>
                <c:pt idx="93">
                  <c:v>0.83542563782029056</c:v>
                </c:pt>
                <c:pt idx="94">
                  <c:v>0.84621265105376053</c:v>
                </c:pt>
                <c:pt idx="95">
                  <c:v>0.84828234055946417</c:v>
                </c:pt>
                <c:pt idx="96">
                  <c:v>0.86601438865594416</c:v>
                </c:pt>
                <c:pt idx="97">
                  <c:v>0.90492142259604513</c:v>
                </c:pt>
                <c:pt idx="98">
                  <c:v>0.91135902728359652</c:v>
                </c:pt>
                <c:pt idx="99">
                  <c:v>0.91642624858492527</c:v>
                </c:pt>
                <c:pt idx="100">
                  <c:v>0.93283532486490817</c:v>
                </c:pt>
                <c:pt idx="101">
                  <c:v>0.9592361508269257</c:v>
                </c:pt>
                <c:pt idx="102">
                  <c:v>0.97097311870176906</c:v>
                </c:pt>
                <c:pt idx="103">
                  <c:v>0.97749162158565817</c:v>
                </c:pt>
                <c:pt idx="104">
                  <c:v>1.006549196424797</c:v>
                </c:pt>
                <c:pt idx="105">
                  <c:v>1.0992164216438507</c:v>
                </c:pt>
                <c:pt idx="106">
                  <c:v>1.2278711207129325</c:v>
                </c:pt>
                <c:pt idx="107">
                  <c:v>1.3440814723720353</c:v>
                </c:pt>
                <c:pt idx="108">
                  <c:v>1.4995174807802343</c:v>
                </c:pt>
                <c:pt idx="109">
                  <c:v>1.5390341421029337</c:v>
                </c:pt>
                <c:pt idx="110">
                  <c:v>1.5390341421029337</c:v>
                </c:pt>
                <c:pt idx="111">
                  <c:v>1.5390341421029337</c:v>
                </c:pt>
                <c:pt idx="112">
                  <c:v>1.551445829183568</c:v>
                </c:pt>
                <c:pt idx="113">
                  <c:v>1.551445829183568</c:v>
                </c:pt>
                <c:pt idx="114">
                  <c:v>1.551445829183568</c:v>
                </c:pt>
                <c:pt idx="115">
                  <c:v>1.551445829183568</c:v>
                </c:pt>
                <c:pt idx="116">
                  <c:v>1.551445829183568</c:v>
                </c:pt>
                <c:pt idx="117">
                  <c:v>1.551445829183568</c:v>
                </c:pt>
                <c:pt idx="118">
                  <c:v>1.551445829183568</c:v>
                </c:pt>
                <c:pt idx="119">
                  <c:v>1.551445829183568</c:v>
                </c:pt>
                <c:pt idx="120">
                  <c:v>1.551445829183568</c:v>
                </c:pt>
                <c:pt idx="121">
                  <c:v>1.551445829183568</c:v>
                </c:pt>
                <c:pt idx="122">
                  <c:v>1.551445829183568</c:v>
                </c:pt>
                <c:pt idx="123">
                  <c:v>1.551445829183568</c:v>
                </c:pt>
                <c:pt idx="124">
                  <c:v>1.551445829183568</c:v>
                </c:pt>
                <c:pt idx="125">
                  <c:v>1.551445829183568</c:v>
                </c:pt>
                <c:pt idx="126">
                  <c:v>1.551445829183568</c:v>
                </c:pt>
                <c:pt idx="127">
                  <c:v>1.551445829183568</c:v>
                </c:pt>
                <c:pt idx="128">
                  <c:v>1.551445829183568</c:v>
                </c:pt>
                <c:pt idx="129">
                  <c:v>1.551445829183568</c:v>
                </c:pt>
                <c:pt idx="130">
                  <c:v>1.551445829183568</c:v>
                </c:pt>
                <c:pt idx="131">
                  <c:v>1.551445829183568</c:v>
                </c:pt>
                <c:pt idx="132">
                  <c:v>1.551445829183568</c:v>
                </c:pt>
                <c:pt idx="133">
                  <c:v>1.551445829183568</c:v>
                </c:pt>
                <c:pt idx="134">
                  <c:v>1.551445829183568</c:v>
                </c:pt>
                <c:pt idx="135">
                  <c:v>1.551445829183568</c:v>
                </c:pt>
                <c:pt idx="136">
                  <c:v>1.551445829183568</c:v>
                </c:pt>
                <c:pt idx="137">
                  <c:v>1.551445829183568</c:v>
                </c:pt>
                <c:pt idx="138">
                  <c:v>1.551445829183568</c:v>
                </c:pt>
                <c:pt idx="139">
                  <c:v>1.551445829183568</c:v>
                </c:pt>
                <c:pt idx="140">
                  <c:v>1.551445829183568</c:v>
                </c:pt>
                <c:pt idx="141">
                  <c:v>1.551445829183568</c:v>
                </c:pt>
                <c:pt idx="142">
                  <c:v>1.551445829183568</c:v>
                </c:pt>
                <c:pt idx="143">
                  <c:v>1.551445829183568</c:v>
                </c:pt>
                <c:pt idx="144">
                  <c:v>1.551445829183568</c:v>
                </c:pt>
                <c:pt idx="145">
                  <c:v>1.551445829183568</c:v>
                </c:pt>
                <c:pt idx="146">
                  <c:v>1.551445829183568</c:v>
                </c:pt>
                <c:pt idx="147">
                  <c:v>1.5390341421029337</c:v>
                </c:pt>
                <c:pt idx="148">
                  <c:v>1.4995174807802343</c:v>
                </c:pt>
                <c:pt idx="149">
                  <c:v>1.4804575812239025</c:v>
                </c:pt>
                <c:pt idx="150">
                  <c:v>1.4765800076636448</c:v>
                </c:pt>
                <c:pt idx="151">
                  <c:v>1.2659469201850708</c:v>
                </c:pt>
                <c:pt idx="152">
                  <c:v>1.1618079228853277</c:v>
                </c:pt>
                <c:pt idx="153">
                  <c:v>1.0466319759899927</c:v>
                </c:pt>
                <c:pt idx="154">
                  <c:v>1.0052250574400841</c:v>
                </c:pt>
                <c:pt idx="155">
                  <c:v>0.99080506598057927</c:v>
                </c:pt>
                <c:pt idx="156">
                  <c:v>0.97711195032928566</c:v>
                </c:pt>
                <c:pt idx="157">
                  <c:v>0.97171670171853186</c:v>
                </c:pt>
                <c:pt idx="158">
                  <c:v>0.96727794552442903</c:v>
                </c:pt>
                <c:pt idx="159">
                  <c:v>0.96276790442297522</c:v>
                </c:pt>
                <c:pt idx="160">
                  <c:v>0.95946159260662534</c:v>
                </c:pt>
                <c:pt idx="161">
                  <c:v>0.95723410052474922</c:v>
                </c:pt>
                <c:pt idx="162">
                  <c:v>0.95526837244094409</c:v>
                </c:pt>
                <c:pt idx="163">
                  <c:v>0.95234181798575557</c:v>
                </c:pt>
                <c:pt idx="164">
                  <c:v>0.94813699676452379</c:v>
                </c:pt>
                <c:pt idx="165">
                  <c:v>0.94644333782459089</c:v>
                </c:pt>
                <c:pt idx="166">
                  <c:v>0.94644333782459089</c:v>
                </c:pt>
                <c:pt idx="167">
                  <c:v>0.94644333782459089</c:v>
                </c:pt>
                <c:pt idx="168">
                  <c:v>0.94276191386273556</c:v>
                </c:pt>
                <c:pt idx="169">
                  <c:v>0.94008783582963806</c:v>
                </c:pt>
                <c:pt idx="170">
                  <c:v>0.94008783582963806</c:v>
                </c:pt>
                <c:pt idx="171">
                  <c:v>0.94008783582963806</c:v>
                </c:pt>
                <c:pt idx="172">
                  <c:v>0.94008783582963806</c:v>
                </c:pt>
                <c:pt idx="173">
                  <c:v>0.94008783582963806</c:v>
                </c:pt>
                <c:pt idx="174">
                  <c:v>0.92597926979442347</c:v>
                </c:pt>
                <c:pt idx="175">
                  <c:v>0.94008783582963806</c:v>
                </c:pt>
                <c:pt idx="176">
                  <c:v>0.94008783582963806</c:v>
                </c:pt>
                <c:pt idx="177">
                  <c:v>0.94008783582963806</c:v>
                </c:pt>
                <c:pt idx="178">
                  <c:v>0.93383207590976758</c:v>
                </c:pt>
                <c:pt idx="179">
                  <c:v>0.92406173541837844</c:v>
                </c:pt>
                <c:pt idx="180">
                  <c:v>0.92049580596673608</c:v>
                </c:pt>
                <c:pt idx="181">
                  <c:v>0.91488584479165325</c:v>
                </c:pt>
                <c:pt idx="182">
                  <c:v>0.91488584479165325</c:v>
                </c:pt>
                <c:pt idx="183">
                  <c:v>0.90822933392142602</c:v>
                </c:pt>
                <c:pt idx="184">
                  <c:v>0.90247146495716501</c:v>
                </c:pt>
                <c:pt idx="185">
                  <c:v>0.89782564183825397</c:v>
                </c:pt>
                <c:pt idx="186">
                  <c:v>0.88998508356360639</c:v>
                </c:pt>
                <c:pt idx="187">
                  <c:v>0.88574209370515011</c:v>
                </c:pt>
                <c:pt idx="188">
                  <c:v>0.88495554309190783</c:v>
                </c:pt>
                <c:pt idx="189">
                  <c:v>0.88390315906845252</c:v>
                </c:pt>
                <c:pt idx="190">
                  <c:v>0.88237184287443526</c:v>
                </c:pt>
                <c:pt idx="191">
                  <c:v>0.87903669589906708</c:v>
                </c:pt>
                <c:pt idx="192">
                  <c:v>0.87758061232181095</c:v>
                </c:pt>
                <c:pt idx="193">
                  <c:v>0.87730158902381905</c:v>
                </c:pt>
                <c:pt idx="194">
                  <c:v>0.87612161832754298</c:v>
                </c:pt>
                <c:pt idx="195">
                  <c:v>0.87612161832754298</c:v>
                </c:pt>
                <c:pt idx="196">
                  <c:v>0.87612161832754298</c:v>
                </c:pt>
                <c:pt idx="197">
                  <c:v>0.87612161832754298</c:v>
                </c:pt>
                <c:pt idx="198">
                  <c:v>0.87612161832754298</c:v>
                </c:pt>
                <c:pt idx="199">
                  <c:v>0.87612161832754298</c:v>
                </c:pt>
                <c:pt idx="200">
                  <c:v>0.87612161832754298</c:v>
                </c:pt>
                <c:pt idx="201">
                  <c:v>0.87612161832754298</c:v>
                </c:pt>
                <c:pt idx="202">
                  <c:v>0.87612161832754298</c:v>
                </c:pt>
                <c:pt idx="203">
                  <c:v>0.87612161832754298</c:v>
                </c:pt>
                <c:pt idx="204">
                  <c:v>0.87612161832754298</c:v>
                </c:pt>
                <c:pt idx="205">
                  <c:v>0.87612161832754298</c:v>
                </c:pt>
                <c:pt idx="206">
                  <c:v>0.87612161832754298</c:v>
                </c:pt>
                <c:pt idx="207">
                  <c:v>0.87612161832754298</c:v>
                </c:pt>
                <c:pt idx="208">
                  <c:v>0.87612161832754298</c:v>
                </c:pt>
                <c:pt idx="209">
                  <c:v>0.87612161832754298</c:v>
                </c:pt>
                <c:pt idx="210">
                  <c:v>0.87472168581190302</c:v>
                </c:pt>
                <c:pt idx="211">
                  <c:v>0.87121682793749233</c:v>
                </c:pt>
                <c:pt idx="212">
                  <c:v>0.87121682793749233</c:v>
                </c:pt>
                <c:pt idx="213">
                  <c:v>0.86945310734052961</c:v>
                </c:pt>
                <c:pt idx="214">
                  <c:v>0.86435035557779527</c:v>
                </c:pt>
                <c:pt idx="215">
                  <c:v>0.86435035557779527</c:v>
                </c:pt>
                <c:pt idx="216">
                  <c:v>0.86435035557779527</c:v>
                </c:pt>
                <c:pt idx="217">
                  <c:v>0.86042361612635498</c:v>
                </c:pt>
                <c:pt idx="218">
                  <c:v>0.85545021426692758</c:v>
                </c:pt>
                <c:pt idx="219">
                  <c:v>0.85492806156744372</c:v>
                </c:pt>
                <c:pt idx="220">
                  <c:v>0.8540122351174857</c:v>
                </c:pt>
                <c:pt idx="221">
                  <c:v>0.8540122351174857</c:v>
                </c:pt>
                <c:pt idx="222">
                  <c:v>0.8511951889599545</c:v>
                </c:pt>
                <c:pt idx="223">
                  <c:v>0.8511951889599545</c:v>
                </c:pt>
                <c:pt idx="224">
                  <c:v>0.84828064641491696</c:v>
                </c:pt>
                <c:pt idx="225">
                  <c:v>0.84538292828501849</c:v>
                </c:pt>
                <c:pt idx="226">
                  <c:v>0.84363564034128791</c:v>
                </c:pt>
                <c:pt idx="227">
                  <c:v>0.84043549292990283</c:v>
                </c:pt>
                <c:pt idx="228">
                  <c:v>0.83905469224944451</c:v>
                </c:pt>
                <c:pt idx="229">
                  <c:v>0.83905469224944451</c:v>
                </c:pt>
                <c:pt idx="230">
                  <c:v>0.84043549292990283</c:v>
                </c:pt>
                <c:pt idx="231">
                  <c:v>0.84363564034128791</c:v>
                </c:pt>
                <c:pt idx="232">
                  <c:v>0.84043549292990283</c:v>
                </c:pt>
                <c:pt idx="233">
                  <c:v>0.8388110695152684</c:v>
                </c:pt>
                <c:pt idx="234">
                  <c:v>0.83612700507469384</c:v>
                </c:pt>
                <c:pt idx="235">
                  <c:v>0.83373089477807005</c:v>
                </c:pt>
                <c:pt idx="236">
                  <c:v>0.83229047982355775</c:v>
                </c:pt>
                <c:pt idx="237">
                  <c:v>0.82755302092353045</c:v>
                </c:pt>
                <c:pt idx="238">
                  <c:v>0.81553169161691585</c:v>
                </c:pt>
                <c:pt idx="239">
                  <c:v>0.81009087877200914</c:v>
                </c:pt>
                <c:pt idx="240">
                  <c:v>0.80692828904513259</c:v>
                </c:pt>
                <c:pt idx="241">
                  <c:v>0.80101926928824096</c:v>
                </c:pt>
                <c:pt idx="242">
                  <c:v>0.79941787056388491</c:v>
                </c:pt>
                <c:pt idx="243">
                  <c:v>0.79941787056388491</c:v>
                </c:pt>
                <c:pt idx="244">
                  <c:v>0.79941787056388491</c:v>
                </c:pt>
                <c:pt idx="245">
                  <c:v>0.79941787056388491</c:v>
                </c:pt>
                <c:pt idx="246">
                  <c:v>0.79941787056388491</c:v>
                </c:pt>
                <c:pt idx="247">
                  <c:v>0.801283917675496</c:v>
                </c:pt>
                <c:pt idx="248">
                  <c:v>0.80638758226306362</c:v>
                </c:pt>
                <c:pt idx="249">
                  <c:v>0.80782669428863141</c:v>
                </c:pt>
                <c:pt idx="250">
                  <c:v>0.81009087877200914</c:v>
                </c:pt>
                <c:pt idx="251">
                  <c:v>0.81636583296909992</c:v>
                </c:pt>
                <c:pt idx="252">
                  <c:v>0.81636583296909992</c:v>
                </c:pt>
                <c:pt idx="253">
                  <c:v>0.81636583296909992</c:v>
                </c:pt>
                <c:pt idx="254">
                  <c:v>0.83170610953282775</c:v>
                </c:pt>
                <c:pt idx="255">
                  <c:v>0.84010028826617666</c:v>
                </c:pt>
                <c:pt idx="256">
                  <c:v>0.84521787142900628</c:v>
                </c:pt>
                <c:pt idx="257">
                  <c:v>0.84961648201758488</c:v>
                </c:pt>
                <c:pt idx="258">
                  <c:v>0.85805470310869059</c:v>
                </c:pt>
                <c:pt idx="259">
                  <c:v>0.86537264664301317</c:v>
                </c:pt>
                <c:pt idx="260">
                  <c:v>0.88477220140302448</c:v>
                </c:pt>
                <c:pt idx="261">
                  <c:v>0.890766621290348</c:v>
                </c:pt>
                <c:pt idx="262">
                  <c:v>0.89542799543782869</c:v>
                </c:pt>
                <c:pt idx="263">
                  <c:v>0.90115058264343917</c:v>
                </c:pt>
                <c:pt idx="264">
                  <c:v>0.90174945552668184</c:v>
                </c:pt>
                <c:pt idx="265">
                  <c:v>0.90248393373230018</c:v>
                </c:pt>
                <c:pt idx="266">
                  <c:v>0.90248393373230018</c:v>
                </c:pt>
                <c:pt idx="267">
                  <c:v>0.90248393373230018</c:v>
                </c:pt>
                <c:pt idx="268">
                  <c:v>0.90248393373230018</c:v>
                </c:pt>
                <c:pt idx="269">
                  <c:v>0.90248393373230018</c:v>
                </c:pt>
                <c:pt idx="270">
                  <c:v>0.90248393373230018</c:v>
                </c:pt>
                <c:pt idx="271">
                  <c:v>0.90248393373230018</c:v>
                </c:pt>
                <c:pt idx="272">
                  <c:v>0.90248393373230018</c:v>
                </c:pt>
                <c:pt idx="273">
                  <c:v>0.90248393373230018</c:v>
                </c:pt>
                <c:pt idx="274">
                  <c:v>0.90248393373230018</c:v>
                </c:pt>
                <c:pt idx="275">
                  <c:v>0.90248393373230018</c:v>
                </c:pt>
                <c:pt idx="276">
                  <c:v>0.90248393373230018</c:v>
                </c:pt>
                <c:pt idx="277">
                  <c:v>0.90248393373230018</c:v>
                </c:pt>
                <c:pt idx="278">
                  <c:v>0.90248393373230018</c:v>
                </c:pt>
                <c:pt idx="279">
                  <c:v>0.90248393373230018</c:v>
                </c:pt>
                <c:pt idx="280">
                  <c:v>0.90248393373230018</c:v>
                </c:pt>
                <c:pt idx="281">
                  <c:v>0.90248393373230018</c:v>
                </c:pt>
                <c:pt idx="282">
                  <c:v>0.90248393373230018</c:v>
                </c:pt>
                <c:pt idx="283">
                  <c:v>0.90248393373230018</c:v>
                </c:pt>
                <c:pt idx="284">
                  <c:v>0.90248393373230018</c:v>
                </c:pt>
                <c:pt idx="285">
                  <c:v>0.90248393373230018</c:v>
                </c:pt>
                <c:pt idx="286">
                  <c:v>0.90248393373230018</c:v>
                </c:pt>
                <c:pt idx="287">
                  <c:v>0.90248393373230018</c:v>
                </c:pt>
                <c:pt idx="288">
                  <c:v>0.90248393373230018</c:v>
                </c:pt>
                <c:pt idx="289">
                  <c:v>0.90248393373230018</c:v>
                </c:pt>
                <c:pt idx="290">
                  <c:v>0.90248393373230018</c:v>
                </c:pt>
                <c:pt idx="291">
                  <c:v>0.90248393373230018</c:v>
                </c:pt>
                <c:pt idx="292">
                  <c:v>0.90248393373230018</c:v>
                </c:pt>
                <c:pt idx="293">
                  <c:v>0.90248393373230018</c:v>
                </c:pt>
                <c:pt idx="294">
                  <c:v>0.90248393373230018</c:v>
                </c:pt>
                <c:pt idx="295">
                  <c:v>0.90248393373230018</c:v>
                </c:pt>
                <c:pt idx="296">
                  <c:v>0.90248393373230018</c:v>
                </c:pt>
                <c:pt idx="297">
                  <c:v>0.90248393373230018</c:v>
                </c:pt>
                <c:pt idx="298">
                  <c:v>0.90174945552668184</c:v>
                </c:pt>
                <c:pt idx="299">
                  <c:v>0.90115058264343917</c:v>
                </c:pt>
                <c:pt idx="300">
                  <c:v>0.89542799543782869</c:v>
                </c:pt>
                <c:pt idx="301">
                  <c:v>0.890766621290348</c:v>
                </c:pt>
                <c:pt idx="302">
                  <c:v>0.87107749611507979</c:v>
                </c:pt>
                <c:pt idx="303">
                  <c:v>0.84376567516453593</c:v>
                </c:pt>
                <c:pt idx="304">
                  <c:v>0.84376567516453593</c:v>
                </c:pt>
                <c:pt idx="305">
                  <c:v>0.84376567516453593</c:v>
                </c:pt>
                <c:pt idx="306">
                  <c:v>0.81988306299004021</c:v>
                </c:pt>
                <c:pt idx="307">
                  <c:v>0.80266761233221551</c:v>
                </c:pt>
                <c:pt idx="308">
                  <c:v>0.79572489862633078</c:v>
                </c:pt>
                <c:pt idx="309">
                  <c:v>0.78635352638735434</c:v>
                </c:pt>
                <c:pt idx="310">
                  <c:v>0.76506658383226689</c:v>
                </c:pt>
                <c:pt idx="311">
                  <c:v>0.74340538388236665</c:v>
                </c:pt>
                <c:pt idx="312">
                  <c:v>0.73260105728639413</c:v>
                </c:pt>
                <c:pt idx="313">
                  <c:v>0.72268161070834003</c:v>
                </c:pt>
                <c:pt idx="314">
                  <c:v>0.7085372977740938</c:v>
                </c:pt>
                <c:pt idx="315">
                  <c:v>0.61419440512857859</c:v>
                </c:pt>
                <c:pt idx="316">
                  <c:v>0.58097258377928607</c:v>
                </c:pt>
                <c:pt idx="317">
                  <c:v>0.55450399699956976</c:v>
                </c:pt>
                <c:pt idx="318">
                  <c:v>0.54932685858550279</c:v>
                </c:pt>
                <c:pt idx="319">
                  <c:v>0.54932685858550279</c:v>
                </c:pt>
                <c:pt idx="320">
                  <c:v>0.54932685858550279</c:v>
                </c:pt>
                <c:pt idx="321">
                  <c:v>0.54547580458718636</c:v>
                </c:pt>
                <c:pt idx="322">
                  <c:v>0.5409917251334484</c:v>
                </c:pt>
                <c:pt idx="323">
                  <c:v>0.53675598741086683</c:v>
                </c:pt>
                <c:pt idx="324">
                  <c:v>0.53675598741086683</c:v>
                </c:pt>
                <c:pt idx="325">
                  <c:v>0.53675598741086683</c:v>
                </c:pt>
                <c:pt idx="326">
                  <c:v>0.53675598741086683</c:v>
                </c:pt>
                <c:pt idx="327">
                  <c:v>0.53430823705732666</c:v>
                </c:pt>
                <c:pt idx="328">
                  <c:v>0.53324661783920879</c:v>
                </c:pt>
                <c:pt idx="329">
                  <c:v>0.53259685564378756</c:v>
                </c:pt>
                <c:pt idx="330">
                  <c:v>0.53259685564378756</c:v>
                </c:pt>
                <c:pt idx="331">
                  <c:v>0.53171680179476422</c:v>
                </c:pt>
                <c:pt idx="332">
                  <c:v>0.52696165338975709</c:v>
                </c:pt>
                <c:pt idx="333">
                  <c:v>0.52696165338975709</c:v>
                </c:pt>
                <c:pt idx="334">
                  <c:v>0.52375573402375686</c:v>
                </c:pt>
                <c:pt idx="335">
                  <c:v>0.52198497060672577</c:v>
                </c:pt>
                <c:pt idx="336">
                  <c:v>0.52375573402375686</c:v>
                </c:pt>
                <c:pt idx="337">
                  <c:v>0.52696165338975709</c:v>
                </c:pt>
                <c:pt idx="338">
                  <c:v>0.53171680179476422</c:v>
                </c:pt>
                <c:pt idx="339">
                  <c:v>0.53259685564378756</c:v>
                </c:pt>
                <c:pt idx="340">
                  <c:v>0.53259685564378756</c:v>
                </c:pt>
                <c:pt idx="341">
                  <c:v>0.5351884955622479</c:v>
                </c:pt>
                <c:pt idx="342">
                  <c:v>0.53960475935789876</c:v>
                </c:pt>
                <c:pt idx="343">
                  <c:v>0.54122048110827148</c:v>
                </c:pt>
                <c:pt idx="344">
                  <c:v>0.54410877145348335</c:v>
                </c:pt>
                <c:pt idx="345">
                  <c:v>0.54621079371411618</c:v>
                </c:pt>
                <c:pt idx="346">
                  <c:v>0.54908271770450756</c:v>
                </c:pt>
                <c:pt idx="347">
                  <c:v>0.54908271770450756</c:v>
                </c:pt>
                <c:pt idx="348">
                  <c:v>0.55110422664989711</c:v>
                </c:pt>
                <c:pt idx="349">
                  <c:v>0.5566753137321323</c:v>
                </c:pt>
                <c:pt idx="350">
                  <c:v>0.5566753137321323</c:v>
                </c:pt>
                <c:pt idx="351">
                  <c:v>0.55869813277355029</c:v>
                </c:pt>
                <c:pt idx="352">
                  <c:v>0.55979687711221215</c:v>
                </c:pt>
                <c:pt idx="353">
                  <c:v>0.5618615391884707</c:v>
                </c:pt>
                <c:pt idx="354">
                  <c:v>0.5641419429331298</c:v>
                </c:pt>
                <c:pt idx="355">
                  <c:v>0.56725316459591446</c:v>
                </c:pt>
                <c:pt idx="356">
                  <c:v>0.56725316459591446</c:v>
                </c:pt>
                <c:pt idx="357">
                  <c:v>0.56725316459591446</c:v>
                </c:pt>
                <c:pt idx="358">
                  <c:v>0.56739033309558451</c:v>
                </c:pt>
                <c:pt idx="359">
                  <c:v>0.56773920766685082</c:v>
                </c:pt>
                <c:pt idx="360">
                  <c:v>0.56882217215238506</c:v>
                </c:pt>
                <c:pt idx="361">
                  <c:v>0.57051598651866786</c:v>
                </c:pt>
                <c:pt idx="362">
                  <c:v>0.57218522560870355</c:v>
                </c:pt>
                <c:pt idx="363">
                  <c:v>0.57237463321060977</c:v>
                </c:pt>
                <c:pt idx="364">
                  <c:v>0.57318540575277466</c:v>
                </c:pt>
                <c:pt idx="365">
                  <c:v>0.57498401397375032</c:v>
                </c:pt>
                <c:pt idx="366">
                  <c:v>0.57586232165679596</c:v>
                </c:pt>
                <c:pt idx="367">
                  <c:v>0.57860382020666701</c:v>
                </c:pt>
                <c:pt idx="368">
                  <c:v>0.58499207381245344</c:v>
                </c:pt>
                <c:pt idx="369">
                  <c:v>0.59453234747506767</c:v>
                </c:pt>
                <c:pt idx="370">
                  <c:v>0.60067639521437488</c:v>
                </c:pt>
                <c:pt idx="371">
                  <c:v>0.60672077002465452</c:v>
                </c:pt>
                <c:pt idx="372">
                  <c:v>0.61531158196723124</c:v>
                </c:pt>
                <c:pt idx="373">
                  <c:v>0.62417413986162429</c:v>
                </c:pt>
                <c:pt idx="374">
                  <c:v>0.64582799071402497</c:v>
                </c:pt>
                <c:pt idx="375">
                  <c:v>0.66180845425137258</c:v>
                </c:pt>
                <c:pt idx="376">
                  <c:v>0.67861162233405825</c:v>
                </c:pt>
                <c:pt idx="377">
                  <c:v>0.68397636387172223</c:v>
                </c:pt>
                <c:pt idx="378">
                  <c:v>0.68656750793561572</c:v>
                </c:pt>
                <c:pt idx="379">
                  <c:v>0.68656750793561572</c:v>
                </c:pt>
                <c:pt idx="380">
                  <c:v>0.68656750793561572</c:v>
                </c:pt>
                <c:pt idx="381">
                  <c:v>0.68656750793561572</c:v>
                </c:pt>
                <c:pt idx="382">
                  <c:v>0.68656750793561572</c:v>
                </c:pt>
                <c:pt idx="383">
                  <c:v>0.68656750793561572</c:v>
                </c:pt>
                <c:pt idx="384">
                  <c:v>0.68656750793561572</c:v>
                </c:pt>
                <c:pt idx="385">
                  <c:v>0.68656750793561572</c:v>
                </c:pt>
                <c:pt idx="386">
                  <c:v>0.68656750793561572</c:v>
                </c:pt>
                <c:pt idx="387">
                  <c:v>0.68656750793561572</c:v>
                </c:pt>
                <c:pt idx="388">
                  <c:v>0.68656750793561572</c:v>
                </c:pt>
                <c:pt idx="389">
                  <c:v>0.68656750793561572</c:v>
                </c:pt>
                <c:pt idx="390">
                  <c:v>0.68656750793561572</c:v>
                </c:pt>
                <c:pt idx="391">
                  <c:v>0.68656750793561572</c:v>
                </c:pt>
                <c:pt idx="392">
                  <c:v>0.68656750793561572</c:v>
                </c:pt>
                <c:pt idx="393">
                  <c:v>0.68656750793561572</c:v>
                </c:pt>
                <c:pt idx="394">
                  <c:v>0.68656750793561572</c:v>
                </c:pt>
                <c:pt idx="395">
                  <c:v>0.68656750793561572</c:v>
                </c:pt>
                <c:pt idx="396">
                  <c:v>0.68656750793561572</c:v>
                </c:pt>
                <c:pt idx="397">
                  <c:v>0.68656750793561572</c:v>
                </c:pt>
                <c:pt idx="398">
                  <c:v>0.68656750793561572</c:v>
                </c:pt>
                <c:pt idx="399">
                  <c:v>0.68656750793561572</c:v>
                </c:pt>
                <c:pt idx="400">
                  <c:v>0.68656750793561572</c:v>
                </c:pt>
                <c:pt idx="401">
                  <c:v>0.68656750793561572</c:v>
                </c:pt>
                <c:pt idx="402">
                  <c:v>0.68656750793561572</c:v>
                </c:pt>
                <c:pt idx="403">
                  <c:v>0.68656750793561572</c:v>
                </c:pt>
                <c:pt idx="404">
                  <c:v>0.68656750793561572</c:v>
                </c:pt>
                <c:pt idx="405">
                  <c:v>0.68656750793561572</c:v>
                </c:pt>
                <c:pt idx="406">
                  <c:v>0.68656750793561572</c:v>
                </c:pt>
                <c:pt idx="407">
                  <c:v>0.68656750793561572</c:v>
                </c:pt>
                <c:pt idx="408">
                  <c:v>0.68656750793561572</c:v>
                </c:pt>
                <c:pt idx="409">
                  <c:v>0.68656750793561572</c:v>
                </c:pt>
                <c:pt idx="410">
                  <c:v>0.68656750793561572</c:v>
                </c:pt>
                <c:pt idx="411">
                  <c:v>0.68656750793561572</c:v>
                </c:pt>
                <c:pt idx="412">
                  <c:v>0.68656750793561572</c:v>
                </c:pt>
                <c:pt idx="413">
                  <c:v>0.68656750793561572</c:v>
                </c:pt>
                <c:pt idx="414">
                  <c:v>0.68656750793561572</c:v>
                </c:pt>
                <c:pt idx="415">
                  <c:v>0.68509529766347066</c:v>
                </c:pt>
                <c:pt idx="416">
                  <c:v>0.68395459500513112</c:v>
                </c:pt>
                <c:pt idx="417">
                  <c:v>0.66820289889535167</c:v>
                </c:pt>
                <c:pt idx="418">
                  <c:v>0.66098189144967401</c:v>
                </c:pt>
                <c:pt idx="419">
                  <c:v>0.65764062375426635</c:v>
                </c:pt>
                <c:pt idx="420">
                  <c:v>0.65626038700035239</c:v>
                </c:pt>
                <c:pt idx="421">
                  <c:v>0.65266473349648835</c:v>
                </c:pt>
                <c:pt idx="422">
                  <c:v>0.6514686208580327</c:v>
                </c:pt>
                <c:pt idx="423">
                  <c:v>0.6512303862032307</c:v>
                </c:pt>
                <c:pt idx="424">
                  <c:v>0.65086328947162397</c:v>
                </c:pt>
                <c:pt idx="425">
                  <c:v>0.65032116289241504</c:v>
                </c:pt>
                <c:pt idx="426">
                  <c:v>0.64869446343420778</c:v>
                </c:pt>
                <c:pt idx="427">
                  <c:v>0.64707562924631934</c:v>
                </c:pt>
                <c:pt idx="428">
                  <c:v>0.64455437871936017</c:v>
                </c:pt>
                <c:pt idx="429">
                  <c:v>0.64370931147368493</c:v>
                </c:pt>
                <c:pt idx="430">
                  <c:v>0.64360820898386828</c:v>
                </c:pt>
                <c:pt idx="431">
                  <c:v>0.64166535930121227</c:v>
                </c:pt>
                <c:pt idx="432">
                  <c:v>0.63967279781578512</c:v>
                </c:pt>
                <c:pt idx="433">
                  <c:v>0.63920555674683532</c:v>
                </c:pt>
                <c:pt idx="434">
                  <c:v>0.63920555674683532</c:v>
                </c:pt>
                <c:pt idx="435">
                  <c:v>0.63920555674683532</c:v>
                </c:pt>
                <c:pt idx="436">
                  <c:v>0.63860946598161572</c:v>
                </c:pt>
                <c:pt idx="437">
                  <c:v>0.63700680917477215</c:v>
                </c:pt>
                <c:pt idx="438">
                  <c:v>0.63639065580008269</c:v>
                </c:pt>
                <c:pt idx="439">
                  <c:v>0.63639065580008269</c:v>
                </c:pt>
                <c:pt idx="440">
                  <c:v>0.63639065580008269</c:v>
                </c:pt>
                <c:pt idx="441">
                  <c:v>0.63479954064994693</c:v>
                </c:pt>
                <c:pt idx="442">
                  <c:v>0.6339985102466148</c:v>
                </c:pt>
                <c:pt idx="443">
                  <c:v>0.63103344468867117</c:v>
                </c:pt>
                <c:pt idx="444">
                  <c:v>0.62670118305646416</c:v>
                </c:pt>
                <c:pt idx="445">
                  <c:v>0.62231571468923241</c:v>
                </c:pt>
                <c:pt idx="446">
                  <c:v>0.61995752484325228</c:v>
                </c:pt>
                <c:pt idx="447">
                  <c:v>0.61899676729102526</c:v>
                </c:pt>
                <c:pt idx="448">
                  <c:v>0.61784549085971818</c:v>
                </c:pt>
                <c:pt idx="449">
                  <c:v>0.61245629918478828</c:v>
                </c:pt>
                <c:pt idx="450">
                  <c:v>0.61066410757408618</c:v>
                </c:pt>
                <c:pt idx="451">
                  <c:v>0.60926606060594346</c:v>
                </c:pt>
                <c:pt idx="452">
                  <c:v>0.58102297940789882</c:v>
                </c:pt>
                <c:pt idx="453">
                  <c:v>0.56734059951994631</c:v>
                </c:pt>
                <c:pt idx="454">
                  <c:v>0.54884912676968201</c:v>
                </c:pt>
                <c:pt idx="455">
                  <c:v>0.5361850358617144</c:v>
                </c:pt>
                <c:pt idx="456">
                  <c:v>0.53309660674460013</c:v>
                </c:pt>
                <c:pt idx="457">
                  <c:v>0.53201561134802844</c:v>
                </c:pt>
                <c:pt idx="458">
                  <c:v>0.52970768566996407</c:v>
                </c:pt>
                <c:pt idx="459">
                  <c:v>0.52861814975850463</c:v>
                </c:pt>
                <c:pt idx="460">
                  <c:v>0.52741844113238801</c:v>
                </c:pt>
                <c:pt idx="461">
                  <c:v>0.52644843225444227</c:v>
                </c:pt>
                <c:pt idx="462">
                  <c:v>0.52622215489282276</c:v>
                </c:pt>
                <c:pt idx="463">
                  <c:v>0.5181513049785702</c:v>
                </c:pt>
                <c:pt idx="464">
                  <c:v>0.50934109492162927</c:v>
                </c:pt>
                <c:pt idx="465">
                  <c:v>0.50687870659391221</c:v>
                </c:pt>
                <c:pt idx="466">
                  <c:v>0.50635136089388155</c:v>
                </c:pt>
                <c:pt idx="467">
                  <c:v>0.5047038757732335</c:v>
                </c:pt>
                <c:pt idx="468">
                  <c:v>0.50234646516235404</c:v>
                </c:pt>
                <c:pt idx="469">
                  <c:v>0.49656701430680988</c:v>
                </c:pt>
                <c:pt idx="470">
                  <c:v>0.49220785158844549</c:v>
                </c:pt>
                <c:pt idx="471">
                  <c:v>0.48382570509760481</c:v>
                </c:pt>
                <c:pt idx="472">
                  <c:v>0.47824474222525992</c:v>
                </c:pt>
                <c:pt idx="473">
                  <c:v>0.47629426593426716</c:v>
                </c:pt>
                <c:pt idx="474">
                  <c:v>0.47449580615970144</c:v>
                </c:pt>
                <c:pt idx="475">
                  <c:v>0.47201417170544396</c:v>
                </c:pt>
                <c:pt idx="476">
                  <c:v>0.47072142754097129</c:v>
                </c:pt>
                <c:pt idx="477">
                  <c:v>0.46940576614168927</c:v>
                </c:pt>
                <c:pt idx="478">
                  <c:v>0.46764016997394059</c:v>
                </c:pt>
                <c:pt idx="479">
                  <c:v>0.46618383963864651</c:v>
                </c:pt>
                <c:pt idx="480">
                  <c:v>0.46562183003105828</c:v>
                </c:pt>
                <c:pt idx="481">
                  <c:v>0.46268073587015868</c:v>
                </c:pt>
                <c:pt idx="482">
                  <c:v>0.46149358915190208</c:v>
                </c:pt>
                <c:pt idx="483">
                  <c:v>0.46091797396855588</c:v>
                </c:pt>
                <c:pt idx="484">
                  <c:v>0.46057878086458887</c:v>
                </c:pt>
                <c:pt idx="485">
                  <c:v>0.46051781447273932</c:v>
                </c:pt>
                <c:pt idx="486">
                  <c:v>0.4597216957010708</c:v>
                </c:pt>
                <c:pt idx="487">
                  <c:v>0.45944818733222248</c:v>
                </c:pt>
                <c:pt idx="488">
                  <c:v>0.4581816981271789</c:v>
                </c:pt>
                <c:pt idx="489">
                  <c:v>0.45684851882325861</c:v>
                </c:pt>
                <c:pt idx="490">
                  <c:v>0.44879885326657809</c:v>
                </c:pt>
                <c:pt idx="491">
                  <c:v>0.4458000896181637</c:v>
                </c:pt>
                <c:pt idx="492">
                  <c:v>0.44207163343649375</c:v>
                </c:pt>
                <c:pt idx="493">
                  <c:v>0.4358080661440622</c:v>
                </c:pt>
                <c:pt idx="494">
                  <c:v>0.41888336007945792</c:v>
                </c:pt>
                <c:pt idx="495">
                  <c:v>0.41245735866081973</c:v>
                </c:pt>
                <c:pt idx="496">
                  <c:v>0.41161129951778408</c:v>
                </c:pt>
                <c:pt idx="497">
                  <c:v>0.40877000278212727</c:v>
                </c:pt>
                <c:pt idx="498">
                  <c:v>0.40758675147146634</c:v>
                </c:pt>
                <c:pt idx="499">
                  <c:v>0.40632325639952627</c:v>
                </c:pt>
                <c:pt idx="500">
                  <c:v>0.40229031625263018</c:v>
                </c:pt>
                <c:pt idx="501">
                  <c:v>0.40053336649262211</c:v>
                </c:pt>
                <c:pt idx="502">
                  <c:v>0.39913224838762718</c:v>
                </c:pt>
                <c:pt idx="503">
                  <c:v>0.39736619763061665</c:v>
                </c:pt>
                <c:pt idx="504">
                  <c:v>0.39664467011015658</c:v>
                </c:pt>
                <c:pt idx="505">
                  <c:v>0.3942625615593438</c:v>
                </c:pt>
                <c:pt idx="506">
                  <c:v>0.39271641391101525</c:v>
                </c:pt>
                <c:pt idx="507">
                  <c:v>0.39238224361000534</c:v>
                </c:pt>
                <c:pt idx="508">
                  <c:v>0.38818033062597779</c:v>
                </c:pt>
                <c:pt idx="509">
                  <c:v>0.38818033062597779</c:v>
                </c:pt>
                <c:pt idx="510">
                  <c:v>0.38608002574347922</c:v>
                </c:pt>
                <c:pt idx="511">
                  <c:v>0.38608002574347922</c:v>
                </c:pt>
                <c:pt idx="512">
                  <c:v>0.38553495905829926</c:v>
                </c:pt>
                <c:pt idx="513">
                  <c:v>0.38417536562391524</c:v>
                </c:pt>
                <c:pt idx="514">
                  <c:v>0.38204696250334857</c:v>
                </c:pt>
                <c:pt idx="515">
                  <c:v>0.38080886945884262</c:v>
                </c:pt>
                <c:pt idx="516">
                  <c:v>0.37963271292421619</c:v>
                </c:pt>
                <c:pt idx="517">
                  <c:v>0.37688300904453742</c:v>
                </c:pt>
                <c:pt idx="518">
                  <c:v>0.37688300904453742</c:v>
                </c:pt>
                <c:pt idx="519">
                  <c:v>0.37688300904453742</c:v>
                </c:pt>
                <c:pt idx="520">
                  <c:v>0.37688300904453742</c:v>
                </c:pt>
                <c:pt idx="521">
                  <c:v>0.37688300904453742</c:v>
                </c:pt>
                <c:pt idx="522">
                  <c:v>0.37688300904453742</c:v>
                </c:pt>
                <c:pt idx="523">
                  <c:v>0.37688300904453742</c:v>
                </c:pt>
                <c:pt idx="524">
                  <c:v>0.37688300904453742</c:v>
                </c:pt>
                <c:pt idx="525">
                  <c:v>0.37688300904453742</c:v>
                </c:pt>
                <c:pt idx="526">
                  <c:v>0.37637935575303394</c:v>
                </c:pt>
                <c:pt idx="527">
                  <c:v>0.37637935575303394</c:v>
                </c:pt>
                <c:pt idx="528">
                  <c:v>0.37329677464832117</c:v>
                </c:pt>
                <c:pt idx="529">
                  <c:v>0.37068162092411094</c:v>
                </c:pt>
                <c:pt idx="530">
                  <c:v>0.36985139160871461</c:v>
                </c:pt>
                <c:pt idx="531">
                  <c:v>0.36985139160871461</c:v>
                </c:pt>
                <c:pt idx="532">
                  <c:v>0.37061073934834887</c:v>
                </c:pt>
                <c:pt idx="533">
                  <c:v>0.37230017545189426</c:v>
                </c:pt>
                <c:pt idx="534">
                  <c:v>0.37329677464832117</c:v>
                </c:pt>
                <c:pt idx="535">
                  <c:v>0.37637935575303394</c:v>
                </c:pt>
                <c:pt idx="536">
                  <c:v>0.37864087306394484</c:v>
                </c:pt>
                <c:pt idx="537">
                  <c:v>0.37924032186818635</c:v>
                </c:pt>
                <c:pt idx="538">
                  <c:v>0.38045732323490011</c:v>
                </c:pt>
                <c:pt idx="539">
                  <c:v>0.38137872015958002</c:v>
                </c:pt>
                <c:pt idx="540">
                  <c:v>0.38417536562391524</c:v>
                </c:pt>
                <c:pt idx="541">
                  <c:v>0.38590681979129654</c:v>
                </c:pt>
                <c:pt idx="542">
                  <c:v>0.38590681979129654</c:v>
                </c:pt>
                <c:pt idx="543">
                  <c:v>0.38590681979129654</c:v>
                </c:pt>
                <c:pt idx="544">
                  <c:v>0.38590681979129654</c:v>
                </c:pt>
                <c:pt idx="545">
                  <c:v>0.38732266421065392</c:v>
                </c:pt>
                <c:pt idx="546">
                  <c:v>0.39845404239776416</c:v>
                </c:pt>
                <c:pt idx="547">
                  <c:v>0.39999731962108492</c:v>
                </c:pt>
                <c:pt idx="548">
                  <c:v>0.40077789944784803</c:v>
                </c:pt>
                <c:pt idx="549">
                  <c:v>0.40151975987395683</c:v>
                </c:pt>
                <c:pt idx="550">
                  <c:v>0.40151975987395683</c:v>
                </c:pt>
                <c:pt idx="551">
                  <c:v>0.40151975987395683</c:v>
                </c:pt>
                <c:pt idx="552">
                  <c:v>0.40352117499330986</c:v>
                </c:pt>
                <c:pt idx="553">
                  <c:v>0.40352117499330986</c:v>
                </c:pt>
                <c:pt idx="554">
                  <c:v>0.40352117499330986</c:v>
                </c:pt>
                <c:pt idx="555">
                  <c:v>0.40352117499330986</c:v>
                </c:pt>
                <c:pt idx="556">
                  <c:v>0.40352117499330986</c:v>
                </c:pt>
                <c:pt idx="557">
                  <c:v>0.40352117499330986</c:v>
                </c:pt>
                <c:pt idx="558">
                  <c:v>0.40352117499330986</c:v>
                </c:pt>
                <c:pt idx="559">
                  <c:v>0.40352117499330986</c:v>
                </c:pt>
                <c:pt idx="560">
                  <c:v>0.40352117499330986</c:v>
                </c:pt>
                <c:pt idx="561">
                  <c:v>0.40352117499330986</c:v>
                </c:pt>
                <c:pt idx="562">
                  <c:v>0.40352117499330986</c:v>
                </c:pt>
                <c:pt idx="563">
                  <c:v>0.40352117499330986</c:v>
                </c:pt>
                <c:pt idx="564">
                  <c:v>0.40352117499330986</c:v>
                </c:pt>
                <c:pt idx="565">
                  <c:v>0.40352117499330986</c:v>
                </c:pt>
                <c:pt idx="566">
                  <c:v>0.40352117499330986</c:v>
                </c:pt>
                <c:pt idx="567">
                  <c:v>0.40352117499330986</c:v>
                </c:pt>
                <c:pt idx="568">
                  <c:v>0.40352117499330986</c:v>
                </c:pt>
                <c:pt idx="569">
                  <c:v>0.40352117499330986</c:v>
                </c:pt>
                <c:pt idx="570">
                  <c:v>0.40352117499330986</c:v>
                </c:pt>
                <c:pt idx="571">
                  <c:v>0.40352117499330986</c:v>
                </c:pt>
                <c:pt idx="572">
                  <c:v>0.40352117499330986</c:v>
                </c:pt>
                <c:pt idx="573">
                  <c:v>0.40352117499330986</c:v>
                </c:pt>
                <c:pt idx="574">
                  <c:v>0.40352117499330986</c:v>
                </c:pt>
                <c:pt idx="575">
                  <c:v>0.40352117499330986</c:v>
                </c:pt>
                <c:pt idx="576">
                  <c:v>0.40352117499330986</c:v>
                </c:pt>
                <c:pt idx="577">
                  <c:v>0.40352117499330986</c:v>
                </c:pt>
                <c:pt idx="578">
                  <c:v>0.40352117499330986</c:v>
                </c:pt>
                <c:pt idx="579">
                  <c:v>0.40352117499330986</c:v>
                </c:pt>
                <c:pt idx="580">
                  <c:v>0.40352117499330986</c:v>
                </c:pt>
                <c:pt idx="581">
                  <c:v>0.40352117499330986</c:v>
                </c:pt>
                <c:pt idx="582">
                  <c:v>0.40352117499330986</c:v>
                </c:pt>
                <c:pt idx="583">
                  <c:v>0.40352117499330986</c:v>
                </c:pt>
                <c:pt idx="584">
                  <c:v>0.40352117499330986</c:v>
                </c:pt>
                <c:pt idx="585">
                  <c:v>0.40151975987395683</c:v>
                </c:pt>
                <c:pt idx="586">
                  <c:v>0.40077789944784803</c:v>
                </c:pt>
                <c:pt idx="587">
                  <c:v>0.39999731962108492</c:v>
                </c:pt>
                <c:pt idx="588">
                  <c:v>0.39910921871008764</c:v>
                </c:pt>
                <c:pt idx="589">
                  <c:v>0.39823950513004147</c:v>
                </c:pt>
                <c:pt idx="590">
                  <c:v>0.39766327389618122</c:v>
                </c:pt>
                <c:pt idx="591">
                  <c:v>0.3948016075141525</c:v>
                </c:pt>
                <c:pt idx="592">
                  <c:v>0.39300367960597588</c:v>
                </c:pt>
                <c:pt idx="593">
                  <c:v>0.39300367960597588</c:v>
                </c:pt>
                <c:pt idx="594">
                  <c:v>0.3889979682534046</c:v>
                </c:pt>
                <c:pt idx="595">
                  <c:v>0.3889979682534046</c:v>
                </c:pt>
                <c:pt idx="596">
                  <c:v>0.3889979682534046</c:v>
                </c:pt>
                <c:pt idx="597">
                  <c:v>0.38733909116830134</c:v>
                </c:pt>
                <c:pt idx="598">
                  <c:v>0.38733909116830134</c:v>
                </c:pt>
                <c:pt idx="599">
                  <c:v>0.38657313076642696</c:v>
                </c:pt>
                <c:pt idx="600">
                  <c:v>0.3842960429593697</c:v>
                </c:pt>
                <c:pt idx="601">
                  <c:v>0.38358524253914372</c:v>
                </c:pt>
                <c:pt idx="602">
                  <c:v>0.38166297599988014</c:v>
                </c:pt>
                <c:pt idx="603">
                  <c:v>0.38166297599988014</c:v>
                </c:pt>
                <c:pt idx="604">
                  <c:v>0.38166297599988014</c:v>
                </c:pt>
                <c:pt idx="605">
                  <c:v>0.3811511408724183</c:v>
                </c:pt>
                <c:pt idx="606">
                  <c:v>0.3811511408724183</c:v>
                </c:pt>
                <c:pt idx="607">
                  <c:v>0.3811511408724183</c:v>
                </c:pt>
                <c:pt idx="608">
                  <c:v>0.3811511408724183</c:v>
                </c:pt>
                <c:pt idx="609">
                  <c:v>0.3820426524354027</c:v>
                </c:pt>
                <c:pt idx="610">
                  <c:v>0.38358524253914372</c:v>
                </c:pt>
                <c:pt idx="611">
                  <c:v>0.38450449199794901</c:v>
                </c:pt>
                <c:pt idx="612">
                  <c:v>0.38743320207848825</c:v>
                </c:pt>
                <c:pt idx="613">
                  <c:v>0.38849751989820075</c:v>
                </c:pt>
                <c:pt idx="614">
                  <c:v>0.38974607518634996</c:v>
                </c:pt>
                <c:pt idx="615">
                  <c:v>0.39173400196742769</c:v>
                </c:pt>
                <c:pt idx="616">
                  <c:v>0.39651093150171696</c:v>
                </c:pt>
                <c:pt idx="617">
                  <c:v>0.39873496654086948</c:v>
                </c:pt>
                <c:pt idx="618">
                  <c:v>0.40251653052076819</c:v>
                </c:pt>
                <c:pt idx="619">
                  <c:v>0.40299828397206072</c:v>
                </c:pt>
                <c:pt idx="620">
                  <c:v>0.40914959327977135</c:v>
                </c:pt>
                <c:pt idx="621">
                  <c:v>0.42640487197660359</c:v>
                </c:pt>
                <c:pt idx="622">
                  <c:v>0.43242312867704102</c:v>
                </c:pt>
                <c:pt idx="623">
                  <c:v>0.43415609124344745</c:v>
                </c:pt>
                <c:pt idx="624">
                  <c:v>0.43704836505784672</c:v>
                </c:pt>
                <c:pt idx="625">
                  <c:v>0.43704836505784672</c:v>
                </c:pt>
                <c:pt idx="626">
                  <c:v>0.43704836505784672</c:v>
                </c:pt>
                <c:pt idx="627">
                  <c:v>0.43704836505784672</c:v>
                </c:pt>
                <c:pt idx="628">
                  <c:v>0.43704836505784672</c:v>
                </c:pt>
                <c:pt idx="629">
                  <c:v>0.43704836505784672</c:v>
                </c:pt>
                <c:pt idx="630">
                  <c:v>0.43704836505784672</c:v>
                </c:pt>
                <c:pt idx="631">
                  <c:v>0.43704836505784672</c:v>
                </c:pt>
                <c:pt idx="632">
                  <c:v>0.43704836505784672</c:v>
                </c:pt>
                <c:pt idx="633">
                  <c:v>0.43704836505784672</c:v>
                </c:pt>
                <c:pt idx="634">
                  <c:v>0.43704836505784672</c:v>
                </c:pt>
                <c:pt idx="635">
                  <c:v>0.43704836505784672</c:v>
                </c:pt>
                <c:pt idx="636">
                  <c:v>0.43704836505784672</c:v>
                </c:pt>
                <c:pt idx="637">
                  <c:v>0.43704836505784672</c:v>
                </c:pt>
                <c:pt idx="638">
                  <c:v>0.43704836505784672</c:v>
                </c:pt>
                <c:pt idx="639">
                  <c:v>0.43704836505784672</c:v>
                </c:pt>
                <c:pt idx="640">
                  <c:v>0.43704836505784672</c:v>
                </c:pt>
                <c:pt idx="641">
                  <c:v>0.43704836505784672</c:v>
                </c:pt>
                <c:pt idx="642">
                  <c:v>0.43704836505784672</c:v>
                </c:pt>
                <c:pt idx="643">
                  <c:v>0.43826870165289594</c:v>
                </c:pt>
                <c:pt idx="644">
                  <c:v>0.43826870165289594</c:v>
                </c:pt>
                <c:pt idx="645">
                  <c:v>0.43826870165289594</c:v>
                </c:pt>
                <c:pt idx="646">
                  <c:v>0.43912832487584369</c:v>
                </c:pt>
                <c:pt idx="647">
                  <c:v>0.43987479148392078</c:v>
                </c:pt>
                <c:pt idx="648">
                  <c:v>0.44214809974437863</c:v>
                </c:pt>
                <c:pt idx="649">
                  <c:v>0.44214809974437863</c:v>
                </c:pt>
                <c:pt idx="650">
                  <c:v>0.44214809974437863</c:v>
                </c:pt>
                <c:pt idx="651">
                  <c:v>0.44214809974437863</c:v>
                </c:pt>
                <c:pt idx="652">
                  <c:v>0.44214809974437863</c:v>
                </c:pt>
                <c:pt idx="653">
                  <c:v>0.44214809974437863</c:v>
                </c:pt>
                <c:pt idx="654">
                  <c:v>0.44214809974437863</c:v>
                </c:pt>
                <c:pt idx="655">
                  <c:v>0.44214809974437863</c:v>
                </c:pt>
                <c:pt idx="656">
                  <c:v>0.44214809974437863</c:v>
                </c:pt>
                <c:pt idx="657">
                  <c:v>0.44214809974437863</c:v>
                </c:pt>
                <c:pt idx="658">
                  <c:v>0.44214809974437863</c:v>
                </c:pt>
                <c:pt idx="659">
                  <c:v>0.44375405202569673</c:v>
                </c:pt>
                <c:pt idx="660">
                  <c:v>0.44455208802603097</c:v>
                </c:pt>
                <c:pt idx="661">
                  <c:v>0.44455208802603097</c:v>
                </c:pt>
                <c:pt idx="662">
                  <c:v>0.44455208802603097</c:v>
                </c:pt>
                <c:pt idx="663">
                  <c:v>0.44455208802603097</c:v>
                </c:pt>
                <c:pt idx="664">
                  <c:v>0.44455208802603097</c:v>
                </c:pt>
                <c:pt idx="665">
                  <c:v>0.44455208802603097</c:v>
                </c:pt>
                <c:pt idx="666">
                  <c:v>0.44488415387650548</c:v>
                </c:pt>
                <c:pt idx="667">
                  <c:v>0.44491852633452633</c:v>
                </c:pt>
                <c:pt idx="668">
                  <c:v>0.44536566811691164</c:v>
                </c:pt>
                <c:pt idx="669">
                  <c:v>0.44668655474720204</c:v>
                </c:pt>
                <c:pt idx="670">
                  <c:v>0.44777900807331061</c:v>
                </c:pt>
                <c:pt idx="671">
                  <c:v>0.45012275574625121</c:v>
                </c:pt>
                <c:pt idx="672">
                  <c:v>0.45318850943507044</c:v>
                </c:pt>
                <c:pt idx="673">
                  <c:v>0.45318850943507044</c:v>
                </c:pt>
                <c:pt idx="674">
                  <c:v>0.45318850943507044</c:v>
                </c:pt>
                <c:pt idx="675">
                  <c:v>0.45318850943507044</c:v>
                </c:pt>
                <c:pt idx="676">
                  <c:v>0.45318850943507044</c:v>
                </c:pt>
                <c:pt idx="677">
                  <c:v>0.45318850943507044</c:v>
                </c:pt>
                <c:pt idx="678">
                  <c:v>0.45318850943507044</c:v>
                </c:pt>
                <c:pt idx="679">
                  <c:v>0.45318850943507044</c:v>
                </c:pt>
                <c:pt idx="680">
                  <c:v>0.45318850943507044</c:v>
                </c:pt>
                <c:pt idx="681">
                  <c:v>0.45318850943507044</c:v>
                </c:pt>
                <c:pt idx="682">
                  <c:v>0.45318850943507044</c:v>
                </c:pt>
                <c:pt idx="683">
                  <c:v>0.45318850943507044</c:v>
                </c:pt>
                <c:pt idx="684">
                  <c:v>0.45318850943507044</c:v>
                </c:pt>
                <c:pt idx="685">
                  <c:v>0.45318850943507044</c:v>
                </c:pt>
                <c:pt idx="686">
                  <c:v>0.45318850943507044</c:v>
                </c:pt>
                <c:pt idx="687">
                  <c:v>0.45318850943507044</c:v>
                </c:pt>
                <c:pt idx="688">
                  <c:v>0.45318850943507044</c:v>
                </c:pt>
                <c:pt idx="689">
                  <c:v>0.45318850943507044</c:v>
                </c:pt>
                <c:pt idx="690">
                  <c:v>0.45318850943507044</c:v>
                </c:pt>
                <c:pt idx="691">
                  <c:v>0.45318850943507044</c:v>
                </c:pt>
                <c:pt idx="692">
                  <c:v>0.45318850943507044</c:v>
                </c:pt>
                <c:pt idx="693">
                  <c:v>0.45318850943507044</c:v>
                </c:pt>
                <c:pt idx="694">
                  <c:v>0.45318850943507044</c:v>
                </c:pt>
                <c:pt idx="695">
                  <c:v>0.45318850943507044</c:v>
                </c:pt>
                <c:pt idx="696">
                  <c:v>0.45318850943507044</c:v>
                </c:pt>
                <c:pt idx="697">
                  <c:v>0.45318850943507044</c:v>
                </c:pt>
                <c:pt idx="698">
                  <c:v>0.45318850943507044</c:v>
                </c:pt>
                <c:pt idx="699">
                  <c:v>0.45318850943507044</c:v>
                </c:pt>
                <c:pt idx="700">
                  <c:v>0.45318850943507044</c:v>
                </c:pt>
                <c:pt idx="701">
                  <c:v>0.45318850943507044</c:v>
                </c:pt>
                <c:pt idx="702">
                  <c:v>0.45318850943507044</c:v>
                </c:pt>
                <c:pt idx="703">
                  <c:v>0.45318850943507044</c:v>
                </c:pt>
                <c:pt idx="704">
                  <c:v>0.45318850943507044</c:v>
                </c:pt>
                <c:pt idx="705">
                  <c:v>0.45318850943507044</c:v>
                </c:pt>
                <c:pt idx="706">
                  <c:v>0.45318850943507044</c:v>
                </c:pt>
                <c:pt idx="707">
                  <c:v>0.45318850943507044</c:v>
                </c:pt>
                <c:pt idx="708">
                  <c:v>0.45318850943507044</c:v>
                </c:pt>
                <c:pt idx="709">
                  <c:v>0.45318850943507044</c:v>
                </c:pt>
                <c:pt idx="710">
                  <c:v>0.45318850943507044</c:v>
                </c:pt>
                <c:pt idx="711">
                  <c:v>0.44836130095378834</c:v>
                </c:pt>
                <c:pt idx="712">
                  <c:v>0.43992953618645469</c:v>
                </c:pt>
                <c:pt idx="713">
                  <c:v>0.43822501953424553</c:v>
                </c:pt>
                <c:pt idx="714">
                  <c:v>0.43779670398207671</c:v>
                </c:pt>
                <c:pt idx="715">
                  <c:v>0.43599188856835613</c:v>
                </c:pt>
                <c:pt idx="716">
                  <c:v>0.43536663404138781</c:v>
                </c:pt>
                <c:pt idx="717">
                  <c:v>0.4350049685305109</c:v>
                </c:pt>
                <c:pt idx="718">
                  <c:v>0.42523025796905012</c:v>
                </c:pt>
                <c:pt idx="719">
                  <c:v>0.42195058969426225</c:v>
                </c:pt>
                <c:pt idx="720">
                  <c:v>0.4203045743009256</c:v>
                </c:pt>
                <c:pt idx="721">
                  <c:v>0.41959009593863206</c:v>
                </c:pt>
                <c:pt idx="722">
                  <c:v>0.41803501618133254</c:v>
                </c:pt>
                <c:pt idx="723">
                  <c:v>0.41672799499637014</c:v>
                </c:pt>
                <c:pt idx="724">
                  <c:v>0.41544277055064721</c:v>
                </c:pt>
                <c:pt idx="725">
                  <c:v>0.4082230436182086</c:v>
                </c:pt>
                <c:pt idx="726">
                  <c:v>0.39539011552774728</c:v>
                </c:pt>
                <c:pt idx="727">
                  <c:v>0.38674054511911726</c:v>
                </c:pt>
                <c:pt idx="728">
                  <c:v>0.38450019106971911</c:v>
                </c:pt>
                <c:pt idx="729">
                  <c:v>0.38435556788877223</c:v>
                </c:pt>
                <c:pt idx="730">
                  <c:v>0.38262347423344828</c:v>
                </c:pt>
                <c:pt idx="731">
                  <c:v>0.38150578636753235</c:v>
                </c:pt>
                <c:pt idx="732">
                  <c:v>0.38111824618453716</c:v>
                </c:pt>
                <c:pt idx="733">
                  <c:v>0.38048884295665086</c:v>
                </c:pt>
                <c:pt idx="734">
                  <c:v>0.379630777571346</c:v>
                </c:pt>
                <c:pt idx="735">
                  <c:v>0.37917267088903228</c:v>
                </c:pt>
                <c:pt idx="736">
                  <c:v>0.37839897369861963</c:v>
                </c:pt>
                <c:pt idx="737">
                  <c:v>0.37802624546885621</c:v>
                </c:pt>
                <c:pt idx="738">
                  <c:v>0.3778229568606376</c:v>
                </c:pt>
                <c:pt idx="739">
                  <c:v>0.37610606078013509</c:v>
                </c:pt>
                <c:pt idx="740">
                  <c:v>0.37538230478203438</c:v>
                </c:pt>
                <c:pt idx="741">
                  <c:v>0.37538230478203438</c:v>
                </c:pt>
                <c:pt idx="742">
                  <c:v>0.37538230478203438</c:v>
                </c:pt>
                <c:pt idx="743">
                  <c:v>0.37538230478203438</c:v>
                </c:pt>
                <c:pt idx="744">
                  <c:v>0.37505519239678797</c:v>
                </c:pt>
                <c:pt idx="745">
                  <c:v>0.37382680284705155</c:v>
                </c:pt>
                <c:pt idx="746">
                  <c:v>0.37382680284705155</c:v>
                </c:pt>
                <c:pt idx="747">
                  <c:v>0.37382680284705155</c:v>
                </c:pt>
                <c:pt idx="748">
                  <c:v>0.37382680284705155</c:v>
                </c:pt>
                <c:pt idx="749">
                  <c:v>0.37382680284705155</c:v>
                </c:pt>
                <c:pt idx="750">
                  <c:v>0.37382680284705155</c:v>
                </c:pt>
                <c:pt idx="751">
                  <c:v>0.37382680284705155</c:v>
                </c:pt>
                <c:pt idx="752">
                  <c:v>0.37322489930486497</c:v>
                </c:pt>
                <c:pt idx="753">
                  <c:v>0.37322489930486497</c:v>
                </c:pt>
                <c:pt idx="754">
                  <c:v>0.37322489930486497</c:v>
                </c:pt>
                <c:pt idx="755">
                  <c:v>0.37322489930486497</c:v>
                </c:pt>
                <c:pt idx="756">
                  <c:v>0.37322489930486497</c:v>
                </c:pt>
                <c:pt idx="757">
                  <c:v>0.37065521440078619</c:v>
                </c:pt>
                <c:pt idx="758">
                  <c:v>0.3697315269333476</c:v>
                </c:pt>
                <c:pt idx="759">
                  <c:v>0.36895327300785186</c:v>
                </c:pt>
                <c:pt idx="760">
                  <c:v>0.36847776787311148</c:v>
                </c:pt>
                <c:pt idx="761">
                  <c:v>0.36847776787311148</c:v>
                </c:pt>
                <c:pt idx="762">
                  <c:v>0.36781818760962193</c:v>
                </c:pt>
                <c:pt idx="763">
                  <c:v>0.36781818760962193</c:v>
                </c:pt>
                <c:pt idx="764">
                  <c:v>0.36778639471948849</c:v>
                </c:pt>
                <c:pt idx="765">
                  <c:v>0.36734406945184755</c:v>
                </c:pt>
                <c:pt idx="766">
                  <c:v>0.36686126553262854</c:v>
                </c:pt>
                <c:pt idx="767">
                  <c:v>0.36686126553262854</c:v>
                </c:pt>
                <c:pt idx="768">
                  <c:v>0.36482388346545291</c:v>
                </c:pt>
                <c:pt idx="769">
                  <c:v>0.36482388346545291</c:v>
                </c:pt>
                <c:pt idx="770">
                  <c:v>0.36482388346545291</c:v>
                </c:pt>
                <c:pt idx="771">
                  <c:v>0.36482388346545291</c:v>
                </c:pt>
                <c:pt idx="772">
                  <c:v>0.36482388346545291</c:v>
                </c:pt>
                <c:pt idx="773">
                  <c:v>0.36482388346545291</c:v>
                </c:pt>
                <c:pt idx="774">
                  <c:v>0.36482388346545291</c:v>
                </c:pt>
                <c:pt idx="775">
                  <c:v>0.36482388346545291</c:v>
                </c:pt>
                <c:pt idx="776">
                  <c:v>0.36377858125624407</c:v>
                </c:pt>
                <c:pt idx="777">
                  <c:v>0.36341704402497343</c:v>
                </c:pt>
                <c:pt idx="778">
                  <c:v>0.36327631168241192</c:v>
                </c:pt>
                <c:pt idx="779">
                  <c:v>0.36281932138108225</c:v>
                </c:pt>
                <c:pt idx="780">
                  <c:v>0.36258455744897572</c:v>
                </c:pt>
                <c:pt idx="781">
                  <c:v>0.36239698243652496</c:v>
                </c:pt>
                <c:pt idx="782">
                  <c:v>0.36199821411873412</c:v>
                </c:pt>
                <c:pt idx="783">
                  <c:v>0.36093947003771693</c:v>
                </c:pt>
                <c:pt idx="784">
                  <c:v>0.36000849008123714</c:v>
                </c:pt>
                <c:pt idx="785">
                  <c:v>0.36000849008123714</c:v>
                </c:pt>
                <c:pt idx="786">
                  <c:v>0.36000849008123714</c:v>
                </c:pt>
                <c:pt idx="787">
                  <c:v>0.36000849008123714</c:v>
                </c:pt>
                <c:pt idx="788">
                  <c:v>0.35966616491694631</c:v>
                </c:pt>
                <c:pt idx="789">
                  <c:v>0.35847096916496468</c:v>
                </c:pt>
                <c:pt idx="790">
                  <c:v>0.35615886777878669</c:v>
                </c:pt>
                <c:pt idx="791">
                  <c:v>0.35530330264448995</c:v>
                </c:pt>
                <c:pt idx="792">
                  <c:v>0.35268851416364161</c:v>
                </c:pt>
                <c:pt idx="793">
                  <c:v>0.35134512940486667</c:v>
                </c:pt>
                <c:pt idx="794">
                  <c:v>0.35086824171435882</c:v>
                </c:pt>
                <c:pt idx="795">
                  <c:v>0.35023505336486022</c:v>
                </c:pt>
                <c:pt idx="796">
                  <c:v>0.34874830316861916</c:v>
                </c:pt>
                <c:pt idx="797">
                  <c:v>0.34874830316861916</c:v>
                </c:pt>
                <c:pt idx="798">
                  <c:v>0.34874830316861916</c:v>
                </c:pt>
                <c:pt idx="799">
                  <c:v>0.34874830316861916</c:v>
                </c:pt>
                <c:pt idx="800">
                  <c:v>0.3470703717719858</c:v>
                </c:pt>
                <c:pt idx="801">
                  <c:v>0.34646250938097989</c:v>
                </c:pt>
                <c:pt idx="802">
                  <c:v>0.34646250938097989</c:v>
                </c:pt>
                <c:pt idx="803">
                  <c:v>0.34646250938097989</c:v>
                </c:pt>
                <c:pt idx="804">
                  <c:v>0.34646250938097989</c:v>
                </c:pt>
                <c:pt idx="805">
                  <c:v>0.34646250938097989</c:v>
                </c:pt>
                <c:pt idx="806">
                  <c:v>0.34646250938097989</c:v>
                </c:pt>
                <c:pt idx="807">
                  <c:v>0.34646250938097989</c:v>
                </c:pt>
                <c:pt idx="808">
                  <c:v>0.34646250938097989</c:v>
                </c:pt>
                <c:pt idx="809">
                  <c:v>0.34646250938097989</c:v>
                </c:pt>
                <c:pt idx="810">
                  <c:v>0.34749000488475978</c:v>
                </c:pt>
                <c:pt idx="811">
                  <c:v>0.34886698818511447</c:v>
                </c:pt>
                <c:pt idx="812">
                  <c:v>0.34886698818511447</c:v>
                </c:pt>
                <c:pt idx="813">
                  <c:v>0.34886698818511447</c:v>
                </c:pt>
                <c:pt idx="814">
                  <c:v>0.34886698818511447</c:v>
                </c:pt>
                <c:pt idx="815">
                  <c:v>0.35045268008894387</c:v>
                </c:pt>
                <c:pt idx="816">
                  <c:v>0.35218026414219678</c:v>
                </c:pt>
                <c:pt idx="817">
                  <c:v>0.35332598159878126</c:v>
                </c:pt>
                <c:pt idx="818">
                  <c:v>0.35376961407093693</c:v>
                </c:pt>
                <c:pt idx="819">
                  <c:v>0.35410632652201374</c:v>
                </c:pt>
                <c:pt idx="820">
                  <c:v>0.35463968850086658</c:v>
                </c:pt>
                <c:pt idx="821">
                  <c:v>0.3549721442373942</c:v>
                </c:pt>
                <c:pt idx="822">
                  <c:v>0.35549668449031513</c:v>
                </c:pt>
                <c:pt idx="823">
                  <c:v>0.35739743301572618</c:v>
                </c:pt>
                <c:pt idx="824">
                  <c:v>0.35964799644034334</c:v>
                </c:pt>
                <c:pt idx="825">
                  <c:v>0.36073175398704649</c:v>
                </c:pt>
                <c:pt idx="826">
                  <c:v>0.36121371654959067</c:v>
                </c:pt>
                <c:pt idx="827">
                  <c:v>0.36237773465187717</c:v>
                </c:pt>
                <c:pt idx="828">
                  <c:v>0.36582826672530661</c:v>
                </c:pt>
                <c:pt idx="829">
                  <c:v>0.37267907432816871</c:v>
                </c:pt>
                <c:pt idx="830">
                  <c:v>0.378617603502169</c:v>
                </c:pt>
                <c:pt idx="831">
                  <c:v>0.38595931540263423</c:v>
                </c:pt>
                <c:pt idx="832">
                  <c:v>0.40545268851936306</c:v>
                </c:pt>
                <c:pt idx="833">
                  <c:v>0.41104838742093164</c:v>
                </c:pt>
                <c:pt idx="834">
                  <c:v>0.41740166870902007</c:v>
                </c:pt>
                <c:pt idx="835">
                  <c:v>0.42766099060954266</c:v>
                </c:pt>
                <c:pt idx="836">
                  <c:v>0.44238343942416891</c:v>
                </c:pt>
                <c:pt idx="837">
                  <c:v>0.44652506225176947</c:v>
                </c:pt>
                <c:pt idx="838">
                  <c:v>0.4472254248308718</c:v>
                </c:pt>
                <c:pt idx="839">
                  <c:v>0.44799440216109243</c:v>
                </c:pt>
                <c:pt idx="840">
                  <c:v>0.45009013465612224</c:v>
                </c:pt>
                <c:pt idx="841">
                  <c:v>0.45044617573437262</c:v>
                </c:pt>
                <c:pt idx="842">
                  <c:v>0.45198332700378702</c:v>
                </c:pt>
                <c:pt idx="843">
                  <c:v>0.45484802412093606</c:v>
                </c:pt>
                <c:pt idx="844">
                  <c:v>0.45541723271958651</c:v>
                </c:pt>
                <c:pt idx="845">
                  <c:v>0.45587184173344347</c:v>
                </c:pt>
                <c:pt idx="846">
                  <c:v>0.45587184173344347</c:v>
                </c:pt>
                <c:pt idx="847">
                  <c:v>0.45668220191714326</c:v>
                </c:pt>
                <c:pt idx="848">
                  <c:v>0.4584959301677568</c:v>
                </c:pt>
                <c:pt idx="849">
                  <c:v>0.45949442738302082</c:v>
                </c:pt>
                <c:pt idx="850">
                  <c:v>0.46053191657201153</c:v>
                </c:pt>
                <c:pt idx="851">
                  <c:v>0.46114163701598687</c:v>
                </c:pt>
                <c:pt idx="852">
                  <c:v>0.46387284785004068</c:v>
                </c:pt>
                <c:pt idx="853">
                  <c:v>0.46666329900773557</c:v>
                </c:pt>
                <c:pt idx="854">
                  <c:v>0.46697018677916879</c:v>
                </c:pt>
                <c:pt idx="855">
                  <c:v>0.46697018677916879</c:v>
                </c:pt>
                <c:pt idx="856">
                  <c:v>0.46697018677916879</c:v>
                </c:pt>
                <c:pt idx="857">
                  <c:v>0.46697018677916879</c:v>
                </c:pt>
                <c:pt idx="858">
                  <c:v>0.46697018677916879</c:v>
                </c:pt>
                <c:pt idx="859">
                  <c:v>0.46797147325987853</c:v>
                </c:pt>
                <c:pt idx="860">
                  <c:v>0.4704579929790923</c:v>
                </c:pt>
                <c:pt idx="861">
                  <c:v>0.4705254664034087</c:v>
                </c:pt>
                <c:pt idx="862">
                  <c:v>0.4705254664034087</c:v>
                </c:pt>
                <c:pt idx="863">
                  <c:v>0.4705254664034087</c:v>
                </c:pt>
                <c:pt idx="864">
                  <c:v>0.4705254664034087</c:v>
                </c:pt>
                <c:pt idx="865">
                  <c:v>0.4705254664034087</c:v>
                </c:pt>
                <c:pt idx="866">
                  <c:v>0.47083398549727973</c:v>
                </c:pt>
                <c:pt idx="867">
                  <c:v>0.47121314472015841</c:v>
                </c:pt>
                <c:pt idx="868">
                  <c:v>0.4714463613465919</c:v>
                </c:pt>
                <c:pt idx="869">
                  <c:v>0.47222529276634384</c:v>
                </c:pt>
                <c:pt idx="870">
                  <c:v>0.47222529276634384</c:v>
                </c:pt>
                <c:pt idx="871">
                  <c:v>0.47222529276634384</c:v>
                </c:pt>
                <c:pt idx="872">
                  <c:v>0.47222529276634384</c:v>
                </c:pt>
                <c:pt idx="873">
                  <c:v>0.47222529276634384</c:v>
                </c:pt>
                <c:pt idx="874">
                  <c:v>0.47222529276634384</c:v>
                </c:pt>
                <c:pt idx="875">
                  <c:v>0.47222529276634384</c:v>
                </c:pt>
                <c:pt idx="876">
                  <c:v>0.47222529276634384</c:v>
                </c:pt>
                <c:pt idx="877">
                  <c:v>0.47222529276634384</c:v>
                </c:pt>
                <c:pt idx="878">
                  <c:v>0.47222529276634384</c:v>
                </c:pt>
                <c:pt idx="879">
                  <c:v>0.47222529276634384</c:v>
                </c:pt>
                <c:pt idx="880">
                  <c:v>0.47222529276634384</c:v>
                </c:pt>
                <c:pt idx="881">
                  <c:v>0.47222529276634384</c:v>
                </c:pt>
                <c:pt idx="882">
                  <c:v>0.47314773724997217</c:v>
                </c:pt>
                <c:pt idx="883">
                  <c:v>0.47314773724997217</c:v>
                </c:pt>
                <c:pt idx="884">
                  <c:v>0.47314773724997217</c:v>
                </c:pt>
                <c:pt idx="885">
                  <c:v>0.47406578607135264</c:v>
                </c:pt>
                <c:pt idx="886">
                  <c:v>0.47406578607135264</c:v>
                </c:pt>
                <c:pt idx="887">
                  <c:v>0.47406578607135264</c:v>
                </c:pt>
                <c:pt idx="888">
                  <c:v>0.47406578607135264</c:v>
                </c:pt>
                <c:pt idx="889">
                  <c:v>0.47406578607135264</c:v>
                </c:pt>
                <c:pt idx="890">
                  <c:v>0.47406578607135264</c:v>
                </c:pt>
                <c:pt idx="891">
                  <c:v>0.47406578607135264</c:v>
                </c:pt>
                <c:pt idx="892">
                  <c:v>0.47406578607135264</c:v>
                </c:pt>
                <c:pt idx="893">
                  <c:v>0.47406578607135264</c:v>
                </c:pt>
                <c:pt idx="894">
                  <c:v>0.47406578607135264</c:v>
                </c:pt>
                <c:pt idx="895">
                  <c:v>0.47406578607135264</c:v>
                </c:pt>
                <c:pt idx="896">
                  <c:v>0.47406578607135264</c:v>
                </c:pt>
                <c:pt idx="897">
                  <c:v>0.47406578607135264</c:v>
                </c:pt>
                <c:pt idx="898">
                  <c:v>0.47406578607135264</c:v>
                </c:pt>
                <c:pt idx="899">
                  <c:v>0.47406578607135264</c:v>
                </c:pt>
                <c:pt idx="900">
                  <c:v>0.47314773724997217</c:v>
                </c:pt>
                <c:pt idx="901">
                  <c:v>0.47171715499971267</c:v>
                </c:pt>
                <c:pt idx="902">
                  <c:v>0.47086045430345635</c:v>
                </c:pt>
                <c:pt idx="903">
                  <c:v>0.46989795413390378</c:v>
                </c:pt>
                <c:pt idx="904">
                  <c:v>0.46960662386144791</c:v>
                </c:pt>
                <c:pt idx="905">
                  <c:v>0.46948033782993542</c:v>
                </c:pt>
                <c:pt idx="906">
                  <c:v>0.46913419875516915</c:v>
                </c:pt>
                <c:pt idx="907">
                  <c:v>0.46913419875516915</c:v>
                </c:pt>
                <c:pt idx="908">
                  <c:v>0.46913419875516915</c:v>
                </c:pt>
                <c:pt idx="909">
                  <c:v>0.46913419875516915</c:v>
                </c:pt>
                <c:pt idx="910">
                  <c:v>0.46913419875516915</c:v>
                </c:pt>
                <c:pt idx="911">
                  <c:v>0.46732958491336624</c:v>
                </c:pt>
                <c:pt idx="912">
                  <c:v>0.46547224713631186</c:v>
                </c:pt>
                <c:pt idx="913">
                  <c:v>0.46488062752076426</c:v>
                </c:pt>
                <c:pt idx="914">
                  <c:v>0.46343312841082823</c:v>
                </c:pt>
                <c:pt idx="915">
                  <c:v>0.46281057924925023</c:v>
                </c:pt>
                <c:pt idx="916">
                  <c:v>0.46281057924925023</c:v>
                </c:pt>
                <c:pt idx="917">
                  <c:v>0.46281057924925023</c:v>
                </c:pt>
                <c:pt idx="918">
                  <c:v>0.46219896321585852</c:v>
                </c:pt>
                <c:pt idx="919">
                  <c:v>0.46141257155191889</c:v>
                </c:pt>
                <c:pt idx="920">
                  <c:v>0.45812325829161893</c:v>
                </c:pt>
                <c:pt idx="921">
                  <c:v>0.45521200454025068</c:v>
                </c:pt>
                <c:pt idx="922">
                  <c:v>0.45441220233067481</c:v>
                </c:pt>
                <c:pt idx="923">
                  <c:v>0.45432124976091576</c:v>
                </c:pt>
                <c:pt idx="924">
                  <c:v>0.45432124976091576</c:v>
                </c:pt>
                <c:pt idx="925">
                  <c:v>0.45205113686883353</c:v>
                </c:pt>
                <c:pt idx="926">
                  <c:v>0.45036008858351417</c:v>
                </c:pt>
                <c:pt idx="927">
                  <c:v>0.45036008858351417</c:v>
                </c:pt>
                <c:pt idx="928">
                  <c:v>0.45036008858351417</c:v>
                </c:pt>
                <c:pt idx="929">
                  <c:v>0.44985136579575519</c:v>
                </c:pt>
                <c:pt idx="930">
                  <c:v>0.44985136579575519</c:v>
                </c:pt>
                <c:pt idx="931">
                  <c:v>0.44985136579575519</c:v>
                </c:pt>
                <c:pt idx="932">
                  <c:v>0.44985136579575519</c:v>
                </c:pt>
                <c:pt idx="933">
                  <c:v>0.44985136579575519</c:v>
                </c:pt>
                <c:pt idx="934">
                  <c:v>0.44985136579575519</c:v>
                </c:pt>
                <c:pt idx="935">
                  <c:v>0.44985136579575519</c:v>
                </c:pt>
                <c:pt idx="936">
                  <c:v>0.44985136579575519</c:v>
                </c:pt>
                <c:pt idx="937">
                  <c:v>0.44985136579575519</c:v>
                </c:pt>
                <c:pt idx="938">
                  <c:v>0.44985136579575519</c:v>
                </c:pt>
                <c:pt idx="939">
                  <c:v>0.44985136579575519</c:v>
                </c:pt>
                <c:pt idx="940">
                  <c:v>0.44985136579575519</c:v>
                </c:pt>
                <c:pt idx="941">
                  <c:v>0.44985136579575519</c:v>
                </c:pt>
                <c:pt idx="942">
                  <c:v>0.44985136579575519</c:v>
                </c:pt>
                <c:pt idx="943">
                  <c:v>0.44920876088042799</c:v>
                </c:pt>
                <c:pt idx="944">
                  <c:v>0.44920876088042799</c:v>
                </c:pt>
                <c:pt idx="945">
                  <c:v>0.44853508320488145</c:v>
                </c:pt>
                <c:pt idx="946">
                  <c:v>0.44920876088042799</c:v>
                </c:pt>
                <c:pt idx="947">
                  <c:v>0.44920876088042799</c:v>
                </c:pt>
                <c:pt idx="948">
                  <c:v>0.44920876088042799</c:v>
                </c:pt>
                <c:pt idx="949">
                  <c:v>0.44920876088042799</c:v>
                </c:pt>
                <c:pt idx="950">
                  <c:v>0.45020335824166502</c:v>
                </c:pt>
                <c:pt idx="951">
                  <c:v>0.45361417153656647</c:v>
                </c:pt>
                <c:pt idx="952">
                  <c:v>0.45653302718579503</c:v>
                </c:pt>
                <c:pt idx="953">
                  <c:v>0.45786012100051782</c:v>
                </c:pt>
                <c:pt idx="954">
                  <c:v>0.45786012100051782</c:v>
                </c:pt>
                <c:pt idx="955">
                  <c:v>0.45786012100051782</c:v>
                </c:pt>
                <c:pt idx="956">
                  <c:v>0.45786012100051782</c:v>
                </c:pt>
                <c:pt idx="957">
                  <c:v>0.45786012100051782</c:v>
                </c:pt>
                <c:pt idx="958">
                  <c:v>0.45786012100051782</c:v>
                </c:pt>
                <c:pt idx="959">
                  <c:v>0.45786012100051782</c:v>
                </c:pt>
                <c:pt idx="960">
                  <c:v>0.45786012100051782</c:v>
                </c:pt>
                <c:pt idx="961">
                  <c:v>0.45786012100051782</c:v>
                </c:pt>
                <c:pt idx="962">
                  <c:v>0.46010102936855474</c:v>
                </c:pt>
                <c:pt idx="963">
                  <c:v>0.46022521443255926</c:v>
                </c:pt>
                <c:pt idx="964">
                  <c:v>0.46054896159780251</c:v>
                </c:pt>
                <c:pt idx="965">
                  <c:v>0.46107965266104911</c:v>
                </c:pt>
                <c:pt idx="966">
                  <c:v>0.46216636184046944</c:v>
                </c:pt>
                <c:pt idx="967">
                  <c:v>0.46239535675309529</c:v>
                </c:pt>
                <c:pt idx="968">
                  <c:v>0.46397731039101542</c:v>
                </c:pt>
                <c:pt idx="969">
                  <c:v>0.46699896510853284</c:v>
                </c:pt>
                <c:pt idx="970">
                  <c:v>0.46739295648832313</c:v>
                </c:pt>
                <c:pt idx="971">
                  <c:v>0.46926813906650272</c:v>
                </c:pt>
                <c:pt idx="972">
                  <c:v>0.47378334068756839</c:v>
                </c:pt>
                <c:pt idx="973">
                  <c:v>0.47496543743822139</c:v>
                </c:pt>
                <c:pt idx="974">
                  <c:v>0.47629681888078179</c:v>
                </c:pt>
                <c:pt idx="975">
                  <c:v>0.47672648475075308</c:v>
                </c:pt>
                <c:pt idx="976">
                  <c:v>0.47808472829906418</c:v>
                </c:pt>
                <c:pt idx="977">
                  <c:v>0.47873516671741734</c:v>
                </c:pt>
                <c:pt idx="978">
                  <c:v>0.47933333369008446</c:v>
                </c:pt>
                <c:pt idx="979">
                  <c:v>0.48089446811179415</c:v>
                </c:pt>
                <c:pt idx="980">
                  <c:v>0.48345114538840528</c:v>
                </c:pt>
                <c:pt idx="981">
                  <c:v>0.48509115706346456</c:v>
                </c:pt>
                <c:pt idx="982">
                  <c:v>0.48576376733561077</c:v>
                </c:pt>
                <c:pt idx="983">
                  <c:v>0.48576376733561077</c:v>
                </c:pt>
                <c:pt idx="984">
                  <c:v>0.48576376733561077</c:v>
                </c:pt>
                <c:pt idx="985">
                  <c:v>0.48576376733561077</c:v>
                </c:pt>
                <c:pt idx="986">
                  <c:v>0.48636907951777991</c:v>
                </c:pt>
                <c:pt idx="987">
                  <c:v>0.48636907951777991</c:v>
                </c:pt>
                <c:pt idx="988">
                  <c:v>0.48636907951777991</c:v>
                </c:pt>
                <c:pt idx="989">
                  <c:v>0.48636907951777991</c:v>
                </c:pt>
                <c:pt idx="990">
                  <c:v>0.48636907951777991</c:v>
                </c:pt>
                <c:pt idx="991">
                  <c:v>0.48636907951777991</c:v>
                </c:pt>
                <c:pt idx="992">
                  <c:v>0.48636907951777991</c:v>
                </c:pt>
                <c:pt idx="993">
                  <c:v>0.48636907951777991</c:v>
                </c:pt>
                <c:pt idx="994">
                  <c:v>0.48636907951777991</c:v>
                </c:pt>
                <c:pt idx="995">
                  <c:v>0.48636907951777991</c:v>
                </c:pt>
                <c:pt idx="996">
                  <c:v>0.48636907951777991</c:v>
                </c:pt>
                <c:pt idx="997">
                  <c:v>0.48636907951777991</c:v>
                </c:pt>
                <c:pt idx="998">
                  <c:v>0.48636907951777991</c:v>
                </c:pt>
                <c:pt idx="999">
                  <c:v>0.48636907951777991</c:v>
                </c:pt>
                <c:pt idx="1000">
                  <c:v>0.48636907951777991</c:v>
                </c:pt>
                <c:pt idx="1001">
                  <c:v>0.4868205018270757</c:v>
                </c:pt>
                <c:pt idx="1002">
                  <c:v>0.48848375331946348</c:v>
                </c:pt>
                <c:pt idx="1003">
                  <c:v>0.49307984260746168</c:v>
                </c:pt>
                <c:pt idx="1004">
                  <c:v>0.50050709131155813</c:v>
                </c:pt>
                <c:pt idx="1005">
                  <c:v>0.5022970835899554</c:v>
                </c:pt>
                <c:pt idx="1006">
                  <c:v>0.5022970835899554</c:v>
                </c:pt>
                <c:pt idx="1007">
                  <c:v>0.5022970835899554</c:v>
                </c:pt>
                <c:pt idx="1008">
                  <c:v>0.50355017952202197</c:v>
                </c:pt>
                <c:pt idx="1009">
                  <c:v>0.50595607876101845</c:v>
                </c:pt>
                <c:pt idx="1010">
                  <c:v>0.50754491144691749</c:v>
                </c:pt>
                <c:pt idx="1011">
                  <c:v>0.51320816724757223</c:v>
                </c:pt>
                <c:pt idx="1012">
                  <c:v>0.51619493704384667</c:v>
                </c:pt>
                <c:pt idx="1013">
                  <c:v>0.51660742173910401</c:v>
                </c:pt>
                <c:pt idx="1014">
                  <c:v>0.51745822357584625</c:v>
                </c:pt>
                <c:pt idx="1015">
                  <c:v>0.52003262302223008</c:v>
                </c:pt>
                <c:pt idx="1016">
                  <c:v>0.52003262302223008</c:v>
                </c:pt>
                <c:pt idx="1017">
                  <c:v>0.52003262302223008</c:v>
                </c:pt>
                <c:pt idx="1018">
                  <c:v>0.52003262302223008</c:v>
                </c:pt>
                <c:pt idx="1019">
                  <c:v>0.52003262302223008</c:v>
                </c:pt>
                <c:pt idx="1020">
                  <c:v>0.52169668869219743</c:v>
                </c:pt>
                <c:pt idx="1021">
                  <c:v>0.52760590146165554</c:v>
                </c:pt>
                <c:pt idx="1022">
                  <c:v>0.53181006641992801</c:v>
                </c:pt>
                <c:pt idx="1023">
                  <c:v>0.5331073858129961</c:v>
                </c:pt>
                <c:pt idx="1024">
                  <c:v>0.53543959453174061</c:v>
                </c:pt>
                <c:pt idx="1025">
                  <c:v>0.537520828792037</c:v>
                </c:pt>
                <c:pt idx="1026">
                  <c:v>0.53987442448235157</c:v>
                </c:pt>
                <c:pt idx="1027">
                  <c:v>0.54281266416422991</c:v>
                </c:pt>
                <c:pt idx="1028">
                  <c:v>0.54281266416422991</c:v>
                </c:pt>
                <c:pt idx="1029">
                  <c:v>0.54281266416422991</c:v>
                </c:pt>
                <c:pt idx="1030">
                  <c:v>0.54421065302145899</c:v>
                </c:pt>
                <c:pt idx="1031">
                  <c:v>0.5468447942465553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22-41F4-A914-B9BE69AE6336}"/>
            </c:ext>
          </c:extLst>
        </c:ser>
        <c:ser>
          <c:idx val="5"/>
          <c:order val="5"/>
          <c:tx>
            <c:strRef>
              <c:f>Indice!$AN$5</c:f>
              <c:strCache>
                <c:ptCount val="1"/>
                <c:pt idx="0">
                  <c:v>Q90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Indice!$AH$58:$AH$1500</c:f>
              <c:numCache>
                <c:formatCode>m/d/yyyy</c:formatCode>
                <c:ptCount val="1443"/>
                <c:pt idx="0">
                  <c:v>39087</c:v>
                </c:pt>
                <c:pt idx="1">
                  <c:v>39094</c:v>
                </c:pt>
                <c:pt idx="2">
                  <c:v>39101</c:v>
                </c:pt>
                <c:pt idx="3">
                  <c:v>39108</c:v>
                </c:pt>
                <c:pt idx="4">
                  <c:v>39115</c:v>
                </c:pt>
                <c:pt idx="5">
                  <c:v>39122</c:v>
                </c:pt>
                <c:pt idx="6">
                  <c:v>39129</c:v>
                </c:pt>
                <c:pt idx="7">
                  <c:v>39136</c:v>
                </c:pt>
                <c:pt idx="8">
                  <c:v>39143</c:v>
                </c:pt>
                <c:pt idx="9">
                  <c:v>39150</c:v>
                </c:pt>
                <c:pt idx="10">
                  <c:v>39157</c:v>
                </c:pt>
                <c:pt idx="11">
                  <c:v>39164</c:v>
                </c:pt>
                <c:pt idx="12">
                  <c:v>39171</c:v>
                </c:pt>
                <c:pt idx="13">
                  <c:v>39178</c:v>
                </c:pt>
                <c:pt idx="14">
                  <c:v>39185</c:v>
                </c:pt>
                <c:pt idx="15">
                  <c:v>39192</c:v>
                </c:pt>
                <c:pt idx="16">
                  <c:v>39199</c:v>
                </c:pt>
                <c:pt idx="17">
                  <c:v>39206</c:v>
                </c:pt>
                <c:pt idx="18">
                  <c:v>39213</c:v>
                </c:pt>
                <c:pt idx="19">
                  <c:v>39220</c:v>
                </c:pt>
                <c:pt idx="20">
                  <c:v>39227</c:v>
                </c:pt>
                <c:pt idx="21">
                  <c:v>39234</c:v>
                </c:pt>
                <c:pt idx="22">
                  <c:v>39241</c:v>
                </c:pt>
                <c:pt idx="23">
                  <c:v>39248</c:v>
                </c:pt>
                <c:pt idx="24">
                  <c:v>39255</c:v>
                </c:pt>
                <c:pt idx="25">
                  <c:v>39262</c:v>
                </c:pt>
                <c:pt idx="26">
                  <c:v>39269</c:v>
                </c:pt>
                <c:pt idx="27">
                  <c:v>39276</c:v>
                </c:pt>
                <c:pt idx="28">
                  <c:v>39283</c:v>
                </c:pt>
                <c:pt idx="29">
                  <c:v>39290</c:v>
                </c:pt>
                <c:pt idx="30">
                  <c:v>39297</c:v>
                </c:pt>
                <c:pt idx="31">
                  <c:v>39304</c:v>
                </c:pt>
                <c:pt idx="32">
                  <c:v>39311</c:v>
                </c:pt>
                <c:pt idx="33">
                  <c:v>39318</c:v>
                </c:pt>
                <c:pt idx="34">
                  <c:v>39325</c:v>
                </c:pt>
                <c:pt idx="35">
                  <c:v>39332</c:v>
                </c:pt>
                <c:pt idx="36">
                  <c:v>39339</c:v>
                </c:pt>
                <c:pt idx="37">
                  <c:v>39346</c:v>
                </c:pt>
                <c:pt idx="38">
                  <c:v>39353</c:v>
                </c:pt>
                <c:pt idx="39">
                  <c:v>39360</c:v>
                </c:pt>
                <c:pt idx="40">
                  <c:v>39367</c:v>
                </c:pt>
                <c:pt idx="41">
                  <c:v>39374</c:v>
                </c:pt>
                <c:pt idx="42">
                  <c:v>39381</c:v>
                </c:pt>
                <c:pt idx="43">
                  <c:v>39388</c:v>
                </c:pt>
                <c:pt idx="44">
                  <c:v>39395</c:v>
                </c:pt>
                <c:pt idx="45">
                  <c:v>39402</c:v>
                </c:pt>
                <c:pt idx="46">
                  <c:v>39409</c:v>
                </c:pt>
                <c:pt idx="47">
                  <c:v>39416</c:v>
                </c:pt>
                <c:pt idx="48">
                  <c:v>39423</c:v>
                </c:pt>
                <c:pt idx="49">
                  <c:v>39430</c:v>
                </c:pt>
                <c:pt idx="50">
                  <c:v>39437</c:v>
                </c:pt>
                <c:pt idx="51">
                  <c:v>39444</c:v>
                </c:pt>
                <c:pt idx="52">
                  <c:v>39451</c:v>
                </c:pt>
                <c:pt idx="53">
                  <c:v>39458</c:v>
                </c:pt>
                <c:pt idx="54">
                  <c:v>39465</c:v>
                </c:pt>
                <c:pt idx="55">
                  <c:v>39472</c:v>
                </c:pt>
                <c:pt idx="56">
                  <c:v>39479</c:v>
                </c:pt>
                <c:pt idx="57">
                  <c:v>39486</c:v>
                </c:pt>
                <c:pt idx="58">
                  <c:v>39493</c:v>
                </c:pt>
                <c:pt idx="59">
                  <c:v>39500</c:v>
                </c:pt>
                <c:pt idx="60">
                  <c:v>39507</c:v>
                </c:pt>
                <c:pt idx="61">
                  <c:v>39514</c:v>
                </c:pt>
                <c:pt idx="62">
                  <c:v>39521</c:v>
                </c:pt>
                <c:pt idx="63">
                  <c:v>39528</c:v>
                </c:pt>
                <c:pt idx="64">
                  <c:v>39535</c:v>
                </c:pt>
                <c:pt idx="65">
                  <c:v>39542</c:v>
                </c:pt>
                <c:pt idx="66">
                  <c:v>39549</c:v>
                </c:pt>
                <c:pt idx="67">
                  <c:v>39556</c:v>
                </c:pt>
                <c:pt idx="68">
                  <c:v>39563</c:v>
                </c:pt>
                <c:pt idx="69">
                  <c:v>39570</c:v>
                </c:pt>
                <c:pt idx="70">
                  <c:v>39577</c:v>
                </c:pt>
                <c:pt idx="71">
                  <c:v>39584</c:v>
                </c:pt>
                <c:pt idx="72">
                  <c:v>39591</c:v>
                </c:pt>
                <c:pt idx="73">
                  <c:v>39598</c:v>
                </c:pt>
                <c:pt idx="74">
                  <c:v>39605</c:v>
                </c:pt>
                <c:pt idx="75">
                  <c:v>39612</c:v>
                </c:pt>
                <c:pt idx="76">
                  <c:v>39619</c:v>
                </c:pt>
                <c:pt idx="77">
                  <c:v>39626</c:v>
                </c:pt>
                <c:pt idx="78">
                  <c:v>39633</c:v>
                </c:pt>
                <c:pt idx="79">
                  <c:v>39640</c:v>
                </c:pt>
                <c:pt idx="80">
                  <c:v>39647</c:v>
                </c:pt>
                <c:pt idx="81">
                  <c:v>39654</c:v>
                </c:pt>
                <c:pt idx="82">
                  <c:v>39661</c:v>
                </c:pt>
                <c:pt idx="83">
                  <c:v>39668</c:v>
                </c:pt>
                <c:pt idx="84">
                  <c:v>39675</c:v>
                </c:pt>
                <c:pt idx="85">
                  <c:v>39682</c:v>
                </c:pt>
                <c:pt idx="86">
                  <c:v>39689</c:v>
                </c:pt>
                <c:pt idx="87">
                  <c:v>39696</c:v>
                </c:pt>
                <c:pt idx="88">
                  <c:v>39703</c:v>
                </c:pt>
                <c:pt idx="89">
                  <c:v>39710</c:v>
                </c:pt>
                <c:pt idx="90">
                  <c:v>39717</c:v>
                </c:pt>
                <c:pt idx="91">
                  <c:v>39724</c:v>
                </c:pt>
                <c:pt idx="92">
                  <c:v>39731</c:v>
                </c:pt>
                <c:pt idx="93">
                  <c:v>39738</c:v>
                </c:pt>
                <c:pt idx="94">
                  <c:v>39745</c:v>
                </c:pt>
                <c:pt idx="95">
                  <c:v>39752</c:v>
                </c:pt>
                <c:pt idx="96">
                  <c:v>39759</c:v>
                </c:pt>
                <c:pt idx="97">
                  <c:v>39766</c:v>
                </c:pt>
                <c:pt idx="98">
                  <c:v>39773</c:v>
                </c:pt>
                <c:pt idx="99">
                  <c:v>39780</c:v>
                </c:pt>
                <c:pt idx="100">
                  <c:v>39787</c:v>
                </c:pt>
                <c:pt idx="101">
                  <c:v>39794</c:v>
                </c:pt>
                <c:pt idx="102">
                  <c:v>39801</c:v>
                </c:pt>
                <c:pt idx="103">
                  <c:v>39808</c:v>
                </c:pt>
                <c:pt idx="104">
                  <c:v>39815</c:v>
                </c:pt>
                <c:pt idx="105">
                  <c:v>39822</c:v>
                </c:pt>
                <c:pt idx="106">
                  <c:v>39829</c:v>
                </c:pt>
                <c:pt idx="107">
                  <c:v>39836</c:v>
                </c:pt>
                <c:pt idx="108">
                  <c:v>39843</c:v>
                </c:pt>
                <c:pt idx="109">
                  <c:v>39850</c:v>
                </c:pt>
                <c:pt idx="110">
                  <c:v>39857</c:v>
                </c:pt>
                <c:pt idx="111">
                  <c:v>39864</c:v>
                </c:pt>
                <c:pt idx="112">
                  <c:v>39871</c:v>
                </c:pt>
                <c:pt idx="113">
                  <c:v>39878</c:v>
                </c:pt>
                <c:pt idx="114">
                  <c:v>39885</c:v>
                </c:pt>
                <c:pt idx="115">
                  <c:v>39892</c:v>
                </c:pt>
                <c:pt idx="116">
                  <c:v>39899</c:v>
                </c:pt>
                <c:pt idx="117">
                  <c:v>39906</c:v>
                </c:pt>
                <c:pt idx="118">
                  <c:v>39913</c:v>
                </c:pt>
                <c:pt idx="119">
                  <c:v>39920</c:v>
                </c:pt>
                <c:pt idx="120">
                  <c:v>39927</c:v>
                </c:pt>
                <c:pt idx="121">
                  <c:v>39934</c:v>
                </c:pt>
                <c:pt idx="122">
                  <c:v>39941</c:v>
                </c:pt>
                <c:pt idx="123">
                  <c:v>39948</c:v>
                </c:pt>
                <c:pt idx="124">
                  <c:v>39955</c:v>
                </c:pt>
                <c:pt idx="125">
                  <c:v>39962</c:v>
                </c:pt>
                <c:pt idx="126">
                  <c:v>39969</c:v>
                </c:pt>
                <c:pt idx="127">
                  <c:v>39976</c:v>
                </c:pt>
                <c:pt idx="128">
                  <c:v>39983</c:v>
                </c:pt>
                <c:pt idx="129">
                  <c:v>39990</c:v>
                </c:pt>
                <c:pt idx="130">
                  <c:v>39997</c:v>
                </c:pt>
                <c:pt idx="131">
                  <c:v>40004</c:v>
                </c:pt>
                <c:pt idx="132">
                  <c:v>40011</c:v>
                </c:pt>
                <c:pt idx="133">
                  <c:v>40018</c:v>
                </c:pt>
                <c:pt idx="134">
                  <c:v>40025</c:v>
                </c:pt>
                <c:pt idx="135">
                  <c:v>40032</c:v>
                </c:pt>
                <c:pt idx="136">
                  <c:v>40039</c:v>
                </c:pt>
                <c:pt idx="137">
                  <c:v>40046</c:v>
                </c:pt>
                <c:pt idx="138">
                  <c:v>40053</c:v>
                </c:pt>
                <c:pt idx="139">
                  <c:v>40060</c:v>
                </c:pt>
                <c:pt idx="140">
                  <c:v>40067</c:v>
                </c:pt>
                <c:pt idx="141">
                  <c:v>40074</c:v>
                </c:pt>
                <c:pt idx="142">
                  <c:v>40081</c:v>
                </c:pt>
                <c:pt idx="143">
                  <c:v>40088</c:v>
                </c:pt>
                <c:pt idx="144">
                  <c:v>40095</c:v>
                </c:pt>
                <c:pt idx="145">
                  <c:v>40102</c:v>
                </c:pt>
                <c:pt idx="146">
                  <c:v>40109</c:v>
                </c:pt>
                <c:pt idx="147">
                  <c:v>40116</c:v>
                </c:pt>
                <c:pt idx="148">
                  <c:v>40123</c:v>
                </c:pt>
                <c:pt idx="149">
                  <c:v>40130</c:v>
                </c:pt>
                <c:pt idx="150">
                  <c:v>40137</c:v>
                </c:pt>
                <c:pt idx="151">
                  <c:v>40144</c:v>
                </c:pt>
                <c:pt idx="152">
                  <c:v>40151</c:v>
                </c:pt>
                <c:pt idx="153">
                  <c:v>40158</c:v>
                </c:pt>
                <c:pt idx="154">
                  <c:v>40165</c:v>
                </c:pt>
                <c:pt idx="155">
                  <c:v>40172</c:v>
                </c:pt>
                <c:pt idx="156">
                  <c:v>40179</c:v>
                </c:pt>
                <c:pt idx="157">
                  <c:v>40186</c:v>
                </c:pt>
                <c:pt idx="158">
                  <c:v>40193</c:v>
                </c:pt>
                <c:pt idx="159">
                  <c:v>40200</c:v>
                </c:pt>
                <c:pt idx="160">
                  <c:v>40207</c:v>
                </c:pt>
                <c:pt idx="161">
                  <c:v>40214</c:v>
                </c:pt>
                <c:pt idx="162">
                  <c:v>40221</c:v>
                </c:pt>
                <c:pt idx="163">
                  <c:v>40228</c:v>
                </c:pt>
                <c:pt idx="164">
                  <c:v>40235</c:v>
                </c:pt>
                <c:pt idx="165">
                  <c:v>40242</c:v>
                </c:pt>
                <c:pt idx="166">
                  <c:v>40249</c:v>
                </c:pt>
                <c:pt idx="167">
                  <c:v>40256</c:v>
                </c:pt>
                <c:pt idx="168">
                  <c:v>40263</c:v>
                </c:pt>
                <c:pt idx="169">
                  <c:v>40270</c:v>
                </c:pt>
                <c:pt idx="170">
                  <c:v>40277</c:v>
                </c:pt>
                <c:pt idx="171">
                  <c:v>40284</c:v>
                </c:pt>
                <c:pt idx="172">
                  <c:v>40291</c:v>
                </c:pt>
                <c:pt idx="173">
                  <c:v>40298</c:v>
                </c:pt>
                <c:pt idx="174">
                  <c:v>40305</c:v>
                </c:pt>
                <c:pt idx="175">
                  <c:v>40312</c:v>
                </c:pt>
                <c:pt idx="176">
                  <c:v>40319</c:v>
                </c:pt>
                <c:pt idx="177">
                  <c:v>40326</c:v>
                </c:pt>
                <c:pt idx="178">
                  <c:v>40333</c:v>
                </c:pt>
                <c:pt idx="179">
                  <c:v>40340</c:v>
                </c:pt>
                <c:pt idx="180">
                  <c:v>40347</c:v>
                </c:pt>
                <c:pt idx="181">
                  <c:v>40354</c:v>
                </c:pt>
                <c:pt idx="182">
                  <c:v>40361</c:v>
                </c:pt>
                <c:pt idx="183">
                  <c:v>40368</c:v>
                </c:pt>
                <c:pt idx="184">
                  <c:v>40375</c:v>
                </c:pt>
                <c:pt idx="185">
                  <c:v>40382</c:v>
                </c:pt>
                <c:pt idx="186">
                  <c:v>40389</c:v>
                </c:pt>
                <c:pt idx="187">
                  <c:v>40396</c:v>
                </c:pt>
                <c:pt idx="188">
                  <c:v>40403</c:v>
                </c:pt>
                <c:pt idx="189">
                  <c:v>40410</c:v>
                </c:pt>
                <c:pt idx="190">
                  <c:v>40417</c:v>
                </c:pt>
                <c:pt idx="191">
                  <c:v>40424</c:v>
                </c:pt>
                <c:pt idx="192">
                  <c:v>40431</c:v>
                </c:pt>
                <c:pt idx="193">
                  <c:v>40438</c:v>
                </c:pt>
                <c:pt idx="194">
                  <c:v>40445</c:v>
                </c:pt>
                <c:pt idx="195">
                  <c:v>40452</c:v>
                </c:pt>
                <c:pt idx="196">
                  <c:v>40459</c:v>
                </c:pt>
                <c:pt idx="197">
                  <c:v>40466</c:v>
                </c:pt>
                <c:pt idx="198">
                  <c:v>40473</c:v>
                </c:pt>
                <c:pt idx="199">
                  <c:v>40480</c:v>
                </c:pt>
                <c:pt idx="200">
                  <c:v>40487</c:v>
                </c:pt>
                <c:pt idx="201">
                  <c:v>40494</c:v>
                </c:pt>
                <c:pt idx="202">
                  <c:v>40501</c:v>
                </c:pt>
                <c:pt idx="203">
                  <c:v>40508</c:v>
                </c:pt>
                <c:pt idx="204">
                  <c:v>40515</c:v>
                </c:pt>
                <c:pt idx="205">
                  <c:v>40522</c:v>
                </c:pt>
                <c:pt idx="206">
                  <c:v>40529</c:v>
                </c:pt>
                <c:pt idx="207">
                  <c:v>40536</c:v>
                </c:pt>
                <c:pt idx="208">
                  <c:v>40543</c:v>
                </c:pt>
                <c:pt idx="209">
                  <c:v>40550</c:v>
                </c:pt>
                <c:pt idx="210">
                  <c:v>40557</c:v>
                </c:pt>
                <c:pt idx="211">
                  <c:v>40564</c:v>
                </c:pt>
                <c:pt idx="212">
                  <c:v>40571</c:v>
                </c:pt>
                <c:pt idx="213">
                  <c:v>40578</c:v>
                </c:pt>
                <c:pt idx="214">
                  <c:v>40585</c:v>
                </c:pt>
                <c:pt idx="215">
                  <c:v>40592</c:v>
                </c:pt>
                <c:pt idx="216">
                  <c:v>40599</c:v>
                </c:pt>
                <c:pt idx="217">
                  <c:v>40606</c:v>
                </c:pt>
                <c:pt idx="218">
                  <c:v>40613</c:v>
                </c:pt>
                <c:pt idx="219">
                  <c:v>40620</c:v>
                </c:pt>
                <c:pt idx="220">
                  <c:v>40627</c:v>
                </c:pt>
                <c:pt idx="221">
                  <c:v>40634</c:v>
                </c:pt>
                <c:pt idx="222">
                  <c:v>40641</c:v>
                </c:pt>
                <c:pt idx="223">
                  <c:v>40648</c:v>
                </c:pt>
                <c:pt idx="224">
                  <c:v>40655</c:v>
                </c:pt>
                <c:pt idx="225">
                  <c:v>40662</c:v>
                </c:pt>
                <c:pt idx="226">
                  <c:v>40669</c:v>
                </c:pt>
                <c:pt idx="227">
                  <c:v>40676</c:v>
                </c:pt>
                <c:pt idx="228">
                  <c:v>40683</c:v>
                </c:pt>
                <c:pt idx="229">
                  <c:v>40690</c:v>
                </c:pt>
                <c:pt idx="230">
                  <c:v>40697</c:v>
                </c:pt>
                <c:pt idx="231">
                  <c:v>40704</c:v>
                </c:pt>
                <c:pt idx="232">
                  <c:v>40711</c:v>
                </c:pt>
                <c:pt idx="233">
                  <c:v>40718</c:v>
                </c:pt>
                <c:pt idx="234">
                  <c:v>40725</c:v>
                </c:pt>
                <c:pt idx="235">
                  <c:v>40732</c:v>
                </c:pt>
                <c:pt idx="236">
                  <c:v>40739</c:v>
                </c:pt>
                <c:pt idx="237">
                  <c:v>40746</c:v>
                </c:pt>
                <c:pt idx="238">
                  <c:v>40753</c:v>
                </c:pt>
                <c:pt idx="239">
                  <c:v>40760</c:v>
                </c:pt>
                <c:pt idx="240">
                  <c:v>40767</c:v>
                </c:pt>
                <c:pt idx="241">
                  <c:v>40774</c:v>
                </c:pt>
                <c:pt idx="242">
                  <c:v>40781</c:v>
                </c:pt>
                <c:pt idx="243">
                  <c:v>40788</c:v>
                </c:pt>
                <c:pt idx="244">
                  <c:v>40795</c:v>
                </c:pt>
                <c:pt idx="245">
                  <c:v>40802</c:v>
                </c:pt>
                <c:pt idx="246">
                  <c:v>40809</c:v>
                </c:pt>
                <c:pt idx="247">
                  <c:v>40816</c:v>
                </c:pt>
                <c:pt idx="248">
                  <c:v>40823</c:v>
                </c:pt>
                <c:pt idx="249">
                  <c:v>40830</c:v>
                </c:pt>
                <c:pt idx="250">
                  <c:v>40837</c:v>
                </c:pt>
                <c:pt idx="251">
                  <c:v>40844</c:v>
                </c:pt>
                <c:pt idx="252">
                  <c:v>40851</c:v>
                </c:pt>
                <c:pt idx="253">
                  <c:v>40858</c:v>
                </c:pt>
                <c:pt idx="254">
                  <c:v>40865</c:v>
                </c:pt>
                <c:pt idx="255">
                  <c:v>40872</c:v>
                </c:pt>
                <c:pt idx="256">
                  <c:v>40879</c:v>
                </c:pt>
                <c:pt idx="257">
                  <c:v>40886</c:v>
                </c:pt>
                <c:pt idx="258">
                  <c:v>40893</c:v>
                </c:pt>
                <c:pt idx="259">
                  <c:v>40900</c:v>
                </c:pt>
                <c:pt idx="260">
                  <c:v>40907</c:v>
                </c:pt>
                <c:pt idx="261">
                  <c:v>40914</c:v>
                </c:pt>
                <c:pt idx="262">
                  <c:v>40921</c:v>
                </c:pt>
                <c:pt idx="263">
                  <c:v>40928</c:v>
                </c:pt>
                <c:pt idx="264">
                  <c:v>40935</c:v>
                </c:pt>
                <c:pt idx="265">
                  <c:v>40942</c:v>
                </c:pt>
                <c:pt idx="266">
                  <c:v>40949</c:v>
                </c:pt>
                <c:pt idx="267">
                  <c:v>40956</c:v>
                </c:pt>
                <c:pt idx="268">
                  <c:v>40963</c:v>
                </c:pt>
                <c:pt idx="269">
                  <c:v>40970</c:v>
                </c:pt>
                <c:pt idx="270">
                  <c:v>40977</c:v>
                </c:pt>
                <c:pt idx="271">
                  <c:v>40984</c:v>
                </c:pt>
                <c:pt idx="272">
                  <c:v>40991</c:v>
                </c:pt>
                <c:pt idx="273">
                  <c:v>40998</c:v>
                </c:pt>
                <c:pt idx="274">
                  <c:v>41005</c:v>
                </c:pt>
                <c:pt idx="275">
                  <c:v>41012</c:v>
                </c:pt>
                <c:pt idx="276">
                  <c:v>41019</c:v>
                </c:pt>
                <c:pt idx="277">
                  <c:v>41026</c:v>
                </c:pt>
                <c:pt idx="278">
                  <c:v>41033</c:v>
                </c:pt>
                <c:pt idx="279">
                  <c:v>41040</c:v>
                </c:pt>
                <c:pt idx="280">
                  <c:v>41047</c:v>
                </c:pt>
                <c:pt idx="281">
                  <c:v>41054</c:v>
                </c:pt>
                <c:pt idx="282">
                  <c:v>41061</c:v>
                </c:pt>
                <c:pt idx="283">
                  <c:v>41068</c:v>
                </c:pt>
                <c:pt idx="284">
                  <c:v>41075</c:v>
                </c:pt>
                <c:pt idx="285">
                  <c:v>41082</c:v>
                </c:pt>
                <c:pt idx="286">
                  <c:v>41089</c:v>
                </c:pt>
                <c:pt idx="287">
                  <c:v>41096</c:v>
                </c:pt>
                <c:pt idx="288">
                  <c:v>41103</c:v>
                </c:pt>
                <c:pt idx="289">
                  <c:v>41110</c:v>
                </c:pt>
                <c:pt idx="290">
                  <c:v>41117</c:v>
                </c:pt>
                <c:pt idx="291">
                  <c:v>41124</c:v>
                </c:pt>
                <c:pt idx="292">
                  <c:v>41131</c:v>
                </c:pt>
                <c:pt idx="293">
                  <c:v>41138</c:v>
                </c:pt>
                <c:pt idx="294">
                  <c:v>41145</c:v>
                </c:pt>
                <c:pt idx="295">
                  <c:v>41152</c:v>
                </c:pt>
                <c:pt idx="296">
                  <c:v>41159</c:v>
                </c:pt>
                <c:pt idx="297">
                  <c:v>41166</c:v>
                </c:pt>
                <c:pt idx="298">
                  <c:v>41173</c:v>
                </c:pt>
                <c:pt idx="299">
                  <c:v>41180</c:v>
                </c:pt>
                <c:pt idx="300">
                  <c:v>41187</c:v>
                </c:pt>
                <c:pt idx="301">
                  <c:v>41194</c:v>
                </c:pt>
                <c:pt idx="302">
                  <c:v>41201</c:v>
                </c:pt>
                <c:pt idx="303">
                  <c:v>41208</c:v>
                </c:pt>
                <c:pt idx="304">
                  <c:v>41215</c:v>
                </c:pt>
                <c:pt idx="305">
                  <c:v>41222</c:v>
                </c:pt>
                <c:pt idx="306">
                  <c:v>41229</c:v>
                </c:pt>
                <c:pt idx="307">
                  <c:v>41236</c:v>
                </c:pt>
                <c:pt idx="308">
                  <c:v>41243</c:v>
                </c:pt>
                <c:pt idx="309">
                  <c:v>41250</c:v>
                </c:pt>
                <c:pt idx="310">
                  <c:v>41257</c:v>
                </c:pt>
                <c:pt idx="311">
                  <c:v>41264</c:v>
                </c:pt>
                <c:pt idx="312">
                  <c:v>41271</c:v>
                </c:pt>
                <c:pt idx="313">
                  <c:v>41278</c:v>
                </c:pt>
                <c:pt idx="314">
                  <c:v>41285</c:v>
                </c:pt>
                <c:pt idx="315">
                  <c:v>41292</c:v>
                </c:pt>
                <c:pt idx="316">
                  <c:v>41299</c:v>
                </c:pt>
                <c:pt idx="317">
                  <c:v>41306</c:v>
                </c:pt>
                <c:pt idx="318">
                  <c:v>41313</c:v>
                </c:pt>
                <c:pt idx="319">
                  <c:v>41320</c:v>
                </c:pt>
                <c:pt idx="320">
                  <c:v>41327</c:v>
                </c:pt>
                <c:pt idx="321">
                  <c:v>41334</c:v>
                </c:pt>
                <c:pt idx="322">
                  <c:v>41341</c:v>
                </c:pt>
                <c:pt idx="323">
                  <c:v>41348</c:v>
                </c:pt>
                <c:pt idx="324">
                  <c:v>41355</c:v>
                </c:pt>
                <c:pt idx="325">
                  <c:v>41362</c:v>
                </c:pt>
                <c:pt idx="326">
                  <c:v>41369</c:v>
                </c:pt>
                <c:pt idx="327">
                  <c:v>41376</c:v>
                </c:pt>
                <c:pt idx="328">
                  <c:v>41383</c:v>
                </c:pt>
                <c:pt idx="329">
                  <c:v>41390</c:v>
                </c:pt>
                <c:pt idx="330">
                  <c:v>41397</c:v>
                </c:pt>
                <c:pt idx="331">
                  <c:v>41404</c:v>
                </c:pt>
                <c:pt idx="332">
                  <c:v>41411</c:v>
                </c:pt>
                <c:pt idx="333">
                  <c:v>41418</c:v>
                </c:pt>
                <c:pt idx="334">
                  <c:v>41425</c:v>
                </c:pt>
                <c:pt idx="335">
                  <c:v>41432</c:v>
                </c:pt>
                <c:pt idx="336">
                  <c:v>41439</c:v>
                </c:pt>
                <c:pt idx="337">
                  <c:v>41446</c:v>
                </c:pt>
                <c:pt idx="338">
                  <c:v>41453</c:v>
                </c:pt>
                <c:pt idx="339">
                  <c:v>41460</c:v>
                </c:pt>
                <c:pt idx="340">
                  <c:v>41467</c:v>
                </c:pt>
                <c:pt idx="341">
                  <c:v>41474</c:v>
                </c:pt>
                <c:pt idx="342">
                  <c:v>41481</c:v>
                </c:pt>
                <c:pt idx="343">
                  <c:v>41488</c:v>
                </c:pt>
                <c:pt idx="344">
                  <c:v>41495</c:v>
                </c:pt>
                <c:pt idx="345">
                  <c:v>41502</c:v>
                </c:pt>
                <c:pt idx="346">
                  <c:v>41509</c:v>
                </c:pt>
                <c:pt idx="347">
                  <c:v>41516</c:v>
                </c:pt>
                <c:pt idx="348">
                  <c:v>41523</c:v>
                </c:pt>
                <c:pt idx="349">
                  <c:v>41530</c:v>
                </c:pt>
                <c:pt idx="350">
                  <c:v>41537</c:v>
                </c:pt>
                <c:pt idx="351">
                  <c:v>41544</c:v>
                </c:pt>
                <c:pt idx="352">
                  <c:v>41551</c:v>
                </c:pt>
                <c:pt idx="353">
                  <c:v>41558</c:v>
                </c:pt>
                <c:pt idx="354">
                  <c:v>41565</c:v>
                </c:pt>
                <c:pt idx="355">
                  <c:v>41572</c:v>
                </c:pt>
                <c:pt idx="356">
                  <c:v>41579</c:v>
                </c:pt>
                <c:pt idx="357">
                  <c:v>41586</c:v>
                </c:pt>
                <c:pt idx="358">
                  <c:v>41593</c:v>
                </c:pt>
                <c:pt idx="359">
                  <c:v>41600</c:v>
                </c:pt>
                <c:pt idx="360">
                  <c:v>41607</c:v>
                </c:pt>
                <c:pt idx="361">
                  <c:v>41614</c:v>
                </c:pt>
                <c:pt idx="362">
                  <c:v>41621</c:v>
                </c:pt>
                <c:pt idx="363">
                  <c:v>41628</c:v>
                </c:pt>
                <c:pt idx="364">
                  <c:v>41635</c:v>
                </c:pt>
                <c:pt idx="365">
                  <c:v>41642</c:v>
                </c:pt>
                <c:pt idx="366">
                  <c:v>41649</c:v>
                </c:pt>
                <c:pt idx="367">
                  <c:v>41656</c:v>
                </c:pt>
                <c:pt idx="368">
                  <c:v>41663</c:v>
                </c:pt>
                <c:pt idx="369">
                  <c:v>41670</c:v>
                </c:pt>
                <c:pt idx="370">
                  <c:v>41677</c:v>
                </c:pt>
                <c:pt idx="371">
                  <c:v>41684</c:v>
                </c:pt>
                <c:pt idx="372">
                  <c:v>41691</c:v>
                </c:pt>
                <c:pt idx="373">
                  <c:v>41698</c:v>
                </c:pt>
                <c:pt idx="374">
                  <c:v>41705</c:v>
                </c:pt>
                <c:pt idx="375">
                  <c:v>41712</c:v>
                </c:pt>
                <c:pt idx="376">
                  <c:v>41719</c:v>
                </c:pt>
                <c:pt idx="377">
                  <c:v>41726</c:v>
                </c:pt>
                <c:pt idx="378">
                  <c:v>41733</c:v>
                </c:pt>
                <c:pt idx="379">
                  <c:v>41740</c:v>
                </c:pt>
                <c:pt idx="380">
                  <c:v>41747</c:v>
                </c:pt>
                <c:pt idx="381">
                  <c:v>41754</c:v>
                </c:pt>
                <c:pt idx="382">
                  <c:v>41761</c:v>
                </c:pt>
                <c:pt idx="383">
                  <c:v>41768</c:v>
                </c:pt>
                <c:pt idx="384">
                  <c:v>41775</c:v>
                </c:pt>
                <c:pt idx="385">
                  <c:v>41782</c:v>
                </c:pt>
                <c:pt idx="386">
                  <c:v>41789</c:v>
                </c:pt>
                <c:pt idx="387">
                  <c:v>41796</c:v>
                </c:pt>
                <c:pt idx="388">
                  <c:v>41803</c:v>
                </c:pt>
                <c:pt idx="389">
                  <c:v>41810</c:v>
                </c:pt>
                <c:pt idx="390">
                  <c:v>41817</c:v>
                </c:pt>
                <c:pt idx="391">
                  <c:v>41824</c:v>
                </c:pt>
                <c:pt idx="392">
                  <c:v>41831</c:v>
                </c:pt>
                <c:pt idx="393">
                  <c:v>41838</c:v>
                </c:pt>
                <c:pt idx="394">
                  <c:v>41845</c:v>
                </c:pt>
                <c:pt idx="395">
                  <c:v>41852</c:v>
                </c:pt>
                <c:pt idx="396">
                  <c:v>41859</c:v>
                </c:pt>
                <c:pt idx="397">
                  <c:v>41866</c:v>
                </c:pt>
                <c:pt idx="398">
                  <c:v>41873</c:v>
                </c:pt>
                <c:pt idx="399">
                  <c:v>41880</c:v>
                </c:pt>
                <c:pt idx="400">
                  <c:v>41887</c:v>
                </c:pt>
                <c:pt idx="401">
                  <c:v>41894</c:v>
                </c:pt>
                <c:pt idx="402">
                  <c:v>41901</c:v>
                </c:pt>
                <c:pt idx="403">
                  <c:v>41908</c:v>
                </c:pt>
                <c:pt idx="404">
                  <c:v>41915</c:v>
                </c:pt>
                <c:pt idx="405">
                  <c:v>41922</c:v>
                </c:pt>
                <c:pt idx="406">
                  <c:v>41929</c:v>
                </c:pt>
                <c:pt idx="407">
                  <c:v>41936</c:v>
                </c:pt>
                <c:pt idx="408">
                  <c:v>41943</c:v>
                </c:pt>
                <c:pt idx="409">
                  <c:v>41950</c:v>
                </c:pt>
                <c:pt idx="410">
                  <c:v>41957</c:v>
                </c:pt>
                <c:pt idx="411">
                  <c:v>41964</c:v>
                </c:pt>
                <c:pt idx="412">
                  <c:v>41971</c:v>
                </c:pt>
                <c:pt idx="413">
                  <c:v>41978</c:v>
                </c:pt>
                <c:pt idx="414">
                  <c:v>41985</c:v>
                </c:pt>
                <c:pt idx="415">
                  <c:v>41992</c:v>
                </c:pt>
                <c:pt idx="416">
                  <c:v>41999</c:v>
                </c:pt>
                <c:pt idx="417">
                  <c:v>42006</c:v>
                </c:pt>
                <c:pt idx="418">
                  <c:v>42013</c:v>
                </c:pt>
                <c:pt idx="419">
                  <c:v>42020</c:v>
                </c:pt>
                <c:pt idx="420">
                  <c:v>42027</c:v>
                </c:pt>
                <c:pt idx="421">
                  <c:v>42034</c:v>
                </c:pt>
                <c:pt idx="422">
                  <c:v>42041</c:v>
                </c:pt>
                <c:pt idx="423">
                  <c:v>42048</c:v>
                </c:pt>
                <c:pt idx="424">
                  <c:v>42055</c:v>
                </c:pt>
                <c:pt idx="425">
                  <c:v>42062</c:v>
                </c:pt>
                <c:pt idx="426">
                  <c:v>42069</c:v>
                </c:pt>
                <c:pt idx="427">
                  <c:v>42076</c:v>
                </c:pt>
                <c:pt idx="428">
                  <c:v>42083</c:v>
                </c:pt>
                <c:pt idx="429">
                  <c:v>42090</c:v>
                </c:pt>
                <c:pt idx="430">
                  <c:v>42097</c:v>
                </c:pt>
                <c:pt idx="431">
                  <c:v>42104</c:v>
                </c:pt>
                <c:pt idx="432">
                  <c:v>42111</c:v>
                </c:pt>
                <c:pt idx="433">
                  <c:v>42118</c:v>
                </c:pt>
                <c:pt idx="434">
                  <c:v>42125</c:v>
                </c:pt>
                <c:pt idx="435">
                  <c:v>42132</c:v>
                </c:pt>
                <c:pt idx="436">
                  <c:v>42139</c:v>
                </c:pt>
                <c:pt idx="437">
                  <c:v>42146</c:v>
                </c:pt>
                <c:pt idx="438">
                  <c:v>42153</c:v>
                </c:pt>
                <c:pt idx="439">
                  <c:v>42160</c:v>
                </c:pt>
                <c:pt idx="440">
                  <c:v>42167</c:v>
                </c:pt>
                <c:pt idx="441">
                  <c:v>42174</c:v>
                </c:pt>
                <c:pt idx="442">
                  <c:v>42181</c:v>
                </c:pt>
                <c:pt idx="443">
                  <c:v>42188</c:v>
                </c:pt>
                <c:pt idx="444">
                  <c:v>42195</c:v>
                </c:pt>
                <c:pt idx="445">
                  <c:v>42202</c:v>
                </c:pt>
                <c:pt idx="446">
                  <c:v>42209</c:v>
                </c:pt>
                <c:pt idx="447">
                  <c:v>42216</c:v>
                </c:pt>
                <c:pt idx="448">
                  <c:v>42223</c:v>
                </c:pt>
                <c:pt idx="449">
                  <c:v>42230</c:v>
                </c:pt>
                <c:pt idx="450">
                  <c:v>42237</c:v>
                </c:pt>
                <c:pt idx="451">
                  <c:v>42244</c:v>
                </c:pt>
                <c:pt idx="452">
                  <c:v>42251</c:v>
                </c:pt>
                <c:pt idx="453">
                  <c:v>42258</c:v>
                </c:pt>
                <c:pt idx="454">
                  <c:v>42265</c:v>
                </c:pt>
                <c:pt idx="455">
                  <c:v>42272</c:v>
                </c:pt>
                <c:pt idx="456">
                  <c:v>42279</c:v>
                </c:pt>
                <c:pt idx="457">
                  <c:v>42286</c:v>
                </c:pt>
                <c:pt idx="458">
                  <c:v>42293</c:v>
                </c:pt>
                <c:pt idx="459">
                  <c:v>42300</c:v>
                </c:pt>
                <c:pt idx="460">
                  <c:v>42307</c:v>
                </c:pt>
                <c:pt idx="461">
                  <c:v>42314</c:v>
                </c:pt>
                <c:pt idx="462">
                  <c:v>42321</c:v>
                </c:pt>
                <c:pt idx="463">
                  <c:v>42328</c:v>
                </c:pt>
                <c:pt idx="464">
                  <c:v>42335</c:v>
                </c:pt>
                <c:pt idx="465">
                  <c:v>42342</c:v>
                </c:pt>
                <c:pt idx="466">
                  <c:v>42349</c:v>
                </c:pt>
                <c:pt idx="467">
                  <c:v>42356</c:v>
                </c:pt>
                <c:pt idx="468">
                  <c:v>42363</c:v>
                </c:pt>
                <c:pt idx="469">
                  <c:v>42370</c:v>
                </c:pt>
                <c:pt idx="470">
                  <c:v>42377</c:v>
                </c:pt>
                <c:pt idx="471">
                  <c:v>42384</c:v>
                </c:pt>
                <c:pt idx="472">
                  <c:v>42391</c:v>
                </c:pt>
                <c:pt idx="473">
                  <c:v>42398</c:v>
                </c:pt>
                <c:pt idx="474">
                  <c:v>42405</c:v>
                </c:pt>
                <c:pt idx="475">
                  <c:v>42412</c:v>
                </c:pt>
                <c:pt idx="476">
                  <c:v>42419</c:v>
                </c:pt>
                <c:pt idx="477">
                  <c:v>42426</c:v>
                </c:pt>
                <c:pt idx="478">
                  <c:v>42433</c:v>
                </c:pt>
                <c:pt idx="479">
                  <c:v>42440</c:v>
                </c:pt>
                <c:pt idx="480">
                  <c:v>42447</c:v>
                </c:pt>
                <c:pt idx="481">
                  <c:v>42454</c:v>
                </c:pt>
                <c:pt idx="482">
                  <c:v>42461</c:v>
                </c:pt>
                <c:pt idx="483">
                  <c:v>42468</c:v>
                </c:pt>
                <c:pt idx="484">
                  <c:v>42475</c:v>
                </c:pt>
                <c:pt idx="485">
                  <c:v>42482</c:v>
                </c:pt>
                <c:pt idx="486">
                  <c:v>42489</c:v>
                </c:pt>
                <c:pt idx="487">
                  <c:v>42496</c:v>
                </c:pt>
                <c:pt idx="488">
                  <c:v>42503</c:v>
                </c:pt>
                <c:pt idx="489">
                  <c:v>42510</c:v>
                </c:pt>
                <c:pt idx="490">
                  <c:v>42517</c:v>
                </c:pt>
                <c:pt idx="491">
                  <c:v>42524</c:v>
                </c:pt>
                <c:pt idx="492">
                  <c:v>42531</c:v>
                </c:pt>
                <c:pt idx="493">
                  <c:v>42538</c:v>
                </c:pt>
                <c:pt idx="494">
                  <c:v>42545</c:v>
                </c:pt>
                <c:pt idx="495">
                  <c:v>42552</c:v>
                </c:pt>
                <c:pt idx="496">
                  <c:v>42559</c:v>
                </c:pt>
                <c:pt idx="497">
                  <c:v>42566</c:v>
                </c:pt>
                <c:pt idx="498">
                  <c:v>42573</c:v>
                </c:pt>
                <c:pt idx="499">
                  <c:v>42580</c:v>
                </c:pt>
                <c:pt idx="500">
                  <c:v>42587</c:v>
                </c:pt>
                <c:pt idx="501">
                  <c:v>42594</c:v>
                </c:pt>
                <c:pt idx="502">
                  <c:v>42601</c:v>
                </c:pt>
                <c:pt idx="503">
                  <c:v>42608</c:v>
                </c:pt>
                <c:pt idx="504">
                  <c:v>42615</c:v>
                </c:pt>
                <c:pt idx="505">
                  <c:v>42622</c:v>
                </c:pt>
                <c:pt idx="506">
                  <c:v>42629</c:v>
                </c:pt>
                <c:pt idx="507">
                  <c:v>42636</c:v>
                </c:pt>
                <c:pt idx="508">
                  <c:v>42643</c:v>
                </c:pt>
                <c:pt idx="509">
                  <c:v>42650</c:v>
                </c:pt>
                <c:pt idx="510">
                  <c:v>42657</c:v>
                </c:pt>
                <c:pt idx="511">
                  <c:v>42664</c:v>
                </c:pt>
                <c:pt idx="512">
                  <c:v>42671</c:v>
                </c:pt>
                <c:pt idx="513">
                  <c:v>42678</c:v>
                </c:pt>
                <c:pt idx="514">
                  <c:v>42685</c:v>
                </c:pt>
                <c:pt idx="515">
                  <c:v>42692</c:v>
                </c:pt>
                <c:pt idx="516">
                  <c:v>42699</c:v>
                </c:pt>
                <c:pt idx="517">
                  <c:v>42706</c:v>
                </c:pt>
                <c:pt idx="518">
                  <c:v>42713</c:v>
                </c:pt>
                <c:pt idx="519">
                  <c:v>42720</c:v>
                </c:pt>
                <c:pt idx="520">
                  <c:v>42727</c:v>
                </c:pt>
                <c:pt idx="521">
                  <c:v>42734</c:v>
                </c:pt>
                <c:pt idx="522">
                  <c:v>42741</c:v>
                </c:pt>
                <c:pt idx="523">
                  <c:v>42748</c:v>
                </c:pt>
                <c:pt idx="524">
                  <c:v>42755</c:v>
                </c:pt>
                <c:pt idx="525">
                  <c:v>42762</c:v>
                </c:pt>
                <c:pt idx="526">
                  <c:v>42769</c:v>
                </c:pt>
                <c:pt idx="527">
                  <c:v>42776</c:v>
                </c:pt>
                <c:pt idx="528">
                  <c:v>42783</c:v>
                </c:pt>
                <c:pt idx="529">
                  <c:v>42790</c:v>
                </c:pt>
                <c:pt idx="530">
                  <c:v>42797</c:v>
                </c:pt>
                <c:pt idx="531">
                  <c:v>42804</c:v>
                </c:pt>
                <c:pt idx="532">
                  <c:v>42811</c:v>
                </c:pt>
                <c:pt idx="533">
                  <c:v>42818</c:v>
                </c:pt>
                <c:pt idx="534">
                  <c:v>42825</c:v>
                </c:pt>
                <c:pt idx="535">
                  <c:v>42832</c:v>
                </c:pt>
                <c:pt idx="536">
                  <c:v>42839</c:v>
                </c:pt>
                <c:pt idx="537">
                  <c:v>42846</c:v>
                </c:pt>
                <c:pt idx="538">
                  <c:v>42853</c:v>
                </c:pt>
                <c:pt idx="539">
                  <c:v>42860</c:v>
                </c:pt>
                <c:pt idx="540">
                  <c:v>42867</c:v>
                </c:pt>
                <c:pt idx="541">
                  <c:v>42874</c:v>
                </c:pt>
                <c:pt idx="542">
                  <c:v>42881</c:v>
                </c:pt>
                <c:pt idx="543">
                  <c:v>42888</c:v>
                </c:pt>
                <c:pt idx="544">
                  <c:v>42895</c:v>
                </c:pt>
                <c:pt idx="545">
                  <c:v>42902</c:v>
                </c:pt>
                <c:pt idx="546">
                  <c:v>42909</c:v>
                </c:pt>
                <c:pt idx="547">
                  <c:v>42916</c:v>
                </c:pt>
                <c:pt idx="548">
                  <c:v>42923</c:v>
                </c:pt>
                <c:pt idx="549">
                  <c:v>42930</c:v>
                </c:pt>
                <c:pt idx="550">
                  <c:v>42937</c:v>
                </c:pt>
                <c:pt idx="551">
                  <c:v>42944</c:v>
                </c:pt>
                <c:pt idx="552">
                  <c:v>42951</c:v>
                </c:pt>
                <c:pt idx="553">
                  <c:v>42958</c:v>
                </c:pt>
                <c:pt idx="554">
                  <c:v>42965</c:v>
                </c:pt>
                <c:pt idx="555">
                  <c:v>42972</c:v>
                </c:pt>
                <c:pt idx="556">
                  <c:v>42979</c:v>
                </c:pt>
                <c:pt idx="557">
                  <c:v>42986</c:v>
                </c:pt>
                <c:pt idx="558">
                  <c:v>42993</c:v>
                </c:pt>
                <c:pt idx="559">
                  <c:v>43000</c:v>
                </c:pt>
                <c:pt idx="560">
                  <c:v>43007</c:v>
                </c:pt>
                <c:pt idx="561">
                  <c:v>43014</c:v>
                </c:pt>
                <c:pt idx="562">
                  <c:v>43021</c:v>
                </c:pt>
                <c:pt idx="563">
                  <c:v>43028</c:v>
                </c:pt>
                <c:pt idx="564">
                  <c:v>43035</c:v>
                </c:pt>
                <c:pt idx="565">
                  <c:v>43042</c:v>
                </c:pt>
                <c:pt idx="566">
                  <c:v>43049</c:v>
                </c:pt>
                <c:pt idx="567">
                  <c:v>43056</c:v>
                </c:pt>
                <c:pt idx="568">
                  <c:v>43063</c:v>
                </c:pt>
                <c:pt idx="569">
                  <c:v>43070</c:v>
                </c:pt>
                <c:pt idx="570">
                  <c:v>43077</c:v>
                </c:pt>
                <c:pt idx="571">
                  <c:v>43084</c:v>
                </c:pt>
                <c:pt idx="572">
                  <c:v>43091</c:v>
                </c:pt>
                <c:pt idx="573">
                  <c:v>43098</c:v>
                </c:pt>
                <c:pt idx="574">
                  <c:v>43105</c:v>
                </c:pt>
                <c:pt idx="575">
                  <c:v>43112</c:v>
                </c:pt>
                <c:pt idx="576">
                  <c:v>43119</c:v>
                </c:pt>
                <c:pt idx="577">
                  <c:v>43126</c:v>
                </c:pt>
                <c:pt idx="578">
                  <c:v>43133</c:v>
                </c:pt>
                <c:pt idx="579">
                  <c:v>43140</c:v>
                </c:pt>
                <c:pt idx="580">
                  <c:v>43147</c:v>
                </c:pt>
                <c:pt idx="581">
                  <c:v>43154</c:v>
                </c:pt>
                <c:pt idx="582">
                  <c:v>43161</c:v>
                </c:pt>
                <c:pt idx="583">
                  <c:v>43168</c:v>
                </c:pt>
                <c:pt idx="584">
                  <c:v>43175</c:v>
                </c:pt>
                <c:pt idx="585">
                  <c:v>43182</c:v>
                </c:pt>
                <c:pt idx="586">
                  <c:v>43189</c:v>
                </c:pt>
                <c:pt idx="587">
                  <c:v>43196</c:v>
                </c:pt>
                <c:pt idx="588">
                  <c:v>43203</c:v>
                </c:pt>
                <c:pt idx="589">
                  <c:v>43210</c:v>
                </c:pt>
                <c:pt idx="590">
                  <c:v>43217</c:v>
                </c:pt>
                <c:pt idx="591">
                  <c:v>43224</c:v>
                </c:pt>
                <c:pt idx="592">
                  <c:v>43231</c:v>
                </c:pt>
                <c:pt idx="593">
                  <c:v>43238</c:v>
                </c:pt>
                <c:pt idx="594">
                  <c:v>43245</c:v>
                </c:pt>
                <c:pt idx="595">
                  <c:v>43252</c:v>
                </c:pt>
                <c:pt idx="596">
                  <c:v>43259</c:v>
                </c:pt>
                <c:pt idx="597">
                  <c:v>43266</c:v>
                </c:pt>
                <c:pt idx="598">
                  <c:v>43273</c:v>
                </c:pt>
                <c:pt idx="599">
                  <c:v>43280</c:v>
                </c:pt>
                <c:pt idx="600">
                  <c:v>43287</c:v>
                </c:pt>
                <c:pt idx="601">
                  <c:v>43294</c:v>
                </c:pt>
                <c:pt idx="602">
                  <c:v>43301</c:v>
                </c:pt>
                <c:pt idx="603">
                  <c:v>43308</c:v>
                </c:pt>
                <c:pt idx="604">
                  <c:v>43315</c:v>
                </c:pt>
                <c:pt idx="605">
                  <c:v>43322</c:v>
                </c:pt>
                <c:pt idx="606">
                  <c:v>43329</c:v>
                </c:pt>
                <c:pt idx="607">
                  <c:v>43336</c:v>
                </c:pt>
                <c:pt idx="608">
                  <c:v>43343</c:v>
                </c:pt>
                <c:pt idx="609">
                  <c:v>43350</c:v>
                </c:pt>
                <c:pt idx="610">
                  <c:v>43357</c:v>
                </c:pt>
                <c:pt idx="611">
                  <c:v>43364</c:v>
                </c:pt>
                <c:pt idx="612">
                  <c:v>43371</c:v>
                </c:pt>
                <c:pt idx="613">
                  <c:v>43378</c:v>
                </c:pt>
                <c:pt idx="614">
                  <c:v>43385</c:v>
                </c:pt>
                <c:pt idx="615">
                  <c:v>43392</c:v>
                </c:pt>
                <c:pt idx="616">
                  <c:v>43399</c:v>
                </c:pt>
                <c:pt idx="617">
                  <c:v>43406</c:v>
                </c:pt>
                <c:pt idx="618">
                  <c:v>43413</c:v>
                </c:pt>
                <c:pt idx="619">
                  <c:v>43420</c:v>
                </c:pt>
                <c:pt idx="620">
                  <c:v>43427</c:v>
                </c:pt>
                <c:pt idx="621">
                  <c:v>43434</c:v>
                </c:pt>
                <c:pt idx="622">
                  <c:v>43441</c:v>
                </c:pt>
                <c:pt idx="623">
                  <c:v>43448</c:v>
                </c:pt>
                <c:pt idx="624">
                  <c:v>43455</c:v>
                </c:pt>
                <c:pt idx="625">
                  <c:v>43462</c:v>
                </c:pt>
                <c:pt idx="626">
                  <c:v>43469</c:v>
                </c:pt>
                <c:pt idx="627">
                  <c:v>43476</c:v>
                </c:pt>
                <c:pt idx="628">
                  <c:v>43483</c:v>
                </c:pt>
                <c:pt idx="629">
                  <c:v>43490</c:v>
                </c:pt>
                <c:pt idx="630">
                  <c:v>43497</c:v>
                </c:pt>
                <c:pt idx="631">
                  <c:v>43504</c:v>
                </c:pt>
                <c:pt idx="632">
                  <c:v>43511</c:v>
                </c:pt>
                <c:pt idx="633">
                  <c:v>43518</c:v>
                </c:pt>
                <c:pt idx="634">
                  <c:v>43525</c:v>
                </c:pt>
                <c:pt idx="635">
                  <c:v>43532</c:v>
                </c:pt>
                <c:pt idx="636">
                  <c:v>43539</c:v>
                </c:pt>
                <c:pt idx="637">
                  <c:v>43546</c:v>
                </c:pt>
                <c:pt idx="638">
                  <c:v>43553</c:v>
                </c:pt>
                <c:pt idx="639">
                  <c:v>43560</c:v>
                </c:pt>
                <c:pt idx="640">
                  <c:v>43567</c:v>
                </c:pt>
                <c:pt idx="641">
                  <c:v>43574</c:v>
                </c:pt>
                <c:pt idx="642">
                  <c:v>43581</c:v>
                </c:pt>
                <c:pt idx="643">
                  <c:v>43588</c:v>
                </c:pt>
                <c:pt idx="644">
                  <c:v>43595</c:v>
                </c:pt>
                <c:pt idx="645">
                  <c:v>43602</c:v>
                </c:pt>
                <c:pt idx="646">
                  <c:v>43609</c:v>
                </c:pt>
                <c:pt idx="647">
                  <c:v>43616</c:v>
                </c:pt>
                <c:pt idx="648">
                  <c:v>43623</c:v>
                </c:pt>
                <c:pt idx="649">
                  <c:v>43630</c:v>
                </c:pt>
                <c:pt idx="650">
                  <c:v>43637</c:v>
                </c:pt>
                <c:pt idx="651">
                  <c:v>43644</c:v>
                </c:pt>
                <c:pt idx="652">
                  <c:v>43651</c:v>
                </c:pt>
                <c:pt idx="653">
                  <c:v>43658</c:v>
                </c:pt>
                <c:pt idx="654">
                  <c:v>43665</c:v>
                </c:pt>
                <c:pt idx="655">
                  <c:v>43672</c:v>
                </c:pt>
                <c:pt idx="656">
                  <c:v>43679</c:v>
                </c:pt>
                <c:pt idx="657">
                  <c:v>43686</c:v>
                </c:pt>
                <c:pt idx="658">
                  <c:v>43693</c:v>
                </c:pt>
                <c:pt idx="659">
                  <c:v>43700</c:v>
                </c:pt>
                <c:pt idx="660">
                  <c:v>43707</c:v>
                </c:pt>
                <c:pt idx="661">
                  <c:v>43714</c:v>
                </c:pt>
                <c:pt idx="662">
                  <c:v>43721</c:v>
                </c:pt>
                <c:pt idx="663">
                  <c:v>43728</c:v>
                </c:pt>
                <c:pt idx="664">
                  <c:v>43735</c:v>
                </c:pt>
                <c:pt idx="665">
                  <c:v>43742</c:v>
                </c:pt>
                <c:pt idx="666">
                  <c:v>43749</c:v>
                </c:pt>
                <c:pt idx="667">
                  <c:v>43756</c:v>
                </c:pt>
                <c:pt idx="668">
                  <c:v>43763</c:v>
                </c:pt>
                <c:pt idx="669">
                  <c:v>43770</c:v>
                </c:pt>
                <c:pt idx="670">
                  <c:v>43777</c:v>
                </c:pt>
                <c:pt idx="671">
                  <c:v>43784</c:v>
                </c:pt>
                <c:pt idx="672">
                  <c:v>43791</c:v>
                </c:pt>
                <c:pt idx="673">
                  <c:v>43798</c:v>
                </c:pt>
                <c:pt idx="674">
                  <c:v>43805</c:v>
                </c:pt>
                <c:pt idx="675">
                  <c:v>43812</c:v>
                </c:pt>
                <c:pt idx="676">
                  <c:v>43819</c:v>
                </c:pt>
                <c:pt idx="677">
                  <c:v>43826</c:v>
                </c:pt>
                <c:pt idx="678">
                  <c:v>43833</c:v>
                </c:pt>
                <c:pt idx="679">
                  <c:v>43840</c:v>
                </c:pt>
                <c:pt idx="680">
                  <c:v>43847</c:v>
                </c:pt>
                <c:pt idx="681">
                  <c:v>43854</c:v>
                </c:pt>
                <c:pt idx="682">
                  <c:v>43861</c:v>
                </c:pt>
                <c:pt idx="683">
                  <c:v>43868</c:v>
                </c:pt>
                <c:pt idx="684">
                  <c:v>43875</c:v>
                </c:pt>
                <c:pt idx="685">
                  <c:v>43882</c:v>
                </c:pt>
                <c:pt idx="686">
                  <c:v>43889</c:v>
                </c:pt>
                <c:pt idx="687">
                  <c:v>43896</c:v>
                </c:pt>
                <c:pt idx="688">
                  <c:v>43903</c:v>
                </c:pt>
                <c:pt idx="689">
                  <c:v>43910</c:v>
                </c:pt>
                <c:pt idx="690">
                  <c:v>43917</c:v>
                </c:pt>
                <c:pt idx="691">
                  <c:v>43924</c:v>
                </c:pt>
                <c:pt idx="692">
                  <c:v>43931</c:v>
                </c:pt>
                <c:pt idx="693">
                  <c:v>43938</c:v>
                </c:pt>
                <c:pt idx="694">
                  <c:v>43945</c:v>
                </c:pt>
                <c:pt idx="695">
                  <c:v>43952</c:v>
                </c:pt>
                <c:pt idx="696">
                  <c:v>43959</c:v>
                </c:pt>
                <c:pt idx="697">
                  <c:v>43966</c:v>
                </c:pt>
                <c:pt idx="698">
                  <c:v>43973</c:v>
                </c:pt>
                <c:pt idx="699">
                  <c:v>43980</c:v>
                </c:pt>
                <c:pt idx="700">
                  <c:v>43987</c:v>
                </c:pt>
                <c:pt idx="701">
                  <c:v>43994</c:v>
                </c:pt>
                <c:pt idx="702">
                  <c:v>44001</c:v>
                </c:pt>
                <c:pt idx="703">
                  <c:v>44008</c:v>
                </c:pt>
                <c:pt idx="704">
                  <c:v>44015</c:v>
                </c:pt>
                <c:pt idx="705">
                  <c:v>44022</c:v>
                </c:pt>
                <c:pt idx="706">
                  <c:v>44029</c:v>
                </c:pt>
                <c:pt idx="707">
                  <c:v>44036</c:v>
                </c:pt>
                <c:pt idx="708">
                  <c:v>44043</c:v>
                </c:pt>
                <c:pt idx="709">
                  <c:v>44050</c:v>
                </c:pt>
                <c:pt idx="710">
                  <c:v>44057</c:v>
                </c:pt>
                <c:pt idx="711">
                  <c:v>44064</c:v>
                </c:pt>
                <c:pt idx="712">
                  <c:v>44071</c:v>
                </c:pt>
                <c:pt idx="713">
                  <c:v>44078</c:v>
                </c:pt>
                <c:pt idx="714">
                  <c:v>44085</c:v>
                </c:pt>
                <c:pt idx="715">
                  <c:v>44092</c:v>
                </c:pt>
                <c:pt idx="716">
                  <c:v>44099</c:v>
                </c:pt>
                <c:pt idx="717">
                  <c:v>44106</c:v>
                </c:pt>
                <c:pt idx="718">
                  <c:v>44113</c:v>
                </c:pt>
                <c:pt idx="719">
                  <c:v>44120</c:v>
                </c:pt>
                <c:pt idx="720">
                  <c:v>44127</c:v>
                </c:pt>
                <c:pt idx="721">
                  <c:v>44134</c:v>
                </c:pt>
                <c:pt idx="722">
                  <c:v>44141</c:v>
                </c:pt>
                <c:pt idx="723">
                  <c:v>44148</c:v>
                </c:pt>
                <c:pt idx="724">
                  <c:v>44155</c:v>
                </c:pt>
                <c:pt idx="725">
                  <c:v>44162</c:v>
                </c:pt>
                <c:pt idx="726">
                  <c:v>44169</c:v>
                </c:pt>
                <c:pt idx="727">
                  <c:v>44176</c:v>
                </c:pt>
                <c:pt idx="728">
                  <c:v>44183</c:v>
                </c:pt>
                <c:pt idx="729">
                  <c:v>44190</c:v>
                </c:pt>
                <c:pt idx="730">
                  <c:v>44197</c:v>
                </c:pt>
                <c:pt idx="731">
                  <c:v>44204</c:v>
                </c:pt>
                <c:pt idx="732">
                  <c:v>44211</c:v>
                </c:pt>
                <c:pt idx="733">
                  <c:v>44218</c:v>
                </c:pt>
                <c:pt idx="734">
                  <c:v>44225</c:v>
                </c:pt>
                <c:pt idx="735">
                  <c:v>44232</c:v>
                </c:pt>
                <c:pt idx="736">
                  <c:v>44239</c:v>
                </c:pt>
                <c:pt idx="737">
                  <c:v>44246</c:v>
                </c:pt>
                <c:pt idx="738">
                  <c:v>44253</c:v>
                </c:pt>
                <c:pt idx="739">
                  <c:v>44260</c:v>
                </c:pt>
                <c:pt idx="740">
                  <c:v>44267</c:v>
                </c:pt>
                <c:pt idx="741">
                  <c:v>44274</c:v>
                </c:pt>
                <c:pt idx="742">
                  <c:v>44281</c:v>
                </c:pt>
                <c:pt idx="743">
                  <c:v>44288</c:v>
                </c:pt>
                <c:pt idx="744">
                  <c:v>44295</c:v>
                </c:pt>
                <c:pt idx="745">
                  <c:v>44302</c:v>
                </c:pt>
                <c:pt idx="746">
                  <c:v>44309</c:v>
                </c:pt>
                <c:pt idx="747">
                  <c:v>44316</c:v>
                </c:pt>
                <c:pt idx="748">
                  <c:v>44323</c:v>
                </c:pt>
                <c:pt idx="749">
                  <c:v>44330</c:v>
                </c:pt>
                <c:pt idx="750">
                  <c:v>44337</c:v>
                </c:pt>
                <c:pt idx="751">
                  <c:v>44344</c:v>
                </c:pt>
                <c:pt idx="752">
                  <c:v>44351</c:v>
                </c:pt>
                <c:pt idx="753">
                  <c:v>44358</c:v>
                </c:pt>
                <c:pt idx="754">
                  <c:v>44365</c:v>
                </c:pt>
                <c:pt idx="755">
                  <c:v>44372</c:v>
                </c:pt>
                <c:pt idx="756">
                  <c:v>44379</c:v>
                </c:pt>
                <c:pt idx="757">
                  <c:v>44386</c:v>
                </c:pt>
                <c:pt idx="758">
                  <c:v>44393</c:v>
                </c:pt>
                <c:pt idx="759">
                  <c:v>44400</c:v>
                </c:pt>
                <c:pt idx="760">
                  <c:v>44407</c:v>
                </c:pt>
                <c:pt idx="761">
                  <c:v>44414</c:v>
                </c:pt>
                <c:pt idx="762">
                  <c:v>44421</c:v>
                </c:pt>
                <c:pt idx="763">
                  <c:v>44428</c:v>
                </c:pt>
                <c:pt idx="764">
                  <c:v>44435</c:v>
                </c:pt>
                <c:pt idx="765">
                  <c:v>44442</c:v>
                </c:pt>
                <c:pt idx="766">
                  <c:v>44449</c:v>
                </c:pt>
                <c:pt idx="767">
                  <c:v>44456</c:v>
                </c:pt>
                <c:pt idx="768">
                  <c:v>44463</c:v>
                </c:pt>
                <c:pt idx="769">
                  <c:v>44470</c:v>
                </c:pt>
                <c:pt idx="770">
                  <c:v>44477</c:v>
                </c:pt>
                <c:pt idx="771">
                  <c:v>44484</c:v>
                </c:pt>
                <c:pt idx="772">
                  <c:v>44491</c:v>
                </c:pt>
                <c:pt idx="773">
                  <c:v>44498</c:v>
                </c:pt>
                <c:pt idx="774">
                  <c:v>44505</c:v>
                </c:pt>
                <c:pt idx="775">
                  <c:v>44512</c:v>
                </c:pt>
                <c:pt idx="776">
                  <c:v>44519</c:v>
                </c:pt>
                <c:pt idx="777">
                  <c:v>44526</c:v>
                </c:pt>
                <c:pt idx="778">
                  <c:v>44533</c:v>
                </c:pt>
                <c:pt idx="779">
                  <c:v>44540</c:v>
                </c:pt>
                <c:pt idx="780">
                  <c:v>44547</c:v>
                </c:pt>
                <c:pt idx="781">
                  <c:v>44554</c:v>
                </c:pt>
                <c:pt idx="782">
                  <c:v>44561</c:v>
                </c:pt>
                <c:pt idx="783">
                  <c:v>44568</c:v>
                </c:pt>
                <c:pt idx="784">
                  <c:v>44575</c:v>
                </c:pt>
                <c:pt idx="785">
                  <c:v>44582</c:v>
                </c:pt>
                <c:pt idx="786">
                  <c:v>44589</c:v>
                </c:pt>
                <c:pt idx="787">
                  <c:v>44596</c:v>
                </c:pt>
                <c:pt idx="788">
                  <c:v>44603</c:v>
                </c:pt>
                <c:pt idx="789">
                  <c:v>44610</c:v>
                </c:pt>
                <c:pt idx="790">
                  <c:v>44617</c:v>
                </c:pt>
                <c:pt idx="791">
                  <c:v>44624</c:v>
                </c:pt>
                <c:pt idx="792">
                  <c:v>44631</c:v>
                </c:pt>
                <c:pt idx="793">
                  <c:v>44638</c:v>
                </c:pt>
                <c:pt idx="794">
                  <c:v>44645</c:v>
                </c:pt>
                <c:pt idx="795">
                  <c:v>44652</c:v>
                </c:pt>
                <c:pt idx="796">
                  <c:v>44659</c:v>
                </c:pt>
                <c:pt idx="797">
                  <c:v>44666</c:v>
                </c:pt>
                <c:pt idx="798">
                  <c:v>44673</c:v>
                </c:pt>
                <c:pt idx="799">
                  <c:v>44680</c:v>
                </c:pt>
                <c:pt idx="800">
                  <c:v>44687</c:v>
                </c:pt>
                <c:pt idx="801">
                  <c:v>44694</c:v>
                </c:pt>
                <c:pt idx="802">
                  <c:v>44701</c:v>
                </c:pt>
                <c:pt idx="803">
                  <c:v>44708</c:v>
                </c:pt>
                <c:pt idx="804">
                  <c:v>44715</c:v>
                </c:pt>
                <c:pt idx="805">
                  <c:v>44722</c:v>
                </c:pt>
                <c:pt idx="806">
                  <c:v>44729</c:v>
                </c:pt>
                <c:pt idx="807">
                  <c:v>44736</c:v>
                </c:pt>
                <c:pt idx="808">
                  <c:v>44743</c:v>
                </c:pt>
                <c:pt idx="809">
                  <c:v>44750</c:v>
                </c:pt>
                <c:pt idx="810">
                  <c:v>44757</c:v>
                </c:pt>
                <c:pt idx="811">
                  <c:v>44764</c:v>
                </c:pt>
                <c:pt idx="812">
                  <c:v>44771</c:v>
                </c:pt>
                <c:pt idx="813">
                  <c:v>44778</c:v>
                </c:pt>
                <c:pt idx="814">
                  <c:v>44785</c:v>
                </c:pt>
                <c:pt idx="815">
                  <c:v>44792</c:v>
                </c:pt>
                <c:pt idx="816">
                  <c:v>44799</c:v>
                </c:pt>
                <c:pt idx="817">
                  <c:v>44806</c:v>
                </c:pt>
                <c:pt idx="818">
                  <c:v>44813</c:v>
                </c:pt>
                <c:pt idx="819">
                  <c:v>44820</c:v>
                </c:pt>
                <c:pt idx="820">
                  <c:v>44827</c:v>
                </c:pt>
                <c:pt idx="821">
                  <c:v>44834</c:v>
                </c:pt>
                <c:pt idx="822">
                  <c:v>44841</c:v>
                </c:pt>
                <c:pt idx="823">
                  <c:v>44848</c:v>
                </c:pt>
                <c:pt idx="824">
                  <c:v>44855</c:v>
                </c:pt>
                <c:pt idx="825">
                  <c:v>44862</c:v>
                </c:pt>
                <c:pt idx="826">
                  <c:v>44869</c:v>
                </c:pt>
                <c:pt idx="827">
                  <c:v>44876</c:v>
                </c:pt>
                <c:pt idx="828">
                  <c:v>44883</c:v>
                </c:pt>
                <c:pt idx="829">
                  <c:v>44890</c:v>
                </c:pt>
                <c:pt idx="830">
                  <c:v>44897</c:v>
                </c:pt>
                <c:pt idx="831">
                  <c:v>44904</c:v>
                </c:pt>
                <c:pt idx="832">
                  <c:v>44911</c:v>
                </c:pt>
                <c:pt idx="833">
                  <c:v>44918</c:v>
                </c:pt>
                <c:pt idx="834">
                  <c:v>44925</c:v>
                </c:pt>
                <c:pt idx="835">
                  <c:v>44932</c:v>
                </c:pt>
                <c:pt idx="836">
                  <c:v>44939</c:v>
                </c:pt>
                <c:pt idx="837">
                  <c:v>44946</c:v>
                </c:pt>
                <c:pt idx="838">
                  <c:v>44953</c:v>
                </c:pt>
                <c:pt idx="839">
                  <c:v>44960</c:v>
                </c:pt>
                <c:pt idx="840">
                  <c:v>44967</c:v>
                </c:pt>
                <c:pt idx="841">
                  <c:v>44974</c:v>
                </c:pt>
                <c:pt idx="842">
                  <c:v>44981</c:v>
                </c:pt>
                <c:pt idx="843">
                  <c:v>44988</c:v>
                </c:pt>
                <c:pt idx="844">
                  <c:v>44995</c:v>
                </c:pt>
                <c:pt idx="845">
                  <c:v>45002</c:v>
                </c:pt>
                <c:pt idx="846">
                  <c:v>45009</c:v>
                </c:pt>
                <c:pt idx="847">
                  <c:v>45016</c:v>
                </c:pt>
                <c:pt idx="848">
                  <c:v>45023</c:v>
                </c:pt>
                <c:pt idx="849">
                  <c:v>45030</c:v>
                </c:pt>
                <c:pt idx="850">
                  <c:v>45037</c:v>
                </c:pt>
                <c:pt idx="851">
                  <c:v>45044</c:v>
                </c:pt>
                <c:pt idx="852">
                  <c:v>45051</c:v>
                </c:pt>
                <c:pt idx="853">
                  <c:v>45058</c:v>
                </c:pt>
                <c:pt idx="854">
                  <c:v>45065</c:v>
                </c:pt>
                <c:pt idx="855">
                  <c:v>45072</c:v>
                </c:pt>
                <c:pt idx="856">
                  <c:v>45079</c:v>
                </c:pt>
                <c:pt idx="857">
                  <c:v>45086</c:v>
                </c:pt>
                <c:pt idx="858">
                  <c:v>45093</c:v>
                </c:pt>
                <c:pt idx="859">
                  <c:v>45100</c:v>
                </c:pt>
                <c:pt idx="860">
                  <c:v>45107</c:v>
                </c:pt>
                <c:pt idx="861">
                  <c:v>45114</c:v>
                </c:pt>
                <c:pt idx="862">
                  <c:v>45121</c:v>
                </c:pt>
                <c:pt idx="863">
                  <c:v>45128</c:v>
                </c:pt>
                <c:pt idx="864">
                  <c:v>45135</c:v>
                </c:pt>
                <c:pt idx="865">
                  <c:v>45142</c:v>
                </c:pt>
                <c:pt idx="866">
                  <c:v>45149</c:v>
                </c:pt>
                <c:pt idx="867">
                  <c:v>45156</c:v>
                </c:pt>
                <c:pt idx="868">
                  <c:v>45163</c:v>
                </c:pt>
                <c:pt idx="869">
                  <c:v>45170</c:v>
                </c:pt>
                <c:pt idx="870">
                  <c:v>45177</c:v>
                </c:pt>
                <c:pt idx="871">
                  <c:v>45184</c:v>
                </c:pt>
                <c:pt idx="872">
                  <c:v>45191</c:v>
                </c:pt>
                <c:pt idx="873">
                  <c:v>45198</c:v>
                </c:pt>
                <c:pt idx="874">
                  <c:v>45205</c:v>
                </c:pt>
                <c:pt idx="875">
                  <c:v>45212</c:v>
                </c:pt>
                <c:pt idx="876">
                  <c:v>45219</c:v>
                </c:pt>
                <c:pt idx="877">
                  <c:v>45226</c:v>
                </c:pt>
                <c:pt idx="878">
                  <c:v>45233</c:v>
                </c:pt>
                <c:pt idx="879">
                  <c:v>45240</c:v>
                </c:pt>
                <c:pt idx="880">
                  <c:v>45247</c:v>
                </c:pt>
                <c:pt idx="881">
                  <c:v>45254</c:v>
                </c:pt>
                <c:pt idx="882">
                  <c:v>45261</c:v>
                </c:pt>
                <c:pt idx="883">
                  <c:v>45268</c:v>
                </c:pt>
                <c:pt idx="884">
                  <c:v>45275</c:v>
                </c:pt>
                <c:pt idx="885">
                  <c:v>45282</c:v>
                </c:pt>
                <c:pt idx="886">
                  <c:v>45289</c:v>
                </c:pt>
                <c:pt idx="887">
                  <c:v>45296</c:v>
                </c:pt>
                <c:pt idx="888">
                  <c:v>45303</c:v>
                </c:pt>
                <c:pt idx="889">
                  <c:v>45310</c:v>
                </c:pt>
                <c:pt idx="890">
                  <c:v>45317</c:v>
                </c:pt>
                <c:pt idx="891">
                  <c:v>45324</c:v>
                </c:pt>
                <c:pt idx="892">
                  <c:v>45331</c:v>
                </c:pt>
                <c:pt idx="893">
                  <c:v>45338</c:v>
                </c:pt>
                <c:pt idx="894">
                  <c:v>45345</c:v>
                </c:pt>
                <c:pt idx="895">
                  <c:v>45352</c:v>
                </c:pt>
                <c:pt idx="896">
                  <c:v>45359</c:v>
                </c:pt>
                <c:pt idx="897">
                  <c:v>45366</c:v>
                </c:pt>
                <c:pt idx="898">
                  <c:v>45373</c:v>
                </c:pt>
                <c:pt idx="899">
                  <c:v>45380</c:v>
                </c:pt>
                <c:pt idx="900">
                  <c:v>45387</c:v>
                </c:pt>
                <c:pt idx="901">
                  <c:v>45394</c:v>
                </c:pt>
                <c:pt idx="902">
                  <c:v>45401</c:v>
                </c:pt>
                <c:pt idx="903">
                  <c:v>45408</c:v>
                </c:pt>
                <c:pt idx="904">
                  <c:v>45415</c:v>
                </c:pt>
                <c:pt idx="905">
                  <c:v>45422</c:v>
                </c:pt>
                <c:pt idx="906">
                  <c:v>45429</c:v>
                </c:pt>
                <c:pt idx="907">
                  <c:v>45436</c:v>
                </c:pt>
                <c:pt idx="908">
                  <c:v>45443</c:v>
                </c:pt>
                <c:pt idx="909">
                  <c:v>45450</c:v>
                </c:pt>
                <c:pt idx="910">
                  <c:v>45457</c:v>
                </c:pt>
                <c:pt idx="911">
                  <c:v>45464</c:v>
                </c:pt>
                <c:pt idx="912">
                  <c:v>45471</c:v>
                </c:pt>
                <c:pt idx="913">
                  <c:v>45478</c:v>
                </c:pt>
                <c:pt idx="914">
                  <c:v>45485</c:v>
                </c:pt>
                <c:pt idx="915">
                  <c:v>45492</c:v>
                </c:pt>
                <c:pt idx="916">
                  <c:v>45499</c:v>
                </c:pt>
                <c:pt idx="917">
                  <c:v>45506</c:v>
                </c:pt>
                <c:pt idx="918">
                  <c:v>45513</c:v>
                </c:pt>
                <c:pt idx="919">
                  <c:v>45520</c:v>
                </c:pt>
                <c:pt idx="920">
                  <c:v>45527</c:v>
                </c:pt>
                <c:pt idx="921">
                  <c:v>45534</c:v>
                </c:pt>
                <c:pt idx="922">
                  <c:v>45541</c:v>
                </c:pt>
                <c:pt idx="923">
                  <c:v>45548</c:v>
                </c:pt>
                <c:pt idx="924">
                  <c:v>45555</c:v>
                </c:pt>
                <c:pt idx="925">
                  <c:v>45562</c:v>
                </c:pt>
                <c:pt idx="926">
                  <c:v>45569</c:v>
                </c:pt>
                <c:pt idx="927">
                  <c:v>45576</c:v>
                </c:pt>
                <c:pt idx="928">
                  <c:v>45583</c:v>
                </c:pt>
                <c:pt idx="929">
                  <c:v>45590</c:v>
                </c:pt>
                <c:pt idx="930">
                  <c:v>45597</c:v>
                </c:pt>
                <c:pt idx="931">
                  <c:v>45604</c:v>
                </c:pt>
                <c:pt idx="932">
                  <c:v>45611</c:v>
                </c:pt>
                <c:pt idx="933">
                  <c:v>45618</c:v>
                </c:pt>
                <c:pt idx="934">
                  <c:v>45625</c:v>
                </c:pt>
                <c:pt idx="935">
                  <c:v>45632</c:v>
                </c:pt>
                <c:pt idx="936">
                  <c:v>45639</c:v>
                </c:pt>
                <c:pt idx="937">
                  <c:v>45646</c:v>
                </c:pt>
                <c:pt idx="938">
                  <c:v>45653</c:v>
                </c:pt>
                <c:pt idx="939">
                  <c:v>45660</c:v>
                </c:pt>
                <c:pt idx="940">
                  <c:v>45667</c:v>
                </c:pt>
                <c:pt idx="941">
                  <c:v>45674</c:v>
                </c:pt>
                <c:pt idx="942">
                  <c:v>45681</c:v>
                </c:pt>
                <c:pt idx="943">
                  <c:v>45688</c:v>
                </c:pt>
                <c:pt idx="944">
                  <c:v>45695</c:v>
                </c:pt>
                <c:pt idx="945">
                  <c:v>45702</c:v>
                </c:pt>
                <c:pt idx="946">
                  <c:v>45709</c:v>
                </c:pt>
                <c:pt idx="947">
                  <c:v>45716</c:v>
                </c:pt>
                <c:pt idx="948">
                  <c:v>45723</c:v>
                </c:pt>
                <c:pt idx="949">
                  <c:v>45730</c:v>
                </c:pt>
                <c:pt idx="950">
                  <c:v>45737</c:v>
                </c:pt>
                <c:pt idx="951">
                  <c:v>45744</c:v>
                </c:pt>
                <c:pt idx="952">
                  <c:v>45751</c:v>
                </c:pt>
                <c:pt idx="953">
                  <c:v>45758</c:v>
                </c:pt>
                <c:pt idx="954">
                  <c:v>45765</c:v>
                </c:pt>
                <c:pt idx="955">
                  <c:v>45772</c:v>
                </c:pt>
                <c:pt idx="956">
                  <c:v>45779</c:v>
                </c:pt>
                <c:pt idx="957">
                  <c:v>45786</c:v>
                </c:pt>
                <c:pt idx="958">
                  <c:v>45793</c:v>
                </c:pt>
                <c:pt idx="959">
                  <c:v>45800</c:v>
                </c:pt>
                <c:pt idx="960">
                  <c:v>45807</c:v>
                </c:pt>
                <c:pt idx="961">
                  <c:v>45814</c:v>
                </c:pt>
                <c:pt idx="962">
                  <c:v>45821</c:v>
                </c:pt>
                <c:pt idx="963">
                  <c:v>45828</c:v>
                </c:pt>
                <c:pt idx="964">
                  <c:v>45835</c:v>
                </c:pt>
                <c:pt idx="965">
                  <c:v>45842</c:v>
                </c:pt>
                <c:pt idx="966">
                  <c:v>45849</c:v>
                </c:pt>
                <c:pt idx="967">
                  <c:v>45856</c:v>
                </c:pt>
                <c:pt idx="968">
                  <c:v>45863</c:v>
                </c:pt>
                <c:pt idx="969">
                  <c:v>45870</c:v>
                </c:pt>
                <c:pt idx="970">
                  <c:v>45877</c:v>
                </c:pt>
                <c:pt idx="971">
                  <c:v>45884</c:v>
                </c:pt>
                <c:pt idx="972">
                  <c:v>45891</c:v>
                </c:pt>
                <c:pt idx="973">
                  <c:v>45898</c:v>
                </c:pt>
                <c:pt idx="974">
                  <c:v>45905</c:v>
                </c:pt>
                <c:pt idx="975">
                  <c:v>45912</c:v>
                </c:pt>
                <c:pt idx="976">
                  <c:v>45919</c:v>
                </c:pt>
                <c:pt idx="977">
                  <c:v>45926</c:v>
                </c:pt>
                <c:pt idx="978">
                  <c:v>45933</c:v>
                </c:pt>
                <c:pt idx="979">
                  <c:v>45940</c:v>
                </c:pt>
                <c:pt idx="980">
                  <c:v>45947</c:v>
                </c:pt>
                <c:pt idx="981">
                  <c:v>45954</c:v>
                </c:pt>
                <c:pt idx="982">
                  <c:v>45961</c:v>
                </c:pt>
                <c:pt idx="983">
                  <c:v>45968</c:v>
                </c:pt>
                <c:pt idx="984">
                  <c:v>45975</c:v>
                </c:pt>
                <c:pt idx="985">
                  <c:v>45982</c:v>
                </c:pt>
                <c:pt idx="986">
                  <c:v>45989</c:v>
                </c:pt>
                <c:pt idx="987">
                  <c:v>45996</c:v>
                </c:pt>
                <c:pt idx="988">
                  <c:v>46003</c:v>
                </c:pt>
                <c:pt idx="989">
                  <c:v>46010</c:v>
                </c:pt>
                <c:pt idx="990">
                  <c:v>46017</c:v>
                </c:pt>
                <c:pt idx="991">
                  <c:v>46024</c:v>
                </c:pt>
                <c:pt idx="992">
                  <c:v>46031</c:v>
                </c:pt>
                <c:pt idx="993">
                  <c:v>46038</c:v>
                </c:pt>
                <c:pt idx="994">
                  <c:v>46045</c:v>
                </c:pt>
                <c:pt idx="995">
                  <c:v>46052</c:v>
                </c:pt>
                <c:pt idx="996">
                  <c:v>46059</c:v>
                </c:pt>
                <c:pt idx="997">
                  <c:v>46066</c:v>
                </c:pt>
                <c:pt idx="998">
                  <c:v>46073</c:v>
                </c:pt>
                <c:pt idx="999">
                  <c:v>46080</c:v>
                </c:pt>
                <c:pt idx="1000">
                  <c:v>46087</c:v>
                </c:pt>
                <c:pt idx="1001">
                  <c:v>46094</c:v>
                </c:pt>
                <c:pt idx="1002">
                  <c:v>46101</c:v>
                </c:pt>
                <c:pt idx="1003">
                  <c:v>46108</c:v>
                </c:pt>
                <c:pt idx="1004">
                  <c:v>46115</c:v>
                </c:pt>
                <c:pt idx="1005">
                  <c:v>46122</c:v>
                </c:pt>
                <c:pt idx="1006">
                  <c:v>46129</c:v>
                </c:pt>
                <c:pt idx="1007">
                  <c:v>46136</c:v>
                </c:pt>
                <c:pt idx="1008">
                  <c:v>46143</c:v>
                </c:pt>
                <c:pt idx="1009">
                  <c:v>46150</c:v>
                </c:pt>
                <c:pt idx="1010">
                  <c:v>46157</c:v>
                </c:pt>
                <c:pt idx="1011">
                  <c:v>46164</c:v>
                </c:pt>
                <c:pt idx="1012">
                  <c:v>46171</c:v>
                </c:pt>
                <c:pt idx="1013">
                  <c:v>46178</c:v>
                </c:pt>
                <c:pt idx="1014">
                  <c:v>46185</c:v>
                </c:pt>
                <c:pt idx="1015">
                  <c:v>46192</c:v>
                </c:pt>
                <c:pt idx="1016">
                  <c:v>46199</c:v>
                </c:pt>
                <c:pt idx="1017">
                  <c:v>46206</c:v>
                </c:pt>
                <c:pt idx="1018">
                  <c:v>46213</c:v>
                </c:pt>
                <c:pt idx="1019">
                  <c:v>46220</c:v>
                </c:pt>
                <c:pt idx="1020">
                  <c:v>46227</c:v>
                </c:pt>
                <c:pt idx="1021">
                  <c:v>46234</c:v>
                </c:pt>
                <c:pt idx="1022">
                  <c:v>46241</c:v>
                </c:pt>
                <c:pt idx="1023">
                  <c:v>46248</c:v>
                </c:pt>
                <c:pt idx="1024">
                  <c:v>46255</c:v>
                </c:pt>
                <c:pt idx="1025">
                  <c:v>46262</c:v>
                </c:pt>
                <c:pt idx="1026">
                  <c:v>46269</c:v>
                </c:pt>
                <c:pt idx="1027">
                  <c:v>46276</c:v>
                </c:pt>
                <c:pt idx="1028">
                  <c:v>46283</c:v>
                </c:pt>
                <c:pt idx="1029">
                  <c:v>46290</c:v>
                </c:pt>
                <c:pt idx="1030">
                  <c:v>46297</c:v>
                </c:pt>
                <c:pt idx="1031">
                  <c:v>46304</c:v>
                </c:pt>
              </c:numCache>
            </c:numRef>
          </c:cat>
          <c:val>
            <c:numRef>
              <c:f>Indice!$AN$58:$AN$1500</c:f>
              <c:numCache>
                <c:formatCode>General</c:formatCode>
                <c:ptCount val="1443"/>
                <c:pt idx="0">
                  <c:v>0.87902181069772345</c:v>
                </c:pt>
                <c:pt idx="1">
                  <c:v>0.87800524807155345</c:v>
                </c:pt>
                <c:pt idx="2">
                  <c:v>0.87287301442630039</c:v>
                </c:pt>
                <c:pt idx="3">
                  <c:v>0.87055246088968474</c:v>
                </c:pt>
                <c:pt idx="4">
                  <c:v>0.85750371671398395</c:v>
                </c:pt>
                <c:pt idx="5">
                  <c:v>0.85448316696073567</c:v>
                </c:pt>
                <c:pt idx="6">
                  <c:v>0.84448277334464605</c:v>
                </c:pt>
                <c:pt idx="7">
                  <c:v>0.83818537419310712</c:v>
                </c:pt>
                <c:pt idx="8">
                  <c:v>0.83019156293536567</c:v>
                </c:pt>
                <c:pt idx="9">
                  <c:v>0.82029073387083584</c:v>
                </c:pt>
                <c:pt idx="10">
                  <c:v>0.81883759135910272</c:v>
                </c:pt>
                <c:pt idx="11">
                  <c:v>0.81156495244517002</c:v>
                </c:pt>
                <c:pt idx="12">
                  <c:v>0.80812369147157803</c:v>
                </c:pt>
                <c:pt idx="13">
                  <c:v>0.80419918938017243</c:v>
                </c:pt>
                <c:pt idx="14">
                  <c:v>0.80324759150163738</c:v>
                </c:pt>
                <c:pt idx="15">
                  <c:v>0.80202566288444865</c:v>
                </c:pt>
                <c:pt idx="16">
                  <c:v>0.80202566288444865</c:v>
                </c:pt>
                <c:pt idx="17">
                  <c:v>0.80202566288444865</c:v>
                </c:pt>
                <c:pt idx="18">
                  <c:v>0.80202566288444865</c:v>
                </c:pt>
                <c:pt idx="19">
                  <c:v>0.80202566288444865</c:v>
                </c:pt>
                <c:pt idx="20">
                  <c:v>0.80202566288444865</c:v>
                </c:pt>
                <c:pt idx="21">
                  <c:v>0.80202566288444865</c:v>
                </c:pt>
                <c:pt idx="22">
                  <c:v>0.80202566288444865</c:v>
                </c:pt>
                <c:pt idx="23">
                  <c:v>0.80202566288444865</c:v>
                </c:pt>
                <c:pt idx="24">
                  <c:v>0.80202566288444865</c:v>
                </c:pt>
                <c:pt idx="25">
                  <c:v>0.80202566288444865</c:v>
                </c:pt>
                <c:pt idx="26">
                  <c:v>0.80202566288444865</c:v>
                </c:pt>
                <c:pt idx="27">
                  <c:v>0.80202566288444865</c:v>
                </c:pt>
                <c:pt idx="28">
                  <c:v>0.80202566288444865</c:v>
                </c:pt>
                <c:pt idx="29">
                  <c:v>0.80202566288444865</c:v>
                </c:pt>
                <c:pt idx="30">
                  <c:v>0.79984583962408606</c:v>
                </c:pt>
                <c:pt idx="31">
                  <c:v>0.79984583962408606</c:v>
                </c:pt>
                <c:pt idx="32">
                  <c:v>0.79984583962408606</c:v>
                </c:pt>
                <c:pt idx="33">
                  <c:v>0.79984583962408606</c:v>
                </c:pt>
                <c:pt idx="34">
                  <c:v>0.79984583962408606</c:v>
                </c:pt>
                <c:pt idx="35">
                  <c:v>0.79627686906617778</c:v>
                </c:pt>
                <c:pt idx="36">
                  <c:v>0.78224427072769875</c:v>
                </c:pt>
                <c:pt idx="37">
                  <c:v>0.77068337842624512</c:v>
                </c:pt>
                <c:pt idx="38">
                  <c:v>0.75035880667741506</c:v>
                </c:pt>
                <c:pt idx="39">
                  <c:v>0.74060917831279016</c:v>
                </c:pt>
                <c:pt idx="40">
                  <c:v>0.72704641951369076</c:v>
                </c:pt>
                <c:pt idx="41">
                  <c:v>0.72085758679380441</c:v>
                </c:pt>
                <c:pt idx="42">
                  <c:v>0.70475550711086843</c:v>
                </c:pt>
                <c:pt idx="43">
                  <c:v>0.6986729702707567</c:v>
                </c:pt>
                <c:pt idx="44">
                  <c:v>0.69288712211614167</c:v>
                </c:pt>
                <c:pt idx="45">
                  <c:v>0.68436768445192531</c:v>
                </c:pt>
                <c:pt idx="46">
                  <c:v>0.68436768445192531</c:v>
                </c:pt>
                <c:pt idx="47">
                  <c:v>0.68342929625026927</c:v>
                </c:pt>
                <c:pt idx="48">
                  <c:v>0.6795355909149593</c:v>
                </c:pt>
                <c:pt idx="49">
                  <c:v>0.66993199767709311</c:v>
                </c:pt>
                <c:pt idx="50">
                  <c:v>0.66683687131139768</c:v>
                </c:pt>
                <c:pt idx="51">
                  <c:v>0.66234192281003246</c:v>
                </c:pt>
                <c:pt idx="52">
                  <c:v>0.65957670085373155</c:v>
                </c:pt>
                <c:pt idx="53">
                  <c:v>0.65867852147763783</c:v>
                </c:pt>
                <c:pt idx="54">
                  <c:v>0.65881393671631561</c:v>
                </c:pt>
                <c:pt idx="55">
                  <c:v>0.65881393671631561</c:v>
                </c:pt>
                <c:pt idx="56">
                  <c:v>0.6583711547816159</c:v>
                </c:pt>
                <c:pt idx="57">
                  <c:v>0.65690752743310854</c:v>
                </c:pt>
                <c:pt idx="58">
                  <c:v>0.65690752743310854</c:v>
                </c:pt>
                <c:pt idx="59">
                  <c:v>0.65690752743310854</c:v>
                </c:pt>
                <c:pt idx="60">
                  <c:v>0.65690752743310854</c:v>
                </c:pt>
                <c:pt idx="61">
                  <c:v>0.65765799253793122</c:v>
                </c:pt>
                <c:pt idx="62">
                  <c:v>0.65765799253793122</c:v>
                </c:pt>
                <c:pt idx="63">
                  <c:v>0.65842732977099538</c:v>
                </c:pt>
                <c:pt idx="64">
                  <c:v>0.65881393671631561</c:v>
                </c:pt>
                <c:pt idx="65">
                  <c:v>0.65974626794752289</c:v>
                </c:pt>
                <c:pt idx="66">
                  <c:v>0.66234192281003246</c:v>
                </c:pt>
                <c:pt idx="67">
                  <c:v>0.67063091476684744</c:v>
                </c:pt>
                <c:pt idx="68">
                  <c:v>0.69478572715780973</c:v>
                </c:pt>
                <c:pt idx="69">
                  <c:v>0.69848856273473514</c:v>
                </c:pt>
                <c:pt idx="70">
                  <c:v>0.70899600023411258</c:v>
                </c:pt>
                <c:pt idx="71">
                  <c:v>0.71760279041594255</c:v>
                </c:pt>
                <c:pt idx="72">
                  <c:v>0.72084483904073293</c:v>
                </c:pt>
                <c:pt idx="73">
                  <c:v>0.7256133675718579</c:v>
                </c:pt>
                <c:pt idx="74">
                  <c:v>0.7288365304567398</c:v>
                </c:pt>
                <c:pt idx="75">
                  <c:v>0.74015448686725349</c:v>
                </c:pt>
                <c:pt idx="76">
                  <c:v>0.76222989852999889</c:v>
                </c:pt>
                <c:pt idx="77">
                  <c:v>0.76642320778868911</c:v>
                </c:pt>
                <c:pt idx="78">
                  <c:v>0.76862346818649807</c:v>
                </c:pt>
                <c:pt idx="79">
                  <c:v>0.76911397078488564</c:v>
                </c:pt>
                <c:pt idx="80">
                  <c:v>0.77018761525771207</c:v>
                </c:pt>
                <c:pt idx="81">
                  <c:v>0.78292655885092266</c:v>
                </c:pt>
                <c:pt idx="82">
                  <c:v>0.79725674725535911</c:v>
                </c:pt>
                <c:pt idx="83">
                  <c:v>0.80032992366529343</c:v>
                </c:pt>
                <c:pt idx="84">
                  <c:v>0.81487018856517091</c:v>
                </c:pt>
                <c:pt idx="85">
                  <c:v>0.83032052165037284</c:v>
                </c:pt>
                <c:pt idx="86">
                  <c:v>0.84469639725933154</c:v>
                </c:pt>
                <c:pt idx="87">
                  <c:v>0.84644660714365949</c:v>
                </c:pt>
                <c:pt idx="88">
                  <c:v>0.85296166500459669</c:v>
                </c:pt>
                <c:pt idx="89">
                  <c:v>0.89807974037139449</c:v>
                </c:pt>
                <c:pt idx="90">
                  <c:v>0.90988365569395657</c:v>
                </c:pt>
                <c:pt idx="91">
                  <c:v>0.91321010017749593</c:v>
                </c:pt>
                <c:pt idx="92">
                  <c:v>0.92404780528668173</c:v>
                </c:pt>
                <c:pt idx="93">
                  <c:v>0.9526342530875942</c:v>
                </c:pt>
                <c:pt idx="94">
                  <c:v>0.96848151366011315</c:v>
                </c:pt>
                <c:pt idx="95">
                  <c:v>0.97375314667679935</c:v>
                </c:pt>
                <c:pt idx="96">
                  <c:v>0.98609964515867865</c:v>
                </c:pt>
                <c:pt idx="97">
                  <c:v>1.0562748202874959</c:v>
                </c:pt>
                <c:pt idx="98">
                  <c:v>1.1909743356252926</c:v>
                </c:pt>
                <c:pt idx="99">
                  <c:v>1.2870995963482181</c:v>
                </c:pt>
                <c:pt idx="100">
                  <c:v>1.5641233443601887</c:v>
                </c:pt>
                <c:pt idx="101">
                  <c:v>1.7382739118193453</c:v>
                </c:pt>
                <c:pt idx="102">
                  <c:v>1.7390640585342789</c:v>
                </c:pt>
                <c:pt idx="103">
                  <c:v>1.7390640585342789</c:v>
                </c:pt>
                <c:pt idx="104">
                  <c:v>1.7431025591470886</c:v>
                </c:pt>
                <c:pt idx="105">
                  <c:v>1.7431025591470886</c:v>
                </c:pt>
                <c:pt idx="106">
                  <c:v>1.7431025591470886</c:v>
                </c:pt>
                <c:pt idx="107">
                  <c:v>1.7431025591470886</c:v>
                </c:pt>
                <c:pt idx="108">
                  <c:v>1.7431025591470886</c:v>
                </c:pt>
                <c:pt idx="109">
                  <c:v>1.7431025591470886</c:v>
                </c:pt>
                <c:pt idx="110">
                  <c:v>1.7431025591470886</c:v>
                </c:pt>
                <c:pt idx="111">
                  <c:v>1.7431025591470886</c:v>
                </c:pt>
                <c:pt idx="112">
                  <c:v>1.7431025591470886</c:v>
                </c:pt>
                <c:pt idx="113">
                  <c:v>1.7431025591470886</c:v>
                </c:pt>
                <c:pt idx="114">
                  <c:v>1.7431025591470886</c:v>
                </c:pt>
                <c:pt idx="115">
                  <c:v>1.7431025591470886</c:v>
                </c:pt>
                <c:pt idx="116">
                  <c:v>1.7431025591470886</c:v>
                </c:pt>
                <c:pt idx="117">
                  <c:v>1.7431025591470886</c:v>
                </c:pt>
                <c:pt idx="118">
                  <c:v>1.7431025591470886</c:v>
                </c:pt>
                <c:pt idx="119">
                  <c:v>1.7431025591470886</c:v>
                </c:pt>
                <c:pt idx="120">
                  <c:v>1.7431025591470886</c:v>
                </c:pt>
                <c:pt idx="121">
                  <c:v>1.7431025591470886</c:v>
                </c:pt>
                <c:pt idx="122">
                  <c:v>1.7431025591470886</c:v>
                </c:pt>
                <c:pt idx="123">
                  <c:v>1.7431025591470886</c:v>
                </c:pt>
                <c:pt idx="124">
                  <c:v>1.7431025591470886</c:v>
                </c:pt>
                <c:pt idx="125">
                  <c:v>1.7431025591470886</c:v>
                </c:pt>
                <c:pt idx="126">
                  <c:v>1.7431025591470886</c:v>
                </c:pt>
                <c:pt idx="127">
                  <c:v>1.7431025591470886</c:v>
                </c:pt>
                <c:pt idx="128">
                  <c:v>1.7431025591470886</c:v>
                </c:pt>
                <c:pt idx="129">
                  <c:v>1.7431025591470886</c:v>
                </c:pt>
                <c:pt idx="130">
                  <c:v>1.7431025591470886</c:v>
                </c:pt>
                <c:pt idx="131">
                  <c:v>1.7431025591470886</c:v>
                </c:pt>
                <c:pt idx="132">
                  <c:v>1.7431025591470886</c:v>
                </c:pt>
                <c:pt idx="133">
                  <c:v>1.7431025591470886</c:v>
                </c:pt>
                <c:pt idx="134">
                  <c:v>1.7431025591470886</c:v>
                </c:pt>
                <c:pt idx="135">
                  <c:v>1.7431025591470886</c:v>
                </c:pt>
                <c:pt idx="136">
                  <c:v>1.7431025591470886</c:v>
                </c:pt>
                <c:pt idx="137">
                  <c:v>1.7431025591470886</c:v>
                </c:pt>
                <c:pt idx="138">
                  <c:v>1.7431025591470886</c:v>
                </c:pt>
                <c:pt idx="139">
                  <c:v>1.7431025591470886</c:v>
                </c:pt>
                <c:pt idx="140">
                  <c:v>1.7431025591470886</c:v>
                </c:pt>
                <c:pt idx="141">
                  <c:v>1.7431025591470886</c:v>
                </c:pt>
                <c:pt idx="142">
                  <c:v>1.7431025591470886</c:v>
                </c:pt>
                <c:pt idx="143">
                  <c:v>1.7431025591470886</c:v>
                </c:pt>
                <c:pt idx="144">
                  <c:v>1.7431025591470886</c:v>
                </c:pt>
                <c:pt idx="145">
                  <c:v>1.7431025591470886</c:v>
                </c:pt>
                <c:pt idx="146">
                  <c:v>1.7431025591470886</c:v>
                </c:pt>
                <c:pt idx="147">
                  <c:v>1.6381392808956243</c:v>
                </c:pt>
                <c:pt idx="148">
                  <c:v>1.6381392808956243</c:v>
                </c:pt>
                <c:pt idx="149">
                  <c:v>1.6010795813689378</c:v>
                </c:pt>
                <c:pt idx="150">
                  <c:v>1.5941848900404736</c:v>
                </c:pt>
                <c:pt idx="151">
                  <c:v>1.5878491129467442</c:v>
                </c:pt>
                <c:pt idx="152">
                  <c:v>1.5676757276340338</c:v>
                </c:pt>
                <c:pt idx="153">
                  <c:v>1.5522286940171284</c:v>
                </c:pt>
                <c:pt idx="154">
                  <c:v>1.5495299826282967</c:v>
                </c:pt>
                <c:pt idx="155">
                  <c:v>1.5302666404181193</c:v>
                </c:pt>
                <c:pt idx="156">
                  <c:v>1.4867264409600949</c:v>
                </c:pt>
                <c:pt idx="157">
                  <c:v>1.4778509515038039</c:v>
                </c:pt>
                <c:pt idx="158">
                  <c:v>1.4480719480531148</c:v>
                </c:pt>
                <c:pt idx="159">
                  <c:v>1.1913533779224235</c:v>
                </c:pt>
                <c:pt idx="160">
                  <c:v>1.1366026449535842</c:v>
                </c:pt>
                <c:pt idx="161">
                  <c:v>1.0111208305288075</c:v>
                </c:pt>
                <c:pt idx="162">
                  <c:v>1.0013371342159088</c:v>
                </c:pt>
                <c:pt idx="163">
                  <c:v>0.98546862781529687</c:v>
                </c:pt>
                <c:pt idx="164">
                  <c:v>0.97360702468584814</c:v>
                </c:pt>
                <c:pt idx="165">
                  <c:v>0.97049475990354606</c:v>
                </c:pt>
                <c:pt idx="166">
                  <c:v>0.97049475990354606</c:v>
                </c:pt>
                <c:pt idx="167">
                  <c:v>0.97049475990354606</c:v>
                </c:pt>
                <c:pt idx="168">
                  <c:v>0.97049475990354606</c:v>
                </c:pt>
                <c:pt idx="169">
                  <c:v>0.97005838592997362</c:v>
                </c:pt>
                <c:pt idx="170">
                  <c:v>0.97005838592997362</c:v>
                </c:pt>
                <c:pt idx="171">
                  <c:v>0.97005838592997362</c:v>
                </c:pt>
                <c:pt idx="172">
                  <c:v>0.97005838592997362</c:v>
                </c:pt>
                <c:pt idx="173">
                  <c:v>0.97005838592997362</c:v>
                </c:pt>
                <c:pt idx="174">
                  <c:v>0.97005838592997362</c:v>
                </c:pt>
                <c:pt idx="175">
                  <c:v>0.97360702468584814</c:v>
                </c:pt>
                <c:pt idx="176">
                  <c:v>0.97360702468584814</c:v>
                </c:pt>
                <c:pt idx="177">
                  <c:v>0.97360702468584814</c:v>
                </c:pt>
                <c:pt idx="178">
                  <c:v>0.97005838592997362</c:v>
                </c:pt>
                <c:pt idx="179">
                  <c:v>0.97005838592997362</c:v>
                </c:pt>
                <c:pt idx="180">
                  <c:v>0.96976300234565105</c:v>
                </c:pt>
                <c:pt idx="181">
                  <c:v>0.96976300234565105</c:v>
                </c:pt>
                <c:pt idx="182">
                  <c:v>0.96976300234565105</c:v>
                </c:pt>
                <c:pt idx="183">
                  <c:v>0.95832867806832778</c:v>
                </c:pt>
                <c:pt idx="184">
                  <c:v>0.95400133416272814</c:v>
                </c:pt>
                <c:pt idx="185">
                  <c:v>0.94626399461400723</c:v>
                </c:pt>
                <c:pt idx="186">
                  <c:v>0.94549698086358913</c:v>
                </c:pt>
                <c:pt idx="187">
                  <c:v>0.93086750071834334</c:v>
                </c:pt>
                <c:pt idx="188">
                  <c:v>0.93086750071834334</c:v>
                </c:pt>
                <c:pt idx="189">
                  <c:v>0.92131768972483774</c:v>
                </c:pt>
                <c:pt idx="190">
                  <c:v>0.91947384989069114</c:v>
                </c:pt>
                <c:pt idx="191">
                  <c:v>0.91246897497594359</c:v>
                </c:pt>
                <c:pt idx="192">
                  <c:v>0.90561239408280592</c:v>
                </c:pt>
                <c:pt idx="193">
                  <c:v>0.89583554510256225</c:v>
                </c:pt>
                <c:pt idx="194">
                  <c:v>0.89583554510256225</c:v>
                </c:pt>
                <c:pt idx="195">
                  <c:v>0.89583554510256225</c:v>
                </c:pt>
                <c:pt idx="196">
                  <c:v>0.89583554510256225</c:v>
                </c:pt>
                <c:pt idx="197">
                  <c:v>0.89583554510256225</c:v>
                </c:pt>
                <c:pt idx="198">
                  <c:v>0.89583554510256225</c:v>
                </c:pt>
                <c:pt idx="199">
                  <c:v>0.89583554510256225</c:v>
                </c:pt>
                <c:pt idx="200">
                  <c:v>0.89583554510256225</c:v>
                </c:pt>
                <c:pt idx="201">
                  <c:v>0.89583554510256225</c:v>
                </c:pt>
                <c:pt idx="202">
                  <c:v>0.89583554510256225</c:v>
                </c:pt>
                <c:pt idx="203">
                  <c:v>0.89583554510256225</c:v>
                </c:pt>
                <c:pt idx="204">
                  <c:v>0.89583554510256225</c:v>
                </c:pt>
                <c:pt idx="205">
                  <c:v>0.89583554510256225</c:v>
                </c:pt>
                <c:pt idx="206">
                  <c:v>0.89583554510256225</c:v>
                </c:pt>
                <c:pt idx="207">
                  <c:v>0.89583554510256225</c:v>
                </c:pt>
                <c:pt idx="208">
                  <c:v>0.89583554510256225</c:v>
                </c:pt>
                <c:pt idx="209">
                  <c:v>0.89583554510256225</c:v>
                </c:pt>
                <c:pt idx="210">
                  <c:v>0.89583554510256225</c:v>
                </c:pt>
                <c:pt idx="211">
                  <c:v>0.89583554510256225</c:v>
                </c:pt>
                <c:pt idx="212">
                  <c:v>0.89583554510256225</c:v>
                </c:pt>
                <c:pt idx="213">
                  <c:v>0.89583554510256225</c:v>
                </c:pt>
                <c:pt idx="214">
                  <c:v>0.88746919773616029</c:v>
                </c:pt>
                <c:pt idx="215">
                  <c:v>0.88746919773616029</c:v>
                </c:pt>
                <c:pt idx="216">
                  <c:v>0.88746919773616029</c:v>
                </c:pt>
                <c:pt idx="217">
                  <c:v>0.88745289375854897</c:v>
                </c:pt>
                <c:pt idx="218">
                  <c:v>0.88422907072568102</c:v>
                </c:pt>
                <c:pt idx="219">
                  <c:v>0.87799405271201569</c:v>
                </c:pt>
                <c:pt idx="220">
                  <c:v>0.87799405271201569</c:v>
                </c:pt>
                <c:pt idx="221">
                  <c:v>0.87799405271201569</c:v>
                </c:pt>
                <c:pt idx="222">
                  <c:v>0.87725360000420916</c:v>
                </c:pt>
                <c:pt idx="223">
                  <c:v>0.87725360000420916</c:v>
                </c:pt>
                <c:pt idx="224">
                  <c:v>0.87725360000420916</c:v>
                </c:pt>
                <c:pt idx="225">
                  <c:v>0.87661623272278766</c:v>
                </c:pt>
                <c:pt idx="226">
                  <c:v>0.86869894273502102</c:v>
                </c:pt>
                <c:pt idx="227">
                  <c:v>0.86216840018540108</c:v>
                </c:pt>
                <c:pt idx="228">
                  <c:v>0.85722953111400957</c:v>
                </c:pt>
                <c:pt idx="229">
                  <c:v>0.85722953111400957</c:v>
                </c:pt>
                <c:pt idx="230">
                  <c:v>0.85927956247623505</c:v>
                </c:pt>
                <c:pt idx="231">
                  <c:v>0.85927956247623505</c:v>
                </c:pt>
                <c:pt idx="232">
                  <c:v>0.85722953111400957</c:v>
                </c:pt>
                <c:pt idx="233">
                  <c:v>0.85403879485859402</c:v>
                </c:pt>
                <c:pt idx="234">
                  <c:v>0.85362777571611204</c:v>
                </c:pt>
                <c:pt idx="235">
                  <c:v>0.84999572103523036</c:v>
                </c:pt>
                <c:pt idx="236">
                  <c:v>0.84999572103523036</c:v>
                </c:pt>
                <c:pt idx="237">
                  <c:v>0.84755497958777615</c:v>
                </c:pt>
                <c:pt idx="238">
                  <c:v>0.84755497958777615</c:v>
                </c:pt>
                <c:pt idx="239">
                  <c:v>0.84755497958777615</c:v>
                </c:pt>
                <c:pt idx="240">
                  <c:v>0.8467283877758488</c:v>
                </c:pt>
                <c:pt idx="241">
                  <c:v>0.84412121610293422</c:v>
                </c:pt>
                <c:pt idx="242">
                  <c:v>0.84403202155834811</c:v>
                </c:pt>
                <c:pt idx="243">
                  <c:v>0.8380498392849991</c:v>
                </c:pt>
                <c:pt idx="244">
                  <c:v>0.83282629185177048</c:v>
                </c:pt>
                <c:pt idx="245">
                  <c:v>0.8376704866710063</c:v>
                </c:pt>
                <c:pt idx="246">
                  <c:v>0.84403202155834811</c:v>
                </c:pt>
                <c:pt idx="247">
                  <c:v>0.8467283877758488</c:v>
                </c:pt>
                <c:pt idx="248">
                  <c:v>0.85652132050736163</c:v>
                </c:pt>
                <c:pt idx="249">
                  <c:v>0.85927956247623505</c:v>
                </c:pt>
                <c:pt idx="250">
                  <c:v>0.88072472172961846</c:v>
                </c:pt>
                <c:pt idx="251">
                  <c:v>0.88915481851923817</c:v>
                </c:pt>
                <c:pt idx="252">
                  <c:v>0.88915481851923817</c:v>
                </c:pt>
                <c:pt idx="253">
                  <c:v>0.88915481851923817</c:v>
                </c:pt>
                <c:pt idx="254">
                  <c:v>0.89985962555247789</c:v>
                </c:pt>
                <c:pt idx="255">
                  <c:v>0.90375292440820754</c:v>
                </c:pt>
                <c:pt idx="256">
                  <c:v>0.90881920520363957</c:v>
                </c:pt>
                <c:pt idx="257">
                  <c:v>0.90881920520363957</c:v>
                </c:pt>
                <c:pt idx="258">
                  <c:v>0.92579684944632357</c:v>
                </c:pt>
                <c:pt idx="259">
                  <c:v>0.92784336593213479</c:v>
                </c:pt>
                <c:pt idx="260">
                  <c:v>0.92928498334793741</c:v>
                </c:pt>
                <c:pt idx="261">
                  <c:v>0.93126227284206264</c:v>
                </c:pt>
                <c:pt idx="262">
                  <c:v>0.93126227284206264</c:v>
                </c:pt>
                <c:pt idx="263">
                  <c:v>0.93126227284206264</c:v>
                </c:pt>
                <c:pt idx="264">
                  <c:v>0.93126227284206264</c:v>
                </c:pt>
                <c:pt idx="265">
                  <c:v>0.93535634342730156</c:v>
                </c:pt>
                <c:pt idx="266">
                  <c:v>0.93535634342730156</c:v>
                </c:pt>
                <c:pt idx="267">
                  <c:v>0.93535634342730156</c:v>
                </c:pt>
                <c:pt idx="268">
                  <c:v>0.93535634342730156</c:v>
                </c:pt>
                <c:pt idx="269">
                  <c:v>0.93535634342730156</c:v>
                </c:pt>
                <c:pt idx="270">
                  <c:v>0.93535634342730156</c:v>
                </c:pt>
                <c:pt idx="271">
                  <c:v>0.93535634342730156</c:v>
                </c:pt>
                <c:pt idx="272">
                  <c:v>0.93535634342730156</c:v>
                </c:pt>
                <c:pt idx="273">
                  <c:v>0.93535634342730156</c:v>
                </c:pt>
                <c:pt idx="274">
                  <c:v>0.93535634342730156</c:v>
                </c:pt>
                <c:pt idx="275">
                  <c:v>0.93535634342730156</c:v>
                </c:pt>
                <c:pt idx="276">
                  <c:v>0.93535634342730156</c:v>
                </c:pt>
                <c:pt idx="277">
                  <c:v>0.93535634342730156</c:v>
                </c:pt>
                <c:pt idx="278">
                  <c:v>0.93535634342730156</c:v>
                </c:pt>
                <c:pt idx="279">
                  <c:v>0.93535634342730156</c:v>
                </c:pt>
                <c:pt idx="280">
                  <c:v>0.93535634342730156</c:v>
                </c:pt>
                <c:pt idx="281">
                  <c:v>0.93535634342730156</c:v>
                </c:pt>
                <c:pt idx="282">
                  <c:v>0.93535634342730156</c:v>
                </c:pt>
                <c:pt idx="283">
                  <c:v>0.93535634342730156</c:v>
                </c:pt>
                <c:pt idx="284">
                  <c:v>0.93535634342730156</c:v>
                </c:pt>
                <c:pt idx="285">
                  <c:v>0.93535634342730156</c:v>
                </c:pt>
                <c:pt idx="286">
                  <c:v>0.93535634342730156</c:v>
                </c:pt>
                <c:pt idx="287">
                  <c:v>0.93535634342730156</c:v>
                </c:pt>
                <c:pt idx="288">
                  <c:v>0.93535634342730156</c:v>
                </c:pt>
                <c:pt idx="289">
                  <c:v>0.93535634342730156</c:v>
                </c:pt>
                <c:pt idx="290">
                  <c:v>0.93535634342730156</c:v>
                </c:pt>
                <c:pt idx="291">
                  <c:v>0.93535634342730156</c:v>
                </c:pt>
                <c:pt idx="292">
                  <c:v>0.93535634342730156</c:v>
                </c:pt>
                <c:pt idx="293">
                  <c:v>0.93535634342730156</c:v>
                </c:pt>
                <c:pt idx="294">
                  <c:v>0.93535634342730156</c:v>
                </c:pt>
                <c:pt idx="295">
                  <c:v>0.93535634342730156</c:v>
                </c:pt>
                <c:pt idx="296">
                  <c:v>0.93535634342730156</c:v>
                </c:pt>
                <c:pt idx="297">
                  <c:v>0.93535634342730156</c:v>
                </c:pt>
                <c:pt idx="298">
                  <c:v>0.93535634342730156</c:v>
                </c:pt>
                <c:pt idx="299">
                  <c:v>0.93535634342730156</c:v>
                </c:pt>
                <c:pt idx="300">
                  <c:v>0.93126227284206264</c:v>
                </c:pt>
                <c:pt idx="301">
                  <c:v>0.92928498334793741</c:v>
                </c:pt>
                <c:pt idx="302">
                  <c:v>0.92928498334793741</c:v>
                </c:pt>
                <c:pt idx="303">
                  <c:v>0.92928498334793741</c:v>
                </c:pt>
                <c:pt idx="304">
                  <c:v>0.92928498334793741</c:v>
                </c:pt>
                <c:pt idx="305">
                  <c:v>0.92928498334793741</c:v>
                </c:pt>
                <c:pt idx="306">
                  <c:v>0.92928498334793741</c:v>
                </c:pt>
                <c:pt idx="307">
                  <c:v>0.92674800300045868</c:v>
                </c:pt>
                <c:pt idx="308">
                  <c:v>0.91519960300030712</c:v>
                </c:pt>
                <c:pt idx="309">
                  <c:v>0.91519960300030712</c:v>
                </c:pt>
                <c:pt idx="310">
                  <c:v>0.90193021019359465</c:v>
                </c:pt>
                <c:pt idx="311">
                  <c:v>0.89799463828931725</c:v>
                </c:pt>
                <c:pt idx="312">
                  <c:v>0.86201879942197424</c:v>
                </c:pt>
                <c:pt idx="313">
                  <c:v>0.83449695212212371</c:v>
                </c:pt>
                <c:pt idx="314">
                  <c:v>0.8127163731916357</c:v>
                </c:pt>
                <c:pt idx="315">
                  <c:v>0.79839233021829081</c:v>
                </c:pt>
                <c:pt idx="316">
                  <c:v>0.79358623846381393</c:v>
                </c:pt>
                <c:pt idx="317">
                  <c:v>0.78110436335452282</c:v>
                </c:pt>
                <c:pt idx="318">
                  <c:v>0.75683249733152813</c:v>
                </c:pt>
                <c:pt idx="319">
                  <c:v>0.73748910251984978</c:v>
                </c:pt>
                <c:pt idx="320">
                  <c:v>0.72964911599816829</c:v>
                </c:pt>
                <c:pt idx="321">
                  <c:v>0.71847320055383113</c:v>
                </c:pt>
                <c:pt idx="322">
                  <c:v>0.69264627782811239</c:v>
                </c:pt>
                <c:pt idx="323">
                  <c:v>0.58385505532724113</c:v>
                </c:pt>
                <c:pt idx="324">
                  <c:v>0.58212423123261503</c:v>
                </c:pt>
                <c:pt idx="325">
                  <c:v>0.57869609951152834</c:v>
                </c:pt>
                <c:pt idx="326">
                  <c:v>0.56654143442294347</c:v>
                </c:pt>
                <c:pt idx="327">
                  <c:v>0.55826837876591651</c:v>
                </c:pt>
                <c:pt idx="328">
                  <c:v>0.54910841053018866</c:v>
                </c:pt>
                <c:pt idx="329">
                  <c:v>0.54910841053018866</c:v>
                </c:pt>
                <c:pt idx="330">
                  <c:v>0.54910841053018866</c:v>
                </c:pt>
                <c:pt idx="331">
                  <c:v>0.54594727082335703</c:v>
                </c:pt>
                <c:pt idx="332">
                  <c:v>0.54513637809063575</c:v>
                </c:pt>
                <c:pt idx="333">
                  <c:v>0.54513637809063575</c:v>
                </c:pt>
                <c:pt idx="334">
                  <c:v>0.54513637809063575</c:v>
                </c:pt>
                <c:pt idx="335">
                  <c:v>0.54338113052840431</c:v>
                </c:pt>
                <c:pt idx="336">
                  <c:v>0.54338113052840431</c:v>
                </c:pt>
                <c:pt idx="337">
                  <c:v>0.54513637809063575</c:v>
                </c:pt>
                <c:pt idx="338">
                  <c:v>0.54859323168030438</c:v>
                </c:pt>
                <c:pt idx="339">
                  <c:v>0.54940240618096059</c:v>
                </c:pt>
                <c:pt idx="340">
                  <c:v>0.55760851160942038</c:v>
                </c:pt>
                <c:pt idx="341">
                  <c:v>0.55917470349768639</c:v>
                </c:pt>
                <c:pt idx="342">
                  <c:v>0.56654143442294347</c:v>
                </c:pt>
                <c:pt idx="343">
                  <c:v>0.56749048385378265</c:v>
                </c:pt>
                <c:pt idx="344">
                  <c:v>0.56834582927754873</c:v>
                </c:pt>
                <c:pt idx="345">
                  <c:v>0.56981801498268048</c:v>
                </c:pt>
                <c:pt idx="346">
                  <c:v>0.56981801498268048</c:v>
                </c:pt>
                <c:pt idx="347">
                  <c:v>0.56981801498268048</c:v>
                </c:pt>
                <c:pt idx="348">
                  <c:v>0.56981801498268048</c:v>
                </c:pt>
                <c:pt idx="349">
                  <c:v>0.56981801498268048</c:v>
                </c:pt>
                <c:pt idx="350">
                  <c:v>0.56981801498268048</c:v>
                </c:pt>
                <c:pt idx="351">
                  <c:v>0.56981801498268048</c:v>
                </c:pt>
                <c:pt idx="352">
                  <c:v>0.57205817467976483</c:v>
                </c:pt>
                <c:pt idx="353">
                  <c:v>0.57459990057436661</c:v>
                </c:pt>
                <c:pt idx="354">
                  <c:v>0.57531542106087175</c:v>
                </c:pt>
                <c:pt idx="355">
                  <c:v>0.57531542106087175</c:v>
                </c:pt>
                <c:pt idx="356">
                  <c:v>0.57531542106087175</c:v>
                </c:pt>
                <c:pt idx="357">
                  <c:v>0.57531542106087175</c:v>
                </c:pt>
                <c:pt idx="358">
                  <c:v>0.57531542106087175</c:v>
                </c:pt>
                <c:pt idx="359">
                  <c:v>0.57715170037135033</c:v>
                </c:pt>
                <c:pt idx="360">
                  <c:v>0.58186358029266882</c:v>
                </c:pt>
                <c:pt idx="361">
                  <c:v>0.59182225292949253</c:v>
                </c:pt>
                <c:pt idx="362">
                  <c:v>0.59884652164674723</c:v>
                </c:pt>
                <c:pt idx="363">
                  <c:v>0.60370839682153488</c:v>
                </c:pt>
                <c:pt idx="364">
                  <c:v>0.61334013970990153</c:v>
                </c:pt>
                <c:pt idx="365">
                  <c:v>0.61778958396218975</c:v>
                </c:pt>
                <c:pt idx="366">
                  <c:v>0.63978278440217085</c:v>
                </c:pt>
                <c:pt idx="367">
                  <c:v>0.67347787311165397</c:v>
                </c:pt>
                <c:pt idx="368">
                  <c:v>0.68940489279951445</c:v>
                </c:pt>
                <c:pt idx="369">
                  <c:v>0.69022545748378272</c:v>
                </c:pt>
                <c:pt idx="370">
                  <c:v>0.69022545748378272</c:v>
                </c:pt>
                <c:pt idx="371">
                  <c:v>0.69022545748378272</c:v>
                </c:pt>
                <c:pt idx="372">
                  <c:v>0.69307966829278589</c:v>
                </c:pt>
                <c:pt idx="373">
                  <c:v>0.71677821601725278</c:v>
                </c:pt>
                <c:pt idx="374">
                  <c:v>0.71677821601725278</c:v>
                </c:pt>
                <c:pt idx="375">
                  <c:v>0.71843501714053037</c:v>
                </c:pt>
                <c:pt idx="376">
                  <c:v>0.725043093619538</c:v>
                </c:pt>
                <c:pt idx="377">
                  <c:v>0.73884194142051784</c:v>
                </c:pt>
                <c:pt idx="378">
                  <c:v>0.73884194142051784</c:v>
                </c:pt>
                <c:pt idx="379">
                  <c:v>0.73884194142051784</c:v>
                </c:pt>
                <c:pt idx="380">
                  <c:v>0.73884194142051784</c:v>
                </c:pt>
                <c:pt idx="381">
                  <c:v>0.73884194142051784</c:v>
                </c:pt>
                <c:pt idx="382">
                  <c:v>0.73884194142051784</c:v>
                </c:pt>
                <c:pt idx="383">
                  <c:v>0.73884194142051784</c:v>
                </c:pt>
                <c:pt idx="384">
                  <c:v>0.73884194142051784</c:v>
                </c:pt>
                <c:pt idx="385">
                  <c:v>0.73884194142051784</c:v>
                </c:pt>
                <c:pt idx="386">
                  <c:v>0.73884194142051784</c:v>
                </c:pt>
                <c:pt idx="387">
                  <c:v>0.73884194142051784</c:v>
                </c:pt>
                <c:pt idx="388">
                  <c:v>0.73884194142051784</c:v>
                </c:pt>
                <c:pt idx="389">
                  <c:v>0.73884194142051784</c:v>
                </c:pt>
                <c:pt idx="390">
                  <c:v>0.73884194142051784</c:v>
                </c:pt>
                <c:pt idx="391">
                  <c:v>0.73884194142051784</c:v>
                </c:pt>
                <c:pt idx="392">
                  <c:v>0.73884194142051784</c:v>
                </c:pt>
                <c:pt idx="393">
                  <c:v>0.73884194142051784</c:v>
                </c:pt>
                <c:pt idx="394">
                  <c:v>0.73884194142051784</c:v>
                </c:pt>
                <c:pt idx="395">
                  <c:v>0.73884194142051784</c:v>
                </c:pt>
                <c:pt idx="396">
                  <c:v>0.73884194142051784</c:v>
                </c:pt>
                <c:pt idx="397">
                  <c:v>0.73884194142051784</c:v>
                </c:pt>
                <c:pt idx="398">
                  <c:v>0.73884194142051784</c:v>
                </c:pt>
                <c:pt idx="399">
                  <c:v>0.73884194142051784</c:v>
                </c:pt>
                <c:pt idx="400">
                  <c:v>0.73884194142051784</c:v>
                </c:pt>
                <c:pt idx="401">
                  <c:v>0.73884194142051784</c:v>
                </c:pt>
                <c:pt idx="402">
                  <c:v>0.73884194142051784</c:v>
                </c:pt>
                <c:pt idx="403">
                  <c:v>0.73884194142051784</c:v>
                </c:pt>
                <c:pt idx="404">
                  <c:v>0.73884194142051784</c:v>
                </c:pt>
                <c:pt idx="405">
                  <c:v>0.73884194142051784</c:v>
                </c:pt>
                <c:pt idx="406">
                  <c:v>0.73884194142051784</c:v>
                </c:pt>
                <c:pt idx="407">
                  <c:v>0.73884194142051784</c:v>
                </c:pt>
                <c:pt idx="408">
                  <c:v>0.73884194142051784</c:v>
                </c:pt>
                <c:pt idx="409">
                  <c:v>0.73884194142051784</c:v>
                </c:pt>
                <c:pt idx="410">
                  <c:v>0.73884194142051784</c:v>
                </c:pt>
                <c:pt idx="411">
                  <c:v>0.73884194142051784</c:v>
                </c:pt>
                <c:pt idx="412">
                  <c:v>0.73884194142051784</c:v>
                </c:pt>
                <c:pt idx="413">
                  <c:v>0.73884194142051784</c:v>
                </c:pt>
                <c:pt idx="414">
                  <c:v>0.73884194142051784</c:v>
                </c:pt>
                <c:pt idx="415">
                  <c:v>0.73884194142051784</c:v>
                </c:pt>
                <c:pt idx="416">
                  <c:v>0.725043093619538</c:v>
                </c:pt>
                <c:pt idx="417">
                  <c:v>0.71861198924731828</c:v>
                </c:pt>
                <c:pt idx="418">
                  <c:v>0.71149503396888047</c:v>
                </c:pt>
                <c:pt idx="419">
                  <c:v>0.70824548388451203</c:v>
                </c:pt>
                <c:pt idx="420">
                  <c:v>0.69322486336252653</c:v>
                </c:pt>
                <c:pt idx="421">
                  <c:v>0.69322486336252653</c:v>
                </c:pt>
                <c:pt idx="422">
                  <c:v>0.69322486336252653</c:v>
                </c:pt>
                <c:pt idx="423">
                  <c:v>0.69322486336252653</c:v>
                </c:pt>
                <c:pt idx="424">
                  <c:v>0.69152350556481279</c:v>
                </c:pt>
                <c:pt idx="425">
                  <c:v>0.68287384186742017</c:v>
                </c:pt>
                <c:pt idx="426">
                  <c:v>0.66279735709527121</c:v>
                </c:pt>
                <c:pt idx="427">
                  <c:v>0.65986466949358191</c:v>
                </c:pt>
                <c:pt idx="428">
                  <c:v>0.65563674370657554</c:v>
                </c:pt>
                <c:pt idx="429">
                  <c:v>0.65151458174133192</c:v>
                </c:pt>
                <c:pt idx="430">
                  <c:v>0.65142153594295937</c:v>
                </c:pt>
                <c:pt idx="431">
                  <c:v>0.65111772339244034</c:v>
                </c:pt>
                <c:pt idx="432">
                  <c:v>0.65111772339244034</c:v>
                </c:pt>
                <c:pt idx="433">
                  <c:v>0.65050904657653619</c:v>
                </c:pt>
                <c:pt idx="434">
                  <c:v>0.65050904657653619</c:v>
                </c:pt>
                <c:pt idx="435">
                  <c:v>0.65050904657653619</c:v>
                </c:pt>
                <c:pt idx="436">
                  <c:v>0.6480514647799378</c:v>
                </c:pt>
                <c:pt idx="437">
                  <c:v>0.64641418399818529</c:v>
                </c:pt>
                <c:pt idx="438">
                  <c:v>0.64382176799366164</c:v>
                </c:pt>
                <c:pt idx="439">
                  <c:v>0.64382176799366164</c:v>
                </c:pt>
                <c:pt idx="440">
                  <c:v>0.64382176799366164</c:v>
                </c:pt>
                <c:pt idx="441">
                  <c:v>0.64382176799366164</c:v>
                </c:pt>
                <c:pt idx="442">
                  <c:v>0.64365834563505053</c:v>
                </c:pt>
                <c:pt idx="443">
                  <c:v>0.64365834563505053</c:v>
                </c:pt>
                <c:pt idx="444">
                  <c:v>0.64365834563505053</c:v>
                </c:pt>
                <c:pt idx="445">
                  <c:v>0.64365834563505053</c:v>
                </c:pt>
                <c:pt idx="446">
                  <c:v>0.64365834563505053</c:v>
                </c:pt>
                <c:pt idx="447">
                  <c:v>0.64333245014245344</c:v>
                </c:pt>
                <c:pt idx="448">
                  <c:v>0.64333245014245344</c:v>
                </c:pt>
                <c:pt idx="449">
                  <c:v>0.64333245014245344</c:v>
                </c:pt>
                <c:pt idx="450">
                  <c:v>0.64055590087334491</c:v>
                </c:pt>
                <c:pt idx="451">
                  <c:v>0.63513739021873805</c:v>
                </c:pt>
                <c:pt idx="452">
                  <c:v>0.62403597929832166</c:v>
                </c:pt>
                <c:pt idx="453">
                  <c:v>0.62142786784007198</c:v>
                </c:pt>
                <c:pt idx="454">
                  <c:v>0.61933930950401539</c:v>
                </c:pt>
                <c:pt idx="455">
                  <c:v>0.6187290830291875</c:v>
                </c:pt>
                <c:pt idx="456">
                  <c:v>0.61683240124657102</c:v>
                </c:pt>
                <c:pt idx="457">
                  <c:v>0.61075863961610044</c:v>
                </c:pt>
                <c:pt idx="458">
                  <c:v>0.6104461906309957</c:v>
                </c:pt>
                <c:pt idx="459">
                  <c:v>0.60510693977118668</c:v>
                </c:pt>
                <c:pt idx="460">
                  <c:v>0.57117067530174248</c:v>
                </c:pt>
                <c:pt idx="461">
                  <c:v>0.56359837789264555</c:v>
                </c:pt>
                <c:pt idx="462">
                  <c:v>0.54224416427429845</c:v>
                </c:pt>
                <c:pt idx="463">
                  <c:v>0.53375353584190444</c:v>
                </c:pt>
                <c:pt idx="464">
                  <c:v>0.53273349765928901</c:v>
                </c:pt>
                <c:pt idx="465">
                  <c:v>0.53146859248719969</c:v>
                </c:pt>
                <c:pt idx="466">
                  <c:v>0.52897544527602436</c:v>
                </c:pt>
                <c:pt idx="467">
                  <c:v>0.5283390901025159</c:v>
                </c:pt>
                <c:pt idx="468">
                  <c:v>0.52698222362528591</c:v>
                </c:pt>
                <c:pt idx="469">
                  <c:v>0.52624033148261173</c:v>
                </c:pt>
                <c:pt idx="470">
                  <c:v>0.52513998270765949</c:v>
                </c:pt>
                <c:pt idx="471">
                  <c:v>0.51464705106128161</c:v>
                </c:pt>
                <c:pt idx="472">
                  <c:v>0.50724412443138289</c:v>
                </c:pt>
                <c:pt idx="473">
                  <c:v>0.50668658788808452</c:v>
                </c:pt>
                <c:pt idx="474">
                  <c:v>0.50601995387972742</c:v>
                </c:pt>
                <c:pt idx="475">
                  <c:v>0.50395086165628489</c:v>
                </c:pt>
                <c:pt idx="476">
                  <c:v>0.50104107288363786</c:v>
                </c:pt>
                <c:pt idx="477">
                  <c:v>0.49449443975208529</c:v>
                </c:pt>
                <c:pt idx="478">
                  <c:v>0.49032803600178676</c:v>
                </c:pt>
                <c:pt idx="479">
                  <c:v>0.48091413307989817</c:v>
                </c:pt>
                <c:pt idx="480">
                  <c:v>0.47709488176824816</c:v>
                </c:pt>
                <c:pt idx="481">
                  <c:v>0.47578759935299808</c:v>
                </c:pt>
                <c:pt idx="482">
                  <c:v>0.4737343238347016</c:v>
                </c:pt>
                <c:pt idx="483">
                  <c:v>0.47126842177376171</c:v>
                </c:pt>
                <c:pt idx="484">
                  <c:v>0.47036367461013689</c:v>
                </c:pt>
                <c:pt idx="485">
                  <c:v>0.46885105049650688</c:v>
                </c:pt>
                <c:pt idx="486">
                  <c:v>0.46885105049650688</c:v>
                </c:pt>
                <c:pt idx="487">
                  <c:v>0.46704236575504593</c:v>
                </c:pt>
                <c:pt idx="488">
                  <c:v>0.46582272965216831</c:v>
                </c:pt>
                <c:pt idx="489">
                  <c:v>0.46582272965216831</c:v>
                </c:pt>
                <c:pt idx="490">
                  <c:v>0.46582272965216831</c:v>
                </c:pt>
                <c:pt idx="491">
                  <c:v>0.46506529883504322</c:v>
                </c:pt>
                <c:pt idx="492">
                  <c:v>0.46072885197339575</c:v>
                </c:pt>
                <c:pt idx="493">
                  <c:v>0.46041462343916711</c:v>
                </c:pt>
                <c:pt idx="494">
                  <c:v>0.4594555506997054</c:v>
                </c:pt>
                <c:pt idx="495">
                  <c:v>0.45927686764905573</c:v>
                </c:pt>
                <c:pt idx="496">
                  <c:v>0.4576388843793639</c:v>
                </c:pt>
                <c:pt idx="497">
                  <c:v>0.4555117748969994</c:v>
                </c:pt>
                <c:pt idx="498">
                  <c:v>0.4555117748969994</c:v>
                </c:pt>
                <c:pt idx="499">
                  <c:v>0.44568277766636577</c:v>
                </c:pt>
                <c:pt idx="500">
                  <c:v>0.44019952467300028</c:v>
                </c:pt>
                <c:pt idx="501">
                  <c:v>0.43208761915913557</c:v>
                </c:pt>
                <c:pt idx="502">
                  <c:v>0.4136251401970803</c:v>
                </c:pt>
                <c:pt idx="503">
                  <c:v>0.41195529026299482</c:v>
                </c:pt>
                <c:pt idx="504">
                  <c:v>0.41111779637129292</c:v>
                </c:pt>
                <c:pt idx="505">
                  <c:v>0.40782963807765055</c:v>
                </c:pt>
                <c:pt idx="506">
                  <c:v>0.40733732325981292</c:v>
                </c:pt>
                <c:pt idx="507">
                  <c:v>0.40544750875984453</c:v>
                </c:pt>
                <c:pt idx="508">
                  <c:v>0.40544750875984453</c:v>
                </c:pt>
                <c:pt idx="509">
                  <c:v>0.40544750875984453</c:v>
                </c:pt>
                <c:pt idx="510">
                  <c:v>0.40544750875984453</c:v>
                </c:pt>
                <c:pt idx="511">
                  <c:v>0.40544750875984453</c:v>
                </c:pt>
                <c:pt idx="512">
                  <c:v>0.40544750875984453</c:v>
                </c:pt>
                <c:pt idx="513">
                  <c:v>0.40100365878222427</c:v>
                </c:pt>
                <c:pt idx="514">
                  <c:v>0.40018978664875543</c:v>
                </c:pt>
                <c:pt idx="515">
                  <c:v>0.39820278765837336</c:v>
                </c:pt>
                <c:pt idx="516">
                  <c:v>0.39820278765837336</c:v>
                </c:pt>
                <c:pt idx="517">
                  <c:v>0.39820278765837336</c:v>
                </c:pt>
                <c:pt idx="518">
                  <c:v>0.39820278765837336</c:v>
                </c:pt>
                <c:pt idx="519">
                  <c:v>0.39820278765837336</c:v>
                </c:pt>
                <c:pt idx="520">
                  <c:v>0.39820278765837336</c:v>
                </c:pt>
                <c:pt idx="521">
                  <c:v>0.39820278765837336</c:v>
                </c:pt>
                <c:pt idx="522">
                  <c:v>0.39820278765837336</c:v>
                </c:pt>
                <c:pt idx="523">
                  <c:v>0.39820278765837336</c:v>
                </c:pt>
                <c:pt idx="524">
                  <c:v>0.39820278765837336</c:v>
                </c:pt>
                <c:pt idx="525">
                  <c:v>0.39820278765837336</c:v>
                </c:pt>
                <c:pt idx="526">
                  <c:v>0.39820278765837336</c:v>
                </c:pt>
                <c:pt idx="527">
                  <c:v>0.39808872614717045</c:v>
                </c:pt>
                <c:pt idx="528">
                  <c:v>0.39166515368155147</c:v>
                </c:pt>
                <c:pt idx="529">
                  <c:v>0.38526437827163706</c:v>
                </c:pt>
                <c:pt idx="530">
                  <c:v>0.38352857432526577</c:v>
                </c:pt>
                <c:pt idx="531">
                  <c:v>0.38343947534609663</c:v>
                </c:pt>
                <c:pt idx="532">
                  <c:v>0.38343947534609663</c:v>
                </c:pt>
                <c:pt idx="533">
                  <c:v>0.38526437827163706</c:v>
                </c:pt>
                <c:pt idx="534">
                  <c:v>0.39166515368155147</c:v>
                </c:pt>
                <c:pt idx="535">
                  <c:v>0.39955300989334802</c:v>
                </c:pt>
                <c:pt idx="536">
                  <c:v>0.4030244442447995</c:v>
                </c:pt>
                <c:pt idx="537">
                  <c:v>0.40404077555662971</c:v>
                </c:pt>
                <c:pt idx="538">
                  <c:v>0.40553503264663393</c:v>
                </c:pt>
                <c:pt idx="539">
                  <c:v>0.40590912553075609</c:v>
                </c:pt>
                <c:pt idx="540">
                  <c:v>0.40590912553075609</c:v>
                </c:pt>
                <c:pt idx="541">
                  <c:v>0.40590912553075609</c:v>
                </c:pt>
                <c:pt idx="542">
                  <c:v>0.40728425156540049</c:v>
                </c:pt>
                <c:pt idx="543">
                  <c:v>0.40728425156540049</c:v>
                </c:pt>
                <c:pt idx="544">
                  <c:v>0.41010935083623057</c:v>
                </c:pt>
                <c:pt idx="545">
                  <c:v>0.41016866393366819</c:v>
                </c:pt>
                <c:pt idx="546">
                  <c:v>0.41016866393366819</c:v>
                </c:pt>
                <c:pt idx="547">
                  <c:v>0.41035107326313758</c:v>
                </c:pt>
                <c:pt idx="548">
                  <c:v>0.41035107326313758</c:v>
                </c:pt>
                <c:pt idx="549">
                  <c:v>0.41035107326313758</c:v>
                </c:pt>
                <c:pt idx="550">
                  <c:v>0.41035107326313758</c:v>
                </c:pt>
                <c:pt idx="551">
                  <c:v>0.41035107326313758</c:v>
                </c:pt>
                <c:pt idx="552">
                  <c:v>0.41035107326313758</c:v>
                </c:pt>
                <c:pt idx="553">
                  <c:v>0.41035107326313758</c:v>
                </c:pt>
                <c:pt idx="554">
                  <c:v>0.41035107326313758</c:v>
                </c:pt>
                <c:pt idx="555">
                  <c:v>0.41035107326313758</c:v>
                </c:pt>
                <c:pt idx="556">
                  <c:v>0.41035107326313758</c:v>
                </c:pt>
                <c:pt idx="557">
                  <c:v>0.41035107326313758</c:v>
                </c:pt>
                <c:pt idx="558">
                  <c:v>0.41035107326313758</c:v>
                </c:pt>
                <c:pt idx="559">
                  <c:v>0.41035107326313758</c:v>
                </c:pt>
                <c:pt idx="560">
                  <c:v>0.41035107326313758</c:v>
                </c:pt>
                <c:pt idx="561">
                  <c:v>0.41035107326313758</c:v>
                </c:pt>
                <c:pt idx="562">
                  <c:v>0.41035107326313758</c:v>
                </c:pt>
                <c:pt idx="563">
                  <c:v>0.41035107326313758</c:v>
                </c:pt>
                <c:pt idx="564">
                  <c:v>0.41035107326313758</c:v>
                </c:pt>
                <c:pt idx="565">
                  <c:v>0.41035107326313758</c:v>
                </c:pt>
                <c:pt idx="566">
                  <c:v>0.41035107326313758</c:v>
                </c:pt>
                <c:pt idx="567">
                  <c:v>0.41035107326313758</c:v>
                </c:pt>
                <c:pt idx="568">
                  <c:v>0.41035107326313758</c:v>
                </c:pt>
                <c:pt idx="569">
                  <c:v>0.41035107326313758</c:v>
                </c:pt>
                <c:pt idx="570">
                  <c:v>0.41035107326313758</c:v>
                </c:pt>
                <c:pt idx="571">
                  <c:v>0.41035107326313758</c:v>
                </c:pt>
                <c:pt idx="572">
                  <c:v>0.41035107326313758</c:v>
                </c:pt>
                <c:pt idx="573">
                  <c:v>0.41035107326313758</c:v>
                </c:pt>
                <c:pt idx="574">
                  <c:v>0.41035107326313758</c:v>
                </c:pt>
                <c:pt idx="575">
                  <c:v>0.41035107326313758</c:v>
                </c:pt>
                <c:pt idx="576">
                  <c:v>0.41035107326313758</c:v>
                </c:pt>
                <c:pt idx="577">
                  <c:v>0.41035107326313758</c:v>
                </c:pt>
                <c:pt idx="578">
                  <c:v>0.41035107326313758</c:v>
                </c:pt>
                <c:pt idx="579">
                  <c:v>0.41035107326313758</c:v>
                </c:pt>
                <c:pt idx="580">
                  <c:v>0.41035107326313758</c:v>
                </c:pt>
                <c:pt idx="581">
                  <c:v>0.41035107326313758</c:v>
                </c:pt>
                <c:pt idx="582">
                  <c:v>0.41035107326313758</c:v>
                </c:pt>
                <c:pt idx="583">
                  <c:v>0.41035107326313758</c:v>
                </c:pt>
                <c:pt idx="584">
                  <c:v>0.41035107326313758</c:v>
                </c:pt>
                <c:pt idx="585">
                  <c:v>0.41035107326313758</c:v>
                </c:pt>
                <c:pt idx="586">
                  <c:v>0.41035107326313758</c:v>
                </c:pt>
                <c:pt idx="587">
                  <c:v>0.41035107326313758</c:v>
                </c:pt>
                <c:pt idx="588">
                  <c:v>0.40966917993626439</c:v>
                </c:pt>
                <c:pt idx="589">
                  <c:v>0.4079681828736022</c:v>
                </c:pt>
                <c:pt idx="590">
                  <c:v>0.40734196726172844</c:v>
                </c:pt>
                <c:pt idx="591">
                  <c:v>0.4062959102926349</c:v>
                </c:pt>
                <c:pt idx="592">
                  <c:v>0.4062959102926349</c:v>
                </c:pt>
                <c:pt idx="593">
                  <c:v>0.4062959102926349</c:v>
                </c:pt>
                <c:pt idx="594">
                  <c:v>0.40417615685740549</c:v>
                </c:pt>
                <c:pt idx="595">
                  <c:v>0.40231586119792723</c:v>
                </c:pt>
                <c:pt idx="596">
                  <c:v>0.40080259631323312</c:v>
                </c:pt>
                <c:pt idx="597">
                  <c:v>0.39966701560616669</c:v>
                </c:pt>
                <c:pt idx="598">
                  <c:v>0.39875961271675475</c:v>
                </c:pt>
                <c:pt idx="599">
                  <c:v>0.39753855558411777</c:v>
                </c:pt>
                <c:pt idx="600">
                  <c:v>0.39735911794305895</c:v>
                </c:pt>
                <c:pt idx="601">
                  <c:v>0.39595498321496408</c:v>
                </c:pt>
                <c:pt idx="602">
                  <c:v>0.39376963875445237</c:v>
                </c:pt>
                <c:pt idx="603">
                  <c:v>0.39352377415851575</c:v>
                </c:pt>
                <c:pt idx="604">
                  <c:v>0.39018318613574954</c:v>
                </c:pt>
                <c:pt idx="605">
                  <c:v>0.38943389749813023</c:v>
                </c:pt>
                <c:pt idx="606">
                  <c:v>0.38943389749813023</c:v>
                </c:pt>
                <c:pt idx="607">
                  <c:v>0.39018318613574954</c:v>
                </c:pt>
                <c:pt idx="608">
                  <c:v>0.39559127875003108</c:v>
                </c:pt>
                <c:pt idx="609">
                  <c:v>0.39735911794305895</c:v>
                </c:pt>
                <c:pt idx="610">
                  <c:v>0.40197289831864014</c:v>
                </c:pt>
                <c:pt idx="611">
                  <c:v>0.40263480153519299</c:v>
                </c:pt>
                <c:pt idx="612">
                  <c:v>0.40389602990214696</c:v>
                </c:pt>
                <c:pt idx="613">
                  <c:v>0.42244975968956022</c:v>
                </c:pt>
                <c:pt idx="614">
                  <c:v>0.43136809735900061</c:v>
                </c:pt>
                <c:pt idx="615">
                  <c:v>0.43318091995098723</c:v>
                </c:pt>
                <c:pt idx="616">
                  <c:v>0.43850276159494883</c:v>
                </c:pt>
                <c:pt idx="617">
                  <c:v>0.43925104809897908</c:v>
                </c:pt>
                <c:pt idx="618">
                  <c:v>0.43925104809897908</c:v>
                </c:pt>
                <c:pt idx="619">
                  <c:v>0.44392608213697821</c:v>
                </c:pt>
                <c:pt idx="620">
                  <c:v>0.44483459231428557</c:v>
                </c:pt>
                <c:pt idx="621">
                  <c:v>0.44483459231428557</c:v>
                </c:pt>
                <c:pt idx="622">
                  <c:v>0.44639398720479373</c:v>
                </c:pt>
                <c:pt idx="623">
                  <c:v>0.44700929424635039</c:v>
                </c:pt>
                <c:pt idx="624">
                  <c:v>0.44700929424635039</c:v>
                </c:pt>
                <c:pt idx="625">
                  <c:v>0.44700929424635039</c:v>
                </c:pt>
                <c:pt idx="626">
                  <c:v>0.44700929424635039</c:v>
                </c:pt>
                <c:pt idx="627">
                  <c:v>0.44700929424635039</c:v>
                </c:pt>
                <c:pt idx="628">
                  <c:v>0.44700929424635039</c:v>
                </c:pt>
                <c:pt idx="629">
                  <c:v>0.44700929424635039</c:v>
                </c:pt>
                <c:pt idx="630">
                  <c:v>0.44700929424635039</c:v>
                </c:pt>
                <c:pt idx="631">
                  <c:v>0.44700929424635039</c:v>
                </c:pt>
                <c:pt idx="632">
                  <c:v>0.44700929424635039</c:v>
                </c:pt>
                <c:pt idx="633">
                  <c:v>0.44700929424635039</c:v>
                </c:pt>
                <c:pt idx="634">
                  <c:v>0.44700929424635039</c:v>
                </c:pt>
                <c:pt idx="635">
                  <c:v>0.44700929424635039</c:v>
                </c:pt>
                <c:pt idx="636">
                  <c:v>0.44700929424635039</c:v>
                </c:pt>
                <c:pt idx="637">
                  <c:v>0.44700929424635039</c:v>
                </c:pt>
                <c:pt idx="638">
                  <c:v>0.44700929424635039</c:v>
                </c:pt>
                <c:pt idx="639">
                  <c:v>0.44700929424635039</c:v>
                </c:pt>
                <c:pt idx="640">
                  <c:v>0.44700929424635039</c:v>
                </c:pt>
                <c:pt idx="641">
                  <c:v>0.44700929424635039</c:v>
                </c:pt>
                <c:pt idx="642">
                  <c:v>0.44700929424635039</c:v>
                </c:pt>
                <c:pt idx="643">
                  <c:v>0.44700929424635039</c:v>
                </c:pt>
                <c:pt idx="644">
                  <c:v>0.44700929424635039</c:v>
                </c:pt>
                <c:pt idx="645">
                  <c:v>0.44700929424635039</c:v>
                </c:pt>
                <c:pt idx="646">
                  <c:v>0.4472423471264616</c:v>
                </c:pt>
                <c:pt idx="647">
                  <c:v>0.4472423471264616</c:v>
                </c:pt>
                <c:pt idx="648">
                  <c:v>0.4472423471264616</c:v>
                </c:pt>
                <c:pt idx="649">
                  <c:v>0.4472423471264616</c:v>
                </c:pt>
                <c:pt idx="650">
                  <c:v>0.4472423471264616</c:v>
                </c:pt>
                <c:pt idx="651">
                  <c:v>0.4472423471264616</c:v>
                </c:pt>
                <c:pt idx="652">
                  <c:v>0.4472423471264616</c:v>
                </c:pt>
                <c:pt idx="653">
                  <c:v>0.4472423471264616</c:v>
                </c:pt>
                <c:pt idx="654">
                  <c:v>0.4472423471264616</c:v>
                </c:pt>
                <c:pt idx="655">
                  <c:v>0.4472423471264616</c:v>
                </c:pt>
                <c:pt idx="656">
                  <c:v>0.4472423471264616</c:v>
                </c:pt>
                <c:pt idx="657">
                  <c:v>0.4472423471264616</c:v>
                </c:pt>
                <c:pt idx="658">
                  <c:v>0.4472423471264616</c:v>
                </c:pt>
                <c:pt idx="659">
                  <c:v>0.44920222741890631</c:v>
                </c:pt>
                <c:pt idx="660">
                  <c:v>0.44988704634507864</c:v>
                </c:pt>
                <c:pt idx="661">
                  <c:v>0.45060001924458487</c:v>
                </c:pt>
                <c:pt idx="662">
                  <c:v>0.45060001924458487</c:v>
                </c:pt>
                <c:pt idx="663">
                  <c:v>0.45060001924458487</c:v>
                </c:pt>
                <c:pt idx="664">
                  <c:v>0.45060001924458487</c:v>
                </c:pt>
                <c:pt idx="665">
                  <c:v>0.45972767853099933</c:v>
                </c:pt>
                <c:pt idx="666">
                  <c:v>0.4763678850276914</c:v>
                </c:pt>
                <c:pt idx="667">
                  <c:v>0.47727027050615772</c:v>
                </c:pt>
                <c:pt idx="668">
                  <c:v>0.47877598637535856</c:v>
                </c:pt>
                <c:pt idx="669">
                  <c:v>0.48223022040164104</c:v>
                </c:pt>
                <c:pt idx="670">
                  <c:v>0.48223022040164104</c:v>
                </c:pt>
                <c:pt idx="671">
                  <c:v>0.48223022040164104</c:v>
                </c:pt>
                <c:pt idx="672">
                  <c:v>0.48223022040164104</c:v>
                </c:pt>
                <c:pt idx="673">
                  <c:v>0.48223022040164104</c:v>
                </c:pt>
                <c:pt idx="674">
                  <c:v>0.48223022040164104</c:v>
                </c:pt>
                <c:pt idx="675">
                  <c:v>0.48223022040164104</c:v>
                </c:pt>
                <c:pt idx="676">
                  <c:v>0.48223022040164104</c:v>
                </c:pt>
                <c:pt idx="677">
                  <c:v>0.48223022040164104</c:v>
                </c:pt>
                <c:pt idx="678">
                  <c:v>0.48223022040164104</c:v>
                </c:pt>
                <c:pt idx="679">
                  <c:v>0.48223022040164104</c:v>
                </c:pt>
                <c:pt idx="680">
                  <c:v>0.48223022040164104</c:v>
                </c:pt>
                <c:pt idx="681">
                  <c:v>0.48223022040164104</c:v>
                </c:pt>
                <c:pt idx="682">
                  <c:v>0.48223022040164104</c:v>
                </c:pt>
                <c:pt idx="683">
                  <c:v>0.48223022040164104</c:v>
                </c:pt>
                <c:pt idx="684">
                  <c:v>0.48223022040164104</c:v>
                </c:pt>
                <c:pt idx="685">
                  <c:v>0.48223022040164104</c:v>
                </c:pt>
                <c:pt idx="686">
                  <c:v>0.48223022040164104</c:v>
                </c:pt>
                <c:pt idx="687">
                  <c:v>0.48223022040164104</c:v>
                </c:pt>
                <c:pt idx="688">
                  <c:v>0.48223022040164104</c:v>
                </c:pt>
                <c:pt idx="689">
                  <c:v>0.48223022040164104</c:v>
                </c:pt>
                <c:pt idx="690">
                  <c:v>0.48223022040164104</c:v>
                </c:pt>
                <c:pt idx="691">
                  <c:v>0.48223022040164104</c:v>
                </c:pt>
                <c:pt idx="692">
                  <c:v>0.48223022040164104</c:v>
                </c:pt>
                <c:pt idx="693">
                  <c:v>0.48223022040164104</c:v>
                </c:pt>
                <c:pt idx="694">
                  <c:v>0.48223022040164104</c:v>
                </c:pt>
                <c:pt idx="695">
                  <c:v>0.48223022040164104</c:v>
                </c:pt>
                <c:pt idx="696">
                  <c:v>0.48223022040164104</c:v>
                </c:pt>
                <c:pt idx="697">
                  <c:v>0.48223022040164104</c:v>
                </c:pt>
                <c:pt idx="698">
                  <c:v>0.48223022040164104</c:v>
                </c:pt>
                <c:pt idx="699">
                  <c:v>0.48223022040164104</c:v>
                </c:pt>
                <c:pt idx="700">
                  <c:v>0.48223022040164104</c:v>
                </c:pt>
                <c:pt idx="701">
                  <c:v>0.48223022040164104</c:v>
                </c:pt>
                <c:pt idx="702">
                  <c:v>0.48223022040164104</c:v>
                </c:pt>
                <c:pt idx="703">
                  <c:v>0.48223022040164104</c:v>
                </c:pt>
                <c:pt idx="704">
                  <c:v>0.48223022040164104</c:v>
                </c:pt>
                <c:pt idx="705">
                  <c:v>0.48223022040164104</c:v>
                </c:pt>
                <c:pt idx="706">
                  <c:v>0.48223022040164104</c:v>
                </c:pt>
                <c:pt idx="707">
                  <c:v>0.48223022040164104</c:v>
                </c:pt>
                <c:pt idx="708">
                  <c:v>0.48223022040164104</c:v>
                </c:pt>
                <c:pt idx="709">
                  <c:v>0.48223022040164104</c:v>
                </c:pt>
                <c:pt idx="710">
                  <c:v>0.48223022040164104</c:v>
                </c:pt>
                <c:pt idx="711">
                  <c:v>0.48223022040164104</c:v>
                </c:pt>
                <c:pt idx="712">
                  <c:v>0.48223022040164104</c:v>
                </c:pt>
                <c:pt idx="713">
                  <c:v>0.47877598637535856</c:v>
                </c:pt>
                <c:pt idx="714">
                  <c:v>0.47764289140106841</c:v>
                </c:pt>
                <c:pt idx="715">
                  <c:v>0.47311114738461663</c:v>
                </c:pt>
                <c:pt idx="716">
                  <c:v>0.46959210890074815</c:v>
                </c:pt>
                <c:pt idx="717">
                  <c:v>0.46801552071606223</c:v>
                </c:pt>
                <c:pt idx="718">
                  <c:v>0.46492865731394228</c:v>
                </c:pt>
                <c:pt idx="719">
                  <c:v>0.44366281572490823</c:v>
                </c:pt>
                <c:pt idx="720">
                  <c:v>0.4384578407866756</c:v>
                </c:pt>
                <c:pt idx="721">
                  <c:v>0.438090303709813</c:v>
                </c:pt>
                <c:pt idx="722">
                  <c:v>0.43745819535100189</c:v>
                </c:pt>
                <c:pt idx="723">
                  <c:v>0.43541975237054514</c:v>
                </c:pt>
                <c:pt idx="724">
                  <c:v>0.4353007058635518</c:v>
                </c:pt>
                <c:pt idx="725">
                  <c:v>0.43360309467796915</c:v>
                </c:pt>
                <c:pt idx="726">
                  <c:v>0.42200202329610537</c:v>
                </c:pt>
                <c:pt idx="727">
                  <c:v>0.42171397644120301</c:v>
                </c:pt>
                <c:pt idx="728">
                  <c:v>0.41973950980586067</c:v>
                </c:pt>
                <c:pt idx="729">
                  <c:v>0.41933294734858256</c:v>
                </c:pt>
                <c:pt idx="730">
                  <c:v>0.41742810296758753</c:v>
                </c:pt>
                <c:pt idx="731">
                  <c:v>0.41632326241320128</c:v>
                </c:pt>
                <c:pt idx="732">
                  <c:v>0.4141866430054707</c:v>
                </c:pt>
                <c:pt idx="733">
                  <c:v>0.40452412007705973</c:v>
                </c:pt>
                <c:pt idx="734">
                  <c:v>0.3911921712901591</c:v>
                </c:pt>
                <c:pt idx="735">
                  <c:v>0.38497053193479935</c:v>
                </c:pt>
                <c:pt idx="736">
                  <c:v>0.38443731240410806</c:v>
                </c:pt>
                <c:pt idx="737">
                  <c:v>0.38409737389628373</c:v>
                </c:pt>
                <c:pt idx="738">
                  <c:v>0.38198314929704763</c:v>
                </c:pt>
                <c:pt idx="739">
                  <c:v>0.38129499336662787</c:v>
                </c:pt>
                <c:pt idx="740">
                  <c:v>0.38097541002678875</c:v>
                </c:pt>
                <c:pt idx="741">
                  <c:v>0.38097541002678875</c:v>
                </c:pt>
                <c:pt idx="742">
                  <c:v>0.38097541002678875</c:v>
                </c:pt>
                <c:pt idx="743">
                  <c:v>0.38097541002678875</c:v>
                </c:pt>
                <c:pt idx="744">
                  <c:v>0.38021224521523089</c:v>
                </c:pt>
                <c:pt idx="745">
                  <c:v>0.3793758741324092</c:v>
                </c:pt>
                <c:pt idx="746">
                  <c:v>0.3793758741324092</c:v>
                </c:pt>
                <c:pt idx="747">
                  <c:v>0.3793758741324092</c:v>
                </c:pt>
                <c:pt idx="748">
                  <c:v>0.3793758741324092</c:v>
                </c:pt>
                <c:pt idx="749">
                  <c:v>0.3793758741324092</c:v>
                </c:pt>
                <c:pt idx="750">
                  <c:v>0.3793758741324092</c:v>
                </c:pt>
                <c:pt idx="751">
                  <c:v>0.3793758741324092</c:v>
                </c:pt>
                <c:pt idx="752">
                  <c:v>0.3793758741324092</c:v>
                </c:pt>
                <c:pt idx="753">
                  <c:v>0.3793758741324092</c:v>
                </c:pt>
                <c:pt idx="754">
                  <c:v>0.3793758741324092</c:v>
                </c:pt>
                <c:pt idx="755">
                  <c:v>0.3793758741324092</c:v>
                </c:pt>
                <c:pt idx="756">
                  <c:v>0.3793758741324092</c:v>
                </c:pt>
                <c:pt idx="757">
                  <c:v>0.37928313518616835</c:v>
                </c:pt>
                <c:pt idx="758">
                  <c:v>0.37814834221779609</c:v>
                </c:pt>
                <c:pt idx="759">
                  <c:v>0.37773646985272075</c:v>
                </c:pt>
                <c:pt idx="760">
                  <c:v>0.37552862161759237</c:v>
                </c:pt>
                <c:pt idx="761">
                  <c:v>0.37552862161759237</c:v>
                </c:pt>
                <c:pt idx="762">
                  <c:v>0.37552862161759237</c:v>
                </c:pt>
                <c:pt idx="763">
                  <c:v>0.37552862161759237</c:v>
                </c:pt>
                <c:pt idx="764">
                  <c:v>0.37552862161759237</c:v>
                </c:pt>
                <c:pt idx="765">
                  <c:v>0.37552862161759237</c:v>
                </c:pt>
                <c:pt idx="766">
                  <c:v>0.37552862161759237</c:v>
                </c:pt>
                <c:pt idx="767">
                  <c:v>0.37552862161759237</c:v>
                </c:pt>
                <c:pt idx="768">
                  <c:v>0.37552862161759237</c:v>
                </c:pt>
                <c:pt idx="769">
                  <c:v>0.37552862161759237</c:v>
                </c:pt>
                <c:pt idx="770">
                  <c:v>0.37552862161759237</c:v>
                </c:pt>
                <c:pt idx="771">
                  <c:v>0.37552862161759237</c:v>
                </c:pt>
                <c:pt idx="772">
                  <c:v>0.37552862161759237</c:v>
                </c:pt>
                <c:pt idx="773">
                  <c:v>0.37552862161759237</c:v>
                </c:pt>
                <c:pt idx="774">
                  <c:v>0.37552862161759237</c:v>
                </c:pt>
                <c:pt idx="775">
                  <c:v>0.37552862161759237</c:v>
                </c:pt>
                <c:pt idx="776">
                  <c:v>0.37552862161759237</c:v>
                </c:pt>
                <c:pt idx="777">
                  <c:v>0.37513816943126238</c:v>
                </c:pt>
                <c:pt idx="778">
                  <c:v>0.37341776151839479</c:v>
                </c:pt>
                <c:pt idx="779">
                  <c:v>0.37270605545574004</c:v>
                </c:pt>
                <c:pt idx="780">
                  <c:v>0.36859176277100636</c:v>
                </c:pt>
                <c:pt idx="781">
                  <c:v>0.36749563913963285</c:v>
                </c:pt>
                <c:pt idx="782">
                  <c:v>0.36647296120392875</c:v>
                </c:pt>
                <c:pt idx="783">
                  <c:v>0.36413481725806646</c:v>
                </c:pt>
                <c:pt idx="784">
                  <c:v>0.36413481725806646</c:v>
                </c:pt>
                <c:pt idx="785">
                  <c:v>0.36413481725806646</c:v>
                </c:pt>
                <c:pt idx="786">
                  <c:v>0.36413481725806646</c:v>
                </c:pt>
                <c:pt idx="787">
                  <c:v>0.36413481725806646</c:v>
                </c:pt>
                <c:pt idx="788">
                  <c:v>0.36413481725806646</c:v>
                </c:pt>
                <c:pt idx="789">
                  <c:v>0.36361163095813392</c:v>
                </c:pt>
                <c:pt idx="790">
                  <c:v>0.36361163095813392</c:v>
                </c:pt>
                <c:pt idx="791">
                  <c:v>0.36333341740157843</c:v>
                </c:pt>
                <c:pt idx="792">
                  <c:v>0.36316335617172252</c:v>
                </c:pt>
                <c:pt idx="793">
                  <c:v>0.36229826807211324</c:v>
                </c:pt>
                <c:pt idx="794">
                  <c:v>0.36175703025680545</c:v>
                </c:pt>
                <c:pt idx="795">
                  <c:v>0.36052457744717886</c:v>
                </c:pt>
                <c:pt idx="796">
                  <c:v>0.35946728146061879</c:v>
                </c:pt>
                <c:pt idx="797">
                  <c:v>0.35783058488158959</c:v>
                </c:pt>
                <c:pt idx="798">
                  <c:v>0.35663276729700644</c:v>
                </c:pt>
                <c:pt idx="799">
                  <c:v>0.35663276729700644</c:v>
                </c:pt>
                <c:pt idx="800">
                  <c:v>0.35663276729700644</c:v>
                </c:pt>
                <c:pt idx="801">
                  <c:v>0.35663276729700644</c:v>
                </c:pt>
                <c:pt idx="802">
                  <c:v>0.35545804143596194</c:v>
                </c:pt>
                <c:pt idx="803">
                  <c:v>0.35483974656615969</c:v>
                </c:pt>
                <c:pt idx="804">
                  <c:v>0.35483974656615969</c:v>
                </c:pt>
                <c:pt idx="805">
                  <c:v>0.35483974656615969</c:v>
                </c:pt>
                <c:pt idx="806">
                  <c:v>0.35483974656615969</c:v>
                </c:pt>
                <c:pt idx="807">
                  <c:v>0.35483974656615969</c:v>
                </c:pt>
                <c:pt idx="808">
                  <c:v>0.35483974656615969</c:v>
                </c:pt>
                <c:pt idx="809">
                  <c:v>0.35506269401799051</c:v>
                </c:pt>
                <c:pt idx="810">
                  <c:v>0.35506269401799051</c:v>
                </c:pt>
                <c:pt idx="811">
                  <c:v>0.35506269401799051</c:v>
                </c:pt>
                <c:pt idx="812">
                  <c:v>0.35506269401799051</c:v>
                </c:pt>
                <c:pt idx="813">
                  <c:v>0.35506269401799051</c:v>
                </c:pt>
                <c:pt idx="814">
                  <c:v>0.35506269401799051</c:v>
                </c:pt>
                <c:pt idx="815">
                  <c:v>0.35658883980612077</c:v>
                </c:pt>
                <c:pt idx="816">
                  <c:v>0.35906291323437806</c:v>
                </c:pt>
                <c:pt idx="817">
                  <c:v>0.36050302068839229</c:v>
                </c:pt>
                <c:pt idx="818">
                  <c:v>0.36098445086432779</c:v>
                </c:pt>
                <c:pt idx="819">
                  <c:v>0.36170872858036168</c:v>
                </c:pt>
                <c:pt idx="820">
                  <c:v>0.36391914562550892</c:v>
                </c:pt>
                <c:pt idx="821">
                  <c:v>0.37017541719532798</c:v>
                </c:pt>
                <c:pt idx="822">
                  <c:v>0.37744972268554611</c:v>
                </c:pt>
                <c:pt idx="823">
                  <c:v>0.37974583428243741</c:v>
                </c:pt>
                <c:pt idx="824">
                  <c:v>0.40166307400303858</c:v>
                </c:pt>
                <c:pt idx="825">
                  <c:v>0.40902418282164493</c:v>
                </c:pt>
                <c:pt idx="826">
                  <c:v>0.41488272165816437</c:v>
                </c:pt>
                <c:pt idx="827">
                  <c:v>0.42241719734635191</c:v>
                </c:pt>
                <c:pt idx="828">
                  <c:v>0.43928864163890569</c:v>
                </c:pt>
                <c:pt idx="829">
                  <c:v>0.44577885325410799</c:v>
                </c:pt>
                <c:pt idx="830">
                  <c:v>0.44966764093989131</c:v>
                </c:pt>
                <c:pt idx="831">
                  <c:v>0.45423281193746501</c:v>
                </c:pt>
                <c:pt idx="832">
                  <c:v>0.45523680642892173</c:v>
                </c:pt>
                <c:pt idx="833">
                  <c:v>0.45523680642892173</c:v>
                </c:pt>
                <c:pt idx="834">
                  <c:v>0.46000834598011348</c:v>
                </c:pt>
                <c:pt idx="835">
                  <c:v>0.46272653803732355</c:v>
                </c:pt>
                <c:pt idx="836">
                  <c:v>0.46272653803732355</c:v>
                </c:pt>
                <c:pt idx="837">
                  <c:v>0.46272653803732355</c:v>
                </c:pt>
                <c:pt idx="838">
                  <c:v>0.46272653803732355</c:v>
                </c:pt>
                <c:pt idx="839">
                  <c:v>0.46272653803732355</c:v>
                </c:pt>
                <c:pt idx="840">
                  <c:v>0.46272653803732355</c:v>
                </c:pt>
                <c:pt idx="841">
                  <c:v>0.46272655619015274</c:v>
                </c:pt>
                <c:pt idx="842">
                  <c:v>0.46272655619015274</c:v>
                </c:pt>
                <c:pt idx="843">
                  <c:v>0.46621923849608288</c:v>
                </c:pt>
                <c:pt idx="844">
                  <c:v>0.46687930007961576</c:v>
                </c:pt>
                <c:pt idx="845">
                  <c:v>0.46712009176925451</c:v>
                </c:pt>
                <c:pt idx="846">
                  <c:v>0.46712009176925451</c:v>
                </c:pt>
                <c:pt idx="847">
                  <c:v>0.46712009176925451</c:v>
                </c:pt>
                <c:pt idx="848">
                  <c:v>0.47012510313946665</c:v>
                </c:pt>
                <c:pt idx="849">
                  <c:v>0.47046205461028373</c:v>
                </c:pt>
                <c:pt idx="850">
                  <c:v>0.47112128234168377</c:v>
                </c:pt>
                <c:pt idx="851">
                  <c:v>0.47126172385428544</c:v>
                </c:pt>
                <c:pt idx="852">
                  <c:v>0.47126172385428544</c:v>
                </c:pt>
                <c:pt idx="853">
                  <c:v>0.47190698717293794</c:v>
                </c:pt>
                <c:pt idx="854">
                  <c:v>0.47487671821737043</c:v>
                </c:pt>
                <c:pt idx="855">
                  <c:v>0.47487671821737043</c:v>
                </c:pt>
                <c:pt idx="856">
                  <c:v>0.47487671821737043</c:v>
                </c:pt>
                <c:pt idx="857">
                  <c:v>0.47487671821737043</c:v>
                </c:pt>
                <c:pt idx="858">
                  <c:v>0.47487671821737043</c:v>
                </c:pt>
                <c:pt idx="859">
                  <c:v>0.47504774394549348</c:v>
                </c:pt>
                <c:pt idx="860">
                  <c:v>0.47533227162615249</c:v>
                </c:pt>
                <c:pt idx="861">
                  <c:v>0.47548420575573164</c:v>
                </c:pt>
                <c:pt idx="862">
                  <c:v>0.47548420575573164</c:v>
                </c:pt>
                <c:pt idx="863">
                  <c:v>0.47548420575573164</c:v>
                </c:pt>
                <c:pt idx="864">
                  <c:v>0.47548420575573164</c:v>
                </c:pt>
                <c:pt idx="865">
                  <c:v>0.47548420575573164</c:v>
                </c:pt>
                <c:pt idx="866">
                  <c:v>0.47548420575573164</c:v>
                </c:pt>
                <c:pt idx="867">
                  <c:v>0.47651101082478869</c:v>
                </c:pt>
                <c:pt idx="868">
                  <c:v>0.47978516946462685</c:v>
                </c:pt>
                <c:pt idx="869">
                  <c:v>0.48014091093503408</c:v>
                </c:pt>
                <c:pt idx="870">
                  <c:v>0.48014091093503408</c:v>
                </c:pt>
                <c:pt idx="871">
                  <c:v>0.48014091093503408</c:v>
                </c:pt>
                <c:pt idx="872">
                  <c:v>0.48014091093503408</c:v>
                </c:pt>
                <c:pt idx="873">
                  <c:v>0.48014091093503408</c:v>
                </c:pt>
                <c:pt idx="874">
                  <c:v>0.48014091093503408</c:v>
                </c:pt>
                <c:pt idx="875">
                  <c:v>0.48014091093503408</c:v>
                </c:pt>
                <c:pt idx="876">
                  <c:v>0.48014091093503408</c:v>
                </c:pt>
                <c:pt idx="877">
                  <c:v>0.48014091093503408</c:v>
                </c:pt>
                <c:pt idx="878">
                  <c:v>0.48014091093503408</c:v>
                </c:pt>
                <c:pt idx="879">
                  <c:v>0.48014091093503408</c:v>
                </c:pt>
                <c:pt idx="880">
                  <c:v>0.48014091093503408</c:v>
                </c:pt>
                <c:pt idx="881">
                  <c:v>0.48014091093503408</c:v>
                </c:pt>
                <c:pt idx="882">
                  <c:v>0.48209791069854807</c:v>
                </c:pt>
                <c:pt idx="883">
                  <c:v>0.48209791069854807</c:v>
                </c:pt>
                <c:pt idx="884">
                  <c:v>0.48209791069854807</c:v>
                </c:pt>
                <c:pt idx="885">
                  <c:v>0.48222693694235996</c:v>
                </c:pt>
                <c:pt idx="886">
                  <c:v>0.48222693694235996</c:v>
                </c:pt>
                <c:pt idx="887">
                  <c:v>0.48222693694235996</c:v>
                </c:pt>
                <c:pt idx="888">
                  <c:v>0.48222693694235996</c:v>
                </c:pt>
                <c:pt idx="889">
                  <c:v>0.48222693694235996</c:v>
                </c:pt>
                <c:pt idx="890">
                  <c:v>0.48222693694235996</c:v>
                </c:pt>
                <c:pt idx="891">
                  <c:v>0.48222693694235996</c:v>
                </c:pt>
                <c:pt idx="892">
                  <c:v>0.48222693694235996</c:v>
                </c:pt>
                <c:pt idx="893">
                  <c:v>0.48222693694235996</c:v>
                </c:pt>
                <c:pt idx="894">
                  <c:v>0.48222693694235996</c:v>
                </c:pt>
                <c:pt idx="895">
                  <c:v>0.48222693694235996</c:v>
                </c:pt>
                <c:pt idx="896">
                  <c:v>0.48222693694235996</c:v>
                </c:pt>
                <c:pt idx="897">
                  <c:v>0.48222693694235996</c:v>
                </c:pt>
                <c:pt idx="898">
                  <c:v>0.48222693694235996</c:v>
                </c:pt>
                <c:pt idx="899">
                  <c:v>0.48222693694235996</c:v>
                </c:pt>
                <c:pt idx="900">
                  <c:v>0.4813026398624875</c:v>
                </c:pt>
                <c:pt idx="901">
                  <c:v>0.48014091093503408</c:v>
                </c:pt>
                <c:pt idx="902">
                  <c:v>0.47978516946462685</c:v>
                </c:pt>
                <c:pt idx="903">
                  <c:v>0.47978516946462685</c:v>
                </c:pt>
                <c:pt idx="904">
                  <c:v>0.47978516946462685</c:v>
                </c:pt>
                <c:pt idx="905">
                  <c:v>0.47651101082478869</c:v>
                </c:pt>
                <c:pt idx="906">
                  <c:v>0.47651101082478869</c:v>
                </c:pt>
                <c:pt idx="907">
                  <c:v>0.47651101082478869</c:v>
                </c:pt>
                <c:pt idx="908">
                  <c:v>0.47651101082478869</c:v>
                </c:pt>
                <c:pt idx="909">
                  <c:v>0.47651101082478869</c:v>
                </c:pt>
                <c:pt idx="910">
                  <c:v>0.47651101082478869</c:v>
                </c:pt>
                <c:pt idx="911">
                  <c:v>0.47651101082478869</c:v>
                </c:pt>
                <c:pt idx="912">
                  <c:v>0.47524625703604351</c:v>
                </c:pt>
                <c:pt idx="913">
                  <c:v>0.47280088527644332</c:v>
                </c:pt>
                <c:pt idx="914">
                  <c:v>0.47280088527644332</c:v>
                </c:pt>
                <c:pt idx="915">
                  <c:v>0.47280088527644332</c:v>
                </c:pt>
                <c:pt idx="916">
                  <c:v>0.47280088527644332</c:v>
                </c:pt>
                <c:pt idx="917">
                  <c:v>0.47280088527644332</c:v>
                </c:pt>
                <c:pt idx="918">
                  <c:v>0.47113290174131917</c:v>
                </c:pt>
                <c:pt idx="919">
                  <c:v>0.46960743630515339</c:v>
                </c:pt>
                <c:pt idx="920">
                  <c:v>0.46917256237346838</c:v>
                </c:pt>
                <c:pt idx="921">
                  <c:v>0.4665900925527261</c:v>
                </c:pt>
                <c:pt idx="922">
                  <c:v>0.4665900925527261</c:v>
                </c:pt>
                <c:pt idx="923">
                  <c:v>0.46656853534328968</c:v>
                </c:pt>
                <c:pt idx="924">
                  <c:v>0.46656853534328968</c:v>
                </c:pt>
                <c:pt idx="925">
                  <c:v>0.46656853534328968</c:v>
                </c:pt>
                <c:pt idx="926">
                  <c:v>0.46454532587681169</c:v>
                </c:pt>
                <c:pt idx="927">
                  <c:v>0.46454532587681169</c:v>
                </c:pt>
                <c:pt idx="928">
                  <c:v>0.46454532587681169</c:v>
                </c:pt>
                <c:pt idx="929">
                  <c:v>0.46454532587681169</c:v>
                </c:pt>
                <c:pt idx="930">
                  <c:v>0.46454532587681169</c:v>
                </c:pt>
                <c:pt idx="931">
                  <c:v>0.46454532587681169</c:v>
                </c:pt>
                <c:pt idx="932">
                  <c:v>0.46454532587681169</c:v>
                </c:pt>
                <c:pt idx="933">
                  <c:v>0.46454532587681169</c:v>
                </c:pt>
                <c:pt idx="934">
                  <c:v>0.46454532587681169</c:v>
                </c:pt>
                <c:pt idx="935">
                  <c:v>0.46897902894612209</c:v>
                </c:pt>
                <c:pt idx="936">
                  <c:v>0.46897902894612209</c:v>
                </c:pt>
                <c:pt idx="937">
                  <c:v>0.46897902894612209</c:v>
                </c:pt>
                <c:pt idx="938">
                  <c:v>0.46922056394989037</c:v>
                </c:pt>
                <c:pt idx="939">
                  <c:v>0.46673356519797771</c:v>
                </c:pt>
                <c:pt idx="940">
                  <c:v>0.46214246687882438</c:v>
                </c:pt>
                <c:pt idx="941">
                  <c:v>0.46193263806133877</c:v>
                </c:pt>
                <c:pt idx="942">
                  <c:v>0.46206245664660595</c:v>
                </c:pt>
                <c:pt idx="943">
                  <c:v>0.46206245664660595</c:v>
                </c:pt>
                <c:pt idx="944">
                  <c:v>0.46206245664660595</c:v>
                </c:pt>
                <c:pt idx="945">
                  <c:v>0.46201325936540599</c:v>
                </c:pt>
                <c:pt idx="946">
                  <c:v>0.46201325936540599</c:v>
                </c:pt>
                <c:pt idx="947">
                  <c:v>0.46201325936540599</c:v>
                </c:pt>
                <c:pt idx="948">
                  <c:v>0.46201325936540599</c:v>
                </c:pt>
                <c:pt idx="949">
                  <c:v>0.46201325936540599</c:v>
                </c:pt>
                <c:pt idx="950">
                  <c:v>0.46201325936540599</c:v>
                </c:pt>
                <c:pt idx="951">
                  <c:v>0.46644182188639033</c:v>
                </c:pt>
                <c:pt idx="952">
                  <c:v>0.46720966861134594</c:v>
                </c:pt>
                <c:pt idx="953">
                  <c:v>0.46720966861134594</c:v>
                </c:pt>
                <c:pt idx="954">
                  <c:v>0.46720966861134594</c:v>
                </c:pt>
                <c:pt idx="955">
                  <c:v>0.46720966861134594</c:v>
                </c:pt>
                <c:pt idx="956">
                  <c:v>0.46720966861134594</c:v>
                </c:pt>
                <c:pt idx="957">
                  <c:v>0.46720966861134594</c:v>
                </c:pt>
                <c:pt idx="958">
                  <c:v>0.46720966861134594</c:v>
                </c:pt>
                <c:pt idx="959">
                  <c:v>0.46720966861134594</c:v>
                </c:pt>
                <c:pt idx="960">
                  <c:v>0.46720966861134594</c:v>
                </c:pt>
                <c:pt idx="961">
                  <c:v>0.46720966861134594</c:v>
                </c:pt>
                <c:pt idx="962">
                  <c:v>0.46720966861134594</c:v>
                </c:pt>
                <c:pt idx="963">
                  <c:v>0.46778522356733854</c:v>
                </c:pt>
                <c:pt idx="964">
                  <c:v>0.47385781781656633</c:v>
                </c:pt>
                <c:pt idx="965">
                  <c:v>0.47442684450367723</c:v>
                </c:pt>
                <c:pt idx="966">
                  <c:v>0.47610837754159263</c:v>
                </c:pt>
                <c:pt idx="967">
                  <c:v>0.47632959032132505</c:v>
                </c:pt>
                <c:pt idx="968">
                  <c:v>0.47774530169104867</c:v>
                </c:pt>
                <c:pt idx="969">
                  <c:v>0.47855971070378628</c:v>
                </c:pt>
                <c:pt idx="970">
                  <c:v>0.47900135939096927</c:v>
                </c:pt>
                <c:pt idx="971">
                  <c:v>0.4800899897983632</c:v>
                </c:pt>
                <c:pt idx="972">
                  <c:v>0.48268344928340318</c:v>
                </c:pt>
                <c:pt idx="973">
                  <c:v>0.48473156279276702</c:v>
                </c:pt>
                <c:pt idx="974">
                  <c:v>0.48551393520553349</c:v>
                </c:pt>
                <c:pt idx="975">
                  <c:v>0.48624421961698411</c:v>
                </c:pt>
                <c:pt idx="976">
                  <c:v>0.48757645767660562</c:v>
                </c:pt>
                <c:pt idx="977">
                  <c:v>0.49047920665284206</c:v>
                </c:pt>
                <c:pt idx="978">
                  <c:v>0.49904331475612135</c:v>
                </c:pt>
                <c:pt idx="979">
                  <c:v>0.51494043496277342</c:v>
                </c:pt>
                <c:pt idx="980">
                  <c:v>0.51553937355791335</c:v>
                </c:pt>
                <c:pt idx="981">
                  <c:v>0.51554174187785662</c:v>
                </c:pt>
                <c:pt idx="982">
                  <c:v>0.51554174187785662</c:v>
                </c:pt>
                <c:pt idx="983">
                  <c:v>0.51554174187785662</c:v>
                </c:pt>
                <c:pt idx="984">
                  <c:v>0.51554174187785662</c:v>
                </c:pt>
                <c:pt idx="985">
                  <c:v>0.51554174187785662</c:v>
                </c:pt>
                <c:pt idx="986">
                  <c:v>0.51554174187785662</c:v>
                </c:pt>
                <c:pt idx="987">
                  <c:v>0.51554174187785662</c:v>
                </c:pt>
                <c:pt idx="988">
                  <c:v>0.51554174187785662</c:v>
                </c:pt>
                <c:pt idx="989">
                  <c:v>0.51554174187785662</c:v>
                </c:pt>
                <c:pt idx="990">
                  <c:v>0.51554174187785662</c:v>
                </c:pt>
                <c:pt idx="991">
                  <c:v>0.51554174187785662</c:v>
                </c:pt>
                <c:pt idx="992">
                  <c:v>0.51554174187785662</c:v>
                </c:pt>
                <c:pt idx="993">
                  <c:v>0.51554174187785662</c:v>
                </c:pt>
                <c:pt idx="994">
                  <c:v>0.51554174187785662</c:v>
                </c:pt>
                <c:pt idx="995">
                  <c:v>0.51554174187785662</c:v>
                </c:pt>
                <c:pt idx="996">
                  <c:v>0.51554174187785662</c:v>
                </c:pt>
                <c:pt idx="997">
                  <c:v>0.51554174187785662</c:v>
                </c:pt>
                <c:pt idx="998">
                  <c:v>0.51554174187785662</c:v>
                </c:pt>
                <c:pt idx="999">
                  <c:v>0.51554174187785662</c:v>
                </c:pt>
                <c:pt idx="1000">
                  <c:v>0.51554174187785662</c:v>
                </c:pt>
                <c:pt idx="1001">
                  <c:v>0.51554174187785662</c:v>
                </c:pt>
                <c:pt idx="1002">
                  <c:v>0.51617016999238663</c:v>
                </c:pt>
                <c:pt idx="1003">
                  <c:v>0.51661412917113769</c:v>
                </c:pt>
                <c:pt idx="1004">
                  <c:v>0.52531529628229645</c:v>
                </c:pt>
                <c:pt idx="1005">
                  <c:v>0.52531529628229645</c:v>
                </c:pt>
                <c:pt idx="1006">
                  <c:v>0.52531529628229645</c:v>
                </c:pt>
                <c:pt idx="1007">
                  <c:v>0.52531529628229645</c:v>
                </c:pt>
                <c:pt idx="1008">
                  <c:v>0.52565252127913165</c:v>
                </c:pt>
                <c:pt idx="1009">
                  <c:v>0.53104810253730039</c:v>
                </c:pt>
                <c:pt idx="1010">
                  <c:v>0.53104810253730039</c:v>
                </c:pt>
                <c:pt idx="1011">
                  <c:v>0.53457478144670201</c:v>
                </c:pt>
                <c:pt idx="1012">
                  <c:v>0.54179723453198392</c:v>
                </c:pt>
                <c:pt idx="1013">
                  <c:v>0.54200995489874826</c:v>
                </c:pt>
                <c:pt idx="1014">
                  <c:v>0.54346249827644721</c:v>
                </c:pt>
                <c:pt idx="1015">
                  <c:v>0.54346249827644721</c:v>
                </c:pt>
                <c:pt idx="1016">
                  <c:v>0.54346249827644721</c:v>
                </c:pt>
                <c:pt idx="1017">
                  <c:v>0.54346249827644721</c:v>
                </c:pt>
                <c:pt idx="1018">
                  <c:v>0.54346249827644721</c:v>
                </c:pt>
                <c:pt idx="1019">
                  <c:v>0.54346249827644721</c:v>
                </c:pt>
                <c:pt idx="1020">
                  <c:v>0.54346249827644721</c:v>
                </c:pt>
                <c:pt idx="1021">
                  <c:v>0.54589592171360268</c:v>
                </c:pt>
                <c:pt idx="1022">
                  <c:v>0.54863775535537462</c:v>
                </c:pt>
                <c:pt idx="1023">
                  <c:v>0.5493573488419875</c:v>
                </c:pt>
                <c:pt idx="1024">
                  <c:v>0.55065516111254242</c:v>
                </c:pt>
                <c:pt idx="1025">
                  <c:v>0.55082097552112552</c:v>
                </c:pt>
                <c:pt idx="1026">
                  <c:v>0.55213385676855642</c:v>
                </c:pt>
                <c:pt idx="1027">
                  <c:v>0.55398187567717216</c:v>
                </c:pt>
                <c:pt idx="1028">
                  <c:v>0.55909240526611181</c:v>
                </c:pt>
                <c:pt idx="1029">
                  <c:v>0.57178268150144196</c:v>
                </c:pt>
                <c:pt idx="1030">
                  <c:v>0.58111541849798576</c:v>
                </c:pt>
                <c:pt idx="1031">
                  <c:v>0.58664795833439787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22-41F4-A914-B9BE69AE6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9996367"/>
        <c:axId val="537195407"/>
      </c:lineChart>
      <c:dateAx>
        <c:axId val="2029996367"/>
        <c:scaling>
          <c:orientation val="minMax"/>
          <c:min val="42740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37195407"/>
        <c:crosses val="autoZero"/>
        <c:auto val="1"/>
        <c:lblOffset val="100"/>
        <c:baseTimeUnit val="days"/>
      </c:dateAx>
      <c:valAx>
        <c:axId val="537195407"/>
        <c:scaling>
          <c:orientation val="minMax"/>
          <c:max val="0.65000000000000013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2999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'crack spread y Brent_WTI'!$D$208:$D$479</c:f>
              <c:numCache>
                <c:formatCode>General</c:formatCode>
                <c:ptCount val="272"/>
                <c:pt idx="0">
                  <c:v>3.7609948437973717E-2</c:v>
                </c:pt>
                <c:pt idx="1">
                  <c:v>-8.5377611140867726E-2</c:v>
                </c:pt>
                <c:pt idx="2">
                  <c:v>0.30716358637543917</c:v>
                </c:pt>
                <c:pt idx="3">
                  <c:v>0.72362555720653776</c:v>
                </c:pt>
                <c:pt idx="4">
                  <c:v>1.1277349447801623</c:v>
                </c:pt>
                <c:pt idx="5">
                  <c:v>0.89060415475509824</c:v>
                </c:pt>
                <c:pt idx="6">
                  <c:v>0.65281306715063514</c:v>
                </c:pt>
                <c:pt idx="7">
                  <c:v>-8.4836339345357392E-2</c:v>
                </c:pt>
                <c:pt idx="8">
                  <c:v>0.60267960267960263</c:v>
                </c:pt>
                <c:pt idx="9">
                  <c:v>0.35999083409715849</c:v>
                </c:pt>
                <c:pt idx="10">
                  <c:v>0.40917701536518614</c:v>
                </c:pt>
                <c:pt idx="11">
                  <c:v>-9.334998438963471E-2</c:v>
                </c:pt>
                <c:pt idx="12">
                  <c:v>0.22858813212510976</c:v>
                </c:pt>
                <c:pt idx="13">
                  <c:v>-4.6732255797610756E-2</c:v>
                </c:pt>
                <c:pt idx="14">
                  <c:v>0.61159149333956542</c:v>
                </c:pt>
                <c:pt idx="15">
                  <c:v>0.16216475095785432</c:v>
                </c:pt>
                <c:pt idx="16">
                  <c:v>-7.952208402702976E-2</c:v>
                </c:pt>
                <c:pt idx="17">
                  <c:v>3.3064516129032162E-2</c:v>
                </c:pt>
                <c:pt idx="18">
                  <c:v>0.23289777094542674</c:v>
                </c:pt>
                <c:pt idx="19">
                  <c:v>3.2479927007299265</c:v>
                </c:pt>
                <c:pt idx="20">
                  <c:v>2.2120207552608822</c:v>
                </c:pt>
                <c:pt idx="21">
                  <c:v>0.73496208930075846</c:v>
                </c:pt>
                <c:pt idx="22">
                  <c:v>0.2330097087378642</c:v>
                </c:pt>
                <c:pt idx="23">
                  <c:v>1.0840220385674932</c:v>
                </c:pt>
                <c:pt idx="24">
                  <c:v>1.0349750178443973E-2</c:v>
                </c:pt>
                <c:pt idx="25">
                  <c:v>-0.11008723430396838</c:v>
                </c:pt>
                <c:pt idx="26">
                  <c:v>-0.11419663573085836</c:v>
                </c:pt>
                <c:pt idx="27">
                  <c:v>0.21964889145306188</c:v>
                </c:pt>
                <c:pt idx="28">
                  <c:v>0.63038621129907457</c:v>
                </c:pt>
                <c:pt idx="29">
                  <c:v>0.61953551912568328</c:v>
                </c:pt>
                <c:pt idx="30">
                  <c:v>0.43008550053437822</c:v>
                </c:pt>
                <c:pt idx="31">
                  <c:v>-0.66162635852055507</c:v>
                </c:pt>
                <c:pt idx="32">
                  <c:v>-0.76899259591653579</c:v>
                </c:pt>
                <c:pt idx="33">
                  <c:v>-0.55598718073225206</c:v>
                </c:pt>
                <c:pt idx="34">
                  <c:v>0.14936402180496655</c:v>
                </c:pt>
                <c:pt idx="35">
                  <c:v>-0.39846331791143419</c:v>
                </c:pt>
                <c:pt idx="36">
                  <c:v>4.792181796773809E-2</c:v>
                </c:pt>
                <c:pt idx="37">
                  <c:v>1.1496617423719453</c:v>
                </c:pt>
                <c:pt idx="38">
                  <c:v>0.47589424572317252</c:v>
                </c:pt>
                <c:pt idx="39">
                  <c:v>0.62724692526017023</c:v>
                </c:pt>
                <c:pt idx="40">
                  <c:v>0.56897676846776291</c:v>
                </c:pt>
                <c:pt idx="41">
                  <c:v>0.24793637404350166</c:v>
                </c:pt>
                <c:pt idx="42">
                  <c:v>-0.34732515413838194</c:v>
                </c:pt>
                <c:pt idx="43">
                  <c:v>0.24031991875079339</c:v>
                </c:pt>
                <c:pt idx="44">
                  <c:v>0.29156954156954162</c:v>
                </c:pt>
                <c:pt idx="45">
                  <c:v>0.38145231846019234</c:v>
                </c:pt>
                <c:pt idx="46">
                  <c:v>-5.5965430016863271E-2</c:v>
                </c:pt>
                <c:pt idx="47">
                  <c:v>0.49072929542645238</c:v>
                </c:pt>
                <c:pt idx="48">
                  <c:v>8.5280898876404443E-2</c:v>
                </c:pt>
                <c:pt idx="49">
                  <c:v>-0.21554271034039818</c:v>
                </c:pt>
                <c:pt idx="50">
                  <c:v>-0.29765404026398978</c:v>
                </c:pt>
                <c:pt idx="51">
                  <c:v>-0.4963455149501661</c:v>
                </c:pt>
                <c:pt idx="52">
                  <c:v>-0.26244645011021916</c:v>
                </c:pt>
                <c:pt idx="53">
                  <c:v>-0.38610467361915801</c:v>
                </c:pt>
                <c:pt idx="54">
                  <c:v>-1.3835877862595325E-2</c:v>
                </c:pt>
                <c:pt idx="55">
                  <c:v>-6.4073694984646878E-2</c:v>
                </c:pt>
                <c:pt idx="56">
                  <c:v>0.30861783726876224</c:v>
                </c:pt>
                <c:pt idx="57">
                  <c:v>-0.48480050664977836</c:v>
                </c:pt>
                <c:pt idx="58">
                  <c:v>-0.59607011276096911</c:v>
                </c:pt>
                <c:pt idx="59">
                  <c:v>-0.50939745715865115</c:v>
                </c:pt>
                <c:pt idx="60">
                  <c:v>0.44114297546329828</c:v>
                </c:pt>
                <c:pt idx="61">
                  <c:v>-6.5416734894383599E-2</c:v>
                </c:pt>
                <c:pt idx="62">
                  <c:v>-0.26666140240050529</c:v>
                </c:pt>
                <c:pt idx="63">
                  <c:v>-0.28776385224274403</c:v>
                </c:pt>
                <c:pt idx="64">
                  <c:v>-0.42226357638301482</c:v>
                </c:pt>
                <c:pt idx="65">
                  <c:v>-0.33983484073928427</c:v>
                </c:pt>
                <c:pt idx="66">
                  <c:v>0.21509433962264146</c:v>
                </c:pt>
                <c:pt idx="67">
                  <c:v>-0.33989501312335968</c:v>
                </c:pt>
                <c:pt idx="68">
                  <c:v>-0.53016894609814957</c:v>
                </c:pt>
                <c:pt idx="69">
                  <c:v>0.82513829133374306</c:v>
                </c:pt>
                <c:pt idx="70">
                  <c:v>1.1318407960199006</c:v>
                </c:pt>
                <c:pt idx="71">
                  <c:v>0.45352112676056344</c:v>
                </c:pt>
                <c:pt idx="72">
                  <c:v>-0.4635775862068966</c:v>
                </c:pt>
                <c:pt idx="73">
                  <c:v>-0.11563731931668841</c:v>
                </c:pt>
                <c:pt idx="74">
                  <c:v>0.22192311833746103</c:v>
                </c:pt>
                <c:pt idx="75">
                  <c:v>0.55742069923593429</c:v>
                </c:pt>
                <c:pt idx="76">
                  <c:v>5.7881893606637425E-2</c:v>
                </c:pt>
                <c:pt idx="77">
                  <c:v>0.25327614963068856</c:v>
                </c:pt>
                <c:pt idx="78">
                  <c:v>-0.22670807453416142</c:v>
                </c:pt>
                <c:pt idx="79">
                  <c:v>0.32140490390987408</c:v>
                </c:pt>
                <c:pt idx="80">
                  <c:v>1.1501956947162424</c:v>
                </c:pt>
                <c:pt idx="81">
                  <c:v>0.27310995117023062</c:v>
                </c:pt>
                <c:pt idx="82">
                  <c:v>0.2526902631920136</c:v>
                </c:pt>
                <c:pt idx="83">
                  <c:v>0.58423772609819125</c:v>
                </c:pt>
                <c:pt idx="84">
                  <c:v>1.1664657827775544</c:v>
                </c:pt>
                <c:pt idx="85">
                  <c:v>1.4933135215453195</c:v>
                </c:pt>
                <c:pt idx="86">
                  <c:v>1.1035424744448359</c:v>
                </c:pt>
                <c:pt idx="87">
                  <c:v>1.0133799152605367</c:v>
                </c:pt>
                <c:pt idx="88">
                  <c:v>1.3482192286399708</c:v>
                </c:pt>
                <c:pt idx="89">
                  <c:v>1.7534220532319393</c:v>
                </c:pt>
                <c:pt idx="90">
                  <c:v>2.4304397075481412</c:v>
                </c:pt>
                <c:pt idx="91">
                  <c:v>3.3758776328986961</c:v>
                </c:pt>
                <c:pt idx="92">
                  <c:v>2.501365187713311</c:v>
                </c:pt>
                <c:pt idx="93">
                  <c:v>1.987171009125777</c:v>
                </c:pt>
                <c:pt idx="94">
                  <c:v>0.41037052370109706</c:v>
                </c:pt>
                <c:pt idx="95">
                  <c:v>0.33550807372369928</c:v>
                </c:pt>
                <c:pt idx="96">
                  <c:v>0.55640724485380488</c:v>
                </c:pt>
                <c:pt idx="97">
                  <c:v>0.15272149384187506</c:v>
                </c:pt>
                <c:pt idx="98">
                  <c:v>0.42381969754094939</c:v>
                </c:pt>
                <c:pt idx="99">
                  <c:v>4.1349774791406002E-3</c:v>
                </c:pt>
                <c:pt idx="100">
                  <c:v>8.25147347740669E-2</c:v>
                </c:pt>
                <c:pt idx="101">
                  <c:v>-7.929986881171025E-2</c:v>
                </c:pt>
                <c:pt idx="102">
                  <c:v>-0.11469996697985774</c:v>
                </c:pt>
                <c:pt idx="103">
                  <c:v>-0.1034611197066071</c:v>
                </c:pt>
                <c:pt idx="104">
                  <c:v>9.828768236020391E-2</c:v>
                </c:pt>
                <c:pt idx="105">
                  <c:v>0.34069777738422036</c:v>
                </c:pt>
                <c:pt idx="106">
                  <c:v>1.2299845894180672</c:v>
                </c:pt>
                <c:pt idx="107">
                  <c:v>0.70694919394235445</c:v>
                </c:pt>
                <c:pt idx="108">
                  <c:v>0.23357693224243392</c:v>
                </c:pt>
                <c:pt idx="109">
                  <c:v>0.25877162749017724</c:v>
                </c:pt>
                <c:pt idx="110">
                  <c:v>-4.3044603977874574E-2</c:v>
                </c:pt>
                <c:pt idx="111">
                  <c:v>-9.0006618133686267E-2</c:v>
                </c:pt>
                <c:pt idx="112">
                  <c:v>-0.12497277676951002</c:v>
                </c:pt>
                <c:pt idx="113">
                  <c:v>-0.26881397877685709</c:v>
                </c:pt>
                <c:pt idx="114">
                  <c:v>-0.26637732266377323</c:v>
                </c:pt>
                <c:pt idx="115">
                  <c:v>-0.45080054967882144</c:v>
                </c:pt>
                <c:pt idx="116">
                  <c:v>-0.61951955505591383</c:v>
                </c:pt>
                <c:pt idx="117">
                  <c:v>-0.42501898880486111</c:v>
                </c:pt>
                <c:pt idx="118">
                  <c:v>-0.20132947216006325</c:v>
                </c:pt>
                <c:pt idx="119">
                  <c:v>-0.19514900010732295</c:v>
                </c:pt>
                <c:pt idx="120">
                  <c:v>-0.41566051708039542</c:v>
                </c:pt>
                <c:pt idx="121">
                  <c:v>-0.3701056897212639</c:v>
                </c:pt>
                <c:pt idx="122">
                  <c:v>-0.3500999231360491</c:v>
                </c:pt>
                <c:pt idx="123">
                  <c:v>-1.9919191919191892E-2</c:v>
                </c:pt>
                <c:pt idx="124">
                  <c:v>-0.13145559381092631</c:v>
                </c:pt>
                <c:pt idx="125">
                  <c:v>0.10241025641025647</c:v>
                </c:pt>
                <c:pt idx="126">
                  <c:v>-4.7004991680532404E-2</c:v>
                </c:pt>
                <c:pt idx="127">
                  <c:v>1.9668315391329738E-2</c:v>
                </c:pt>
                <c:pt idx="128">
                  <c:v>0.10341342041831902</c:v>
                </c:pt>
                <c:pt idx="129">
                  <c:v>-0.15277698007007079</c:v>
                </c:pt>
                <c:pt idx="130">
                  <c:v>-0.37041615162752373</c:v>
                </c:pt>
                <c:pt idx="131">
                  <c:v>-0.39465730287136636</c:v>
                </c:pt>
                <c:pt idx="132">
                  <c:v>-6.4521461237533662E-2</c:v>
                </c:pt>
                <c:pt idx="133">
                  <c:v>0.44546837643990433</c:v>
                </c:pt>
                <c:pt idx="134">
                  <c:v>0.22395685495316475</c:v>
                </c:pt>
                <c:pt idx="135">
                  <c:v>4.5471410314548377E-2</c:v>
                </c:pt>
                <c:pt idx="136">
                  <c:v>0.18210908396217418</c:v>
                </c:pt>
                <c:pt idx="137">
                  <c:v>0.14174070800576821</c:v>
                </c:pt>
                <c:pt idx="138">
                  <c:v>0.20781803191231396</c:v>
                </c:pt>
                <c:pt idx="139">
                  <c:v>-5.3130171774239621E-2</c:v>
                </c:pt>
                <c:pt idx="140">
                  <c:v>3.593827073497291E-2</c:v>
                </c:pt>
                <c:pt idx="141">
                  <c:v>-0.11538200799945764</c:v>
                </c:pt>
                <c:pt idx="142">
                  <c:v>-9.0183246073298418E-2</c:v>
                </c:pt>
                <c:pt idx="143">
                  <c:v>4.8755415228724619E-2</c:v>
                </c:pt>
                <c:pt idx="144">
                  <c:v>-0.22334786193897993</c:v>
                </c:pt>
                <c:pt idx="145">
                  <c:v>-0.44242624725588664</c:v>
                </c:pt>
                <c:pt idx="146">
                  <c:v>-0.27469851576994431</c:v>
                </c:pt>
                <c:pt idx="147">
                  <c:v>-0.27417192429022075</c:v>
                </c:pt>
                <c:pt idx="148">
                  <c:v>-0.31174498000080808</c:v>
                </c:pt>
                <c:pt idx="149">
                  <c:v>-0.40726857887874834</c:v>
                </c:pt>
                <c:pt idx="150">
                  <c:v>-0.4519755862512046</c:v>
                </c:pt>
                <c:pt idx="151">
                  <c:v>-0.24089922854387646</c:v>
                </c:pt>
                <c:pt idx="152">
                  <c:v>-2.9793891572001963E-2</c:v>
                </c:pt>
                <c:pt idx="153">
                  <c:v>6.8357728561575737E-2</c:v>
                </c:pt>
                <c:pt idx="154">
                  <c:v>1.6975974679902306E-2</c:v>
                </c:pt>
                <c:pt idx="155">
                  <c:v>0.20842960162430879</c:v>
                </c:pt>
                <c:pt idx="156">
                  <c:v>1.8049446382526924E-2</c:v>
                </c:pt>
                <c:pt idx="157">
                  <c:v>-6.3049457958038957E-2</c:v>
                </c:pt>
                <c:pt idx="158">
                  <c:v>1.9344524380495498E-2</c:v>
                </c:pt>
                <c:pt idx="159">
                  <c:v>-0.17868202314336934</c:v>
                </c:pt>
                <c:pt idx="160">
                  <c:v>3.5104197240974466E-2</c:v>
                </c:pt>
                <c:pt idx="161">
                  <c:v>0.17590046741820187</c:v>
                </c:pt>
                <c:pt idx="162">
                  <c:v>0.4740621336459554</c:v>
                </c:pt>
                <c:pt idx="163">
                  <c:v>1.1416435093290986</c:v>
                </c:pt>
                <c:pt idx="164">
                  <c:v>0.26950851854448565</c:v>
                </c:pt>
                <c:pt idx="165">
                  <c:v>0.46739832149774041</c:v>
                </c:pt>
                <c:pt idx="166">
                  <c:v>0.24529636440797864</c:v>
                </c:pt>
                <c:pt idx="167">
                  <c:v>8.6442641946697485E-2</c:v>
                </c:pt>
                <c:pt idx="168">
                  <c:v>0.28300059594755655</c:v>
                </c:pt>
                <c:pt idx="169">
                  <c:v>8.7842505180750541E-2</c:v>
                </c:pt>
                <c:pt idx="170">
                  <c:v>4.1980342952739447E-2</c:v>
                </c:pt>
                <c:pt idx="171">
                  <c:v>0.40117740441857386</c:v>
                </c:pt>
                <c:pt idx="172">
                  <c:v>0.37911869789599062</c:v>
                </c:pt>
                <c:pt idx="173">
                  <c:v>-1.6601391243350583E-2</c:v>
                </c:pt>
                <c:pt idx="174">
                  <c:v>-3.4794711203896989E-2</c:v>
                </c:pt>
                <c:pt idx="175">
                  <c:v>-0.3532661081041002</c:v>
                </c:pt>
                <c:pt idx="176">
                  <c:v>-9.9409068316120841E-3</c:v>
                </c:pt>
                <c:pt idx="177">
                  <c:v>-0.25458278339932539</c:v>
                </c:pt>
                <c:pt idx="178">
                  <c:v>-0.20316937407701929</c:v>
                </c:pt>
                <c:pt idx="179">
                  <c:v>-0.22354948805460739</c:v>
                </c:pt>
                <c:pt idx="180">
                  <c:v>-0.34773268304012073</c:v>
                </c:pt>
                <c:pt idx="181">
                  <c:v>7.0430733410942858E-2</c:v>
                </c:pt>
                <c:pt idx="182">
                  <c:v>6.7733681200139451E-3</c:v>
                </c:pt>
                <c:pt idx="183">
                  <c:v>8.9269697398857595E-2</c:v>
                </c:pt>
                <c:pt idx="184">
                  <c:v>-0.10823258491652277</c:v>
                </c:pt>
                <c:pt idx="185">
                  <c:v>0.30083813826309225</c:v>
                </c:pt>
                <c:pt idx="186">
                  <c:v>8.7702132042434933E-2</c:v>
                </c:pt>
                <c:pt idx="187">
                  <c:v>-0.23668672972198335</c:v>
                </c:pt>
                <c:pt idx="188">
                  <c:v>-8.7688960785407444E-2</c:v>
                </c:pt>
                <c:pt idx="189">
                  <c:v>9.5416092858548129E-2</c:v>
                </c:pt>
                <c:pt idx="190">
                  <c:v>9.965072350131865E-2</c:v>
                </c:pt>
                <c:pt idx="191">
                  <c:v>7.9670329670329387E-3</c:v>
                </c:pt>
                <c:pt idx="192">
                  <c:v>0.17527149724051982</c:v>
                </c:pt>
                <c:pt idx="193">
                  <c:v>-0.15324534084729835</c:v>
                </c:pt>
                <c:pt idx="194">
                  <c:v>-0.51873816405860662</c:v>
                </c:pt>
                <c:pt idx="195">
                  <c:v>-0.3715437288723239</c:v>
                </c:pt>
                <c:pt idx="196">
                  <c:v>-0.57659319376556306</c:v>
                </c:pt>
                <c:pt idx="197">
                  <c:v>-0.49762383476512517</c:v>
                </c:pt>
                <c:pt idx="198">
                  <c:v>-0.53728516642204438</c:v>
                </c:pt>
                <c:pt idx="199">
                  <c:v>-0.36009312105737457</c:v>
                </c:pt>
                <c:pt idx="200">
                  <c:v>-0.44542953225313364</c:v>
                </c:pt>
                <c:pt idx="201">
                  <c:v>-0.50089798850574718</c:v>
                </c:pt>
                <c:pt idx="202">
                  <c:v>-0.43780385039216951</c:v>
                </c:pt>
                <c:pt idx="203">
                  <c:v>-0.19071954210956665</c:v>
                </c:pt>
                <c:pt idx="204">
                  <c:v>4.1505718397333968E-2</c:v>
                </c:pt>
                <c:pt idx="205">
                  <c:v>9.7553856033627095E-2</c:v>
                </c:pt>
                <c:pt idx="206">
                  <c:v>1.1167029098063579</c:v>
                </c:pt>
                <c:pt idx="207">
                  <c:v>0.47424315564443842</c:v>
                </c:pt>
                <c:pt idx="208">
                  <c:v>1.3733391417991725</c:v>
                </c:pt>
                <c:pt idx="209">
                  <c:v>0.74304165908677455</c:v>
                </c:pt>
                <c:pt idx="210">
                  <c:v>1.2518162283843242</c:v>
                </c:pt>
                <c:pt idx="211">
                  <c:v>1.469428470836756</c:v>
                </c:pt>
                <c:pt idx="212">
                  <c:v>1.1008820286659318</c:v>
                </c:pt>
                <c:pt idx="213">
                  <c:v>1.1029147175242895</c:v>
                </c:pt>
                <c:pt idx="214">
                  <c:v>0.99043007033321828</c:v>
                </c:pt>
                <c:pt idx="215">
                  <c:v>0.61875894586174951</c:v>
                </c:pt>
                <c:pt idx="216">
                  <c:v>0.56395898480110551</c:v>
                </c:pt>
                <c:pt idx="217">
                  <c:v>0.46734042553191468</c:v>
                </c:pt>
                <c:pt idx="218">
                  <c:v>0.68631671640330705</c:v>
                </c:pt>
                <c:pt idx="219">
                  <c:v>1.2434746000561323</c:v>
                </c:pt>
                <c:pt idx="220">
                  <c:v>1.3496237151248165</c:v>
                </c:pt>
                <c:pt idx="221">
                  <c:v>1.5004435631164221</c:v>
                </c:pt>
                <c:pt idx="222">
                  <c:v>0.71731721724905695</c:v>
                </c:pt>
                <c:pt idx="223">
                  <c:v>0.40823115673415078</c:v>
                </c:pt>
                <c:pt idx="224">
                  <c:v>0.67725006559958034</c:v>
                </c:pt>
                <c:pt idx="225">
                  <c:v>1.0408396075747204</c:v>
                </c:pt>
                <c:pt idx="226">
                  <c:v>0.91426750854428529</c:v>
                </c:pt>
                <c:pt idx="227">
                  <c:v>0.84983876001248304</c:v>
                </c:pt>
                <c:pt idx="228">
                  <c:v>0.70701199665209691</c:v>
                </c:pt>
                <c:pt idx="229">
                  <c:v>0.31294859711447853</c:v>
                </c:pt>
                <c:pt idx="230">
                  <c:v>4.0644038294168849E-2</c:v>
                </c:pt>
                <c:pt idx="231">
                  <c:v>-0.43049561101728484</c:v>
                </c:pt>
                <c:pt idx="232">
                  <c:v>-0.37657949729508045</c:v>
                </c:pt>
                <c:pt idx="233">
                  <c:v>-0.27354119709491609</c:v>
                </c:pt>
                <c:pt idx="234">
                  <c:v>9.610245283518104E-2</c:v>
                </c:pt>
                <c:pt idx="235">
                  <c:v>7.2860421166306644E-2</c:v>
                </c:pt>
                <c:pt idx="236">
                  <c:v>-0.30068836045056313</c:v>
                </c:pt>
                <c:pt idx="237">
                  <c:v>-0.38557853549468979</c:v>
                </c:pt>
                <c:pt idx="238">
                  <c:v>-0.29365127398172253</c:v>
                </c:pt>
                <c:pt idx="239">
                  <c:v>-0.33549838324195136</c:v>
                </c:pt>
                <c:pt idx="240">
                  <c:v>-0.30170793495137693</c:v>
                </c:pt>
                <c:pt idx="241">
                  <c:v>-0.14191446478367709</c:v>
                </c:pt>
                <c:pt idx="242">
                  <c:v>-0.17133617685595603</c:v>
                </c:pt>
                <c:pt idx="243">
                  <c:v>5.8504796075272703E-2</c:v>
                </c:pt>
                <c:pt idx="244">
                  <c:v>-0.24692208890698908</c:v>
                </c:pt>
                <c:pt idx="245">
                  <c:v>-0.30023844408055378</c:v>
                </c:pt>
                <c:pt idx="246">
                  <c:v>-0.4056729028364513</c:v>
                </c:pt>
                <c:pt idx="247">
                  <c:v>-0.46330722531534074</c:v>
                </c:pt>
                <c:pt idx="248">
                  <c:v>-0.27771812080536917</c:v>
                </c:pt>
                <c:pt idx="249">
                  <c:v>-0.21975072780203797</c:v>
                </c:pt>
                <c:pt idx="250">
                  <c:v>-0.32675006426184561</c:v>
                </c:pt>
                <c:pt idx="251">
                  <c:v>-0.28168239326365674</c:v>
                </c:pt>
                <c:pt idx="252">
                  <c:v>-0.26896820752876938</c:v>
                </c:pt>
                <c:pt idx="253">
                  <c:v>-0.1948904404903633</c:v>
                </c:pt>
                <c:pt idx="254">
                  <c:v>-0.17217830109335586</c:v>
                </c:pt>
                <c:pt idx="255">
                  <c:v>-8.5673768677365758E-2</c:v>
                </c:pt>
                <c:pt idx="256">
                  <c:v>-1.7804401181413576E-2</c:v>
                </c:pt>
                <c:pt idx="257">
                  <c:v>1.9993431316200017E-2</c:v>
                </c:pt>
                <c:pt idx="258">
                  <c:v>1.7343623070674274E-2</c:v>
                </c:pt>
                <c:pt idx="259">
                  <c:v>0.34187082405345204</c:v>
                </c:pt>
                <c:pt idx="260">
                  <c:v>0.479340890788577</c:v>
                </c:pt>
                <c:pt idx="261">
                  <c:v>0.50842418235877118</c:v>
                </c:pt>
                <c:pt idx="262">
                  <c:v>0.57683741648106923</c:v>
                </c:pt>
                <c:pt idx="263">
                  <c:v>0.19645381715362875</c:v>
                </c:pt>
                <c:pt idx="264">
                  <c:v>0.30421558164354323</c:v>
                </c:pt>
                <c:pt idx="265">
                  <c:v>0.33326672528175205</c:v>
                </c:pt>
                <c:pt idx="266">
                  <c:v>0.86028365912138849</c:v>
                </c:pt>
                <c:pt idx="267">
                  <c:v>1.0069226404388121</c:v>
                </c:pt>
                <c:pt idx="268">
                  <c:v>0.97662106645207736</c:v>
                </c:pt>
                <c:pt idx="269">
                  <c:v>1.2670557456228622</c:v>
                </c:pt>
                <c:pt idx="270">
                  <c:v>1.4220465524813348</c:v>
                </c:pt>
                <c:pt idx="271">
                  <c:v>1.7066171653199391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11-4F87-98DB-8B2A3A1D1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5916048"/>
        <c:axId val="325924688"/>
      </c:scatterChart>
      <c:valAx>
        <c:axId val="32591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5924688"/>
        <c:crosses val="autoZero"/>
        <c:crossBetween val="midCat"/>
      </c:valAx>
      <c:valAx>
        <c:axId val="32592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591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Macro!$B$160:$B$275</c:f>
              <c:numCache>
                <c:formatCode>m/d/yyyy</c:formatCode>
                <c:ptCount val="116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  <c:pt idx="70">
                  <c:v>44895</c:v>
                </c:pt>
                <c:pt idx="71">
                  <c:v>44926</c:v>
                </c:pt>
                <c:pt idx="72">
                  <c:v>44957</c:v>
                </c:pt>
                <c:pt idx="73">
                  <c:v>44985</c:v>
                </c:pt>
                <c:pt idx="74">
                  <c:v>45016</c:v>
                </c:pt>
                <c:pt idx="75">
                  <c:v>45046</c:v>
                </c:pt>
                <c:pt idx="76">
                  <c:v>45077</c:v>
                </c:pt>
                <c:pt idx="77">
                  <c:v>45107</c:v>
                </c:pt>
                <c:pt idx="78">
                  <c:v>45138</c:v>
                </c:pt>
                <c:pt idx="79">
                  <c:v>45169</c:v>
                </c:pt>
                <c:pt idx="80">
                  <c:v>45199</c:v>
                </c:pt>
                <c:pt idx="81">
                  <c:v>45230</c:v>
                </c:pt>
                <c:pt idx="82">
                  <c:v>45260</c:v>
                </c:pt>
                <c:pt idx="83">
                  <c:v>45291</c:v>
                </c:pt>
                <c:pt idx="84">
                  <c:v>45322</c:v>
                </c:pt>
                <c:pt idx="85">
                  <c:v>45351</c:v>
                </c:pt>
                <c:pt idx="86">
                  <c:v>45382</c:v>
                </c:pt>
                <c:pt idx="87">
                  <c:v>45412</c:v>
                </c:pt>
                <c:pt idx="88">
                  <c:v>45443</c:v>
                </c:pt>
                <c:pt idx="89">
                  <c:v>45473</c:v>
                </c:pt>
                <c:pt idx="90">
                  <c:v>45504</c:v>
                </c:pt>
                <c:pt idx="91">
                  <c:v>45535</c:v>
                </c:pt>
                <c:pt idx="92">
                  <c:v>45565</c:v>
                </c:pt>
                <c:pt idx="93">
                  <c:v>45596</c:v>
                </c:pt>
                <c:pt idx="94">
                  <c:v>45626</c:v>
                </c:pt>
                <c:pt idx="95">
                  <c:v>45657</c:v>
                </c:pt>
                <c:pt idx="96">
                  <c:v>45688</c:v>
                </c:pt>
                <c:pt idx="97">
                  <c:v>45716</c:v>
                </c:pt>
                <c:pt idx="98">
                  <c:v>45747</c:v>
                </c:pt>
                <c:pt idx="99">
                  <c:v>45777</c:v>
                </c:pt>
                <c:pt idx="100">
                  <c:v>45808</c:v>
                </c:pt>
                <c:pt idx="101">
                  <c:v>45838</c:v>
                </c:pt>
                <c:pt idx="102">
                  <c:v>45869</c:v>
                </c:pt>
                <c:pt idx="103">
                  <c:v>45900</c:v>
                </c:pt>
                <c:pt idx="104">
                  <c:v>45930</c:v>
                </c:pt>
                <c:pt idx="105">
                  <c:v>45961</c:v>
                </c:pt>
                <c:pt idx="106">
                  <c:v>45991</c:v>
                </c:pt>
                <c:pt idx="107">
                  <c:v>46022</c:v>
                </c:pt>
                <c:pt idx="108">
                  <c:v>46053</c:v>
                </c:pt>
                <c:pt idx="109">
                  <c:v>46081</c:v>
                </c:pt>
                <c:pt idx="110">
                  <c:v>46112</c:v>
                </c:pt>
                <c:pt idx="111">
                  <c:v>46142</c:v>
                </c:pt>
                <c:pt idx="112">
                  <c:v>46173</c:v>
                </c:pt>
                <c:pt idx="113">
                  <c:v>46203</c:v>
                </c:pt>
                <c:pt idx="114">
                  <c:v>46234</c:v>
                </c:pt>
                <c:pt idx="115">
                  <c:v>46265</c:v>
                </c:pt>
              </c:numCache>
            </c:numRef>
          </c:cat>
          <c:val>
            <c:numRef>
              <c:f>Macro!$BH$160:$BH$275</c:f>
              <c:numCache>
                <c:formatCode>_-* #,##0.00000_-;\-* #,##0.00000_-;_-* "-"??_-;_-@_-</c:formatCode>
                <c:ptCount val="116"/>
                <c:pt idx="0">
                  <c:v>0.94479688811925189</c:v>
                </c:pt>
                <c:pt idx="1">
                  <c:v>0.61870439967098378</c:v>
                </c:pt>
                <c:pt idx="2">
                  <c:v>0.34972480204498918</c:v>
                </c:pt>
                <c:pt idx="3">
                  <c:v>0.20591032146713215</c:v>
                </c:pt>
                <c:pt idx="4">
                  <c:v>0.22372151025227038</c:v>
                </c:pt>
                <c:pt idx="5">
                  <c:v>0.17088093365894896</c:v>
                </c:pt>
                <c:pt idx="6">
                  <c:v>0.28982760935914104</c:v>
                </c:pt>
                <c:pt idx="7">
                  <c:v>0.28955447194037864</c:v>
                </c:pt>
                <c:pt idx="8">
                  <c:v>0.40267372768933307</c:v>
                </c:pt>
                <c:pt idx="9">
                  <c:v>0.41325307040599601</c:v>
                </c:pt>
                <c:pt idx="10">
                  <c:v>0.30978913800995839</c:v>
                </c:pt>
                <c:pt idx="11">
                  <c:v>0.24311724580568453</c:v>
                </c:pt>
                <c:pt idx="12">
                  <c:v>0.25106936272751929</c:v>
                </c:pt>
                <c:pt idx="13">
                  <c:v>0.40428684610695642</c:v>
                </c:pt>
                <c:pt idx="14">
                  <c:v>0.63893173401211167</c:v>
                </c:pt>
                <c:pt idx="15">
                  <c:v>0.7199037027295625</c:v>
                </c:pt>
                <c:pt idx="16">
                  <c:v>0.73191057630897949</c:v>
                </c:pt>
                <c:pt idx="17">
                  <c:v>0.78863874370665832</c:v>
                </c:pt>
                <c:pt idx="18">
                  <c:v>0.67665483864282361</c:v>
                </c:pt>
                <c:pt idx="19">
                  <c:v>0.64491217854195937</c:v>
                </c:pt>
                <c:pt idx="20">
                  <c:v>0.5460159982655729</c:v>
                </c:pt>
                <c:pt idx="21">
                  <c:v>0.52521978326002616</c:v>
                </c:pt>
                <c:pt idx="22">
                  <c:v>0.55837234448911344</c:v>
                </c:pt>
                <c:pt idx="23">
                  <c:v>0.53209261715963252</c:v>
                </c:pt>
                <c:pt idx="24">
                  <c:v>0.2677779048723965</c:v>
                </c:pt>
                <c:pt idx="25">
                  <c:v>-9.5430798539627132E-2</c:v>
                </c:pt>
                <c:pt idx="26">
                  <c:v>-0.19651107413095087</c:v>
                </c:pt>
                <c:pt idx="27">
                  <c:v>-0.10394875522506751</c:v>
                </c:pt>
                <c:pt idx="28">
                  <c:v>8.097627715814662E-2</c:v>
                </c:pt>
                <c:pt idx="29">
                  <c:v>0.50171566112370514</c:v>
                </c:pt>
                <c:pt idx="30">
                  <c:v>0.47325310210244032</c:v>
                </c:pt>
                <c:pt idx="31">
                  <c:v>0.23469951292777735</c:v>
                </c:pt>
                <c:pt idx="32">
                  <c:v>9.5803536807079093E-2</c:v>
                </c:pt>
                <c:pt idx="33">
                  <c:v>0.10429547016799313</c:v>
                </c:pt>
                <c:pt idx="34">
                  <c:v>0.14030031002043358</c:v>
                </c:pt>
                <c:pt idx="35">
                  <c:v>0.2385742317498081</c:v>
                </c:pt>
                <c:pt idx="36">
                  <c:v>0.20495063215425702</c:v>
                </c:pt>
                <c:pt idx="37">
                  <c:v>6.3478474509272506E-2</c:v>
                </c:pt>
                <c:pt idx="38">
                  <c:v>-0.47096981621797906</c:v>
                </c:pt>
                <c:pt idx="39">
                  <c:v>-0.83901403703238564</c:v>
                </c:pt>
                <c:pt idx="40">
                  <c:v>-0.98222385287449132</c:v>
                </c:pt>
                <c:pt idx="41">
                  <c:v>-1.0231101616999492</c:v>
                </c:pt>
                <c:pt idx="42">
                  <c:v>-1.1636110111724904</c:v>
                </c:pt>
                <c:pt idx="43">
                  <c:v>-1.0975788810438583</c:v>
                </c:pt>
                <c:pt idx="44">
                  <c:v>-1.0469884813140573</c:v>
                </c:pt>
                <c:pt idx="45">
                  <c:v>-0.97505215867222006</c:v>
                </c:pt>
                <c:pt idx="46">
                  <c:v>-0.91597565138007098</c:v>
                </c:pt>
                <c:pt idx="47">
                  <c:v>-0.829150081423361</c:v>
                </c:pt>
                <c:pt idx="48">
                  <c:v>-0.58087690142090964</c:v>
                </c:pt>
                <c:pt idx="49">
                  <c:v>-0.11017361800249291</c:v>
                </c:pt>
                <c:pt idx="50">
                  <c:v>0.54416585270538165</c:v>
                </c:pt>
                <c:pt idx="51">
                  <c:v>1.0135649091222501</c:v>
                </c:pt>
                <c:pt idx="52">
                  <c:v>1.8602462780138846</c:v>
                </c:pt>
                <c:pt idx="53">
                  <c:v>2.1104181775294037</c:v>
                </c:pt>
                <c:pt idx="54">
                  <c:v>2.043178160358214</c:v>
                </c:pt>
                <c:pt idx="55">
                  <c:v>1.9321118588803199</c:v>
                </c:pt>
                <c:pt idx="56">
                  <c:v>2.0267730924709246</c:v>
                </c:pt>
                <c:pt idx="57">
                  <c:v>1.9791945562104734</c:v>
                </c:pt>
                <c:pt idx="58">
                  <c:v>1.8485299473200503</c:v>
                </c:pt>
                <c:pt idx="59">
                  <c:v>1.5848708574102646</c:v>
                </c:pt>
                <c:pt idx="60">
                  <c:v>1.5366504129845731</c:v>
                </c:pt>
                <c:pt idx="61">
                  <c:v>1.5724511466455353</c:v>
                </c:pt>
                <c:pt idx="62">
                  <c:v>1.3179975440513019</c:v>
                </c:pt>
                <c:pt idx="63">
                  <c:v>1.457193945832608</c:v>
                </c:pt>
                <c:pt idx="64">
                  <c:v>1.5862949649321096</c:v>
                </c:pt>
                <c:pt idx="65">
                  <c:v>1.3790404549575206</c:v>
                </c:pt>
                <c:pt idx="66">
                  <c:v>1.2848158473125082</c:v>
                </c:pt>
                <c:pt idx="67">
                  <c:v>1.2141628876067143</c:v>
                </c:pt>
                <c:pt idx="68">
                  <c:v>0.90858106138968919</c:v>
                </c:pt>
                <c:pt idx="69">
                  <c:v>0.91534094576967107</c:v>
                </c:pt>
                <c:pt idx="70">
                  <c:v>0.61823102732049318</c:v>
                </c:pt>
                <c:pt idx="71">
                  <c:v>0.44225310871188739</c:v>
                </c:pt>
                <c:pt idx="72">
                  <c:v>0.17306520190727848</c:v>
                </c:pt>
                <c:pt idx="73">
                  <c:v>-8.5195995303261884E-2</c:v>
                </c:pt>
                <c:pt idx="74">
                  <c:v>-9.617826684861705E-2</c:v>
                </c:pt>
                <c:pt idx="75">
                  <c:v>-0.34206020619316302</c:v>
                </c:pt>
                <c:pt idx="76">
                  <c:v>-0.65277483351299903</c:v>
                </c:pt>
                <c:pt idx="77">
                  <c:v>-0.74633490415352888</c:v>
                </c:pt>
                <c:pt idx="78">
                  <c:v>-0.53973292588203425</c:v>
                </c:pt>
                <c:pt idx="79">
                  <c:v>-0.22144356193745424</c:v>
                </c:pt>
                <c:pt idx="80">
                  <c:v>-1.8680469762707812E-4</c:v>
                </c:pt>
                <c:pt idx="81">
                  <c:v>4.7411893513847198E-2</c:v>
                </c:pt>
                <c:pt idx="82">
                  <c:v>-8.3564693187388808E-3</c:v>
                </c:pt>
                <c:pt idx="83">
                  <c:v>-0.14950425115753743</c:v>
                </c:pt>
                <c:pt idx="84">
                  <c:v>-0.21397986436962754</c:v>
                </c:pt>
                <c:pt idx="85">
                  <c:v>-8.2536219741145889E-2</c:v>
                </c:pt>
                <c:pt idx="86">
                  <c:v>0.1244360356784531</c:v>
                </c:pt>
                <c:pt idx="87">
                  <c:v>0.16251466607888951</c:v>
                </c:pt>
                <c:pt idx="88">
                  <c:v>0.22840825360628236</c:v>
                </c:pt>
                <c:pt idx="89">
                  <c:v>0.15082244032272624</c:v>
                </c:pt>
                <c:pt idx="90">
                  <c:v>8.8083412683076179E-2</c:v>
                </c:pt>
                <c:pt idx="91">
                  <c:v>-0.12801643293936504</c:v>
                </c:pt>
                <c:pt idx="92">
                  <c:v>-0.16910354952015627</c:v>
                </c:pt>
                <c:pt idx="93">
                  <c:v>-0.13845682141186458</c:v>
                </c:pt>
                <c:pt idx="94">
                  <c:v>6.0101412852548476E-2</c:v>
                </c:pt>
                <c:pt idx="95">
                  <c:v>0.38533138945787304</c:v>
                </c:pt>
                <c:pt idx="96">
                  <c:v>0.67586385766786217</c:v>
                </c:pt>
                <c:pt idx="97">
                  <c:v>0.40669283392982136</c:v>
                </c:pt>
                <c:pt idx="98">
                  <c:v>0.2435509539348748</c:v>
                </c:pt>
                <c:pt idx="99">
                  <c:v>0.15434130682154154</c:v>
                </c:pt>
                <c:pt idx="100">
                  <c:v>-7.5095437313779684E-2</c:v>
                </c:pt>
                <c:pt idx="101">
                  <c:v>-5.0729813534974688E-2</c:v>
                </c:pt>
                <c:pt idx="102">
                  <c:v>0.14527432062499973</c:v>
                </c:pt>
                <c:pt idx="103">
                  <c:v>0.33258458016985248</c:v>
                </c:pt>
                <c:pt idx="104">
                  <c:v>0.22940474482900045</c:v>
                </c:pt>
                <c:pt idx="105">
                  <c:v>0.36510583737183566</c:v>
                </c:pt>
                <c:pt idx="106">
                  <c:v>0.41787622772048472</c:v>
                </c:pt>
                <c:pt idx="107">
                  <c:v>0.29087283827933713</c:v>
                </c:pt>
                <c:pt idx="108">
                  <c:v>0.25090781554306818</c:v>
                </c:pt>
                <c:pt idx="109">
                  <c:v>6.184282175621527E-2</c:v>
                </c:pt>
                <c:pt idx="110">
                  <c:v>0.1431113209945796</c:v>
                </c:pt>
                <c:pt idx="111">
                  <c:v>0.22330716164386424</c:v>
                </c:pt>
                <c:pt idx="112">
                  <c:v>0.13596566210872973</c:v>
                </c:pt>
                <c:pt idx="113">
                  <c:v>8.9038754269631218E-2</c:v>
                </c:pt>
                <c:pt idx="114">
                  <c:v>0.1191250246733182</c:v>
                </c:pt>
                <c:pt idx="115">
                  <c:v>5.0520983864631719E-2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37-480F-9D55-29BDBE3D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3624911"/>
        <c:axId val="1156821919"/>
      </c:barChart>
      <c:lineChart>
        <c:grouping val="standard"/>
        <c:varyColors val="0"/>
        <c:ser>
          <c:idx val="1"/>
          <c:order val="1"/>
          <c:tx>
            <c:v>Oil&amp;Gas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Macro!$B$160:$B$275</c:f>
              <c:numCache>
                <c:formatCode>m/d/yyyy</c:formatCode>
                <c:ptCount val="116"/>
                <c:pt idx="0">
                  <c:v>42766</c:v>
                </c:pt>
                <c:pt idx="1">
                  <c:v>42794</c:v>
                </c:pt>
                <c:pt idx="2">
                  <c:v>42825</c:v>
                </c:pt>
                <c:pt idx="3">
                  <c:v>42855</c:v>
                </c:pt>
                <c:pt idx="4">
                  <c:v>42886</c:v>
                </c:pt>
                <c:pt idx="5">
                  <c:v>42916</c:v>
                </c:pt>
                <c:pt idx="6">
                  <c:v>42947</c:v>
                </c:pt>
                <c:pt idx="7">
                  <c:v>42978</c:v>
                </c:pt>
                <c:pt idx="8">
                  <c:v>43008</c:v>
                </c:pt>
                <c:pt idx="9">
                  <c:v>43039</c:v>
                </c:pt>
                <c:pt idx="10">
                  <c:v>43069</c:v>
                </c:pt>
                <c:pt idx="11">
                  <c:v>43100</c:v>
                </c:pt>
                <c:pt idx="12">
                  <c:v>43131</c:v>
                </c:pt>
                <c:pt idx="13">
                  <c:v>43159</c:v>
                </c:pt>
                <c:pt idx="14">
                  <c:v>43190</c:v>
                </c:pt>
                <c:pt idx="15">
                  <c:v>43220</c:v>
                </c:pt>
                <c:pt idx="16">
                  <c:v>43251</c:v>
                </c:pt>
                <c:pt idx="17">
                  <c:v>43281</c:v>
                </c:pt>
                <c:pt idx="18">
                  <c:v>43312</c:v>
                </c:pt>
                <c:pt idx="19">
                  <c:v>43343</c:v>
                </c:pt>
                <c:pt idx="20">
                  <c:v>43373</c:v>
                </c:pt>
                <c:pt idx="21">
                  <c:v>43404</c:v>
                </c:pt>
                <c:pt idx="22">
                  <c:v>43434</c:v>
                </c:pt>
                <c:pt idx="23">
                  <c:v>43465</c:v>
                </c:pt>
                <c:pt idx="24">
                  <c:v>43496</c:v>
                </c:pt>
                <c:pt idx="25">
                  <c:v>43524</c:v>
                </c:pt>
                <c:pt idx="26">
                  <c:v>43555</c:v>
                </c:pt>
                <c:pt idx="27">
                  <c:v>43585</c:v>
                </c:pt>
                <c:pt idx="28">
                  <c:v>43616</c:v>
                </c:pt>
                <c:pt idx="29">
                  <c:v>43646</c:v>
                </c:pt>
                <c:pt idx="30">
                  <c:v>43677</c:v>
                </c:pt>
                <c:pt idx="31">
                  <c:v>43708</c:v>
                </c:pt>
                <c:pt idx="32">
                  <c:v>43738</c:v>
                </c:pt>
                <c:pt idx="33">
                  <c:v>43769</c:v>
                </c:pt>
                <c:pt idx="34">
                  <c:v>43799</c:v>
                </c:pt>
                <c:pt idx="35">
                  <c:v>43830</c:v>
                </c:pt>
                <c:pt idx="36">
                  <c:v>43861</c:v>
                </c:pt>
                <c:pt idx="37">
                  <c:v>43890</c:v>
                </c:pt>
                <c:pt idx="38">
                  <c:v>43921</c:v>
                </c:pt>
                <c:pt idx="39">
                  <c:v>43951</c:v>
                </c:pt>
                <c:pt idx="40">
                  <c:v>43982</c:v>
                </c:pt>
                <c:pt idx="41">
                  <c:v>44012</c:v>
                </c:pt>
                <c:pt idx="42">
                  <c:v>44043</c:v>
                </c:pt>
                <c:pt idx="43">
                  <c:v>44074</c:v>
                </c:pt>
                <c:pt idx="44">
                  <c:v>44104</c:v>
                </c:pt>
                <c:pt idx="45">
                  <c:v>44135</c:v>
                </c:pt>
                <c:pt idx="46">
                  <c:v>44165</c:v>
                </c:pt>
                <c:pt idx="47">
                  <c:v>44196</c:v>
                </c:pt>
                <c:pt idx="48">
                  <c:v>44227</c:v>
                </c:pt>
                <c:pt idx="49">
                  <c:v>44255</c:v>
                </c:pt>
                <c:pt idx="50">
                  <c:v>44286</c:v>
                </c:pt>
                <c:pt idx="51">
                  <c:v>44316</c:v>
                </c:pt>
                <c:pt idx="52">
                  <c:v>44347</c:v>
                </c:pt>
                <c:pt idx="53">
                  <c:v>44377</c:v>
                </c:pt>
                <c:pt idx="54">
                  <c:v>44408</c:v>
                </c:pt>
                <c:pt idx="55">
                  <c:v>44439</c:v>
                </c:pt>
                <c:pt idx="56">
                  <c:v>44469</c:v>
                </c:pt>
                <c:pt idx="57">
                  <c:v>44500</c:v>
                </c:pt>
                <c:pt idx="58">
                  <c:v>44530</c:v>
                </c:pt>
                <c:pt idx="59">
                  <c:v>44561</c:v>
                </c:pt>
                <c:pt idx="60">
                  <c:v>44592</c:v>
                </c:pt>
                <c:pt idx="61">
                  <c:v>44620</c:v>
                </c:pt>
                <c:pt idx="62">
                  <c:v>44651</c:v>
                </c:pt>
                <c:pt idx="63">
                  <c:v>44681</c:v>
                </c:pt>
                <c:pt idx="64">
                  <c:v>44712</c:v>
                </c:pt>
                <c:pt idx="65">
                  <c:v>44742</c:v>
                </c:pt>
                <c:pt idx="66">
                  <c:v>44773</c:v>
                </c:pt>
                <c:pt idx="67">
                  <c:v>44804</c:v>
                </c:pt>
                <c:pt idx="68">
                  <c:v>44834</c:v>
                </c:pt>
                <c:pt idx="69">
                  <c:v>44865</c:v>
                </c:pt>
                <c:pt idx="70">
                  <c:v>44895</c:v>
                </c:pt>
                <c:pt idx="71">
                  <c:v>44926</c:v>
                </c:pt>
                <c:pt idx="72">
                  <c:v>44957</c:v>
                </c:pt>
                <c:pt idx="73">
                  <c:v>44985</c:v>
                </c:pt>
                <c:pt idx="74">
                  <c:v>45016</c:v>
                </c:pt>
                <c:pt idx="75">
                  <c:v>45046</c:v>
                </c:pt>
                <c:pt idx="76">
                  <c:v>45077</c:v>
                </c:pt>
                <c:pt idx="77">
                  <c:v>45107</c:v>
                </c:pt>
                <c:pt idx="78">
                  <c:v>45138</c:v>
                </c:pt>
                <c:pt idx="79">
                  <c:v>45169</c:v>
                </c:pt>
                <c:pt idx="80">
                  <c:v>45199</c:v>
                </c:pt>
                <c:pt idx="81">
                  <c:v>45230</c:v>
                </c:pt>
                <c:pt idx="82">
                  <c:v>45260</c:v>
                </c:pt>
                <c:pt idx="83">
                  <c:v>45291</c:v>
                </c:pt>
                <c:pt idx="84">
                  <c:v>45322</c:v>
                </c:pt>
                <c:pt idx="85">
                  <c:v>45351</c:v>
                </c:pt>
                <c:pt idx="86">
                  <c:v>45382</c:v>
                </c:pt>
                <c:pt idx="87">
                  <c:v>45412</c:v>
                </c:pt>
                <c:pt idx="88">
                  <c:v>45443</c:v>
                </c:pt>
                <c:pt idx="89">
                  <c:v>45473</c:v>
                </c:pt>
                <c:pt idx="90">
                  <c:v>45504</c:v>
                </c:pt>
                <c:pt idx="91">
                  <c:v>45535</c:v>
                </c:pt>
                <c:pt idx="92">
                  <c:v>45565</c:v>
                </c:pt>
                <c:pt idx="93">
                  <c:v>45596</c:v>
                </c:pt>
                <c:pt idx="94">
                  <c:v>45626</c:v>
                </c:pt>
                <c:pt idx="95">
                  <c:v>45657</c:v>
                </c:pt>
                <c:pt idx="96">
                  <c:v>45688</c:v>
                </c:pt>
                <c:pt idx="97">
                  <c:v>45716</c:v>
                </c:pt>
                <c:pt idx="98">
                  <c:v>45747</c:v>
                </c:pt>
                <c:pt idx="99">
                  <c:v>45777</c:v>
                </c:pt>
                <c:pt idx="100">
                  <c:v>45808</c:v>
                </c:pt>
                <c:pt idx="101">
                  <c:v>45838</c:v>
                </c:pt>
                <c:pt idx="102">
                  <c:v>45869</c:v>
                </c:pt>
                <c:pt idx="103">
                  <c:v>45900</c:v>
                </c:pt>
                <c:pt idx="104">
                  <c:v>45930</c:v>
                </c:pt>
                <c:pt idx="105">
                  <c:v>45961</c:v>
                </c:pt>
                <c:pt idx="106">
                  <c:v>45991</c:v>
                </c:pt>
                <c:pt idx="107">
                  <c:v>46022</c:v>
                </c:pt>
                <c:pt idx="108">
                  <c:v>46053</c:v>
                </c:pt>
                <c:pt idx="109">
                  <c:v>46081</c:v>
                </c:pt>
                <c:pt idx="110">
                  <c:v>46112</c:v>
                </c:pt>
                <c:pt idx="111">
                  <c:v>46142</c:v>
                </c:pt>
                <c:pt idx="112">
                  <c:v>46173</c:v>
                </c:pt>
                <c:pt idx="113">
                  <c:v>46203</c:v>
                </c:pt>
                <c:pt idx="114">
                  <c:v>46234</c:v>
                </c:pt>
                <c:pt idx="115">
                  <c:v>46265</c:v>
                </c:pt>
              </c:numCache>
            </c:numRef>
          </c:cat>
          <c:val>
            <c:numRef>
              <c:f>Macro!$BO$160:$BO$275</c:f>
              <c:numCache>
                <c:formatCode>General</c:formatCode>
                <c:ptCount val="116"/>
                <c:pt idx="0">
                  <c:v>0.37857150884490587</c:v>
                </c:pt>
                <c:pt idx="1">
                  <c:v>0.36977811508747915</c:v>
                </c:pt>
                <c:pt idx="2">
                  <c:v>0.40569217915127853</c:v>
                </c:pt>
                <c:pt idx="3">
                  <c:v>0.41311221766180556</c:v>
                </c:pt>
                <c:pt idx="4">
                  <c:v>0.41584762955580046</c:v>
                </c:pt>
                <c:pt idx="5">
                  <c:v>0.40091923695767506</c:v>
                </c:pt>
                <c:pt idx="6">
                  <c:v>0.40436561410055427</c:v>
                </c:pt>
                <c:pt idx="7">
                  <c:v>0.38776093102671116</c:v>
                </c:pt>
                <c:pt idx="8">
                  <c:v>0.37959113883358298</c:v>
                </c:pt>
                <c:pt idx="9">
                  <c:v>0.38719847788216477</c:v>
                </c:pt>
                <c:pt idx="10">
                  <c:v>0.37353168413582005</c:v>
                </c:pt>
                <c:pt idx="11">
                  <c:v>0.3646351380384607</c:v>
                </c:pt>
                <c:pt idx="12">
                  <c:v>0.36194332706842564</c:v>
                </c:pt>
                <c:pt idx="13">
                  <c:v>0.3559656000898922</c:v>
                </c:pt>
                <c:pt idx="14">
                  <c:v>0.35115460610547872</c:v>
                </c:pt>
                <c:pt idx="15">
                  <c:v>0.36524044955048296</c:v>
                </c:pt>
                <c:pt idx="16">
                  <c:v>0.39618470594735467</c:v>
                </c:pt>
                <c:pt idx="17">
                  <c:v>0.36714598682502098</c:v>
                </c:pt>
                <c:pt idx="18">
                  <c:v>0.38813737466745862</c:v>
                </c:pt>
                <c:pt idx="19">
                  <c:v>0.44726272497640307</c:v>
                </c:pt>
                <c:pt idx="20">
                  <c:v>0.44941772769029559</c:v>
                </c:pt>
                <c:pt idx="21">
                  <c:v>0.43926992859484604</c:v>
                </c:pt>
                <c:pt idx="22">
                  <c:v>0.44656242417060654</c:v>
                </c:pt>
                <c:pt idx="23">
                  <c:v>0.41714231179701183</c:v>
                </c:pt>
                <c:pt idx="24">
                  <c:v>0.40873555275620371</c:v>
                </c:pt>
                <c:pt idx="25">
                  <c:v>0.3968430875495319</c:v>
                </c:pt>
                <c:pt idx="26">
                  <c:v>0.42655027373226856</c:v>
                </c:pt>
                <c:pt idx="27">
                  <c:v>0.44496674943234665</c:v>
                </c:pt>
                <c:pt idx="28">
                  <c:v>0.44490245196858619</c:v>
                </c:pt>
                <c:pt idx="29">
                  <c:v>0.42552760297042369</c:v>
                </c:pt>
                <c:pt idx="30">
                  <c:v>0.41350137369122836</c:v>
                </c:pt>
                <c:pt idx="31">
                  <c:v>0.49630181855892297</c:v>
                </c:pt>
                <c:pt idx="32">
                  <c:v>0.48260574059983286</c:v>
                </c:pt>
                <c:pt idx="33">
                  <c:v>0.48748855160930793</c:v>
                </c:pt>
                <c:pt idx="34">
                  <c:v>0.43813547289869548</c:v>
                </c:pt>
                <c:pt idx="35">
                  <c:v>0.43489122340241826</c:v>
                </c:pt>
                <c:pt idx="36">
                  <c:v>0.41510411983428025</c:v>
                </c:pt>
                <c:pt idx="37">
                  <c:v>0.40592935154618476</c:v>
                </c:pt>
                <c:pt idx="38">
                  <c:v>0.37423201731248601</c:v>
                </c:pt>
                <c:pt idx="39">
                  <c:v>0.35816320959498343</c:v>
                </c:pt>
                <c:pt idx="40">
                  <c:v>0.37777084742058264</c:v>
                </c:pt>
                <c:pt idx="41">
                  <c:v>0.36214908550573788</c:v>
                </c:pt>
                <c:pt idx="42">
                  <c:v>0.36676130412014007</c:v>
                </c:pt>
                <c:pt idx="43">
                  <c:v>0.36982337869090481</c:v>
                </c:pt>
                <c:pt idx="44">
                  <c:v>0.34984571670027143</c:v>
                </c:pt>
                <c:pt idx="45">
                  <c:v>0.35147896524463546</c:v>
                </c:pt>
                <c:pt idx="46">
                  <c:v>0.3813221852407957</c:v>
                </c:pt>
                <c:pt idx="47">
                  <c:v>0.3755511318999859</c:v>
                </c:pt>
                <c:pt idx="48">
                  <c:v>0.35773375059533713</c:v>
                </c:pt>
                <c:pt idx="49">
                  <c:v>0.36364156740938935</c:v>
                </c:pt>
                <c:pt idx="50">
                  <c:v>0.36418962279680833</c:v>
                </c:pt>
                <c:pt idx="51">
                  <c:v>0.35117999257507915</c:v>
                </c:pt>
                <c:pt idx="52">
                  <c:v>0.355515899662324</c:v>
                </c:pt>
                <c:pt idx="53">
                  <c:v>0.35005862956621853</c:v>
                </c:pt>
                <c:pt idx="54">
                  <c:v>0.34009103657304407</c:v>
                </c:pt>
                <c:pt idx="55">
                  <c:v>0.34584495765117668</c:v>
                </c:pt>
                <c:pt idx="56">
                  <c:v>0.33652470007184976</c:v>
                </c:pt>
                <c:pt idx="57">
                  <c:v>0.32966171903197189</c:v>
                </c:pt>
                <c:pt idx="58">
                  <c:v>0.3042188722931638</c:v>
                </c:pt>
                <c:pt idx="59">
                  <c:v>0.30998896459567854</c:v>
                </c:pt>
                <c:pt idx="60">
                  <c:v>0.33656918586619888</c:v>
                </c:pt>
                <c:pt idx="61">
                  <c:v>0.33162852001516574</c:v>
                </c:pt>
                <c:pt idx="62">
                  <c:v>0.34143895183028089</c:v>
                </c:pt>
                <c:pt idx="63">
                  <c:v>0.34665665312839683</c:v>
                </c:pt>
                <c:pt idx="64">
                  <c:v>0.36178488427740341</c:v>
                </c:pt>
                <c:pt idx="65">
                  <c:v>0.35319943688609939</c:v>
                </c:pt>
                <c:pt idx="66">
                  <c:v>0.34400244563280019</c:v>
                </c:pt>
                <c:pt idx="67">
                  <c:v>0.37991940824863257</c:v>
                </c:pt>
                <c:pt idx="68">
                  <c:v>0.41547261923312323</c:v>
                </c:pt>
                <c:pt idx="69">
                  <c:v>0.4546984924640185</c:v>
                </c:pt>
                <c:pt idx="70">
                  <c:v>0.47046267947662085</c:v>
                </c:pt>
                <c:pt idx="71">
                  <c:v>0.46714315407542156</c:v>
                </c:pt>
                <c:pt idx="72">
                  <c:v>0.45023547702903799</c:v>
                </c:pt>
                <c:pt idx="73">
                  <c:v>0.46658022167239704</c:v>
                </c:pt>
                <c:pt idx="74">
                  <c:v>0.48455052971597706</c:v>
                </c:pt>
                <c:pt idx="75">
                  <c:v>0.4707138271837723</c:v>
                </c:pt>
                <c:pt idx="76">
                  <c:v>0.46498691881715692</c:v>
                </c:pt>
                <c:pt idx="77">
                  <c:v>0.47549943970545666</c:v>
                </c:pt>
                <c:pt idx="78">
                  <c:v>0.4566992636303403</c:v>
                </c:pt>
                <c:pt idx="79">
                  <c:v>0.48231530036858894</c:v>
                </c:pt>
                <c:pt idx="80">
                  <c:v>0.46676206877063597</c:v>
                </c:pt>
                <c:pt idx="81">
                  <c:v>0.41811904121311377</c:v>
                </c:pt>
                <c:pt idx="82">
                  <c:v>0.49246204612200822</c:v>
                </c:pt>
                <c:pt idx="83">
                  <c:v>0.47130033566250862</c:v>
                </c:pt>
                <c:pt idx="84">
                  <c:v>0.45458484080976724</c:v>
                </c:pt>
                <c:pt idx="85">
                  <c:v>0.45709349573170099</c:v>
                </c:pt>
                <c:pt idx="86">
                  <c:v>0.4325647841947417</c:v>
                </c:pt>
                <c:pt idx="87">
                  <c:v>0.43221858354927745</c:v>
                </c:pt>
                <c:pt idx="88">
                  <c:v>0.43246839818902894</c:v>
                </c:pt>
                <c:pt idx="89">
                  <c:v>0.4312741514504112</c:v>
                </c:pt>
                <c:pt idx="90">
                  <c:v>0.43692536013878391</c:v>
                </c:pt>
                <c:pt idx="91">
                  <c:v>0.44936910626273591</c:v>
                </c:pt>
                <c:pt idx="92">
                  <c:v>0.40871636974659192</c:v>
                </c:pt>
                <c:pt idx="93">
                  <c:v>0.41834925285227625</c:v>
                </c:pt>
                <c:pt idx="94">
                  <c:v>0.47863278491989736</c:v>
                </c:pt>
                <c:pt idx="95">
                  <c:v>0.46215689116607628</c:v>
                </c:pt>
                <c:pt idx="96">
                  <c:v>0.44193310668815944</c:v>
                </c:pt>
                <c:pt idx="97">
                  <c:v>0.45633834361090853</c:v>
                </c:pt>
                <c:pt idx="98">
                  <c:v>0.47452584509077089</c:v>
                </c:pt>
                <c:pt idx="99">
                  <c:v>0.42596586374607576</c:v>
                </c:pt>
                <c:pt idx="100">
                  <c:v>0.45211000711250965</c:v>
                </c:pt>
                <c:pt idx="101">
                  <c:v>0.47353583921983422</c:v>
                </c:pt>
                <c:pt idx="102">
                  <c:v>0.48020639843040608</c:v>
                </c:pt>
                <c:pt idx="103">
                  <c:v>0.51661516108375827</c:v>
                </c:pt>
                <c:pt idx="104">
                  <c:v>0.53157767193355343</c:v>
                </c:pt>
                <c:pt idx="105">
                  <c:v>0.45415150794906284</c:v>
                </c:pt>
                <c:pt idx="106">
                  <c:v>0.46164106078323847</c:v>
                </c:pt>
                <c:pt idx="107">
                  <c:v>0.44324205434696184</c:v>
                </c:pt>
                <c:pt idx="108">
                  <c:v>0.45343729661256993</c:v>
                </c:pt>
                <c:pt idx="109">
                  <c:v>0.47107287223157079</c:v>
                </c:pt>
                <c:pt idx="110">
                  <c:v>0.55417103986352634</c:v>
                </c:pt>
                <c:pt idx="111">
                  <c:v>0.51998741105211044</c:v>
                </c:pt>
                <c:pt idx="112">
                  <c:v>0.5370349972824735</c:v>
                </c:pt>
                <c:pt idx="113">
                  <c:v>0.50361415204873172</c:v>
                </c:pt>
                <c:pt idx="114">
                  <c:v>0.55227939799998471</c:v>
                </c:pt>
                <c:pt idx="115">
                  <c:v>0.58200247004257377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37-480F-9D55-29BDBE3D1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624959"/>
        <c:axId val="358620335"/>
      </c:lineChart>
      <c:dateAx>
        <c:axId val="296624959"/>
        <c:scaling>
          <c:orientation val="minMax"/>
        </c:scaling>
        <c:delete val="0"/>
        <c:axPos val="b"/>
        <c:numFmt formatCode="mmm\-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58620335"/>
        <c:crosses val="autoZero"/>
        <c:auto val="1"/>
        <c:lblOffset val="100"/>
        <c:baseTimeUnit val="months"/>
      </c:dateAx>
      <c:valAx>
        <c:axId val="35862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6624959"/>
        <c:crosses val="autoZero"/>
        <c:crossBetween val="between"/>
      </c:valAx>
      <c:valAx>
        <c:axId val="1156821919"/>
        <c:scaling>
          <c:orientation val="minMax"/>
        </c:scaling>
        <c:delete val="0"/>
        <c:axPos val="r"/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53624911"/>
        <c:crosses val="max"/>
        <c:crossBetween val="between"/>
        <c:majorUnit val="0.15000000000000002"/>
      </c:valAx>
      <c:dateAx>
        <c:axId val="11536249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568219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Estrategía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Macro!$B$136:$B$275</c:f>
              <c:numCache>
                <c:formatCode>m/d/yyyy</c:formatCode>
                <c:ptCount val="140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45900</c:v>
                </c:pt>
                <c:pt idx="128">
                  <c:v>45930</c:v>
                </c:pt>
                <c:pt idx="129">
                  <c:v>45961</c:v>
                </c:pt>
                <c:pt idx="130">
                  <c:v>45991</c:v>
                </c:pt>
                <c:pt idx="131">
                  <c:v>46022</c:v>
                </c:pt>
                <c:pt idx="132">
                  <c:v>46053</c:v>
                </c:pt>
                <c:pt idx="133">
                  <c:v>46081</c:v>
                </c:pt>
                <c:pt idx="134">
                  <c:v>46112</c:v>
                </c:pt>
                <c:pt idx="135">
                  <c:v>46142</c:v>
                </c:pt>
                <c:pt idx="136">
                  <c:v>46173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</c:numCache>
            </c:numRef>
          </c:cat>
          <c:val>
            <c:numRef>
              <c:f>Macro!$BT$136:$BT$275</c:f>
              <c:numCache>
                <c:formatCode>General</c:formatCode>
                <c:ptCount val="140"/>
                <c:pt idx="0">
                  <c:v>100</c:v>
                </c:pt>
                <c:pt idx="1">
                  <c:v>104.92617287951845</c:v>
                </c:pt>
                <c:pt idx="2">
                  <c:v>104.4112448330748</c:v>
                </c:pt>
                <c:pt idx="3">
                  <c:v>113.66920711532529</c:v>
                </c:pt>
                <c:pt idx="4">
                  <c:v>110.13534947307055</c:v>
                </c:pt>
                <c:pt idx="5">
                  <c:v>112.50520313719517</c:v>
                </c:pt>
                <c:pt idx="6">
                  <c:v>117.35037582288014</c:v>
                </c:pt>
                <c:pt idx="7">
                  <c:v>120.57592708130721</c:v>
                </c:pt>
                <c:pt idx="8">
                  <c:v>131.37970328656442</c:v>
                </c:pt>
                <c:pt idx="9">
                  <c:v>126.64469730496295</c:v>
                </c:pt>
                <c:pt idx="10">
                  <c:v>136.95246345821806</c:v>
                </c:pt>
                <c:pt idx="11">
                  <c:v>144.97557212793012</c:v>
                </c:pt>
                <c:pt idx="12">
                  <c:v>133.6540250829261</c:v>
                </c:pt>
                <c:pt idx="13">
                  <c:v>125.21151498512471</c:v>
                </c:pt>
                <c:pt idx="14">
                  <c:v>139.09897060158417</c:v>
                </c:pt>
                <c:pt idx="15">
                  <c:v>139.41516901992378</c:v>
                </c:pt>
                <c:pt idx="16">
                  <c:v>123.66266862285077</c:v>
                </c:pt>
                <c:pt idx="17">
                  <c:v>134.01099218436696</c:v>
                </c:pt>
                <c:pt idx="18">
                  <c:v>150.80931843476276</c:v>
                </c:pt>
                <c:pt idx="19">
                  <c:v>162.7783390144408</c:v>
                </c:pt>
                <c:pt idx="20">
                  <c:v>153.88078607271987</c:v>
                </c:pt>
                <c:pt idx="21">
                  <c:v>163.13579524097543</c:v>
                </c:pt>
                <c:pt idx="22">
                  <c:v>158.57067134164723</c:v>
                </c:pt>
                <c:pt idx="23">
                  <c:v>165.30795364495825</c:v>
                </c:pt>
                <c:pt idx="24">
                  <c:v>187.5287206027424</c:v>
                </c:pt>
                <c:pt idx="25">
                  <c:v>183.12144964660067</c:v>
                </c:pt>
                <c:pt idx="26">
                  <c:v>200.09526171612933</c:v>
                </c:pt>
                <c:pt idx="27">
                  <c:v>203.72190367692102</c:v>
                </c:pt>
                <c:pt idx="28">
                  <c:v>205.06639664097597</c:v>
                </c:pt>
                <c:pt idx="29">
                  <c:v>197.56939164945894</c:v>
                </c:pt>
                <c:pt idx="30">
                  <c:v>199.26047721188598</c:v>
                </c:pt>
                <c:pt idx="31">
                  <c:v>190.90539343703125</c:v>
                </c:pt>
                <c:pt idx="32">
                  <c:v>186.840202532446</c:v>
                </c:pt>
                <c:pt idx="33">
                  <c:v>190.54761685707646</c:v>
                </c:pt>
                <c:pt idx="34">
                  <c:v>183.70036580200673</c:v>
                </c:pt>
                <c:pt idx="35">
                  <c:v>179.27215835409351</c:v>
                </c:pt>
                <c:pt idx="36">
                  <c:v>177.9438256454462</c:v>
                </c:pt>
                <c:pt idx="37">
                  <c:v>174.98042973045639</c:v>
                </c:pt>
                <c:pt idx="38">
                  <c:v>172.59938397014292</c:v>
                </c:pt>
                <c:pt idx="39">
                  <c:v>179.38759741613976</c:v>
                </c:pt>
                <c:pt idx="40">
                  <c:v>193.97622723881099</c:v>
                </c:pt>
                <c:pt idx="41">
                  <c:v>179.21056702604122</c:v>
                </c:pt>
                <c:pt idx="42">
                  <c:v>189.1746355129072</c:v>
                </c:pt>
                <c:pt idx="43">
                  <c:v>215.99710894984958</c:v>
                </c:pt>
                <c:pt idx="44">
                  <c:v>217.03532775071136</c:v>
                </c:pt>
                <c:pt idx="45">
                  <c:v>212.07852066605898</c:v>
                </c:pt>
                <c:pt idx="46">
                  <c:v>215.57041528582934</c:v>
                </c:pt>
                <c:pt idx="47">
                  <c:v>200.87891219937018</c:v>
                </c:pt>
                <c:pt idx="48">
                  <c:v>196.78920592674237</c:v>
                </c:pt>
                <c:pt idx="49">
                  <c:v>190.97852847887236</c:v>
                </c:pt>
                <c:pt idx="50">
                  <c:v>177.19192639447292</c:v>
                </c:pt>
                <c:pt idx="51">
                  <c:v>169.70214346385649</c:v>
                </c:pt>
                <c:pt idx="52">
                  <c:v>169.72666710715433</c:v>
                </c:pt>
                <c:pt idx="53">
                  <c:v>162.16954799272335</c:v>
                </c:pt>
                <c:pt idx="54">
                  <c:v>157.52031227172318</c:v>
                </c:pt>
                <c:pt idx="55">
                  <c:v>186.27145685193778</c:v>
                </c:pt>
                <c:pt idx="56">
                  <c:v>181.05879941942806</c:v>
                </c:pt>
                <c:pt idx="57">
                  <c:v>182.88147453925455</c:v>
                </c:pt>
                <c:pt idx="58">
                  <c:v>163.36095377420671</c:v>
                </c:pt>
                <c:pt idx="59">
                  <c:v>162.14681877962533</c:v>
                </c:pt>
                <c:pt idx="60">
                  <c:v>154.59619941767326</c:v>
                </c:pt>
                <c:pt idx="61">
                  <c:v>151.14093626205744</c:v>
                </c:pt>
                <c:pt idx="62">
                  <c:v>138.85270034543345</c:v>
                </c:pt>
                <c:pt idx="63">
                  <c:v>144.94655615606834</c:v>
                </c:pt>
                <c:pt idx="64">
                  <c:v>137.22104780419102</c:v>
                </c:pt>
                <c:pt idx="65">
                  <c:v>143.01614274920982</c:v>
                </c:pt>
                <c:pt idx="66">
                  <c:v>141.20623434718698</c:v>
                </c:pt>
                <c:pt idx="67">
                  <c:v>140.03220366118654</c:v>
                </c:pt>
                <c:pt idx="68">
                  <c:v>147.80865248353845</c:v>
                </c:pt>
                <c:pt idx="69">
                  <c:v>147.12021613118421</c:v>
                </c:pt>
                <c:pt idx="70">
                  <c:v>135.1306862327998</c:v>
                </c:pt>
                <c:pt idx="71">
                  <c:v>137.19143139087996</c:v>
                </c:pt>
                <c:pt idx="72">
                  <c:v>143.85970814256675</c:v>
                </c:pt>
                <c:pt idx="73">
                  <c:v>141.50333197282666</c:v>
                </c:pt>
                <c:pt idx="74">
                  <c:v>141.29022849738783</c:v>
                </c:pt>
                <c:pt idx="75">
                  <c:v>136.15068589671242</c:v>
                </c:pt>
                <c:pt idx="76">
                  <c:v>137.8214020791423</c:v>
                </c:pt>
                <c:pt idx="77">
                  <c:v>135.68939877221757</c:v>
                </c:pt>
                <c:pt idx="78">
                  <c:v>131.76969608221717</c:v>
                </c:pt>
                <c:pt idx="79">
                  <c:v>133.98042776110833</c:v>
                </c:pt>
                <c:pt idx="80">
                  <c:v>130.32021296114064</c:v>
                </c:pt>
                <c:pt idx="81">
                  <c:v>127.635028252786</c:v>
                </c:pt>
                <c:pt idx="82">
                  <c:v>117.38343155891518</c:v>
                </c:pt>
                <c:pt idx="83">
                  <c:v>119.58898192957389</c:v>
                </c:pt>
                <c:pt idx="84">
                  <c:v>129.42721271713182</c:v>
                </c:pt>
                <c:pt idx="85">
                  <c:v>127.51320356034842</c:v>
                </c:pt>
                <c:pt idx="86">
                  <c:v>131.23065609502109</c:v>
                </c:pt>
                <c:pt idx="87">
                  <c:v>133.22088967248365</c:v>
                </c:pt>
                <c:pt idx="88">
                  <c:v>138.91141664733641</c:v>
                </c:pt>
                <c:pt idx="89">
                  <c:v>135.57519248084751</c:v>
                </c:pt>
                <c:pt idx="90">
                  <c:v>131.99816200606656</c:v>
                </c:pt>
                <c:pt idx="91">
                  <c:v>145.10694962435701</c:v>
                </c:pt>
                <c:pt idx="92">
                  <c:v>158.08786430660535</c:v>
                </c:pt>
                <c:pt idx="93">
                  <c:v>172.35020862746856</c:v>
                </c:pt>
                <c:pt idx="94">
                  <c:v>178.22426386686092</c:v>
                </c:pt>
                <c:pt idx="95">
                  <c:v>176.96227845300078</c:v>
                </c:pt>
                <c:pt idx="96">
                  <c:v>170.43856011430469</c:v>
                </c:pt>
                <c:pt idx="97">
                  <c:v>176.51627002944622</c:v>
                </c:pt>
                <c:pt idx="98">
                  <c:v>169.84541165413717</c:v>
                </c:pt>
                <c:pt idx="99">
                  <c:v>174.76607010088523</c:v>
                </c:pt>
                <c:pt idx="100">
                  <c:v>176.9053903292907</c:v>
                </c:pt>
                <c:pt idx="101">
                  <c:v>172.9504173463437</c:v>
                </c:pt>
                <c:pt idx="102">
                  <c:v>179.92734023262918</c:v>
                </c:pt>
                <c:pt idx="103">
                  <c:v>170.10817583797143</c:v>
                </c:pt>
                <c:pt idx="104">
                  <c:v>175.6840515754954</c:v>
                </c:pt>
                <c:pt idx="105">
                  <c:v>195.01868923912713</c:v>
                </c:pt>
                <c:pt idx="106">
                  <c:v>226.93373455586448</c:v>
                </c:pt>
                <c:pt idx="107">
                  <c:v>236.9010835047763</c:v>
                </c:pt>
                <c:pt idx="108">
                  <c:v>245.45581414607685</c:v>
                </c:pt>
                <c:pt idx="109">
                  <c:v>244.1049747858635</c:v>
                </c:pt>
                <c:pt idx="110">
                  <c:v>257.56879230962284</c:v>
                </c:pt>
                <c:pt idx="111">
                  <c:v>257.36256612572816</c:v>
                </c:pt>
                <c:pt idx="112">
                  <c:v>257.51127413195201</c:v>
                </c:pt>
                <c:pt idx="113">
                  <c:v>256.79918186467279</c:v>
                </c:pt>
                <c:pt idx="114">
                  <c:v>260.14229884254297</c:v>
                </c:pt>
                <c:pt idx="115">
                  <c:v>267.44767550994709</c:v>
                </c:pt>
                <c:pt idx="116">
                  <c:v>292.80791191152889</c:v>
                </c:pt>
                <c:pt idx="117">
                  <c:v>285.98690070669255</c:v>
                </c:pt>
                <c:pt idx="118">
                  <c:v>247.48818549541326</c:v>
                </c:pt>
                <c:pt idx="119">
                  <c:v>238.81885993924334</c:v>
                </c:pt>
                <c:pt idx="120">
                  <c:v>228.13269597106788</c:v>
                </c:pt>
                <c:pt idx="121">
                  <c:v>235.45027751990469</c:v>
                </c:pt>
                <c:pt idx="122">
                  <c:v>244.65204370066095</c:v>
                </c:pt>
                <c:pt idx="123">
                  <c:v>218.24017394002567</c:v>
                </c:pt>
                <c:pt idx="124">
                  <c:v>231.23993749347665</c:v>
                </c:pt>
                <c:pt idx="125">
                  <c:v>220.53304949331175</c:v>
                </c:pt>
                <c:pt idx="126">
                  <c:v>217.44814312295463</c:v>
                </c:pt>
                <c:pt idx="127">
                  <c:v>233.33973612271598</c:v>
                </c:pt>
                <c:pt idx="128">
                  <c:v>240.00184139379897</c:v>
                </c:pt>
                <c:pt idx="129">
                  <c:v>202.22112016255872</c:v>
                </c:pt>
                <c:pt idx="130">
                  <c:v>205.52881140758288</c:v>
                </c:pt>
                <c:pt idx="131">
                  <c:v>197.16961644807594</c:v>
                </c:pt>
                <c:pt idx="132">
                  <c:v>201.65344589153861</c:v>
                </c:pt>
                <c:pt idx="133">
                  <c:v>209.34769557755817</c:v>
                </c:pt>
                <c:pt idx="134">
                  <c:v>243.35844260768204</c:v>
                </c:pt>
                <c:pt idx="135">
                  <c:v>227.8641090346473</c:v>
                </c:pt>
                <c:pt idx="136">
                  <c:v>235.21470041615916</c:v>
                </c:pt>
                <c:pt idx="137">
                  <c:v>220.10148303729127</c:v>
                </c:pt>
                <c:pt idx="138">
                  <c:v>240.40445171083707</c:v>
                </c:pt>
                <c:pt idx="139">
                  <c:v>253.00660158208694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9-4BDC-9F62-0211EC239CAA}"/>
            </c:ext>
          </c:extLst>
        </c:ser>
        <c:ser>
          <c:idx val="1"/>
          <c:order val="1"/>
          <c:tx>
            <c:v>B&amp;H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Macro!$B$136:$B$275</c:f>
              <c:numCache>
                <c:formatCode>m/d/yyyy</c:formatCode>
                <c:ptCount val="140"/>
                <c:pt idx="0">
                  <c:v>42035</c:v>
                </c:pt>
                <c:pt idx="1">
                  <c:v>42063</c:v>
                </c:pt>
                <c:pt idx="2">
                  <c:v>42094</c:v>
                </c:pt>
                <c:pt idx="3">
                  <c:v>42124</c:v>
                </c:pt>
                <c:pt idx="4">
                  <c:v>42155</c:v>
                </c:pt>
                <c:pt idx="5">
                  <c:v>42185</c:v>
                </c:pt>
                <c:pt idx="6">
                  <c:v>42216</c:v>
                </c:pt>
                <c:pt idx="7">
                  <c:v>42247</c:v>
                </c:pt>
                <c:pt idx="8">
                  <c:v>42277</c:v>
                </c:pt>
                <c:pt idx="9">
                  <c:v>42308</c:v>
                </c:pt>
                <c:pt idx="10">
                  <c:v>42338</c:v>
                </c:pt>
                <c:pt idx="11">
                  <c:v>42369</c:v>
                </c:pt>
                <c:pt idx="12">
                  <c:v>42400</c:v>
                </c:pt>
                <c:pt idx="13">
                  <c:v>42429</c:v>
                </c:pt>
                <c:pt idx="14">
                  <c:v>42460</c:v>
                </c:pt>
                <c:pt idx="15">
                  <c:v>42490</c:v>
                </c:pt>
                <c:pt idx="16">
                  <c:v>42521</c:v>
                </c:pt>
                <c:pt idx="17">
                  <c:v>42551</c:v>
                </c:pt>
                <c:pt idx="18">
                  <c:v>42582</c:v>
                </c:pt>
                <c:pt idx="19">
                  <c:v>42613</c:v>
                </c:pt>
                <c:pt idx="20">
                  <c:v>42643</c:v>
                </c:pt>
                <c:pt idx="21">
                  <c:v>42674</c:v>
                </c:pt>
                <c:pt idx="22">
                  <c:v>42704</c:v>
                </c:pt>
                <c:pt idx="23">
                  <c:v>42735</c:v>
                </c:pt>
                <c:pt idx="24">
                  <c:v>42766</c:v>
                </c:pt>
                <c:pt idx="25">
                  <c:v>42794</c:v>
                </c:pt>
                <c:pt idx="26">
                  <c:v>42825</c:v>
                </c:pt>
                <c:pt idx="27">
                  <c:v>42855</c:v>
                </c:pt>
                <c:pt idx="28">
                  <c:v>42886</c:v>
                </c:pt>
                <c:pt idx="29">
                  <c:v>42916</c:v>
                </c:pt>
                <c:pt idx="30">
                  <c:v>42947</c:v>
                </c:pt>
                <c:pt idx="31">
                  <c:v>42978</c:v>
                </c:pt>
                <c:pt idx="32">
                  <c:v>43008</c:v>
                </c:pt>
                <c:pt idx="33">
                  <c:v>43039</c:v>
                </c:pt>
                <c:pt idx="34">
                  <c:v>43069</c:v>
                </c:pt>
                <c:pt idx="35">
                  <c:v>43100</c:v>
                </c:pt>
                <c:pt idx="36">
                  <c:v>43131</c:v>
                </c:pt>
                <c:pt idx="37">
                  <c:v>43159</c:v>
                </c:pt>
                <c:pt idx="38">
                  <c:v>43190</c:v>
                </c:pt>
                <c:pt idx="39">
                  <c:v>43220</c:v>
                </c:pt>
                <c:pt idx="40">
                  <c:v>43251</c:v>
                </c:pt>
                <c:pt idx="41">
                  <c:v>43281</c:v>
                </c:pt>
                <c:pt idx="42">
                  <c:v>43312</c:v>
                </c:pt>
                <c:pt idx="43">
                  <c:v>43343</c:v>
                </c:pt>
                <c:pt idx="44">
                  <c:v>43373</c:v>
                </c:pt>
                <c:pt idx="45">
                  <c:v>43404</c:v>
                </c:pt>
                <c:pt idx="46">
                  <c:v>43434</c:v>
                </c:pt>
                <c:pt idx="47">
                  <c:v>43465</c:v>
                </c:pt>
                <c:pt idx="48">
                  <c:v>43496</c:v>
                </c:pt>
                <c:pt idx="49">
                  <c:v>43524</c:v>
                </c:pt>
                <c:pt idx="50">
                  <c:v>43555</c:v>
                </c:pt>
                <c:pt idx="51">
                  <c:v>43585</c:v>
                </c:pt>
                <c:pt idx="52">
                  <c:v>43616</c:v>
                </c:pt>
                <c:pt idx="53">
                  <c:v>43646</c:v>
                </c:pt>
                <c:pt idx="54">
                  <c:v>43677</c:v>
                </c:pt>
                <c:pt idx="55">
                  <c:v>43708</c:v>
                </c:pt>
                <c:pt idx="56">
                  <c:v>43738</c:v>
                </c:pt>
                <c:pt idx="57">
                  <c:v>43769</c:v>
                </c:pt>
                <c:pt idx="58">
                  <c:v>43799</c:v>
                </c:pt>
                <c:pt idx="59">
                  <c:v>43830</c:v>
                </c:pt>
                <c:pt idx="60">
                  <c:v>43861</c:v>
                </c:pt>
                <c:pt idx="61">
                  <c:v>43890</c:v>
                </c:pt>
                <c:pt idx="62">
                  <c:v>43921</c:v>
                </c:pt>
                <c:pt idx="63">
                  <c:v>43951</c:v>
                </c:pt>
                <c:pt idx="64">
                  <c:v>43982</c:v>
                </c:pt>
                <c:pt idx="65">
                  <c:v>44012</c:v>
                </c:pt>
                <c:pt idx="66">
                  <c:v>44043</c:v>
                </c:pt>
                <c:pt idx="67">
                  <c:v>44074</c:v>
                </c:pt>
                <c:pt idx="68">
                  <c:v>44104</c:v>
                </c:pt>
                <c:pt idx="69">
                  <c:v>44135</c:v>
                </c:pt>
                <c:pt idx="70">
                  <c:v>44165</c:v>
                </c:pt>
                <c:pt idx="71">
                  <c:v>44196</c:v>
                </c:pt>
                <c:pt idx="72">
                  <c:v>44227</c:v>
                </c:pt>
                <c:pt idx="73">
                  <c:v>44255</c:v>
                </c:pt>
                <c:pt idx="74">
                  <c:v>44286</c:v>
                </c:pt>
                <c:pt idx="75">
                  <c:v>44316</c:v>
                </c:pt>
                <c:pt idx="76">
                  <c:v>44347</c:v>
                </c:pt>
                <c:pt idx="77">
                  <c:v>44377</c:v>
                </c:pt>
                <c:pt idx="78">
                  <c:v>44408</c:v>
                </c:pt>
                <c:pt idx="79">
                  <c:v>44439</c:v>
                </c:pt>
                <c:pt idx="80">
                  <c:v>44469</c:v>
                </c:pt>
                <c:pt idx="81">
                  <c:v>44500</c:v>
                </c:pt>
                <c:pt idx="82">
                  <c:v>44530</c:v>
                </c:pt>
                <c:pt idx="83">
                  <c:v>44561</c:v>
                </c:pt>
                <c:pt idx="84">
                  <c:v>44592</c:v>
                </c:pt>
                <c:pt idx="85">
                  <c:v>44620</c:v>
                </c:pt>
                <c:pt idx="86">
                  <c:v>44651</c:v>
                </c:pt>
                <c:pt idx="87">
                  <c:v>44681</c:v>
                </c:pt>
                <c:pt idx="88">
                  <c:v>44712</c:v>
                </c:pt>
                <c:pt idx="89">
                  <c:v>44742</c:v>
                </c:pt>
                <c:pt idx="90">
                  <c:v>44773</c:v>
                </c:pt>
                <c:pt idx="91">
                  <c:v>44804</c:v>
                </c:pt>
                <c:pt idx="92">
                  <c:v>44834</c:v>
                </c:pt>
                <c:pt idx="93">
                  <c:v>44865</c:v>
                </c:pt>
                <c:pt idx="94">
                  <c:v>44895</c:v>
                </c:pt>
                <c:pt idx="95">
                  <c:v>44926</c:v>
                </c:pt>
                <c:pt idx="96">
                  <c:v>44957</c:v>
                </c:pt>
                <c:pt idx="97">
                  <c:v>44985</c:v>
                </c:pt>
                <c:pt idx="98">
                  <c:v>45016</c:v>
                </c:pt>
                <c:pt idx="99">
                  <c:v>45046</c:v>
                </c:pt>
                <c:pt idx="100">
                  <c:v>45077</c:v>
                </c:pt>
                <c:pt idx="101">
                  <c:v>45107</c:v>
                </c:pt>
                <c:pt idx="102">
                  <c:v>45138</c:v>
                </c:pt>
                <c:pt idx="103">
                  <c:v>45169</c:v>
                </c:pt>
                <c:pt idx="104">
                  <c:v>45199</c:v>
                </c:pt>
                <c:pt idx="105">
                  <c:v>45230</c:v>
                </c:pt>
                <c:pt idx="106">
                  <c:v>45260</c:v>
                </c:pt>
                <c:pt idx="107">
                  <c:v>45291</c:v>
                </c:pt>
                <c:pt idx="108">
                  <c:v>45322</c:v>
                </c:pt>
                <c:pt idx="109">
                  <c:v>45351</c:v>
                </c:pt>
                <c:pt idx="110">
                  <c:v>45382</c:v>
                </c:pt>
                <c:pt idx="111">
                  <c:v>45412</c:v>
                </c:pt>
                <c:pt idx="112">
                  <c:v>45443</c:v>
                </c:pt>
                <c:pt idx="113">
                  <c:v>45473</c:v>
                </c:pt>
                <c:pt idx="114">
                  <c:v>45504</c:v>
                </c:pt>
                <c:pt idx="115">
                  <c:v>45535</c:v>
                </c:pt>
                <c:pt idx="116">
                  <c:v>45565</c:v>
                </c:pt>
                <c:pt idx="117">
                  <c:v>45596</c:v>
                </c:pt>
                <c:pt idx="118">
                  <c:v>45626</c:v>
                </c:pt>
                <c:pt idx="119">
                  <c:v>45657</c:v>
                </c:pt>
                <c:pt idx="120">
                  <c:v>45688</c:v>
                </c:pt>
                <c:pt idx="121">
                  <c:v>45716</c:v>
                </c:pt>
                <c:pt idx="122">
                  <c:v>45747</c:v>
                </c:pt>
                <c:pt idx="123">
                  <c:v>45777</c:v>
                </c:pt>
                <c:pt idx="124">
                  <c:v>45808</c:v>
                </c:pt>
                <c:pt idx="125">
                  <c:v>45838</c:v>
                </c:pt>
                <c:pt idx="126">
                  <c:v>45869</c:v>
                </c:pt>
                <c:pt idx="127">
                  <c:v>45900</c:v>
                </c:pt>
                <c:pt idx="128">
                  <c:v>45930</c:v>
                </c:pt>
                <c:pt idx="129">
                  <c:v>45961</c:v>
                </c:pt>
                <c:pt idx="130">
                  <c:v>45991</c:v>
                </c:pt>
                <c:pt idx="131">
                  <c:v>46022</c:v>
                </c:pt>
                <c:pt idx="132">
                  <c:v>46053</c:v>
                </c:pt>
                <c:pt idx="133">
                  <c:v>46081</c:v>
                </c:pt>
                <c:pt idx="134">
                  <c:v>46112</c:v>
                </c:pt>
                <c:pt idx="135">
                  <c:v>46142</c:v>
                </c:pt>
                <c:pt idx="136">
                  <c:v>46173</c:v>
                </c:pt>
                <c:pt idx="137">
                  <c:v>46203</c:v>
                </c:pt>
                <c:pt idx="138">
                  <c:v>46234</c:v>
                </c:pt>
                <c:pt idx="139">
                  <c:v>46265</c:v>
                </c:pt>
              </c:numCache>
            </c:numRef>
          </c:cat>
          <c:val>
            <c:numRef>
              <c:f>Macro!$BU$136:$BU$275</c:f>
              <c:numCache>
                <c:formatCode>General</c:formatCode>
                <c:ptCount val="140"/>
                <c:pt idx="0">
                  <c:v>100</c:v>
                </c:pt>
                <c:pt idx="1">
                  <c:v>95.073827120481553</c:v>
                </c:pt>
                <c:pt idx="2">
                  <c:v>95.540404512218544</c:v>
                </c:pt>
                <c:pt idx="3">
                  <c:v>87.069004110670193</c:v>
                </c:pt>
                <c:pt idx="4">
                  <c:v>89.775889056808936</c:v>
                </c:pt>
                <c:pt idx="5">
                  <c:v>87.84412309202807</c:v>
                </c:pt>
                <c:pt idx="6">
                  <c:v>84.061009654292945</c:v>
                </c:pt>
                <c:pt idx="7">
                  <c:v>81.750466602566405</c:v>
                </c:pt>
                <c:pt idx="8">
                  <c:v>74.425507406906164</c:v>
                </c:pt>
                <c:pt idx="9">
                  <c:v>77.107848848846871</c:v>
                </c:pt>
                <c:pt idx="10">
                  <c:v>70.83194712198231</c:v>
                </c:pt>
                <c:pt idx="11">
                  <c:v>66.682387525193178</c:v>
                </c:pt>
                <c:pt idx="12">
                  <c:v>71.8898012733071</c:v>
                </c:pt>
                <c:pt idx="13">
                  <c:v>76.430856978904131</c:v>
                </c:pt>
                <c:pt idx="14">
                  <c:v>67.953760170766387</c:v>
                </c:pt>
                <c:pt idx="15">
                  <c:v>68.108231993191083</c:v>
                </c:pt>
                <c:pt idx="16">
                  <c:v>75.803771575138285</c:v>
                </c:pt>
                <c:pt idx="17">
                  <c:v>69.460370092875252</c:v>
                </c:pt>
                <c:pt idx="18">
                  <c:v>60.753487625442339</c:v>
                </c:pt>
                <c:pt idx="19">
                  <c:v>55.931771360006863</c:v>
                </c:pt>
                <c:pt idx="20">
                  <c:v>58.989032539921858</c:v>
                </c:pt>
                <c:pt idx="21">
                  <c:v>55.441194951377803</c:v>
                </c:pt>
                <c:pt idx="22">
                  <c:v>56.992638175141103</c:v>
                </c:pt>
                <c:pt idx="23">
                  <c:v>59.414116808911245</c:v>
                </c:pt>
                <c:pt idx="24">
                  <c:v>67.400588206705649</c:v>
                </c:pt>
                <c:pt idx="25">
                  <c:v>65.816550018445668</c:v>
                </c:pt>
                <c:pt idx="26">
                  <c:v>71.917188437559275</c:v>
                </c:pt>
                <c:pt idx="27">
                  <c:v>73.220657050723304</c:v>
                </c:pt>
                <c:pt idx="28">
                  <c:v>73.70388765308553</c:v>
                </c:pt>
                <c:pt idx="29">
                  <c:v>71.009353479372052</c:v>
                </c:pt>
                <c:pt idx="30">
                  <c:v>71.617154573780979</c:v>
                </c:pt>
                <c:pt idx="31">
                  <c:v>68.614214228795362</c:v>
                </c:pt>
                <c:pt idx="32">
                  <c:v>67.153124656697088</c:v>
                </c:pt>
                <c:pt idx="33">
                  <c:v>68.485624048805704</c:v>
                </c:pt>
                <c:pt idx="34">
                  <c:v>66.024621023629962</c:v>
                </c:pt>
                <c:pt idx="35">
                  <c:v>64.433057951416998</c:v>
                </c:pt>
                <c:pt idx="36">
                  <c:v>63.955635583209755</c:v>
                </c:pt>
                <c:pt idx="37">
                  <c:v>62.890547381692208</c:v>
                </c:pt>
                <c:pt idx="38">
                  <c:v>62.034764415347674</c:v>
                </c:pt>
                <c:pt idx="39">
                  <c:v>64.474548453026244</c:v>
                </c:pt>
                <c:pt idx="40">
                  <c:v>69.717917191518822</c:v>
                </c:pt>
                <c:pt idx="41">
                  <c:v>64.410921119651633</c:v>
                </c:pt>
                <c:pt idx="42">
                  <c:v>67.992154302430805</c:v>
                </c:pt>
                <c:pt idx="43">
                  <c:v>77.632546883353768</c:v>
                </c:pt>
                <c:pt idx="44">
                  <c:v>78.005698033963824</c:v>
                </c:pt>
                <c:pt idx="45">
                  <c:v>76.224148455537005</c:v>
                </c:pt>
                <c:pt idx="46">
                  <c:v>77.479186886833759</c:v>
                </c:pt>
                <c:pt idx="47">
                  <c:v>72.198843979969723</c:v>
                </c:pt>
                <c:pt idx="48">
                  <c:v>70.728943222998751</c:v>
                </c:pt>
                <c:pt idx="49">
                  <c:v>68.64050004156455</c:v>
                </c:pt>
                <c:pt idx="50">
                  <c:v>73.595608181126664</c:v>
                </c:pt>
                <c:pt idx="51">
                  <c:v>76.706444781526812</c:v>
                </c:pt>
                <c:pt idx="52">
                  <c:v>76.695359939272791</c:v>
                </c:pt>
                <c:pt idx="53">
                  <c:v>73.280481296664888</c:v>
                </c:pt>
                <c:pt idx="54">
                  <c:v>71.179604556773953</c:v>
                </c:pt>
                <c:pt idx="55">
                  <c:v>84.171548721054791</c:v>
                </c:pt>
                <c:pt idx="56">
                  <c:v>81.81607538948893</c:v>
                </c:pt>
                <c:pt idx="57">
                  <c:v>82.639698021984245</c:v>
                </c:pt>
                <c:pt idx="58">
                  <c:v>73.81884864224476</c:v>
                </c:pt>
                <c:pt idx="59">
                  <c:v>73.27021051712623</c:v>
                </c:pt>
                <c:pt idx="60">
                  <c:v>69.858268954850971</c:v>
                </c:pt>
                <c:pt idx="61">
                  <c:v>68.296919427863813</c:v>
                </c:pt>
                <c:pt idx="62">
                  <c:v>62.744163972828723</c:v>
                </c:pt>
                <c:pt idx="63">
                  <c:v>59.990498489492481</c:v>
                </c:pt>
                <c:pt idx="64">
                  <c:v>63.187932836361959</c:v>
                </c:pt>
                <c:pt idx="65">
                  <c:v>60.519391267660964</c:v>
                </c:pt>
                <c:pt idx="66">
                  <c:v>61.285280716467625</c:v>
                </c:pt>
                <c:pt idx="67">
                  <c:v>61.794824792151815</c:v>
                </c:pt>
                <c:pt idx="68">
                  <c:v>58.363154933945005</c:v>
                </c:pt>
                <c:pt idx="69">
                  <c:v>58.634988259122544</c:v>
                </c:pt>
                <c:pt idx="70">
                  <c:v>63.413433827726877</c:v>
                </c:pt>
                <c:pt idx="71">
                  <c:v>62.44637793272021</c:v>
                </c:pt>
                <c:pt idx="72">
                  <c:v>59.41113202870023</c:v>
                </c:pt>
                <c:pt idx="73">
                  <c:v>60.384267436364027</c:v>
                </c:pt>
                <c:pt idx="74">
                  <c:v>60.475205911614829</c:v>
                </c:pt>
                <c:pt idx="75">
                  <c:v>58.275372983514586</c:v>
                </c:pt>
                <c:pt idx="76">
                  <c:v>58.99047484318907</c:v>
                </c:pt>
                <c:pt idx="77">
                  <c:v>58.077932338574882</c:v>
                </c:pt>
                <c:pt idx="78">
                  <c:v>56.40021669035886</c:v>
                </c:pt>
                <c:pt idx="79">
                  <c:v>57.346456603183022</c:v>
                </c:pt>
                <c:pt idx="80">
                  <c:v>55.779807259751045</c:v>
                </c:pt>
                <c:pt idx="81">
                  <c:v>54.6304914162179</c:v>
                </c:pt>
                <c:pt idx="82">
                  <c:v>50.242591222567</c:v>
                </c:pt>
                <c:pt idx="83">
                  <c:v>51.186613425889362</c:v>
                </c:pt>
                <c:pt idx="84">
                  <c:v>55.397584269457319</c:v>
                </c:pt>
                <c:pt idx="85">
                  <c:v>54.578347871412049</c:v>
                </c:pt>
                <c:pt idx="86">
                  <c:v>56.169496175805513</c:v>
                </c:pt>
                <c:pt idx="87">
                  <c:v>57.021358237954296</c:v>
                </c:pt>
                <c:pt idx="88">
                  <c:v>59.457024130844985</c:v>
                </c:pt>
                <c:pt idx="89">
                  <c:v>58.029049630545749</c:v>
                </c:pt>
                <c:pt idx="90">
                  <c:v>56.498004937539974</c:v>
                </c:pt>
                <c:pt idx="91">
                  <c:v>62.10884327291997</c:v>
                </c:pt>
                <c:pt idx="92">
                  <c:v>67.66494928731845</c:v>
                </c:pt>
                <c:pt idx="93">
                  <c:v>73.769534287706492</c:v>
                </c:pt>
                <c:pt idx="94">
                  <c:v>76.283754159217438</c:v>
                </c:pt>
                <c:pt idx="95">
                  <c:v>75.743597712644359</c:v>
                </c:pt>
                <c:pt idx="96">
                  <c:v>72.9513082950551</c:v>
                </c:pt>
                <c:pt idx="97">
                  <c:v>75.552696674832845</c:v>
                </c:pt>
                <c:pt idx="98">
                  <c:v>78.407965139923434</c:v>
                </c:pt>
                <c:pt idx="99">
                  <c:v>76.136377039894271</c:v>
                </c:pt>
                <c:pt idx="100">
                  <c:v>75.204387830404528</c:v>
                </c:pt>
                <c:pt idx="101">
                  <c:v>76.885689465785333</c:v>
                </c:pt>
                <c:pt idx="102">
                  <c:v>73.784074941274227</c:v>
                </c:pt>
                <c:pt idx="103">
                  <c:v>77.810689021265688</c:v>
                </c:pt>
                <c:pt idx="104">
                  <c:v>75.260178260119474</c:v>
                </c:pt>
                <c:pt idx="105">
                  <c:v>66.97753527624883</c:v>
                </c:pt>
                <c:pt idx="106">
                  <c:v>77.938490258998172</c:v>
                </c:pt>
                <c:pt idx="107">
                  <c:v>74.515287752402301</c:v>
                </c:pt>
                <c:pt idx="108">
                  <c:v>71.824467575685162</c:v>
                </c:pt>
                <c:pt idx="109">
                  <c:v>72.219745716336021</c:v>
                </c:pt>
                <c:pt idx="110">
                  <c:v>68.236404210125315</c:v>
                </c:pt>
                <c:pt idx="111">
                  <c:v>68.181769744836402</c:v>
                </c:pt>
                <c:pt idx="112">
                  <c:v>68.221166208713029</c:v>
                </c:pt>
                <c:pt idx="113">
                  <c:v>68.032515187177168</c:v>
                </c:pt>
                <c:pt idx="114">
                  <c:v>68.918190347502716</c:v>
                </c:pt>
                <c:pt idx="115">
                  <c:v>70.853567031588597</c:v>
                </c:pt>
                <c:pt idx="116">
                  <c:v>64.135007199687664</c:v>
                </c:pt>
                <c:pt idx="117">
                  <c:v>65.629043340567307</c:v>
                </c:pt>
                <c:pt idx="118">
                  <c:v>74.463832077092391</c:v>
                </c:pt>
                <c:pt idx="119">
                  <c:v>71.855419876954272</c:v>
                </c:pt>
                <c:pt idx="120">
                  <c:v>68.640184702468588</c:v>
                </c:pt>
                <c:pt idx="121">
                  <c:v>70.841886422380028</c:v>
                </c:pt>
                <c:pt idx="122">
                  <c:v>73.610498468748602</c:v>
                </c:pt>
                <c:pt idx="123">
                  <c:v>65.663739189064003</c:v>
                </c:pt>
                <c:pt idx="124">
                  <c:v>69.575086344276073</c:v>
                </c:pt>
                <c:pt idx="125">
                  <c:v>72.796556930908551</c:v>
                </c:pt>
                <c:pt idx="126">
                  <c:v>73.814864902127326</c:v>
                </c:pt>
                <c:pt idx="127">
                  <c:v>79.209419086449287</c:v>
                </c:pt>
                <c:pt idx="128">
                  <c:v>81.470934836761671</c:v>
                </c:pt>
                <c:pt idx="129">
                  <c:v>68.645905413484243</c:v>
                </c:pt>
                <c:pt idx="130">
                  <c:v>69.7687330397995</c:v>
                </c:pt>
                <c:pt idx="131">
                  <c:v>66.931123861975195</c:v>
                </c:pt>
                <c:pt idx="132">
                  <c:v>68.453202918894206</c:v>
                </c:pt>
                <c:pt idx="133">
                  <c:v>71.065090024205688</c:v>
                </c:pt>
                <c:pt idx="134">
                  <c:v>82.610365422715191</c:v>
                </c:pt>
                <c:pt idx="135">
                  <c:v>77.350664774016849</c:v>
                </c:pt>
                <c:pt idx="136">
                  <c:v>79.84589376049864</c:v>
                </c:pt>
                <c:pt idx="137">
                  <c:v>74.715566671769167</c:v>
                </c:pt>
                <c:pt idx="138">
                  <c:v>81.607604783598418</c:v>
                </c:pt>
                <c:pt idx="139">
                  <c:v>85.885525840375067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9-4BDC-9F62-0211EC23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214176"/>
        <c:axId val="176214656"/>
      </c:lineChart>
      <c:dateAx>
        <c:axId val="17621417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6214656"/>
        <c:crosses val="autoZero"/>
        <c:auto val="1"/>
        <c:lblOffset val="100"/>
        <c:baseTimeUnit val="months"/>
      </c:dateAx>
      <c:valAx>
        <c:axId val="17621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621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BBF587-0521-44EF-9287-C5DC22B67E8C}">
  <sheetPr/>
  <sheetViews>
    <sheetView tabSelected="1" zoomScale="11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AC60850-3C53-4DDB-BF6A-F90BDE277D74}">
  <sheetPr/>
  <sheetViews>
    <sheetView zoomScale="10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6CDDA-E501-D58E-322E-86E8CF383D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453</xdr:row>
      <xdr:rowOff>52387</xdr:rowOff>
    </xdr:from>
    <xdr:to>
      <xdr:col>17</xdr:col>
      <xdr:colOff>419100</xdr:colOff>
      <xdr:row>467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17AE4A-8AC7-75FD-5CE2-14EA20347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6537" cy="60820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E01B78-861B-4F4A-2971-BBC701E235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7</xdr:row>
      <xdr:rowOff>133350</xdr:rowOff>
    </xdr:from>
    <xdr:to>
      <xdr:col>8</xdr:col>
      <xdr:colOff>428625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0EAB0-F2C4-401A-A584-86C4C7788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lambi, Ruben Orlando" id="{45E8065F-7BBA-4E07-981A-B0EC45BFD44F}" userId="S::ruben.llambi@icbc.com.ar::401ebe16-d378-477c-80b5-4335b70cfd5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" dT="2026-09-18T17:34:38.30" personId="{45E8065F-7BBA-4E07-981A-B0EC45BFD44F}" id="{59F6388A-5061-4CA8-8F34-AF486A324E61}">
    <text>Se estiman datos faltantes con reg lineal IPC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8328-1342-4B6B-9F75-ED0EED12E5C0}">
  <dimension ref="A1:BB385"/>
  <sheetViews>
    <sheetView topLeftCell="AK361" workbookViewId="0">
      <selection activeCell="AU386" sqref="AU386"/>
    </sheetView>
  </sheetViews>
  <sheetFormatPr defaultRowHeight="15"/>
  <cols>
    <col min="1" max="1" width="10.5703125" bestFit="1" customWidth="1"/>
    <col min="2" max="2" width="29.42578125" style="5" bestFit="1" customWidth="1"/>
    <col min="3" max="3" width="24.85546875" bestFit="1" customWidth="1"/>
    <col min="4" max="4" width="17.85546875" bestFit="1" customWidth="1"/>
    <col min="5" max="5" width="22.5703125" bestFit="1" customWidth="1"/>
    <col min="6" max="6" width="20.85546875" bestFit="1" customWidth="1"/>
    <col min="7" max="7" width="21.5703125" bestFit="1" customWidth="1"/>
    <col min="8" max="8" width="15.85546875" bestFit="1" customWidth="1"/>
    <col min="9" max="9" width="25.140625" bestFit="1" customWidth="1"/>
    <col min="10" max="10" width="9.5703125" bestFit="1" customWidth="1"/>
    <col min="11" max="11" width="14.140625" bestFit="1" customWidth="1"/>
    <col min="13" max="13" width="10.5703125" bestFit="1" customWidth="1"/>
    <col min="14" max="14" width="29.42578125" style="5" bestFit="1" customWidth="1"/>
    <col min="15" max="15" width="24.85546875" bestFit="1" customWidth="1"/>
    <col min="16" max="16" width="17.85546875" bestFit="1" customWidth="1"/>
    <col min="17" max="17" width="22.5703125" bestFit="1" customWidth="1"/>
    <col min="18" max="18" width="20.85546875" bestFit="1" customWidth="1"/>
    <col min="19" max="19" width="21.5703125" bestFit="1" customWidth="1"/>
    <col min="20" max="20" width="15.85546875" bestFit="1" customWidth="1"/>
    <col min="21" max="21" width="25.140625" bestFit="1" customWidth="1"/>
    <col min="22" max="22" width="9.5703125" bestFit="1" customWidth="1"/>
    <col min="23" max="23" width="24.85546875" bestFit="1" customWidth="1"/>
    <col min="24" max="24" width="17.85546875" bestFit="1" customWidth="1"/>
    <col min="25" max="25" width="29.42578125" style="5" bestFit="1" customWidth="1"/>
    <col min="26" max="26" width="24.85546875" bestFit="1" customWidth="1"/>
    <col min="27" max="27" width="17.85546875" bestFit="1" customWidth="1"/>
    <col min="28" max="28" width="22.5703125" bestFit="1" customWidth="1"/>
    <col min="29" max="29" width="20.85546875" bestFit="1" customWidth="1"/>
    <col min="30" max="30" width="21.5703125" bestFit="1" customWidth="1"/>
    <col min="31" max="31" width="15.85546875" bestFit="1" customWidth="1"/>
    <col min="32" max="32" width="25.140625" bestFit="1" customWidth="1"/>
    <col min="33" max="33" width="9.5703125" bestFit="1" customWidth="1"/>
    <col min="34" max="44" width="9.5703125" customWidth="1"/>
    <col min="47" max="47" width="10.7109375" bestFit="1" customWidth="1"/>
  </cols>
  <sheetData>
    <row r="1" spans="1:54">
      <c r="A1" t="s">
        <v>5</v>
      </c>
      <c r="B1" s="27">
        <v>43646</v>
      </c>
      <c r="C1" s="28"/>
      <c r="D1" s="28"/>
      <c r="E1" s="28"/>
      <c r="F1" s="28"/>
      <c r="G1" s="28"/>
      <c r="H1" s="28"/>
      <c r="J1" s="28"/>
      <c r="K1" s="28"/>
      <c r="L1" s="28"/>
      <c r="M1" t="s">
        <v>5</v>
      </c>
      <c r="N1" s="27">
        <v>43646</v>
      </c>
      <c r="O1" s="28"/>
      <c r="P1" s="28"/>
      <c r="Q1" s="28"/>
      <c r="R1" s="28"/>
      <c r="S1" s="28"/>
      <c r="T1" s="28"/>
      <c r="V1" s="28"/>
      <c r="Y1" s="29"/>
      <c r="Z1" s="28"/>
      <c r="AA1" s="28"/>
      <c r="AB1" s="28"/>
      <c r="AC1" s="28"/>
      <c r="AD1" s="28"/>
      <c r="AE1" s="28"/>
      <c r="AW1" s="30">
        <f>+AVERAGE(AV7:AV2000)</f>
        <v>7.5234393058796574</v>
      </c>
      <c r="AX1">
        <f>+_xlfn.STDEV.S(AV7:AV2000)</f>
        <v>3.221558172808777</v>
      </c>
    </row>
    <row r="2" spans="1:54">
      <c r="A2" t="s">
        <v>4</v>
      </c>
      <c r="M2" t="s">
        <v>4</v>
      </c>
    </row>
    <row r="4" spans="1:54">
      <c r="B4" s="5" t="s">
        <v>19</v>
      </c>
      <c r="N4" s="5" t="s">
        <v>20</v>
      </c>
      <c r="Y4" s="5" t="s">
        <v>21</v>
      </c>
      <c r="AJ4" s="5" t="s">
        <v>36</v>
      </c>
    </row>
    <row r="5" spans="1:54">
      <c r="A5" t="s">
        <v>3</v>
      </c>
      <c r="B5" s="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M5" t="s">
        <v>3</v>
      </c>
      <c r="N5" s="5" t="s">
        <v>23</v>
      </c>
      <c r="O5" t="s">
        <v>24</v>
      </c>
      <c r="P5" t="s">
        <v>25</v>
      </c>
      <c r="Q5" t="s">
        <v>26</v>
      </c>
      <c r="R5" t="s">
        <v>27</v>
      </c>
      <c r="S5" t="s">
        <v>28</v>
      </c>
      <c r="T5" t="s">
        <v>29</v>
      </c>
      <c r="U5" t="s">
        <v>30</v>
      </c>
      <c r="V5" t="s">
        <v>31</v>
      </c>
      <c r="W5" t="s">
        <v>32</v>
      </c>
      <c r="Y5" s="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J5" s="5" t="s">
        <v>23</v>
      </c>
      <c r="AK5" t="s">
        <v>24</v>
      </c>
      <c r="AL5" t="s">
        <v>25</v>
      </c>
      <c r="AM5" t="s">
        <v>26</v>
      </c>
      <c r="AN5" t="s">
        <v>27</v>
      </c>
      <c r="AO5" t="s">
        <v>28</v>
      </c>
      <c r="AP5" t="s">
        <v>29</v>
      </c>
      <c r="AQ5" t="s">
        <v>30</v>
      </c>
      <c r="AR5" t="s">
        <v>31</v>
      </c>
      <c r="AS5" t="s">
        <v>32</v>
      </c>
    </row>
    <row r="6" spans="1:54">
      <c r="A6" s="71">
        <f>_xll.BDH(B$4,B$5:K$5,$B1,$B2,"Dir=V","Per=CW","Days=A","Dts=S","cols=11;rows=380")</f>
        <v>43651</v>
      </c>
      <c r="B6" s="5">
        <v>4.1950000000000003</v>
      </c>
      <c r="C6">
        <v>2.5756000000000001</v>
      </c>
      <c r="D6">
        <v>0.97660000000000002</v>
      </c>
      <c r="E6">
        <v>51.313899999999997</v>
      </c>
      <c r="F6">
        <v>2.2602000000000002</v>
      </c>
      <c r="G6" t="s">
        <v>33</v>
      </c>
      <c r="H6">
        <v>28.122</v>
      </c>
      <c r="I6">
        <v>7.61</v>
      </c>
      <c r="J6" s="6">
        <v>76.105000000000004</v>
      </c>
      <c r="K6">
        <v>299330.70110000001</v>
      </c>
      <c r="M6" s="71">
        <f>_xll.BDH(N$4,N$5:W$5,$B1,$B2,"Dir=V","Per=CW","Days=A","Dts=S","cols=11;rows=380")</f>
        <v>43651</v>
      </c>
      <c r="N6" s="5">
        <v>3.6787000000000001</v>
      </c>
      <c r="O6">
        <v>22.1402</v>
      </c>
      <c r="P6">
        <v>1.2657</v>
      </c>
      <c r="Q6">
        <v>44.119199999999999</v>
      </c>
      <c r="R6">
        <v>1.379</v>
      </c>
      <c r="S6" t="s">
        <v>33</v>
      </c>
      <c r="T6">
        <v>34.218499999999999</v>
      </c>
      <c r="U6">
        <v>24.5123</v>
      </c>
      <c r="V6" s="6">
        <v>56.95</v>
      </c>
      <c r="W6">
        <v>106749.0493</v>
      </c>
      <c r="Y6" s="5">
        <f>_xll.BDH(Y$4,Y$5:AH$5,$B1,$B2,"Dir=V","Per=CW","Days=A","Dts=H","cols=10;rows=380")</f>
        <v>1.9589000000000001</v>
      </c>
      <c r="Z6">
        <v>39.2209</v>
      </c>
      <c r="AA6">
        <v>2.4211999999999998</v>
      </c>
      <c r="AB6">
        <v>5.9088000000000003</v>
      </c>
      <c r="AC6">
        <v>8.8200000000000001E-2</v>
      </c>
      <c r="AD6" t="s">
        <v>33</v>
      </c>
      <c r="AE6">
        <v>22.893799999999999</v>
      </c>
      <c r="AF6">
        <v>17.727499999999999</v>
      </c>
      <c r="AG6">
        <v>0.56299999999999994</v>
      </c>
      <c r="AH6">
        <v>7921.5493999999999</v>
      </c>
      <c r="AJ6" s="5">
        <f>_xll.BDH(AJ$4,AJ$5:AS$5,$B1,$B2,"Dir=V","Per=CW","Days=A","Dts=H","cols=10;rows=380")</f>
        <v>3.8986999999999998</v>
      </c>
      <c r="AK6">
        <v>48.606099999999998</v>
      </c>
      <c r="AL6">
        <v>2.1113</v>
      </c>
      <c r="AM6">
        <v>38.934800000000003</v>
      </c>
      <c r="AN6">
        <v>0.48270000000000002</v>
      </c>
      <c r="AO6">
        <v>195.11080000000001</v>
      </c>
      <c r="AP6">
        <v>49.3598</v>
      </c>
      <c r="AQ6">
        <v>42.273499999999999</v>
      </c>
      <c r="AR6">
        <v>114.514</v>
      </c>
      <c r="AS6">
        <v>98795.487899999993</v>
      </c>
      <c r="AV6" t="s">
        <v>34</v>
      </c>
      <c r="AW6" t="s">
        <v>35</v>
      </c>
      <c r="AX6" t="s">
        <v>18</v>
      </c>
      <c r="AY6" t="s">
        <v>17</v>
      </c>
      <c r="AZ6" t="s">
        <v>16</v>
      </c>
      <c r="BA6" t="s">
        <v>15</v>
      </c>
      <c r="BB6" t="s">
        <v>14</v>
      </c>
    </row>
    <row r="7" spans="1:54">
      <c r="A7" s="71">
        <v>43658</v>
      </c>
      <c r="B7" s="5">
        <v>4.1974</v>
      </c>
      <c r="C7">
        <v>2.5756000000000001</v>
      </c>
      <c r="D7">
        <v>0.97660000000000002</v>
      </c>
      <c r="E7">
        <v>51.313899999999997</v>
      </c>
      <c r="F7">
        <v>2.2602000000000002</v>
      </c>
      <c r="G7" t="s">
        <v>33</v>
      </c>
      <c r="H7">
        <v>28.122</v>
      </c>
      <c r="I7">
        <v>7.61</v>
      </c>
      <c r="J7">
        <v>76.2</v>
      </c>
      <c r="K7">
        <v>299704.34830000001</v>
      </c>
      <c r="M7" s="71">
        <v>43658</v>
      </c>
      <c r="N7" s="5">
        <v>3.7867999999999999</v>
      </c>
      <c r="O7">
        <v>22.1402</v>
      </c>
      <c r="P7">
        <v>1.2657</v>
      </c>
      <c r="Q7">
        <v>44.119199999999999</v>
      </c>
      <c r="R7">
        <v>1.379</v>
      </c>
      <c r="S7" t="s">
        <v>33</v>
      </c>
      <c r="T7">
        <v>34.218499999999999</v>
      </c>
      <c r="U7">
        <v>24.5123</v>
      </c>
      <c r="V7">
        <v>59.6</v>
      </c>
      <c r="W7">
        <v>111716.30100000001</v>
      </c>
      <c r="Y7" s="5">
        <v>1.9890000000000001</v>
      </c>
      <c r="Z7">
        <v>39.2209</v>
      </c>
      <c r="AA7">
        <v>2.4211999999999998</v>
      </c>
      <c r="AB7">
        <v>5.9088000000000003</v>
      </c>
      <c r="AC7">
        <v>8.8200000000000001E-2</v>
      </c>
      <c r="AD7" t="s">
        <v>33</v>
      </c>
      <c r="AE7">
        <v>22.893799999999999</v>
      </c>
      <c r="AF7">
        <v>17.727499999999999</v>
      </c>
      <c r="AG7">
        <v>0.57199999999999995</v>
      </c>
      <c r="AH7">
        <v>8048.9054999999998</v>
      </c>
      <c r="AJ7">
        <v>4.2133000000000003</v>
      </c>
      <c r="AK7">
        <v>48.606099999999998</v>
      </c>
      <c r="AL7">
        <v>2.1113</v>
      </c>
      <c r="AM7">
        <v>38.934800000000003</v>
      </c>
      <c r="AN7">
        <v>0.48270000000000002</v>
      </c>
      <c r="AO7">
        <v>195.11080000000001</v>
      </c>
      <c r="AP7">
        <v>49.3598</v>
      </c>
      <c r="AQ7">
        <v>42.273499999999999</v>
      </c>
      <c r="AR7">
        <v>125.059</v>
      </c>
      <c r="AS7">
        <v>107892.4589</v>
      </c>
      <c r="AU7" s="1">
        <f t="shared" ref="AU7:AU70" si="0">+A7</f>
        <v>43658</v>
      </c>
      <c r="AV7" s="30">
        <f t="shared" ref="AV7:AV70" si="1">+(Y7*AH7+N7*W7+B7*K7+AJ7*AS7)/(K7+W7+AH7)</f>
        <v>5.129380346399552</v>
      </c>
      <c r="AW7" s="31">
        <f t="shared" ref="AW7:AW70" si="2">+(AV7-$AW$1)/$AX$1</f>
        <v>-0.7431369638726093</v>
      </c>
    </row>
    <row r="8" spans="1:54">
      <c r="A8" s="71">
        <v>43665</v>
      </c>
      <c r="B8" s="5">
        <v>4.1292</v>
      </c>
      <c r="C8">
        <v>2.5756000000000001</v>
      </c>
      <c r="D8">
        <v>0.97660000000000002</v>
      </c>
      <c r="E8">
        <v>51.313899999999997</v>
      </c>
      <c r="F8">
        <v>2.2602000000000002</v>
      </c>
      <c r="G8" t="s">
        <v>33</v>
      </c>
      <c r="H8">
        <v>28.122</v>
      </c>
      <c r="I8">
        <v>7.61</v>
      </c>
      <c r="J8">
        <v>73.48</v>
      </c>
      <c r="K8">
        <v>289006.2403</v>
      </c>
      <c r="M8" s="71">
        <v>43665</v>
      </c>
      <c r="N8" s="5">
        <v>3.6114000000000002</v>
      </c>
      <c r="O8">
        <v>22.1402</v>
      </c>
      <c r="P8">
        <v>1.2657</v>
      </c>
      <c r="Q8">
        <v>44.119199999999999</v>
      </c>
      <c r="R8">
        <v>1.379</v>
      </c>
      <c r="S8" t="s">
        <v>33</v>
      </c>
      <c r="T8">
        <v>34.218499999999999</v>
      </c>
      <c r="U8">
        <v>24.5123</v>
      </c>
      <c r="V8">
        <v>56.6</v>
      </c>
      <c r="W8">
        <v>106092.9972</v>
      </c>
      <c r="Y8" s="5">
        <v>1.8386</v>
      </c>
      <c r="Z8">
        <v>39.2209</v>
      </c>
      <c r="AA8">
        <v>2.4211999999999998</v>
      </c>
      <c r="AB8">
        <v>5.9088000000000003</v>
      </c>
      <c r="AC8">
        <v>8.8200000000000001E-2</v>
      </c>
      <c r="AD8" t="s">
        <v>33</v>
      </c>
      <c r="AE8">
        <v>22.893799999999999</v>
      </c>
      <c r="AF8">
        <v>17.727499999999999</v>
      </c>
      <c r="AG8">
        <v>0.52700000000000002</v>
      </c>
      <c r="AH8">
        <v>7412.125</v>
      </c>
      <c r="AJ8">
        <v>4.0388000000000002</v>
      </c>
      <c r="AK8">
        <v>48.606099999999998</v>
      </c>
      <c r="AL8">
        <v>2.1113</v>
      </c>
      <c r="AM8">
        <v>38.934800000000003</v>
      </c>
      <c r="AN8">
        <v>0.48270000000000002</v>
      </c>
      <c r="AO8">
        <v>195.11080000000001</v>
      </c>
      <c r="AP8">
        <v>49.3598</v>
      </c>
      <c r="AQ8">
        <v>42.273499999999999</v>
      </c>
      <c r="AR8">
        <v>119.211</v>
      </c>
      <c r="AS8">
        <v>102847.4139</v>
      </c>
      <c r="AU8" s="1">
        <f t="shared" si="0"/>
        <v>43665</v>
      </c>
      <c r="AV8" s="30">
        <f t="shared" si="1"/>
        <v>4.9825099926692378</v>
      </c>
      <c r="AW8" s="31">
        <f t="shared" si="2"/>
        <v>-0.78872681383091769</v>
      </c>
    </row>
    <row r="9" spans="1:54">
      <c r="A9" s="71">
        <v>43672</v>
      </c>
      <c r="B9" s="5">
        <v>4.1242000000000001</v>
      </c>
      <c r="C9">
        <v>2.5756000000000001</v>
      </c>
      <c r="D9">
        <v>0.97660000000000002</v>
      </c>
      <c r="E9">
        <v>51.313899999999997</v>
      </c>
      <c r="F9">
        <v>2.2602000000000002</v>
      </c>
      <c r="G9" t="s">
        <v>33</v>
      </c>
      <c r="H9">
        <v>28.122</v>
      </c>
      <c r="I9">
        <v>7.61</v>
      </c>
      <c r="J9">
        <v>73.28</v>
      </c>
      <c r="K9">
        <v>288219.61469999998</v>
      </c>
      <c r="M9" s="71">
        <v>43672</v>
      </c>
      <c r="N9" s="5">
        <v>3.5859999999999999</v>
      </c>
      <c r="O9">
        <v>22.1402</v>
      </c>
      <c r="P9">
        <v>1.2657</v>
      </c>
      <c r="Q9">
        <v>44.119199999999999</v>
      </c>
      <c r="R9">
        <v>1.379</v>
      </c>
      <c r="S9" t="s">
        <v>33</v>
      </c>
      <c r="T9">
        <v>34.218499999999999</v>
      </c>
      <c r="U9">
        <v>24.5123</v>
      </c>
      <c r="V9">
        <v>58</v>
      </c>
      <c r="W9">
        <v>108717.2056</v>
      </c>
      <c r="Y9" s="5">
        <v>1.8206</v>
      </c>
      <c r="Z9">
        <v>39.2209</v>
      </c>
      <c r="AA9">
        <v>2.4211999999999998</v>
      </c>
      <c r="AB9">
        <v>5.9088000000000003</v>
      </c>
      <c r="AC9">
        <v>8.8200000000000001E-2</v>
      </c>
      <c r="AD9" t="s">
        <v>33</v>
      </c>
      <c r="AE9">
        <v>22.893799999999999</v>
      </c>
      <c r="AF9">
        <v>17.727499999999999</v>
      </c>
      <c r="AG9">
        <v>0.52100000000000002</v>
      </c>
      <c r="AH9">
        <v>7335.7114000000001</v>
      </c>
      <c r="AJ9">
        <v>4.1459999999999999</v>
      </c>
      <c r="AK9">
        <v>48.606099999999998</v>
      </c>
      <c r="AL9">
        <v>2.1113</v>
      </c>
      <c r="AM9">
        <v>38.934800000000003</v>
      </c>
      <c r="AN9">
        <v>0.48270000000000002</v>
      </c>
      <c r="AO9">
        <v>195.11080000000001</v>
      </c>
      <c r="AP9">
        <v>49.3598</v>
      </c>
      <c r="AQ9">
        <v>42.273499999999999</v>
      </c>
      <c r="AR9">
        <v>122.80200000000001</v>
      </c>
      <c r="AS9">
        <v>105945.9455</v>
      </c>
      <c r="AU9" s="1">
        <f t="shared" si="0"/>
        <v>43672</v>
      </c>
      <c r="AV9" s="30">
        <f t="shared" si="1"/>
        <v>5.024191260049391</v>
      </c>
      <c r="AW9" s="31">
        <f t="shared" si="2"/>
        <v>-0.77578858172573339</v>
      </c>
    </row>
    <row r="10" spans="1:54">
      <c r="A10" s="71">
        <v>43679</v>
      </c>
      <c r="B10" s="5">
        <v>4.0744999999999996</v>
      </c>
      <c r="C10">
        <v>2.5756000000000001</v>
      </c>
      <c r="D10">
        <v>0.97660000000000002</v>
      </c>
      <c r="E10">
        <v>51.313899999999997</v>
      </c>
      <c r="F10">
        <v>2.2602000000000002</v>
      </c>
      <c r="G10" t="s">
        <v>33</v>
      </c>
      <c r="H10">
        <v>28.122</v>
      </c>
      <c r="I10">
        <v>7.61</v>
      </c>
      <c r="J10">
        <v>71.295000000000002</v>
      </c>
      <c r="K10">
        <v>280412.35580000002</v>
      </c>
      <c r="M10" s="71">
        <v>43679</v>
      </c>
      <c r="N10" s="5">
        <v>3.4672000000000001</v>
      </c>
      <c r="O10">
        <v>22.1402</v>
      </c>
      <c r="P10">
        <v>1.2657</v>
      </c>
      <c r="Q10">
        <v>44.119199999999999</v>
      </c>
      <c r="R10">
        <v>1.379</v>
      </c>
      <c r="S10" t="s">
        <v>33</v>
      </c>
      <c r="T10">
        <v>34.218499999999999</v>
      </c>
      <c r="U10">
        <v>24.5123</v>
      </c>
      <c r="V10">
        <v>57.65</v>
      </c>
      <c r="W10">
        <v>108061.1535</v>
      </c>
      <c r="Y10" s="5">
        <v>1.9830000000000001</v>
      </c>
      <c r="Z10">
        <v>39.2209</v>
      </c>
      <c r="AA10">
        <v>2.4211999999999998</v>
      </c>
      <c r="AB10">
        <v>5.9088000000000003</v>
      </c>
      <c r="AC10">
        <v>8.8200000000000001E-2</v>
      </c>
      <c r="AD10" t="s">
        <v>33</v>
      </c>
      <c r="AE10">
        <v>22.893799999999999</v>
      </c>
      <c r="AF10">
        <v>17.727499999999999</v>
      </c>
      <c r="AG10">
        <v>0.56999999999999995</v>
      </c>
      <c r="AH10">
        <v>8023.4342999999999</v>
      </c>
      <c r="AJ10">
        <v>4.1405000000000003</v>
      </c>
      <c r="AK10">
        <v>48.606099999999998</v>
      </c>
      <c r="AL10">
        <v>2.1113</v>
      </c>
      <c r="AM10">
        <v>38.934800000000003</v>
      </c>
      <c r="AN10">
        <v>0.48270000000000002</v>
      </c>
      <c r="AO10">
        <v>195.11080000000001</v>
      </c>
      <c r="AP10">
        <v>49.3598</v>
      </c>
      <c r="AQ10">
        <v>42.273499999999999</v>
      </c>
      <c r="AR10">
        <v>122.61799999999999</v>
      </c>
      <c r="AS10">
        <v>105787.04640000001</v>
      </c>
      <c r="AU10" s="1">
        <f t="shared" si="0"/>
        <v>43679</v>
      </c>
      <c r="AV10" s="30">
        <f t="shared" si="1"/>
        <v>4.9713662180128839</v>
      </c>
      <c r="AW10" s="31">
        <f t="shared" si="2"/>
        <v>-0.7921859395268035</v>
      </c>
    </row>
    <row r="11" spans="1:54">
      <c r="A11" s="71">
        <v>43686</v>
      </c>
      <c r="B11" s="5">
        <v>4.1924000000000001</v>
      </c>
      <c r="C11">
        <v>2.5756000000000001</v>
      </c>
      <c r="D11">
        <v>0.97660000000000002</v>
      </c>
      <c r="E11">
        <v>51.313899999999997</v>
      </c>
      <c r="F11">
        <v>2.2602000000000002</v>
      </c>
      <c r="G11" t="s">
        <v>33</v>
      </c>
      <c r="H11">
        <v>28.122</v>
      </c>
      <c r="I11">
        <v>7.61</v>
      </c>
      <c r="J11">
        <v>76</v>
      </c>
      <c r="K11">
        <v>298917.72269999998</v>
      </c>
      <c r="M11" s="71">
        <v>43686</v>
      </c>
      <c r="N11" s="5">
        <v>3.6008</v>
      </c>
      <c r="O11">
        <v>22.1402</v>
      </c>
      <c r="P11">
        <v>1.2657</v>
      </c>
      <c r="Q11">
        <v>44.119199999999999</v>
      </c>
      <c r="R11">
        <v>1.379</v>
      </c>
      <c r="S11" t="s">
        <v>33</v>
      </c>
      <c r="T11">
        <v>34.218499999999999</v>
      </c>
      <c r="U11">
        <v>24.5123</v>
      </c>
      <c r="V11">
        <v>63.5</v>
      </c>
      <c r="W11">
        <v>119026.5958</v>
      </c>
      <c r="Y11" s="5">
        <v>1.1831</v>
      </c>
      <c r="Z11">
        <v>39.2209</v>
      </c>
      <c r="AA11">
        <v>2.4211999999999998</v>
      </c>
      <c r="AB11">
        <v>5.9088000000000003</v>
      </c>
      <c r="AC11">
        <v>8.8200000000000001E-2</v>
      </c>
      <c r="AD11" t="s">
        <v>33</v>
      </c>
      <c r="AE11">
        <v>22.893799999999999</v>
      </c>
      <c r="AF11">
        <v>17.727499999999999</v>
      </c>
      <c r="AG11">
        <v>0.56000000000000005</v>
      </c>
      <c r="AH11">
        <v>4635.7619999999997</v>
      </c>
      <c r="AJ11">
        <v>4.4151999999999996</v>
      </c>
      <c r="AK11">
        <v>48.606099999999998</v>
      </c>
      <c r="AL11">
        <v>2.1113</v>
      </c>
      <c r="AM11">
        <v>38.934800000000003</v>
      </c>
      <c r="AN11">
        <v>0.48270000000000002</v>
      </c>
      <c r="AO11">
        <v>195.11080000000001</v>
      </c>
      <c r="AP11">
        <v>49.3598</v>
      </c>
      <c r="AQ11">
        <v>42.273499999999999</v>
      </c>
      <c r="AR11">
        <v>131.827</v>
      </c>
      <c r="AS11">
        <v>113731.99920000001</v>
      </c>
      <c r="AU11" s="1">
        <f t="shared" si="0"/>
        <v>43686</v>
      </c>
      <c r="AV11" s="30">
        <f t="shared" si="1"/>
        <v>5.1810480917691057</v>
      </c>
      <c r="AW11" s="31">
        <f t="shared" si="2"/>
        <v>-0.72709884113881862</v>
      </c>
    </row>
    <row r="12" spans="1:54">
      <c r="A12" s="71">
        <v>43693</v>
      </c>
      <c r="B12" s="5">
        <v>3.7919999999999998</v>
      </c>
      <c r="C12">
        <v>2.5756000000000001</v>
      </c>
      <c r="D12">
        <v>0.97660000000000002</v>
      </c>
      <c r="E12">
        <v>51.313899999999997</v>
      </c>
      <c r="F12">
        <v>2.2602000000000002</v>
      </c>
      <c r="G12" t="s">
        <v>33</v>
      </c>
      <c r="H12">
        <v>28.122</v>
      </c>
      <c r="I12">
        <v>7.61</v>
      </c>
      <c r="J12">
        <v>60.02</v>
      </c>
      <c r="K12">
        <v>236066.33840000001</v>
      </c>
      <c r="M12" s="71">
        <v>43693</v>
      </c>
      <c r="N12" s="5">
        <v>2.2810000000000001</v>
      </c>
      <c r="O12">
        <v>22.1402</v>
      </c>
      <c r="P12">
        <v>1.2657</v>
      </c>
      <c r="Q12">
        <v>44.119199999999999</v>
      </c>
      <c r="R12">
        <v>1.379</v>
      </c>
      <c r="S12" t="s">
        <v>33</v>
      </c>
      <c r="T12">
        <v>34.218499999999999</v>
      </c>
      <c r="U12">
        <v>24.5123</v>
      </c>
      <c r="V12">
        <v>39.549999999999997</v>
      </c>
      <c r="W12">
        <v>74133.887600000002</v>
      </c>
      <c r="Y12" s="5">
        <v>0.91839999999999999</v>
      </c>
      <c r="Z12">
        <v>39.2209</v>
      </c>
      <c r="AA12">
        <v>2.4211999999999998</v>
      </c>
      <c r="AB12">
        <v>5.9088000000000003</v>
      </c>
      <c r="AC12">
        <v>8.8200000000000001E-2</v>
      </c>
      <c r="AD12" t="s">
        <v>33</v>
      </c>
      <c r="AE12">
        <v>22.893799999999999</v>
      </c>
      <c r="AF12">
        <v>17.727499999999999</v>
      </c>
      <c r="AG12">
        <v>0.42499999999999999</v>
      </c>
      <c r="AH12">
        <v>3515.0284000000001</v>
      </c>
      <c r="AJ12">
        <v>3.4771000000000001</v>
      </c>
      <c r="AK12">
        <v>48.606099999999998</v>
      </c>
      <c r="AL12">
        <v>2.1113</v>
      </c>
      <c r="AM12">
        <v>38.934800000000003</v>
      </c>
      <c r="AN12">
        <v>0.48270000000000002</v>
      </c>
      <c r="AO12">
        <v>195.11080000000001</v>
      </c>
      <c r="AP12">
        <v>49.3598</v>
      </c>
      <c r="AQ12">
        <v>42.273499999999999</v>
      </c>
      <c r="AR12">
        <v>100.378</v>
      </c>
      <c r="AS12">
        <v>86599.985400000005</v>
      </c>
      <c r="AU12" s="1">
        <f t="shared" si="0"/>
        <v>43693</v>
      </c>
      <c r="AV12" s="30">
        <f t="shared" si="1"/>
        <v>4.3625802218730101</v>
      </c>
      <c r="AW12" s="31">
        <f t="shared" si="2"/>
        <v>-0.98115846880728275</v>
      </c>
    </row>
    <row r="13" spans="1:54">
      <c r="A13" s="71">
        <v>43700</v>
      </c>
      <c r="B13" s="5">
        <v>3.629</v>
      </c>
      <c r="C13">
        <v>2.5756000000000001</v>
      </c>
      <c r="D13">
        <v>0.97660000000000002</v>
      </c>
      <c r="E13">
        <v>51.313899999999997</v>
      </c>
      <c r="F13">
        <v>2.2602000000000002</v>
      </c>
      <c r="G13" t="s">
        <v>33</v>
      </c>
      <c r="H13">
        <v>28.122</v>
      </c>
      <c r="I13">
        <v>7.61</v>
      </c>
      <c r="J13">
        <v>53.515000000000001</v>
      </c>
      <c r="K13">
        <v>210481.3412</v>
      </c>
      <c r="M13" s="71">
        <v>43700</v>
      </c>
      <c r="N13" s="5">
        <v>2.2128000000000001</v>
      </c>
      <c r="O13">
        <v>22.1402</v>
      </c>
      <c r="P13">
        <v>1.2657</v>
      </c>
      <c r="Q13">
        <v>44.119199999999999</v>
      </c>
      <c r="R13">
        <v>1.379</v>
      </c>
      <c r="S13" t="s">
        <v>33</v>
      </c>
      <c r="T13">
        <v>34.218499999999999</v>
      </c>
      <c r="U13">
        <v>24.5123</v>
      </c>
      <c r="V13">
        <v>35.35</v>
      </c>
      <c r="W13">
        <v>66261.262400000007</v>
      </c>
      <c r="Y13" s="5">
        <v>0.84030000000000005</v>
      </c>
      <c r="Z13">
        <v>39.2209</v>
      </c>
      <c r="AA13">
        <v>2.4211999999999998</v>
      </c>
      <c r="AB13">
        <v>5.9088000000000003</v>
      </c>
      <c r="AC13">
        <v>8.8200000000000001E-2</v>
      </c>
      <c r="AD13" t="s">
        <v>33</v>
      </c>
      <c r="AE13">
        <v>22.893799999999999</v>
      </c>
      <c r="AF13">
        <v>17.727499999999999</v>
      </c>
      <c r="AG13">
        <v>0.38500000000000001</v>
      </c>
      <c r="AH13">
        <v>3183.9025000000001</v>
      </c>
      <c r="AJ13">
        <v>3.1762999999999999</v>
      </c>
      <c r="AK13">
        <v>48.606099999999998</v>
      </c>
      <c r="AL13">
        <v>2.1113</v>
      </c>
      <c r="AM13">
        <v>38.934800000000003</v>
      </c>
      <c r="AN13">
        <v>0.48270000000000002</v>
      </c>
      <c r="AO13">
        <v>195.11080000000001</v>
      </c>
      <c r="AP13">
        <v>49.3598</v>
      </c>
      <c r="AQ13">
        <v>42.273499999999999</v>
      </c>
      <c r="AR13">
        <v>90.295000000000002</v>
      </c>
      <c r="AS13">
        <v>77900.262100000007</v>
      </c>
      <c r="AU13" s="1">
        <f t="shared" si="0"/>
        <v>43700</v>
      </c>
      <c r="AV13" s="30">
        <f t="shared" si="1"/>
        <v>4.1459801738742881</v>
      </c>
      <c r="AW13" s="31">
        <f t="shared" si="2"/>
        <v>-1.0483930293460033</v>
      </c>
    </row>
    <row r="14" spans="1:54">
      <c r="A14" s="71">
        <v>43707</v>
      </c>
      <c r="B14" s="5">
        <v>3.6753</v>
      </c>
      <c r="C14">
        <v>2.5756000000000001</v>
      </c>
      <c r="D14">
        <v>0.97660000000000002</v>
      </c>
      <c r="E14">
        <v>51.313899999999997</v>
      </c>
      <c r="F14">
        <v>2.2602000000000002</v>
      </c>
      <c r="G14" t="s">
        <v>33</v>
      </c>
      <c r="H14">
        <v>28.122</v>
      </c>
      <c r="I14">
        <v>7.61</v>
      </c>
      <c r="J14">
        <v>55.365000000000002</v>
      </c>
      <c r="K14">
        <v>217757.62779999999</v>
      </c>
      <c r="M14" s="71">
        <v>43707</v>
      </c>
      <c r="N14" s="5">
        <v>2.0099</v>
      </c>
      <c r="O14">
        <v>22.1402</v>
      </c>
      <c r="P14">
        <v>1.2657</v>
      </c>
      <c r="Q14">
        <v>44.119199999999999</v>
      </c>
      <c r="R14">
        <v>1.379</v>
      </c>
      <c r="S14" t="s">
        <v>33</v>
      </c>
      <c r="T14">
        <v>34.218499999999999</v>
      </c>
      <c r="U14">
        <v>24.5123</v>
      </c>
      <c r="V14">
        <v>32.6</v>
      </c>
      <c r="W14">
        <v>61106.567300000002</v>
      </c>
      <c r="Y14" s="5">
        <v>0.7681</v>
      </c>
      <c r="Z14">
        <v>39.2209</v>
      </c>
      <c r="AA14">
        <v>2.4211999999999998</v>
      </c>
      <c r="AB14">
        <v>5.9088000000000003</v>
      </c>
      <c r="AC14">
        <v>8.8200000000000001E-2</v>
      </c>
      <c r="AD14" t="s">
        <v>33</v>
      </c>
      <c r="AE14">
        <v>22.893799999999999</v>
      </c>
      <c r="AF14">
        <v>17.727499999999999</v>
      </c>
      <c r="AG14">
        <v>0.34799999999999998</v>
      </c>
      <c r="AH14">
        <v>2878.2478999999998</v>
      </c>
      <c r="AJ14">
        <v>3.0773999999999999</v>
      </c>
      <c r="AK14">
        <v>48.606099999999998</v>
      </c>
      <c r="AL14">
        <v>2.1113</v>
      </c>
      <c r="AM14">
        <v>38.934800000000003</v>
      </c>
      <c r="AN14">
        <v>0.48270000000000002</v>
      </c>
      <c r="AO14">
        <v>195.11080000000001</v>
      </c>
      <c r="AP14">
        <v>49.3598</v>
      </c>
      <c r="AQ14">
        <v>42.273499999999999</v>
      </c>
      <c r="AR14">
        <v>86.978999999999999</v>
      </c>
      <c r="AS14">
        <v>75040.079100000003</v>
      </c>
      <c r="AU14" s="1">
        <f t="shared" si="0"/>
        <v>43707</v>
      </c>
      <c r="AV14" s="30">
        <f t="shared" si="1"/>
        <v>4.1040384558031953</v>
      </c>
      <c r="AW14" s="31">
        <f t="shared" si="2"/>
        <v>-1.0614121076370917</v>
      </c>
    </row>
    <row r="15" spans="1:54">
      <c r="A15" s="71">
        <v>43714</v>
      </c>
      <c r="B15" s="5">
        <v>3.8123</v>
      </c>
      <c r="C15">
        <v>2.5756000000000001</v>
      </c>
      <c r="D15">
        <v>0.97660000000000002</v>
      </c>
      <c r="E15">
        <v>51.313899999999997</v>
      </c>
      <c r="F15">
        <v>2.2602000000000002</v>
      </c>
      <c r="G15" t="s">
        <v>33</v>
      </c>
      <c r="H15">
        <v>28.122</v>
      </c>
      <c r="I15">
        <v>7.61</v>
      </c>
      <c r="J15">
        <v>60.83</v>
      </c>
      <c r="K15">
        <v>239252.17199999999</v>
      </c>
      <c r="M15" s="71">
        <v>43714</v>
      </c>
      <c r="N15" s="5">
        <v>2.2865000000000002</v>
      </c>
      <c r="O15">
        <v>22.1402</v>
      </c>
      <c r="P15">
        <v>1.2657</v>
      </c>
      <c r="Q15">
        <v>44.119199999999999</v>
      </c>
      <c r="R15">
        <v>1.379</v>
      </c>
      <c r="S15" t="s">
        <v>33</v>
      </c>
      <c r="T15">
        <v>34.218499999999999</v>
      </c>
      <c r="U15">
        <v>24.5123</v>
      </c>
      <c r="V15">
        <v>39.200000000000003</v>
      </c>
      <c r="W15">
        <v>73477.835500000001</v>
      </c>
      <c r="Y15" s="5">
        <v>0.85229999999999995</v>
      </c>
      <c r="Z15">
        <v>39.2209</v>
      </c>
      <c r="AA15">
        <v>2.4211999999999998</v>
      </c>
      <c r="AB15">
        <v>5.9088000000000003</v>
      </c>
      <c r="AC15">
        <v>8.8200000000000001E-2</v>
      </c>
      <c r="AD15" t="s">
        <v>33</v>
      </c>
      <c r="AE15">
        <v>22.893799999999999</v>
      </c>
      <c r="AF15">
        <v>17.727499999999999</v>
      </c>
      <c r="AG15">
        <v>0.39100000000000001</v>
      </c>
      <c r="AH15">
        <v>3234.8449000000001</v>
      </c>
      <c r="AJ15">
        <v>3.3273999999999999</v>
      </c>
      <c r="AK15">
        <v>48.606099999999998</v>
      </c>
      <c r="AL15">
        <v>2.1113</v>
      </c>
      <c r="AM15">
        <v>38.934800000000003</v>
      </c>
      <c r="AN15">
        <v>0.48270000000000002</v>
      </c>
      <c r="AO15">
        <v>195.11080000000001</v>
      </c>
      <c r="AP15">
        <v>49.3598</v>
      </c>
      <c r="AQ15">
        <v>42.273499999999999</v>
      </c>
      <c r="AR15">
        <v>95.36</v>
      </c>
      <c r="AS15">
        <v>82269.986099999995</v>
      </c>
      <c r="AU15" s="1">
        <f t="shared" si="0"/>
        <v>43714</v>
      </c>
      <c r="AV15" s="30">
        <f t="shared" si="1"/>
        <v>4.2935482410123909</v>
      </c>
      <c r="AW15" s="31">
        <f t="shared" si="2"/>
        <v>-1.0025866030074584</v>
      </c>
    </row>
    <row r="16" spans="1:54">
      <c r="A16" s="71">
        <v>43721</v>
      </c>
      <c r="B16" s="5">
        <v>3.8624999999999998</v>
      </c>
      <c r="C16">
        <v>2.5756000000000001</v>
      </c>
      <c r="D16">
        <v>0.97660000000000002</v>
      </c>
      <c r="E16">
        <v>51.313899999999997</v>
      </c>
      <c r="F16">
        <v>2.2602000000000002</v>
      </c>
      <c r="G16" t="s">
        <v>33</v>
      </c>
      <c r="H16">
        <v>28.122</v>
      </c>
      <c r="I16">
        <v>7.61</v>
      </c>
      <c r="J16">
        <v>62.835000000000001</v>
      </c>
      <c r="K16">
        <v>247138.09349999999</v>
      </c>
      <c r="M16" s="71">
        <v>43721</v>
      </c>
      <c r="N16" s="5">
        <v>2.3811</v>
      </c>
      <c r="O16">
        <v>22.1402</v>
      </c>
      <c r="P16">
        <v>1.2657</v>
      </c>
      <c r="Q16">
        <v>44.119199999999999</v>
      </c>
      <c r="R16">
        <v>1.379</v>
      </c>
      <c r="S16" t="s">
        <v>33</v>
      </c>
      <c r="T16">
        <v>34.218499999999999</v>
      </c>
      <c r="U16">
        <v>24.5123</v>
      </c>
      <c r="V16">
        <v>43.05</v>
      </c>
      <c r="W16">
        <v>80694.4087</v>
      </c>
      <c r="Y16" s="5">
        <v>1.0266999999999999</v>
      </c>
      <c r="Z16">
        <v>39.2209</v>
      </c>
      <c r="AA16">
        <v>2.4211999999999998</v>
      </c>
      <c r="AB16">
        <v>5.9088000000000003</v>
      </c>
      <c r="AC16">
        <v>8.8200000000000001E-2</v>
      </c>
      <c r="AD16" t="s">
        <v>33</v>
      </c>
      <c r="AE16">
        <v>22.893799999999999</v>
      </c>
      <c r="AF16">
        <v>17.727499999999999</v>
      </c>
      <c r="AG16">
        <v>0.48</v>
      </c>
      <c r="AH16">
        <v>3973.5102999999999</v>
      </c>
      <c r="AJ16">
        <v>3.5636000000000001</v>
      </c>
      <c r="AK16">
        <v>48.606099999999998</v>
      </c>
      <c r="AL16">
        <v>2.1113</v>
      </c>
      <c r="AM16">
        <v>38.934800000000003</v>
      </c>
      <c r="AN16">
        <v>0.48270000000000002</v>
      </c>
      <c r="AO16">
        <v>195.11080000000001</v>
      </c>
      <c r="AP16">
        <v>49.3598</v>
      </c>
      <c r="AQ16">
        <v>42.273499999999999</v>
      </c>
      <c r="AR16">
        <v>103.279</v>
      </c>
      <c r="AS16">
        <v>89102.645499999999</v>
      </c>
      <c r="AU16" s="1">
        <f t="shared" si="0"/>
        <v>43721</v>
      </c>
      <c r="AV16" s="30">
        <f t="shared" si="1"/>
        <v>4.4252306405331634</v>
      </c>
      <c r="AW16" s="31">
        <f t="shared" si="2"/>
        <v>-0.96171122765890071</v>
      </c>
    </row>
    <row r="17" spans="1:49">
      <c r="A17" s="71">
        <v>43728</v>
      </c>
      <c r="B17" s="5">
        <v>3.8795000000000002</v>
      </c>
      <c r="C17">
        <v>2.5756000000000001</v>
      </c>
      <c r="D17">
        <v>0.97660000000000002</v>
      </c>
      <c r="E17">
        <v>51.313899999999997</v>
      </c>
      <c r="F17">
        <v>2.2602000000000002</v>
      </c>
      <c r="G17" t="s">
        <v>33</v>
      </c>
      <c r="H17">
        <v>28.122</v>
      </c>
      <c r="I17">
        <v>7.61</v>
      </c>
      <c r="J17">
        <v>63.515000000000001</v>
      </c>
      <c r="K17">
        <v>249812.62049999999</v>
      </c>
      <c r="M17" s="71">
        <v>43728</v>
      </c>
      <c r="N17" s="5">
        <v>2.3847999999999998</v>
      </c>
      <c r="O17">
        <v>22.1402</v>
      </c>
      <c r="P17">
        <v>1.2657</v>
      </c>
      <c r="Q17">
        <v>44.119199999999999</v>
      </c>
      <c r="R17">
        <v>1.379</v>
      </c>
      <c r="S17" t="s">
        <v>33</v>
      </c>
      <c r="T17">
        <v>34.218499999999999</v>
      </c>
      <c r="U17">
        <v>24.5123</v>
      </c>
      <c r="V17">
        <v>44.05</v>
      </c>
      <c r="W17">
        <v>82568.843200000003</v>
      </c>
      <c r="Y17" s="5">
        <v>1.1289</v>
      </c>
      <c r="Z17">
        <v>39.2209</v>
      </c>
      <c r="AA17">
        <v>2.4211999999999998</v>
      </c>
      <c r="AB17">
        <v>5.9088000000000003</v>
      </c>
      <c r="AC17">
        <v>8.8200000000000001E-2</v>
      </c>
      <c r="AD17" t="s">
        <v>33</v>
      </c>
      <c r="AE17">
        <v>22.893799999999999</v>
      </c>
      <c r="AF17">
        <v>17.727499999999999</v>
      </c>
      <c r="AG17">
        <v>0.53200000000000003</v>
      </c>
      <c r="AH17">
        <v>4406.5210999999999</v>
      </c>
      <c r="AJ17">
        <v>3.6968000000000001</v>
      </c>
      <c r="AK17">
        <v>48.606099999999998</v>
      </c>
      <c r="AL17">
        <v>2.1113</v>
      </c>
      <c r="AM17">
        <v>38.934800000000003</v>
      </c>
      <c r="AN17">
        <v>0.48270000000000002</v>
      </c>
      <c r="AO17">
        <v>195.11080000000001</v>
      </c>
      <c r="AP17">
        <v>49.3598</v>
      </c>
      <c r="AQ17">
        <v>42.273499999999999</v>
      </c>
      <c r="AR17">
        <v>107.746</v>
      </c>
      <c r="AS17">
        <v>92955.9476</v>
      </c>
      <c r="AU17" s="1">
        <f t="shared" si="0"/>
        <v>43728</v>
      </c>
      <c r="AV17" s="30">
        <f t="shared" si="1"/>
        <v>4.4974060109361131</v>
      </c>
      <c r="AW17" s="31">
        <f t="shared" si="2"/>
        <v>-0.93930735768935048</v>
      </c>
    </row>
    <row r="18" spans="1:49">
      <c r="A18" s="71">
        <v>43735</v>
      </c>
      <c r="B18" s="5">
        <v>3.7967</v>
      </c>
      <c r="C18">
        <v>2.5756000000000001</v>
      </c>
      <c r="D18">
        <v>0.97660000000000002</v>
      </c>
      <c r="E18">
        <v>51.313899999999997</v>
      </c>
      <c r="F18">
        <v>2.2602000000000002</v>
      </c>
      <c r="G18" t="s">
        <v>33</v>
      </c>
      <c r="H18">
        <v>28.122</v>
      </c>
      <c r="I18">
        <v>7.61</v>
      </c>
      <c r="J18">
        <v>60.21</v>
      </c>
      <c r="K18">
        <v>236813.63269999999</v>
      </c>
      <c r="M18" s="71">
        <v>43735</v>
      </c>
      <c r="N18" s="5">
        <v>2.3167</v>
      </c>
      <c r="O18">
        <v>22.1402</v>
      </c>
      <c r="P18">
        <v>1.2657</v>
      </c>
      <c r="Q18">
        <v>44.119199999999999</v>
      </c>
      <c r="R18">
        <v>1.379</v>
      </c>
      <c r="S18" t="s">
        <v>33</v>
      </c>
      <c r="T18">
        <v>34.218499999999999</v>
      </c>
      <c r="U18">
        <v>24.5123</v>
      </c>
      <c r="V18">
        <v>42.55</v>
      </c>
      <c r="W18">
        <v>79757.191399999996</v>
      </c>
      <c r="Y18" s="5">
        <v>1.0508</v>
      </c>
      <c r="Z18">
        <v>39.2209</v>
      </c>
      <c r="AA18">
        <v>2.4211999999999998</v>
      </c>
      <c r="AB18">
        <v>5.9088000000000003</v>
      </c>
      <c r="AC18">
        <v>8.8200000000000001E-2</v>
      </c>
      <c r="AD18" t="s">
        <v>33</v>
      </c>
      <c r="AE18">
        <v>22.893799999999999</v>
      </c>
      <c r="AF18">
        <v>17.727499999999999</v>
      </c>
      <c r="AG18">
        <v>0.49199999999999999</v>
      </c>
      <c r="AH18">
        <v>4075.3951999999999</v>
      </c>
      <c r="AJ18">
        <v>3.4729000000000001</v>
      </c>
      <c r="AK18">
        <v>48.606099999999998</v>
      </c>
      <c r="AL18">
        <v>2.1113</v>
      </c>
      <c r="AM18">
        <v>38.934800000000003</v>
      </c>
      <c r="AN18">
        <v>0.48270000000000002</v>
      </c>
      <c r="AO18">
        <v>195.11080000000001</v>
      </c>
      <c r="AP18">
        <v>49.3598</v>
      </c>
      <c r="AQ18">
        <v>42.273499999999999</v>
      </c>
      <c r="AR18">
        <v>100.24</v>
      </c>
      <c r="AS18">
        <v>86480.811100000006</v>
      </c>
      <c r="AU18" s="1">
        <f t="shared" si="0"/>
        <v>43735</v>
      </c>
      <c r="AV18" s="30">
        <f t="shared" si="1"/>
        <v>4.3303346653051271</v>
      </c>
      <c r="AW18" s="31">
        <f t="shared" si="2"/>
        <v>-0.99116777326127281</v>
      </c>
    </row>
    <row r="19" spans="1:49">
      <c r="A19" s="71">
        <v>43742</v>
      </c>
      <c r="B19" s="5">
        <v>5.7634999999999996</v>
      </c>
      <c r="C19">
        <v>0.8226</v>
      </c>
      <c r="D19">
        <v>0.40260000000000001</v>
      </c>
      <c r="E19">
        <v>51.191299999999998</v>
      </c>
      <c r="F19">
        <v>3.7732000000000001</v>
      </c>
      <c r="G19" t="s">
        <v>33</v>
      </c>
      <c r="H19">
        <v>21.2012</v>
      </c>
      <c r="I19">
        <v>-0.1346</v>
      </c>
      <c r="J19">
        <v>65</v>
      </c>
      <c r="K19">
        <v>255653.31539999999</v>
      </c>
      <c r="M19" s="71">
        <v>43742</v>
      </c>
      <c r="N19" s="5">
        <v>2.6999</v>
      </c>
      <c r="O19">
        <v>19.2959</v>
      </c>
      <c r="P19">
        <v>0.86060000000000003</v>
      </c>
      <c r="Q19">
        <v>45.613399999999999</v>
      </c>
      <c r="R19">
        <v>1.4443999999999999</v>
      </c>
      <c r="S19" t="s">
        <v>33</v>
      </c>
      <c r="T19">
        <v>35.091999999999999</v>
      </c>
      <c r="U19">
        <v>24.8873</v>
      </c>
      <c r="V19">
        <v>50.05</v>
      </c>
      <c r="W19">
        <v>93815.450700000001</v>
      </c>
      <c r="Y19" s="5">
        <v>1.5943000000000001</v>
      </c>
      <c r="Z19">
        <v>21.810099999999998</v>
      </c>
      <c r="AA19">
        <v>1.3804000000000001</v>
      </c>
      <c r="AB19">
        <v>9.9347999999999992</v>
      </c>
      <c r="AC19">
        <v>0.21479999999999999</v>
      </c>
      <c r="AD19" t="s">
        <v>33</v>
      </c>
      <c r="AE19">
        <v>12.1579</v>
      </c>
      <c r="AF19">
        <v>7.1150000000000002</v>
      </c>
      <c r="AG19">
        <v>0.48599999999999999</v>
      </c>
      <c r="AH19">
        <v>4024.4528</v>
      </c>
      <c r="AJ19">
        <v>4.1688000000000001</v>
      </c>
      <c r="AK19">
        <v>46.458199999999998</v>
      </c>
      <c r="AL19">
        <v>1.3169999999999999</v>
      </c>
      <c r="AM19">
        <v>44.381900000000002</v>
      </c>
      <c r="AN19">
        <v>0.76629999999999998</v>
      </c>
      <c r="AO19">
        <v>195.11080000000001</v>
      </c>
      <c r="AP19">
        <v>47.790799999999997</v>
      </c>
      <c r="AQ19">
        <v>40.009500000000003</v>
      </c>
      <c r="AR19">
        <v>110.64700000000001</v>
      </c>
      <c r="AS19">
        <v>95458.607799999998</v>
      </c>
      <c r="AU19" s="1">
        <f t="shared" si="0"/>
        <v>43742</v>
      </c>
      <c r="AV19" s="30">
        <f t="shared" si="1"/>
        <v>6.0287273814759725</v>
      </c>
      <c r="AW19" s="31">
        <f t="shared" si="2"/>
        <v>-0.46397173176000472</v>
      </c>
    </row>
    <row r="20" spans="1:49">
      <c r="A20" s="71">
        <v>43749</v>
      </c>
      <c r="B20" s="5">
        <v>5.7511000000000001</v>
      </c>
      <c r="C20">
        <v>0.8226</v>
      </c>
      <c r="D20">
        <v>0.40260000000000001</v>
      </c>
      <c r="E20">
        <v>51.191299999999998</v>
      </c>
      <c r="F20">
        <v>3.7732000000000001</v>
      </c>
      <c r="G20" t="s">
        <v>33</v>
      </c>
      <c r="H20">
        <v>21.2012</v>
      </c>
      <c r="I20">
        <v>-0.1346</v>
      </c>
      <c r="J20">
        <v>64.584999999999994</v>
      </c>
      <c r="K20">
        <v>254021.0674</v>
      </c>
      <c r="M20" s="71">
        <v>43749</v>
      </c>
      <c r="N20" s="5">
        <v>2.6015000000000001</v>
      </c>
      <c r="O20">
        <v>19.2959</v>
      </c>
      <c r="P20">
        <v>0.86060000000000003</v>
      </c>
      <c r="Q20">
        <v>45.613399999999999</v>
      </c>
      <c r="R20">
        <v>1.4443999999999999</v>
      </c>
      <c r="S20" t="s">
        <v>33</v>
      </c>
      <c r="T20">
        <v>35.091999999999999</v>
      </c>
      <c r="U20">
        <v>24.8873</v>
      </c>
      <c r="V20">
        <v>46.8</v>
      </c>
      <c r="W20">
        <v>87723.5383</v>
      </c>
      <c r="Y20" s="5">
        <v>1.6031</v>
      </c>
      <c r="Z20">
        <v>21.810099999999998</v>
      </c>
      <c r="AA20">
        <v>1.3804000000000001</v>
      </c>
      <c r="AB20">
        <v>9.9347999999999992</v>
      </c>
      <c r="AC20">
        <v>0.21479999999999999</v>
      </c>
      <c r="AD20" t="s">
        <v>33</v>
      </c>
      <c r="AE20">
        <v>12.1579</v>
      </c>
      <c r="AF20">
        <v>7.1150000000000002</v>
      </c>
      <c r="AG20">
        <v>0.48899999999999999</v>
      </c>
      <c r="AH20">
        <v>4049.924</v>
      </c>
      <c r="AJ20">
        <v>3.9946000000000002</v>
      </c>
      <c r="AK20">
        <v>46.458199999999998</v>
      </c>
      <c r="AL20">
        <v>1.3169999999999999</v>
      </c>
      <c r="AM20">
        <v>44.381900000000002</v>
      </c>
      <c r="AN20">
        <v>0.76629999999999998</v>
      </c>
      <c r="AO20">
        <v>195.11080000000001</v>
      </c>
      <c r="AP20">
        <v>47.790799999999997</v>
      </c>
      <c r="AQ20">
        <v>40.009500000000003</v>
      </c>
      <c r="AR20">
        <v>104.983</v>
      </c>
      <c r="AS20">
        <v>90572.461800000005</v>
      </c>
      <c r="AU20" s="1">
        <f t="shared" si="0"/>
        <v>43749</v>
      </c>
      <c r="AV20" s="30">
        <f t="shared" si="1"/>
        <v>5.9497949156894085</v>
      </c>
      <c r="AW20" s="31">
        <f t="shared" si="2"/>
        <v>-0.48847306358532616</v>
      </c>
    </row>
    <row r="21" spans="1:49">
      <c r="A21" s="71">
        <v>43756</v>
      </c>
      <c r="B21" s="5">
        <v>5.8308</v>
      </c>
      <c r="C21">
        <v>0.8226</v>
      </c>
      <c r="D21">
        <v>0.40260000000000001</v>
      </c>
      <c r="E21">
        <v>51.191299999999998</v>
      </c>
      <c r="F21">
        <v>3.7732000000000001</v>
      </c>
      <c r="G21" t="s">
        <v>33</v>
      </c>
      <c r="H21">
        <v>21.2012</v>
      </c>
      <c r="I21">
        <v>-0.1346</v>
      </c>
      <c r="J21">
        <v>67.239999999999995</v>
      </c>
      <c r="K21">
        <v>264463.522</v>
      </c>
      <c r="M21" s="71">
        <v>43756</v>
      </c>
      <c r="N21" s="5">
        <v>2.5558000000000001</v>
      </c>
      <c r="O21">
        <v>19.2959</v>
      </c>
      <c r="P21">
        <v>0.86060000000000003</v>
      </c>
      <c r="Q21">
        <v>45.613399999999999</v>
      </c>
      <c r="R21">
        <v>1.4443999999999999</v>
      </c>
      <c r="S21" t="s">
        <v>33</v>
      </c>
      <c r="T21">
        <v>35.091999999999999</v>
      </c>
      <c r="U21">
        <v>24.8873</v>
      </c>
      <c r="V21">
        <v>45.5</v>
      </c>
      <c r="W21">
        <v>85286.773400000005</v>
      </c>
      <c r="Y21" s="5">
        <v>1.6991000000000001</v>
      </c>
      <c r="Z21">
        <v>21.810099999999998</v>
      </c>
      <c r="AA21">
        <v>1.3804000000000001</v>
      </c>
      <c r="AB21">
        <v>9.9347999999999992</v>
      </c>
      <c r="AC21">
        <v>0.21479999999999999</v>
      </c>
      <c r="AD21" t="s">
        <v>33</v>
      </c>
      <c r="AE21">
        <v>12.1579</v>
      </c>
      <c r="AF21">
        <v>7.1150000000000002</v>
      </c>
      <c r="AG21">
        <v>0.52300000000000002</v>
      </c>
      <c r="AH21">
        <v>4330.1073999999999</v>
      </c>
      <c r="AJ21">
        <v>4.0852000000000004</v>
      </c>
      <c r="AK21">
        <v>46.458199999999998</v>
      </c>
      <c r="AL21">
        <v>1.3169999999999999</v>
      </c>
      <c r="AM21">
        <v>44.381900000000002</v>
      </c>
      <c r="AN21">
        <v>0.76629999999999998</v>
      </c>
      <c r="AO21">
        <v>195.11080000000001</v>
      </c>
      <c r="AP21">
        <v>47.790799999999997</v>
      </c>
      <c r="AQ21">
        <v>40.009500000000003</v>
      </c>
      <c r="AR21">
        <v>107.93</v>
      </c>
      <c r="AS21">
        <v>93114.846699999995</v>
      </c>
      <c r="AU21" s="1">
        <f t="shared" si="0"/>
        <v>43756</v>
      </c>
      <c r="AV21" s="30">
        <f t="shared" si="1"/>
        <v>6.0657406616447167</v>
      </c>
      <c r="AW21" s="31">
        <f t="shared" si="2"/>
        <v>-0.4524824839540359</v>
      </c>
    </row>
    <row r="22" spans="1:49">
      <c r="A22" s="71">
        <v>43763</v>
      </c>
      <c r="B22" s="5">
        <v>6.0951000000000004</v>
      </c>
      <c r="C22">
        <v>0.8226</v>
      </c>
      <c r="D22">
        <v>0.40260000000000001</v>
      </c>
      <c r="E22">
        <v>51.191299999999998</v>
      </c>
      <c r="F22">
        <v>3.7732000000000001</v>
      </c>
      <c r="G22" t="s">
        <v>33</v>
      </c>
      <c r="H22">
        <v>21.2012</v>
      </c>
      <c r="I22">
        <v>-0.1346</v>
      </c>
      <c r="J22">
        <v>76.034999999999997</v>
      </c>
      <c r="K22">
        <v>299055.38219999999</v>
      </c>
      <c r="M22" s="71">
        <v>43763</v>
      </c>
      <c r="N22" s="5">
        <v>2.5811999999999999</v>
      </c>
      <c r="O22">
        <v>19.2959</v>
      </c>
      <c r="P22">
        <v>0.86060000000000003</v>
      </c>
      <c r="Q22">
        <v>45.613399999999999</v>
      </c>
      <c r="R22">
        <v>1.4443999999999999</v>
      </c>
      <c r="S22" t="s">
        <v>33</v>
      </c>
      <c r="T22">
        <v>35.091999999999999</v>
      </c>
      <c r="U22">
        <v>24.8873</v>
      </c>
      <c r="V22">
        <v>49.45</v>
      </c>
      <c r="W22">
        <v>92690.79</v>
      </c>
      <c r="Y22" s="5">
        <v>1.5681</v>
      </c>
      <c r="Z22">
        <v>21.810099999999998</v>
      </c>
      <c r="AA22">
        <v>1.3804000000000001</v>
      </c>
      <c r="AB22">
        <v>9.9347999999999992</v>
      </c>
      <c r="AC22">
        <v>0.21479999999999999</v>
      </c>
      <c r="AD22" t="s">
        <v>33</v>
      </c>
      <c r="AE22">
        <v>12.1579</v>
      </c>
      <c r="AF22">
        <v>7.1150000000000002</v>
      </c>
      <c r="AG22">
        <v>0.47699999999999998</v>
      </c>
      <c r="AH22">
        <v>3948.0391</v>
      </c>
      <c r="AJ22">
        <v>4.1858000000000004</v>
      </c>
      <c r="AK22">
        <v>46.458199999999998</v>
      </c>
      <c r="AL22">
        <v>1.3169999999999999</v>
      </c>
      <c r="AM22">
        <v>44.381900000000002</v>
      </c>
      <c r="AN22">
        <v>0.76629999999999998</v>
      </c>
      <c r="AO22">
        <v>195.11080000000001</v>
      </c>
      <c r="AP22">
        <v>47.790799999999997</v>
      </c>
      <c r="AQ22">
        <v>40.009500000000003</v>
      </c>
      <c r="AR22">
        <v>111.199</v>
      </c>
      <c r="AS22">
        <v>95935.304900000003</v>
      </c>
      <c r="AU22" s="1">
        <f t="shared" si="0"/>
        <v>43763</v>
      </c>
      <c r="AV22" s="30">
        <f t="shared" si="1"/>
        <v>6.2416451290611796</v>
      </c>
      <c r="AW22" s="31">
        <f t="shared" si="2"/>
        <v>-0.39788018966639394</v>
      </c>
    </row>
    <row r="23" spans="1:49">
      <c r="A23" s="71">
        <v>43770</v>
      </c>
      <c r="B23" s="5">
        <v>6.1059999999999999</v>
      </c>
      <c r="C23">
        <v>0.8226</v>
      </c>
      <c r="D23">
        <v>0.40260000000000001</v>
      </c>
      <c r="E23">
        <v>51.191299999999998</v>
      </c>
      <c r="F23">
        <v>3.7732000000000001</v>
      </c>
      <c r="G23" t="s">
        <v>33</v>
      </c>
      <c r="H23">
        <v>21.2012</v>
      </c>
      <c r="I23">
        <v>-0.1346</v>
      </c>
      <c r="J23">
        <v>76.400000000000006</v>
      </c>
      <c r="K23">
        <v>300490.97389999998</v>
      </c>
      <c r="M23" s="71">
        <v>43770</v>
      </c>
      <c r="N23" s="5">
        <v>2.6168</v>
      </c>
      <c r="O23">
        <v>19.2959</v>
      </c>
      <c r="P23">
        <v>0.86060000000000003</v>
      </c>
      <c r="Q23">
        <v>45.613399999999999</v>
      </c>
      <c r="R23">
        <v>1.4443999999999999</v>
      </c>
      <c r="S23" t="s">
        <v>33</v>
      </c>
      <c r="T23">
        <v>35.091999999999999</v>
      </c>
      <c r="U23">
        <v>24.8873</v>
      </c>
      <c r="V23">
        <v>50.35</v>
      </c>
      <c r="W23">
        <v>94377.781099999993</v>
      </c>
      <c r="Y23" s="5">
        <v>1.8126</v>
      </c>
      <c r="Z23">
        <v>21.810099999999998</v>
      </c>
      <c r="AA23">
        <v>1.3804000000000001</v>
      </c>
      <c r="AB23">
        <v>9.9347999999999992</v>
      </c>
      <c r="AC23">
        <v>0.21479999999999999</v>
      </c>
      <c r="AD23" t="s">
        <v>33</v>
      </c>
      <c r="AE23">
        <v>12.1579</v>
      </c>
      <c r="AF23">
        <v>7.1150000000000002</v>
      </c>
      <c r="AG23">
        <v>0.56299999999999994</v>
      </c>
      <c r="AH23">
        <v>4661.2332999999999</v>
      </c>
      <c r="AJ23">
        <v>4.1475</v>
      </c>
      <c r="AK23">
        <v>46.458199999999998</v>
      </c>
      <c r="AL23">
        <v>1.3169999999999999</v>
      </c>
      <c r="AM23">
        <v>44.381900000000002</v>
      </c>
      <c r="AN23">
        <v>0.76629999999999998</v>
      </c>
      <c r="AO23">
        <v>195.11080000000001</v>
      </c>
      <c r="AP23">
        <v>47.790799999999997</v>
      </c>
      <c r="AQ23">
        <v>40.009500000000003</v>
      </c>
      <c r="AR23">
        <v>109.956</v>
      </c>
      <c r="AS23">
        <v>94862.736300000004</v>
      </c>
      <c r="AU23" s="1">
        <f t="shared" si="0"/>
        <v>43770</v>
      </c>
      <c r="AV23" s="30">
        <f t="shared" si="1"/>
        <v>6.2164490457091164</v>
      </c>
      <c r="AW23" s="31">
        <f t="shared" si="2"/>
        <v>-0.40570127561316599</v>
      </c>
    </row>
    <row r="24" spans="1:49">
      <c r="A24" s="71">
        <v>43777</v>
      </c>
      <c r="B24" s="5">
        <v>6.0414000000000003</v>
      </c>
      <c r="C24">
        <v>0.8226</v>
      </c>
      <c r="D24">
        <v>0.40260000000000001</v>
      </c>
      <c r="E24">
        <v>51.191299999999998</v>
      </c>
      <c r="F24">
        <v>3.7732000000000001</v>
      </c>
      <c r="G24" t="s">
        <v>33</v>
      </c>
      <c r="H24">
        <v>21.2012</v>
      </c>
      <c r="I24">
        <v>-0.1346</v>
      </c>
      <c r="J24">
        <v>74.25</v>
      </c>
      <c r="K24">
        <v>292034.7488</v>
      </c>
      <c r="M24" s="71">
        <v>43777</v>
      </c>
      <c r="N24" s="5">
        <v>2.4828000000000001</v>
      </c>
      <c r="O24">
        <v>19.2959</v>
      </c>
      <c r="P24">
        <v>0.86060000000000003</v>
      </c>
      <c r="Q24">
        <v>45.613399999999999</v>
      </c>
      <c r="R24">
        <v>1.4443999999999999</v>
      </c>
      <c r="S24" t="s">
        <v>33</v>
      </c>
      <c r="T24">
        <v>35.091999999999999</v>
      </c>
      <c r="U24">
        <v>24.8873</v>
      </c>
      <c r="V24">
        <v>44.55</v>
      </c>
      <c r="W24">
        <v>83506.060500000007</v>
      </c>
      <c r="Y24" s="5">
        <v>1.83</v>
      </c>
      <c r="Z24">
        <v>21.810099999999998</v>
      </c>
      <c r="AA24">
        <v>1.3804000000000001</v>
      </c>
      <c r="AB24">
        <v>9.9347999999999992</v>
      </c>
      <c r="AC24">
        <v>0.21479999999999999</v>
      </c>
      <c r="AD24" t="s">
        <v>33</v>
      </c>
      <c r="AE24">
        <v>12.1579</v>
      </c>
      <c r="AF24">
        <v>7.1150000000000002</v>
      </c>
      <c r="AG24">
        <v>0.56899999999999995</v>
      </c>
      <c r="AH24">
        <v>4712.1756999999998</v>
      </c>
      <c r="AJ24">
        <v>3.8176000000000001</v>
      </c>
      <c r="AK24">
        <v>46.458199999999998</v>
      </c>
      <c r="AL24">
        <v>1.3169999999999999</v>
      </c>
      <c r="AM24">
        <v>44.381900000000002</v>
      </c>
      <c r="AN24">
        <v>0.76629999999999998</v>
      </c>
      <c r="AO24">
        <v>195.11080000000001</v>
      </c>
      <c r="AP24">
        <v>47.790799999999997</v>
      </c>
      <c r="AQ24">
        <v>40.009500000000003</v>
      </c>
      <c r="AR24">
        <v>99.227000000000004</v>
      </c>
      <c r="AS24">
        <v>85606.866299999994</v>
      </c>
      <c r="AU24" s="1">
        <f t="shared" si="0"/>
        <v>43777</v>
      </c>
      <c r="AV24" s="30">
        <f t="shared" si="1"/>
        <v>6.0671808604674071</v>
      </c>
      <c r="AW24" s="31">
        <f t="shared" si="2"/>
        <v>-0.45203543356865211</v>
      </c>
    </row>
    <row r="25" spans="1:49">
      <c r="A25" s="71">
        <v>43784</v>
      </c>
      <c r="B25" s="5">
        <v>5.9401999999999999</v>
      </c>
      <c r="C25">
        <v>0.8226</v>
      </c>
      <c r="D25">
        <v>0.40260000000000001</v>
      </c>
      <c r="E25">
        <v>51.191299999999998</v>
      </c>
      <c r="F25">
        <v>3.7732000000000001</v>
      </c>
      <c r="G25" t="s">
        <v>33</v>
      </c>
      <c r="H25">
        <v>21.2012</v>
      </c>
      <c r="I25">
        <v>-0.1346</v>
      </c>
      <c r="J25">
        <v>70.88</v>
      </c>
      <c r="K25">
        <v>278780.10769999999</v>
      </c>
      <c r="M25" s="71">
        <v>43784</v>
      </c>
      <c r="N25" s="5">
        <v>2.3664999999999998</v>
      </c>
      <c r="O25">
        <v>19.2959</v>
      </c>
      <c r="P25">
        <v>0.86060000000000003</v>
      </c>
      <c r="Q25">
        <v>45.613399999999999</v>
      </c>
      <c r="R25">
        <v>1.4443999999999999</v>
      </c>
      <c r="S25" t="s">
        <v>33</v>
      </c>
      <c r="T25">
        <v>35.091999999999999</v>
      </c>
      <c r="U25">
        <v>24.8873</v>
      </c>
      <c r="V25">
        <v>40.1</v>
      </c>
      <c r="W25">
        <v>75164.826700000005</v>
      </c>
      <c r="Y25" s="5">
        <v>1.6991000000000001</v>
      </c>
      <c r="Z25">
        <v>21.810099999999998</v>
      </c>
      <c r="AA25">
        <v>1.3804000000000001</v>
      </c>
      <c r="AB25">
        <v>9.9347999999999992</v>
      </c>
      <c r="AC25">
        <v>0.21479999999999999</v>
      </c>
      <c r="AD25" t="s">
        <v>33</v>
      </c>
      <c r="AE25">
        <v>12.1579</v>
      </c>
      <c r="AF25">
        <v>7.1150000000000002</v>
      </c>
      <c r="AG25">
        <v>0.52300000000000002</v>
      </c>
      <c r="AH25">
        <v>4330.1073999999999</v>
      </c>
      <c r="AJ25">
        <v>3.4113000000000002</v>
      </c>
      <c r="AK25">
        <v>46.458199999999998</v>
      </c>
      <c r="AL25">
        <v>1.3169999999999999</v>
      </c>
      <c r="AM25">
        <v>44.381900000000002</v>
      </c>
      <c r="AN25">
        <v>0.76629999999999998</v>
      </c>
      <c r="AO25">
        <v>195.11080000000001</v>
      </c>
      <c r="AP25">
        <v>47.790799999999997</v>
      </c>
      <c r="AQ25">
        <v>40.009500000000003</v>
      </c>
      <c r="AR25">
        <v>89.581999999999994</v>
      </c>
      <c r="AS25">
        <v>74205.859400000001</v>
      </c>
      <c r="AU25" s="1">
        <f t="shared" si="0"/>
        <v>43784</v>
      </c>
      <c r="AV25" s="30">
        <f t="shared" si="1"/>
        <v>5.8457404157356789</v>
      </c>
      <c r="AW25" s="31">
        <f t="shared" si="2"/>
        <v>-0.52077249583894514</v>
      </c>
    </row>
    <row r="26" spans="1:49">
      <c r="A26" s="71">
        <v>43791</v>
      </c>
      <c r="B26" s="5">
        <v>5.9413999999999998</v>
      </c>
      <c r="C26">
        <v>0.8226</v>
      </c>
      <c r="D26">
        <v>0.40260000000000001</v>
      </c>
      <c r="E26">
        <v>51.191299999999998</v>
      </c>
      <c r="F26">
        <v>3.7732000000000001</v>
      </c>
      <c r="G26" t="s">
        <v>33</v>
      </c>
      <c r="H26">
        <v>21.2012</v>
      </c>
      <c r="I26">
        <v>-0.1346</v>
      </c>
      <c r="J26">
        <v>70.92</v>
      </c>
      <c r="K26">
        <v>278937.43280000001</v>
      </c>
      <c r="M26" s="71">
        <v>43791</v>
      </c>
      <c r="N26" s="5">
        <v>2.3734999999999999</v>
      </c>
      <c r="O26">
        <v>19.2959</v>
      </c>
      <c r="P26">
        <v>0.86060000000000003</v>
      </c>
      <c r="Q26">
        <v>45.613399999999999</v>
      </c>
      <c r="R26">
        <v>1.4443999999999999</v>
      </c>
      <c r="S26" t="s">
        <v>33</v>
      </c>
      <c r="T26">
        <v>35.091999999999999</v>
      </c>
      <c r="U26">
        <v>24.8873</v>
      </c>
      <c r="V26">
        <v>40.549999999999997</v>
      </c>
      <c r="W26">
        <v>76008.322199999995</v>
      </c>
      <c r="Y26" s="5">
        <v>1.7164999999999999</v>
      </c>
      <c r="Z26">
        <v>21.810099999999998</v>
      </c>
      <c r="AA26">
        <v>1.3804000000000001</v>
      </c>
      <c r="AB26">
        <v>9.9347999999999992</v>
      </c>
      <c r="AC26">
        <v>0.21479999999999999</v>
      </c>
      <c r="AD26" t="s">
        <v>33</v>
      </c>
      <c r="AE26">
        <v>12.1579</v>
      </c>
      <c r="AF26">
        <v>7.1150000000000002</v>
      </c>
      <c r="AG26">
        <v>0.52900000000000003</v>
      </c>
      <c r="AH26">
        <v>4381.0497999999998</v>
      </c>
      <c r="AJ26">
        <v>3.3858000000000001</v>
      </c>
      <c r="AK26">
        <v>46.458199999999998</v>
      </c>
      <c r="AL26">
        <v>1.3169999999999999</v>
      </c>
      <c r="AM26">
        <v>44.381900000000002</v>
      </c>
      <c r="AN26">
        <v>0.76629999999999998</v>
      </c>
      <c r="AO26">
        <v>195.11080000000001</v>
      </c>
      <c r="AP26">
        <v>47.790799999999997</v>
      </c>
      <c r="AQ26">
        <v>40.009500000000003</v>
      </c>
      <c r="AR26">
        <v>88.718999999999994</v>
      </c>
      <c r="AS26">
        <v>73490.813699999999</v>
      </c>
      <c r="AU26" s="1">
        <f t="shared" si="0"/>
        <v>43791</v>
      </c>
      <c r="AV26" s="30">
        <f t="shared" si="1"/>
        <v>5.8276473032739915</v>
      </c>
      <c r="AW26" s="31">
        <f t="shared" si="2"/>
        <v>-0.52638875712964617</v>
      </c>
    </row>
    <row r="27" spans="1:49">
      <c r="A27" s="71">
        <v>43798</v>
      </c>
      <c r="B27" s="5">
        <v>5.9790999999999999</v>
      </c>
      <c r="C27">
        <v>0.8226</v>
      </c>
      <c r="D27">
        <v>0.40260000000000001</v>
      </c>
      <c r="E27">
        <v>51.191299999999998</v>
      </c>
      <c r="F27">
        <v>3.7732000000000001</v>
      </c>
      <c r="G27" t="s">
        <v>33</v>
      </c>
      <c r="H27">
        <v>21.2012</v>
      </c>
      <c r="I27">
        <v>-0.1346</v>
      </c>
      <c r="J27">
        <v>72.174999999999997</v>
      </c>
      <c r="K27">
        <v>283873.50829999999</v>
      </c>
      <c r="M27" s="71">
        <v>43798</v>
      </c>
      <c r="N27" s="5">
        <v>2.3853</v>
      </c>
      <c r="O27">
        <v>19.2959</v>
      </c>
      <c r="P27">
        <v>0.86060000000000003</v>
      </c>
      <c r="Q27">
        <v>45.613399999999999</v>
      </c>
      <c r="R27">
        <v>1.4443999999999999</v>
      </c>
      <c r="S27" t="s">
        <v>33</v>
      </c>
      <c r="T27">
        <v>35.091999999999999</v>
      </c>
      <c r="U27">
        <v>24.8873</v>
      </c>
      <c r="V27">
        <v>41.25</v>
      </c>
      <c r="W27">
        <v>77320.426399999997</v>
      </c>
      <c r="Y27" s="5">
        <v>1.7253000000000001</v>
      </c>
      <c r="Z27">
        <v>21.810099999999998</v>
      </c>
      <c r="AA27">
        <v>1.3804000000000001</v>
      </c>
      <c r="AB27">
        <v>9.9347999999999992</v>
      </c>
      <c r="AC27">
        <v>0.21479999999999999</v>
      </c>
      <c r="AD27" t="s">
        <v>33</v>
      </c>
      <c r="AE27">
        <v>12.1579</v>
      </c>
      <c r="AF27">
        <v>7.1150000000000002</v>
      </c>
      <c r="AG27">
        <v>0.53200000000000003</v>
      </c>
      <c r="AH27">
        <v>4406.5210999999999</v>
      </c>
      <c r="AJ27">
        <v>3.3631000000000002</v>
      </c>
      <c r="AK27">
        <v>46.458199999999998</v>
      </c>
      <c r="AL27">
        <v>1.3169999999999999</v>
      </c>
      <c r="AM27">
        <v>44.381900000000002</v>
      </c>
      <c r="AN27">
        <v>0.76629999999999998</v>
      </c>
      <c r="AO27">
        <v>195.11080000000001</v>
      </c>
      <c r="AP27">
        <v>47.790799999999997</v>
      </c>
      <c r="AQ27">
        <v>40.009500000000003</v>
      </c>
      <c r="AR27">
        <v>87.951999999999998</v>
      </c>
      <c r="AS27">
        <v>72855.217499999999</v>
      </c>
      <c r="AU27" s="1">
        <f t="shared" si="0"/>
        <v>43798</v>
      </c>
      <c r="AV27" s="30">
        <f t="shared" si="1"/>
        <v>5.8379644377799211</v>
      </c>
      <c r="AW27" s="31">
        <f t="shared" si="2"/>
        <v>-0.5231862278092041</v>
      </c>
    </row>
    <row r="28" spans="1:49">
      <c r="A28" s="71">
        <v>43805</v>
      </c>
      <c r="B28" s="5">
        <v>6.0930999999999997</v>
      </c>
      <c r="C28">
        <v>0.8226</v>
      </c>
      <c r="D28">
        <v>0.40260000000000001</v>
      </c>
      <c r="E28">
        <v>51.191299999999998</v>
      </c>
      <c r="F28">
        <v>3.7732000000000001</v>
      </c>
      <c r="G28" t="s">
        <v>33</v>
      </c>
      <c r="H28">
        <v>21.2012</v>
      </c>
      <c r="I28">
        <v>-0.1346</v>
      </c>
      <c r="J28">
        <v>75.97</v>
      </c>
      <c r="K28">
        <v>298799.72879999998</v>
      </c>
      <c r="M28" s="71">
        <v>43805</v>
      </c>
      <c r="N28" s="5">
        <v>2.4535</v>
      </c>
      <c r="O28">
        <v>19.2959</v>
      </c>
      <c r="P28">
        <v>0.86060000000000003</v>
      </c>
      <c r="Q28">
        <v>45.613399999999999</v>
      </c>
      <c r="R28">
        <v>1.4443999999999999</v>
      </c>
      <c r="S28" t="s">
        <v>33</v>
      </c>
      <c r="T28">
        <v>35.091999999999999</v>
      </c>
      <c r="U28">
        <v>24.8873</v>
      </c>
      <c r="V28">
        <v>44.1</v>
      </c>
      <c r="W28">
        <v>82662.565000000002</v>
      </c>
      <c r="Y28" s="5">
        <v>1.8212999999999999</v>
      </c>
      <c r="Z28">
        <v>21.810099999999998</v>
      </c>
      <c r="AA28">
        <v>1.3804000000000001</v>
      </c>
      <c r="AB28">
        <v>9.9347999999999992</v>
      </c>
      <c r="AC28">
        <v>0.21479999999999999</v>
      </c>
      <c r="AD28" t="s">
        <v>33</v>
      </c>
      <c r="AE28">
        <v>12.1579</v>
      </c>
      <c r="AF28">
        <v>7.1150000000000002</v>
      </c>
      <c r="AG28">
        <v>0.56599999999999995</v>
      </c>
      <c r="AH28">
        <v>4686.7044999999998</v>
      </c>
      <c r="AJ28">
        <v>3.4622000000000002</v>
      </c>
      <c r="AK28">
        <v>46.458199999999998</v>
      </c>
      <c r="AL28">
        <v>1.3169999999999999</v>
      </c>
      <c r="AM28">
        <v>44.381900000000002</v>
      </c>
      <c r="AN28">
        <v>0.76629999999999998</v>
      </c>
      <c r="AO28">
        <v>195.11080000000001</v>
      </c>
      <c r="AP28">
        <v>47.790799999999997</v>
      </c>
      <c r="AQ28">
        <v>40.009500000000003</v>
      </c>
      <c r="AR28">
        <v>91.308999999999997</v>
      </c>
      <c r="AS28">
        <v>75635.950899999996</v>
      </c>
      <c r="AU28" s="1">
        <f t="shared" si="0"/>
        <v>43805</v>
      </c>
      <c r="AV28" s="30">
        <f t="shared" si="1"/>
        <v>5.9402767454766954</v>
      </c>
      <c r="AW28" s="31">
        <f t="shared" si="2"/>
        <v>-0.49142758735989284</v>
      </c>
    </row>
    <row r="29" spans="1:49">
      <c r="A29" s="71">
        <v>43812</v>
      </c>
      <c r="B29" s="5">
        <v>6.1066000000000003</v>
      </c>
      <c r="C29">
        <v>0.8226</v>
      </c>
      <c r="D29">
        <v>0.40260000000000001</v>
      </c>
      <c r="E29">
        <v>51.191299999999998</v>
      </c>
      <c r="F29">
        <v>3.7732000000000001</v>
      </c>
      <c r="G29" t="s">
        <v>33</v>
      </c>
      <c r="H29">
        <v>21.2012</v>
      </c>
      <c r="I29">
        <v>-0.1346</v>
      </c>
      <c r="J29">
        <v>76.42</v>
      </c>
      <c r="K29">
        <v>300569.63640000002</v>
      </c>
      <c r="M29" s="71">
        <v>43812</v>
      </c>
      <c r="N29" s="5">
        <v>2.4746000000000001</v>
      </c>
      <c r="O29">
        <v>19.2959</v>
      </c>
      <c r="P29">
        <v>0.86060000000000003</v>
      </c>
      <c r="Q29">
        <v>45.613399999999999</v>
      </c>
      <c r="R29">
        <v>1.4443999999999999</v>
      </c>
      <c r="S29" t="s">
        <v>33</v>
      </c>
      <c r="T29">
        <v>35.091999999999999</v>
      </c>
      <c r="U29">
        <v>24.8873</v>
      </c>
      <c r="V29">
        <v>44.75</v>
      </c>
      <c r="W29">
        <v>83880.947499999995</v>
      </c>
      <c r="Y29" s="5">
        <v>1.8126</v>
      </c>
      <c r="Z29">
        <v>21.810099999999998</v>
      </c>
      <c r="AA29">
        <v>1.3804000000000001</v>
      </c>
      <c r="AB29">
        <v>9.9347999999999992</v>
      </c>
      <c r="AC29">
        <v>0.21479999999999999</v>
      </c>
      <c r="AD29" t="s">
        <v>33</v>
      </c>
      <c r="AE29">
        <v>12.1579</v>
      </c>
      <c r="AF29">
        <v>7.1150000000000002</v>
      </c>
      <c r="AG29">
        <v>0.56299999999999994</v>
      </c>
      <c r="AH29">
        <v>4661.2332999999999</v>
      </c>
      <c r="AJ29">
        <v>3.5358999999999998</v>
      </c>
      <c r="AK29">
        <v>46.458199999999998</v>
      </c>
      <c r="AL29">
        <v>1.3169999999999999</v>
      </c>
      <c r="AM29">
        <v>44.381900000000002</v>
      </c>
      <c r="AN29">
        <v>0.76629999999999998</v>
      </c>
      <c r="AO29">
        <v>195.11080000000001</v>
      </c>
      <c r="AP29">
        <v>47.790799999999997</v>
      </c>
      <c r="AQ29">
        <v>40.009500000000003</v>
      </c>
      <c r="AR29">
        <v>93.802000000000007</v>
      </c>
      <c r="AS29">
        <v>77701.638699999996</v>
      </c>
      <c r="AU29" s="1">
        <f t="shared" si="0"/>
        <v>43812</v>
      </c>
      <c r="AV29" s="30">
        <f t="shared" si="1"/>
        <v>5.9782931467408806</v>
      </c>
      <c r="AW29" s="31">
        <f t="shared" si="2"/>
        <v>-0.47962696194047355</v>
      </c>
    </row>
    <row r="30" spans="1:49">
      <c r="A30" s="71">
        <v>43819</v>
      </c>
      <c r="B30" s="5">
        <v>6.2649999999999997</v>
      </c>
      <c r="C30">
        <v>0.8226</v>
      </c>
      <c r="D30">
        <v>0.40260000000000001</v>
      </c>
      <c r="E30">
        <v>51.191299999999998</v>
      </c>
      <c r="F30">
        <v>3.7732000000000001</v>
      </c>
      <c r="G30" t="s">
        <v>33</v>
      </c>
      <c r="H30">
        <v>21.2012</v>
      </c>
      <c r="I30">
        <v>-0.1346</v>
      </c>
      <c r="J30">
        <v>81.69</v>
      </c>
      <c r="K30">
        <v>321297.2206</v>
      </c>
      <c r="M30" s="71">
        <v>43819</v>
      </c>
      <c r="N30" s="5">
        <v>2.5028999999999999</v>
      </c>
      <c r="O30">
        <v>19.2959</v>
      </c>
      <c r="P30">
        <v>0.86060000000000003</v>
      </c>
      <c r="Q30">
        <v>45.613399999999999</v>
      </c>
      <c r="R30">
        <v>1.4443999999999999</v>
      </c>
      <c r="S30" t="s">
        <v>33</v>
      </c>
      <c r="T30">
        <v>35.091999999999999</v>
      </c>
      <c r="U30">
        <v>24.8873</v>
      </c>
      <c r="V30">
        <v>45.9</v>
      </c>
      <c r="W30">
        <v>86036.547200000001</v>
      </c>
      <c r="Y30" s="5">
        <v>1.8562000000000001</v>
      </c>
      <c r="Z30">
        <v>21.810099999999998</v>
      </c>
      <c r="AA30">
        <v>1.3804000000000001</v>
      </c>
      <c r="AB30">
        <v>9.9347999999999992</v>
      </c>
      <c r="AC30">
        <v>0.21479999999999999</v>
      </c>
      <c r="AD30" t="s">
        <v>33</v>
      </c>
      <c r="AE30">
        <v>12.1579</v>
      </c>
      <c r="AF30">
        <v>7.1150000000000002</v>
      </c>
      <c r="AG30">
        <v>0.57799999999999996</v>
      </c>
      <c r="AH30">
        <v>4788.5893999999998</v>
      </c>
      <c r="AJ30">
        <v>3.5911</v>
      </c>
      <c r="AK30">
        <v>46.458199999999998</v>
      </c>
      <c r="AL30">
        <v>1.3169999999999999</v>
      </c>
      <c r="AM30">
        <v>44.381900000000002</v>
      </c>
      <c r="AN30">
        <v>0.76629999999999998</v>
      </c>
      <c r="AO30">
        <v>195.11080000000001</v>
      </c>
      <c r="AP30">
        <v>47.790799999999997</v>
      </c>
      <c r="AQ30">
        <v>40.009500000000003</v>
      </c>
      <c r="AR30">
        <v>95.673000000000002</v>
      </c>
      <c r="AS30">
        <v>79250.904500000004</v>
      </c>
      <c r="AU30" s="1">
        <f t="shared" si="0"/>
        <v>43819</v>
      </c>
      <c r="AV30" s="30">
        <f t="shared" si="1"/>
        <v>6.1189460357675287</v>
      </c>
      <c r="AW30" s="31">
        <f t="shared" si="2"/>
        <v>-0.43596706772722793</v>
      </c>
    </row>
    <row r="31" spans="1:49">
      <c r="A31" s="71">
        <v>43826</v>
      </c>
      <c r="B31" s="5">
        <v>6.4358000000000004</v>
      </c>
      <c r="C31">
        <v>0.8226</v>
      </c>
      <c r="D31">
        <v>0.40260000000000001</v>
      </c>
      <c r="E31">
        <v>51.191299999999998</v>
      </c>
      <c r="F31">
        <v>3.7732000000000001</v>
      </c>
      <c r="G31" t="s">
        <v>33</v>
      </c>
      <c r="H31">
        <v>21.2012</v>
      </c>
      <c r="I31">
        <v>-0.1346</v>
      </c>
      <c r="J31">
        <v>87.375</v>
      </c>
      <c r="K31">
        <v>343657.05290000001</v>
      </c>
      <c r="M31" s="71">
        <v>43826</v>
      </c>
      <c r="N31" s="5">
        <v>2.5933999999999999</v>
      </c>
      <c r="O31">
        <v>19.2959</v>
      </c>
      <c r="P31">
        <v>0.86060000000000003</v>
      </c>
      <c r="Q31">
        <v>45.613399999999999</v>
      </c>
      <c r="R31">
        <v>1.4443999999999999</v>
      </c>
      <c r="S31" t="s">
        <v>33</v>
      </c>
      <c r="T31">
        <v>35.091999999999999</v>
      </c>
      <c r="U31">
        <v>24.8873</v>
      </c>
      <c r="V31">
        <v>49.6</v>
      </c>
      <c r="W31">
        <v>92971.955199999997</v>
      </c>
      <c r="Y31" s="5">
        <v>2.0219999999999998</v>
      </c>
      <c r="Z31">
        <v>21.810099999999998</v>
      </c>
      <c r="AA31">
        <v>1.3804000000000001</v>
      </c>
      <c r="AB31">
        <v>9.9347999999999992</v>
      </c>
      <c r="AC31">
        <v>0.21479999999999999</v>
      </c>
      <c r="AD31" t="s">
        <v>33</v>
      </c>
      <c r="AE31">
        <v>12.1579</v>
      </c>
      <c r="AF31">
        <v>7.1150000000000002</v>
      </c>
      <c r="AG31">
        <v>0.63700000000000001</v>
      </c>
      <c r="AH31">
        <v>5272.5424999999996</v>
      </c>
      <c r="AJ31">
        <v>3.7566999999999999</v>
      </c>
      <c r="AK31">
        <v>46.458199999999998</v>
      </c>
      <c r="AL31">
        <v>1.3169999999999999</v>
      </c>
      <c r="AM31">
        <v>44.381900000000002</v>
      </c>
      <c r="AN31">
        <v>0.76629999999999998</v>
      </c>
      <c r="AO31">
        <v>195.11080000000001</v>
      </c>
      <c r="AP31">
        <v>47.790799999999997</v>
      </c>
      <c r="AQ31">
        <v>40.009500000000003</v>
      </c>
      <c r="AR31">
        <v>101.28400000000001</v>
      </c>
      <c r="AS31">
        <v>83898.7019</v>
      </c>
      <c r="AU31" s="1">
        <f t="shared" si="0"/>
        <v>43826</v>
      </c>
      <c r="AV31" s="30">
        <f t="shared" si="1"/>
        <v>6.2879726496986645</v>
      </c>
      <c r="AW31" s="31">
        <f t="shared" si="2"/>
        <v>-0.38349971967255447</v>
      </c>
    </row>
    <row r="32" spans="1:49">
      <c r="A32" s="71">
        <v>43833</v>
      </c>
      <c r="B32" s="5">
        <v>6.1745000000000001</v>
      </c>
      <c r="C32">
        <v>-1.2175</v>
      </c>
      <c r="D32">
        <v>-0.30940000000000001</v>
      </c>
      <c r="E32">
        <v>51.779000000000003</v>
      </c>
      <c r="F32">
        <v>3.7315</v>
      </c>
      <c r="G32" t="s">
        <v>33</v>
      </c>
      <c r="H32">
        <v>20.301500000000001</v>
      </c>
      <c r="I32">
        <v>-3.0964</v>
      </c>
      <c r="J32">
        <v>84.16</v>
      </c>
      <c r="K32">
        <v>331012.0466</v>
      </c>
      <c r="M32" s="71">
        <v>43833</v>
      </c>
      <c r="N32" s="5">
        <v>3.1116000000000001</v>
      </c>
      <c r="O32">
        <v>14.9734</v>
      </c>
      <c r="P32">
        <v>0.79090000000000005</v>
      </c>
      <c r="Q32">
        <v>44.698599999999999</v>
      </c>
      <c r="R32">
        <v>1.5668</v>
      </c>
      <c r="S32" t="s">
        <v>33</v>
      </c>
      <c r="T32">
        <v>32.522399999999998</v>
      </c>
      <c r="U32">
        <v>23.428699999999999</v>
      </c>
      <c r="V32">
        <v>48.45</v>
      </c>
      <c r="W32">
        <v>90816.3554</v>
      </c>
      <c r="Y32" s="5">
        <v>3.5731000000000002</v>
      </c>
      <c r="Z32">
        <v>4.5960999999999999</v>
      </c>
      <c r="AA32">
        <v>0.52300000000000002</v>
      </c>
      <c r="AB32">
        <v>11.6861</v>
      </c>
      <c r="AC32">
        <v>0.77800000000000002</v>
      </c>
      <c r="AD32" t="s">
        <v>33</v>
      </c>
      <c r="AE32">
        <v>8.2241999999999997</v>
      </c>
      <c r="AF32">
        <v>5.6234999999999999</v>
      </c>
      <c r="AG32">
        <v>0.66800000000000004</v>
      </c>
      <c r="AH32">
        <v>5527.2547000000004</v>
      </c>
      <c r="AJ32">
        <v>3.7665999999999999</v>
      </c>
      <c r="AK32">
        <v>20.184699999999999</v>
      </c>
      <c r="AL32">
        <v>1.0202</v>
      </c>
      <c r="AM32">
        <v>41.122</v>
      </c>
      <c r="AN32">
        <v>1.0148999999999999</v>
      </c>
      <c r="AO32">
        <v>195.11080000000001</v>
      </c>
      <c r="AP32">
        <v>48.515099999999997</v>
      </c>
      <c r="AQ32">
        <v>40.524700000000003</v>
      </c>
      <c r="AR32">
        <v>101.47499999999999</v>
      </c>
      <c r="AS32">
        <v>84057.600900000005</v>
      </c>
      <c r="AU32" s="1">
        <f t="shared" si="0"/>
        <v>43833</v>
      </c>
      <c r="AV32" s="30">
        <f t="shared" si="1"/>
        <v>6.230826256225499</v>
      </c>
      <c r="AW32" s="31">
        <f t="shared" si="2"/>
        <v>-0.40123846297866755</v>
      </c>
    </row>
    <row r="33" spans="1:49">
      <c r="A33" s="71">
        <v>43840</v>
      </c>
      <c r="B33" s="5">
        <v>6.2214999999999998</v>
      </c>
      <c r="C33">
        <v>-1.2175</v>
      </c>
      <c r="D33">
        <v>-0.30940000000000001</v>
      </c>
      <c r="E33">
        <v>51.779000000000003</v>
      </c>
      <c r="F33">
        <v>3.7315</v>
      </c>
      <c r="G33" t="s">
        <v>33</v>
      </c>
      <c r="H33">
        <v>20.301500000000001</v>
      </c>
      <c r="I33">
        <v>-3.0964</v>
      </c>
      <c r="J33">
        <v>85.805000000000007</v>
      </c>
      <c r="K33">
        <v>337482.04200000002</v>
      </c>
      <c r="M33" s="71">
        <v>43840</v>
      </c>
      <c r="N33" s="5">
        <v>3.1089000000000002</v>
      </c>
      <c r="O33">
        <v>14.9734</v>
      </c>
      <c r="P33">
        <v>0.79090000000000005</v>
      </c>
      <c r="Q33">
        <v>44.698599999999999</v>
      </c>
      <c r="R33">
        <v>1.5668</v>
      </c>
      <c r="S33" t="s">
        <v>33</v>
      </c>
      <c r="T33">
        <v>32.522399999999998</v>
      </c>
      <c r="U33">
        <v>23.428699999999999</v>
      </c>
      <c r="V33">
        <v>48.35</v>
      </c>
      <c r="W33">
        <v>90628.911900000006</v>
      </c>
      <c r="Y33" s="5">
        <v>3.7623000000000002</v>
      </c>
      <c r="Z33">
        <v>4.5960999999999999</v>
      </c>
      <c r="AA33">
        <v>0.52300000000000002</v>
      </c>
      <c r="AB33">
        <v>11.6861</v>
      </c>
      <c r="AC33">
        <v>0.77800000000000002</v>
      </c>
      <c r="AD33" t="s">
        <v>33</v>
      </c>
      <c r="AE33">
        <v>8.2241999999999997</v>
      </c>
      <c r="AF33">
        <v>5.6234999999999999</v>
      </c>
      <c r="AG33">
        <v>0.72599999999999998</v>
      </c>
      <c r="AH33">
        <v>6011.2079000000003</v>
      </c>
      <c r="AJ33">
        <v>3.9304999999999999</v>
      </c>
      <c r="AK33">
        <v>20.184699999999999</v>
      </c>
      <c r="AL33">
        <v>1.0202</v>
      </c>
      <c r="AM33">
        <v>41.122</v>
      </c>
      <c r="AN33">
        <v>1.0148999999999999</v>
      </c>
      <c r="AO33">
        <v>195.11080000000001</v>
      </c>
      <c r="AP33">
        <v>48.515099999999997</v>
      </c>
      <c r="AQ33">
        <v>40.524700000000003</v>
      </c>
      <c r="AR33">
        <v>107.518</v>
      </c>
      <c r="AS33">
        <v>89062.921199999997</v>
      </c>
      <c r="AU33" s="1">
        <f t="shared" si="0"/>
        <v>43840</v>
      </c>
      <c r="AV33" s="30">
        <f t="shared" si="1"/>
        <v>6.3440173529691464</v>
      </c>
      <c r="AW33" s="31">
        <f t="shared" si="2"/>
        <v>-0.36610295069798771</v>
      </c>
    </row>
    <row r="34" spans="1:49">
      <c r="A34" s="71">
        <v>43847</v>
      </c>
      <c r="B34" s="5">
        <v>6.1407999999999996</v>
      </c>
      <c r="C34">
        <v>-1.2175</v>
      </c>
      <c r="D34">
        <v>-0.30940000000000001</v>
      </c>
      <c r="E34">
        <v>51.779000000000003</v>
      </c>
      <c r="F34">
        <v>3.7315</v>
      </c>
      <c r="G34" t="s">
        <v>33</v>
      </c>
      <c r="H34">
        <v>20.301500000000001</v>
      </c>
      <c r="I34">
        <v>-3.0964</v>
      </c>
      <c r="J34">
        <v>82.98</v>
      </c>
      <c r="K34">
        <v>326370.95559999999</v>
      </c>
      <c r="M34" s="71">
        <v>43847</v>
      </c>
      <c r="N34" s="5">
        <v>3.1004999999999998</v>
      </c>
      <c r="O34">
        <v>14.9734</v>
      </c>
      <c r="P34">
        <v>0.79090000000000005</v>
      </c>
      <c r="Q34">
        <v>44.698599999999999</v>
      </c>
      <c r="R34">
        <v>1.5668</v>
      </c>
      <c r="S34" t="s">
        <v>33</v>
      </c>
      <c r="T34">
        <v>32.522399999999998</v>
      </c>
      <c r="U34">
        <v>23.428699999999999</v>
      </c>
      <c r="V34">
        <v>48.4</v>
      </c>
      <c r="W34">
        <v>90722.633700000006</v>
      </c>
      <c r="Y34" s="5">
        <v>3.9516</v>
      </c>
      <c r="Z34">
        <v>4.5960999999999999</v>
      </c>
      <c r="AA34">
        <v>0.52300000000000002</v>
      </c>
      <c r="AB34">
        <v>11.6861</v>
      </c>
      <c r="AC34">
        <v>0.77800000000000002</v>
      </c>
      <c r="AD34" t="s">
        <v>33</v>
      </c>
      <c r="AE34">
        <v>8.2241999999999997</v>
      </c>
      <c r="AF34">
        <v>5.6234999999999999</v>
      </c>
      <c r="AG34">
        <v>0.78500000000000003</v>
      </c>
      <c r="AH34">
        <v>6495.1611000000003</v>
      </c>
      <c r="AJ34">
        <v>3.8914</v>
      </c>
      <c r="AK34">
        <v>20.184699999999999</v>
      </c>
      <c r="AL34">
        <v>1.0202</v>
      </c>
      <c r="AM34">
        <v>41.122</v>
      </c>
      <c r="AN34">
        <v>1.0148999999999999</v>
      </c>
      <c r="AO34">
        <v>195.11080000000001</v>
      </c>
      <c r="AP34">
        <v>48.515099999999997</v>
      </c>
      <c r="AQ34">
        <v>40.524700000000003</v>
      </c>
      <c r="AR34">
        <v>106.07899999999999</v>
      </c>
      <c r="AS34">
        <v>87871.1783</v>
      </c>
      <c r="AU34" s="1">
        <f t="shared" si="0"/>
        <v>43847</v>
      </c>
      <c r="AV34" s="30">
        <f t="shared" si="1"/>
        <v>6.263321368354049</v>
      </c>
      <c r="AW34" s="31">
        <f t="shared" si="2"/>
        <v>-0.39115169428306507</v>
      </c>
    </row>
    <row r="35" spans="1:49">
      <c r="A35" s="71">
        <v>43854</v>
      </c>
      <c r="B35" s="5">
        <v>6.0454999999999997</v>
      </c>
      <c r="C35">
        <v>-1.2175</v>
      </c>
      <c r="D35">
        <v>-0.30940000000000001</v>
      </c>
      <c r="E35">
        <v>51.779000000000003</v>
      </c>
      <c r="F35">
        <v>3.7315</v>
      </c>
      <c r="G35" t="s">
        <v>33</v>
      </c>
      <c r="H35">
        <v>20.301500000000001</v>
      </c>
      <c r="I35">
        <v>-3.0964</v>
      </c>
      <c r="J35">
        <v>79.64</v>
      </c>
      <c r="K35">
        <v>313234.30829999998</v>
      </c>
      <c r="M35" s="71">
        <v>43854</v>
      </c>
      <c r="N35" s="5">
        <v>2.9961000000000002</v>
      </c>
      <c r="O35">
        <v>14.9734</v>
      </c>
      <c r="P35">
        <v>0.79090000000000005</v>
      </c>
      <c r="Q35">
        <v>44.698599999999999</v>
      </c>
      <c r="R35">
        <v>1.5668</v>
      </c>
      <c r="S35" t="s">
        <v>33</v>
      </c>
      <c r="T35">
        <v>32.522399999999998</v>
      </c>
      <c r="U35">
        <v>23.428699999999999</v>
      </c>
      <c r="V35">
        <v>45</v>
      </c>
      <c r="W35">
        <v>84349.556100000002</v>
      </c>
      <c r="Y35" s="5">
        <v>3.8420000000000001</v>
      </c>
      <c r="Z35">
        <v>4.5960999999999999</v>
      </c>
      <c r="AA35">
        <v>0.52300000000000002</v>
      </c>
      <c r="AB35">
        <v>11.6861</v>
      </c>
      <c r="AC35">
        <v>0.77800000000000002</v>
      </c>
      <c r="AD35" t="s">
        <v>33</v>
      </c>
      <c r="AE35">
        <v>8.2241999999999997</v>
      </c>
      <c r="AF35">
        <v>5.6234999999999999</v>
      </c>
      <c r="AG35">
        <v>0.751</v>
      </c>
      <c r="AH35">
        <v>6214.9777000000004</v>
      </c>
      <c r="AJ35">
        <v>3.7067999999999999</v>
      </c>
      <c r="AK35">
        <v>20.184699999999999</v>
      </c>
      <c r="AL35">
        <v>1.0202</v>
      </c>
      <c r="AM35">
        <v>41.122</v>
      </c>
      <c r="AN35">
        <v>1.0148999999999999</v>
      </c>
      <c r="AO35">
        <v>195.11080000000001</v>
      </c>
      <c r="AP35">
        <v>48.515099999999997</v>
      </c>
      <c r="AQ35">
        <v>40.524700000000003</v>
      </c>
      <c r="AR35">
        <v>99.269000000000005</v>
      </c>
      <c r="AS35">
        <v>82230.261799999993</v>
      </c>
      <c r="AU35" s="1">
        <f t="shared" si="0"/>
        <v>43854</v>
      </c>
      <c r="AV35" s="30">
        <f t="shared" si="1"/>
        <v>6.1294549081682481</v>
      </c>
      <c r="AW35" s="31">
        <f t="shared" si="2"/>
        <v>-0.43270502127733962</v>
      </c>
    </row>
    <row r="36" spans="1:49">
      <c r="A36" s="71">
        <v>43861</v>
      </c>
      <c r="B36" s="5">
        <v>6.0191999999999997</v>
      </c>
      <c r="C36">
        <v>-1.2175</v>
      </c>
      <c r="D36">
        <v>-0.30940000000000001</v>
      </c>
      <c r="E36">
        <v>51.779000000000003</v>
      </c>
      <c r="F36">
        <v>3.7315</v>
      </c>
      <c r="G36" t="s">
        <v>33</v>
      </c>
      <c r="H36">
        <v>20.301500000000001</v>
      </c>
      <c r="I36">
        <v>-3.0964</v>
      </c>
      <c r="J36">
        <v>78.72</v>
      </c>
      <c r="K36">
        <v>309615.83059999999</v>
      </c>
      <c r="M36" s="71">
        <v>43861</v>
      </c>
      <c r="N36" s="5">
        <v>2.9834000000000001</v>
      </c>
      <c r="O36">
        <v>14.9734</v>
      </c>
      <c r="P36">
        <v>0.79090000000000005</v>
      </c>
      <c r="Q36">
        <v>44.698599999999999</v>
      </c>
      <c r="R36">
        <v>1.5668</v>
      </c>
      <c r="S36" t="s">
        <v>33</v>
      </c>
      <c r="T36">
        <v>32.522399999999998</v>
      </c>
      <c r="U36">
        <v>23.428699999999999</v>
      </c>
      <c r="V36">
        <v>45</v>
      </c>
      <c r="W36">
        <v>84349.556100000002</v>
      </c>
      <c r="Y36" s="5">
        <v>3.7822</v>
      </c>
      <c r="Z36">
        <v>4.5960999999999999</v>
      </c>
      <c r="AA36">
        <v>0.52300000000000002</v>
      </c>
      <c r="AB36">
        <v>11.6861</v>
      </c>
      <c r="AC36">
        <v>0.77800000000000002</v>
      </c>
      <c r="AD36" t="s">
        <v>33</v>
      </c>
      <c r="AE36">
        <v>8.2241999999999997</v>
      </c>
      <c r="AF36">
        <v>5.6234999999999999</v>
      </c>
      <c r="AG36">
        <v>0.73199999999999998</v>
      </c>
      <c r="AH36">
        <v>6062.1504000000004</v>
      </c>
      <c r="AJ36">
        <v>3.7275999999999998</v>
      </c>
      <c r="AK36">
        <v>20.184699999999999</v>
      </c>
      <c r="AL36">
        <v>1.0202</v>
      </c>
      <c r="AM36">
        <v>41.122</v>
      </c>
      <c r="AN36">
        <v>1.0148999999999999</v>
      </c>
      <c r="AO36">
        <v>195.11080000000001</v>
      </c>
      <c r="AP36">
        <v>48.515099999999997</v>
      </c>
      <c r="AQ36">
        <v>40.524700000000003</v>
      </c>
      <c r="AR36">
        <v>100.03700000000001</v>
      </c>
      <c r="AS36">
        <v>82865.857999999993</v>
      </c>
      <c r="AU36" s="1">
        <f t="shared" si="0"/>
        <v>43861</v>
      </c>
      <c r="AV36" s="30">
        <f t="shared" si="1"/>
        <v>6.1173466418843194</v>
      </c>
      <c r="AW36" s="31">
        <f t="shared" si="2"/>
        <v>-0.43646353365998952</v>
      </c>
    </row>
    <row r="37" spans="1:49">
      <c r="A37" s="71">
        <v>43868</v>
      </c>
      <c r="B37" s="5">
        <v>6.1086</v>
      </c>
      <c r="C37">
        <v>-1.2175</v>
      </c>
      <c r="D37">
        <v>-0.30940000000000001</v>
      </c>
      <c r="E37">
        <v>51.779000000000003</v>
      </c>
      <c r="F37">
        <v>3.7315</v>
      </c>
      <c r="G37" t="s">
        <v>33</v>
      </c>
      <c r="H37">
        <v>20.301500000000001</v>
      </c>
      <c r="I37">
        <v>-3.0964</v>
      </c>
      <c r="J37">
        <v>81.849999999999994</v>
      </c>
      <c r="K37">
        <v>321926.52110000001</v>
      </c>
      <c r="M37" s="71">
        <v>43868</v>
      </c>
      <c r="N37" s="5">
        <v>3.0205000000000002</v>
      </c>
      <c r="O37">
        <v>14.9734</v>
      </c>
      <c r="P37">
        <v>0.79090000000000005</v>
      </c>
      <c r="Q37">
        <v>44.698599999999999</v>
      </c>
      <c r="R37">
        <v>1.5668</v>
      </c>
      <c r="S37" t="s">
        <v>33</v>
      </c>
      <c r="T37">
        <v>32.522399999999998</v>
      </c>
      <c r="U37">
        <v>23.428699999999999</v>
      </c>
      <c r="V37">
        <v>47</v>
      </c>
      <c r="W37">
        <v>88098.425300000003</v>
      </c>
      <c r="Y37" s="5">
        <v>3.7822</v>
      </c>
      <c r="Z37">
        <v>4.5960999999999999</v>
      </c>
      <c r="AA37">
        <v>0.52300000000000002</v>
      </c>
      <c r="AB37">
        <v>11.6861</v>
      </c>
      <c r="AC37">
        <v>0.77800000000000002</v>
      </c>
      <c r="AD37" t="s">
        <v>33</v>
      </c>
      <c r="AE37">
        <v>8.2241999999999997</v>
      </c>
      <c r="AF37">
        <v>5.6234999999999999</v>
      </c>
      <c r="AG37">
        <v>0.73199999999999998</v>
      </c>
      <c r="AH37">
        <v>6062.1504000000004</v>
      </c>
      <c r="AJ37">
        <v>3.7341000000000002</v>
      </c>
      <c r="AK37">
        <v>20.184699999999999</v>
      </c>
      <c r="AL37">
        <v>1.0202</v>
      </c>
      <c r="AM37">
        <v>41.122</v>
      </c>
      <c r="AN37">
        <v>1.0148999999999999</v>
      </c>
      <c r="AO37">
        <v>195.11080000000001</v>
      </c>
      <c r="AP37">
        <v>48.515099999999997</v>
      </c>
      <c r="AQ37">
        <v>40.524700000000003</v>
      </c>
      <c r="AR37">
        <v>100.277</v>
      </c>
      <c r="AS37">
        <v>83064.481799999994</v>
      </c>
      <c r="AU37" s="1">
        <f t="shared" si="0"/>
        <v>43868</v>
      </c>
      <c r="AV37" s="30">
        <f t="shared" si="1"/>
        <v>6.1663075035841155</v>
      </c>
      <c r="AW37" s="31">
        <f t="shared" si="2"/>
        <v>-0.42126565143236283</v>
      </c>
    </row>
    <row r="38" spans="1:49">
      <c r="A38" s="71">
        <v>43875</v>
      </c>
      <c r="B38" s="5">
        <v>5.9888000000000003</v>
      </c>
      <c r="C38">
        <v>-1.2175</v>
      </c>
      <c r="D38">
        <v>-0.30940000000000001</v>
      </c>
      <c r="E38">
        <v>51.779000000000003</v>
      </c>
      <c r="F38">
        <v>3.7315</v>
      </c>
      <c r="G38" t="s">
        <v>33</v>
      </c>
      <c r="H38">
        <v>20.301500000000001</v>
      </c>
      <c r="I38">
        <v>-3.0964</v>
      </c>
      <c r="J38">
        <v>77.655000000000001</v>
      </c>
      <c r="K38">
        <v>305427.04940000002</v>
      </c>
      <c r="M38" s="71">
        <v>43875</v>
      </c>
      <c r="N38" s="5">
        <v>2.8654000000000002</v>
      </c>
      <c r="O38">
        <v>14.9734</v>
      </c>
      <c r="P38">
        <v>0.79090000000000005</v>
      </c>
      <c r="Q38">
        <v>44.698599999999999</v>
      </c>
      <c r="R38">
        <v>1.5668</v>
      </c>
      <c r="S38" t="s">
        <v>33</v>
      </c>
      <c r="T38">
        <v>32.522399999999998</v>
      </c>
      <c r="U38">
        <v>23.428699999999999</v>
      </c>
      <c r="V38">
        <v>42.75</v>
      </c>
      <c r="W38">
        <v>80132.078299999994</v>
      </c>
      <c r="Y38" s="5">
        <v>3.6030000000000002</v>
      </c>
      <c r="Z38">
        <v>4.5960999999999999</v>
      </c>
      <c r="AA38">
        <v>0.52300000000000002</v>
      </c>
      <c r="AB38">
        <v>11.6861</v>
      </c>
      <c r="AC38">
        <v>0.77800000000000002</v>
      </c>
      <c r="AD38" t="s">
        <v>33</v>
      </c>
      <c r="AE38">
        <v>8.2241999999999997</v>
      </c>
      <c r="AF38">
        <v>5.6234999999999999</v>
      </c>
      <c r="AG38">
        <v>0.67700000000000005</v>
      </c>
      <c r="AH38">
        <v>5603.6683999999996</v>
      </c>
      <c r="AJ38">
        <v>3.6938</v>
      </c>
      <c r="AK38">
        <v>20.184699999999999</v>
      </c>
      <c r="AL38">
        <v>1.0202</v>
      </c>
      <c r="AM38">
        <v>41.122</v>
      </c>
      <c r="AN38">
        <v>1.0148999999999999</v>
      </c>
      <c r="AO38">
        <v>195.11080000000001</v>
      </c>
      <c r="AP38">
        <v>48.515099999999997</v>
      </c>
      <c r="AQ38">
        <v>40.524700000000003</v>
      </c>
      <c r="AR38">
        <v>98.79</v>
      </c>
      <c r="AS38">
        <v>81833.0141</v>
      </c>
      <c r="AU38" s="1">
        <f t="shared" si="0"/>
        <v>43875</v>
      </c>
      <c r="AV38" s="30">
        <f t="shared" si="1"/>
        <v>6.0875338837862447</v>
      </c>
      <c r="AW38" s="31">
        <f t="shared" si="2"/>
        <v>-0.44571767606527218</v>
      </c>
    </row>
    <row r="39" spans="1:49">
      <c r="A39" s="71">
        <v>43882</v>
      </c>
      <c r="B39" s="5">
        <v>5.9630000000000001</v>
      </c>
      <c r="C39">
        <v>-1.2175</v>
      </c>
      <c r="D39">
        <v>-0.30940000000000001</v>
      </c>
      <c r="E39">
        <v>51.779000000000003</v>
      </c>
      <c r="F39">
        <v>3.7315</v>
      </c>
      <c r="G39" t="s">
        <v>33</v>
      </c>
      <c r="H39">
        <v>20.301500000000001</v>
      </c>
      <c r="I39">
        <v>-3.0964</v>
      </c>
      <c r="J39">
        <v>76.75</v>
      </c>
      <c r="K39">
        <v>301867.5686</v>
      </c>
      <c r="M39" s="71">
        <v>43882</v>
      </c>
      <c r="N39" s="5">
        <v>2.8361999999999998</v>
      </c>
      <c r="O39">
        <v>14.9734</v>
      </c>
      <c r="P39">
        <v>0.79090000000000005</v>
      </c>
      <c r="Q39">
        <v>44.698599999999999</v>
      </c>
      <c r="R39">
        <v>1.5668</v>
      </c>
      <c r="S39" t="s">
        <v>33</v>
      </c>
      <c r="T39">
        <v>32.522399999999998</v>
      </c>
      <c r="U39">
        <v>23.428699999999999</v>
      </c>
      <c r="V39">
        <v>42.35</v>
      </c>
      <c r="W39">
        <v>79382.304499999998</v>
      </c>
      <c r="Y39" s="5">
        <v>3.7423999999999999</v>
      </c>
      <c r="Z39">
        <v>4.5960999999999999</v>
      </c>
      <c r="AA39">
        <v>0.52300000000000002</v>
      </c>
      <c r="AB39">
        <v>11.6861</v>
      </c>
      <c r="AC39">
        <v>0.77800000000000002</v>
      </c>
      <c r="AD39" t="s">
        <v>33</v>
      </c>
      <c r="AE39">
        <v>8.2241999999999997</v>
      </c>
      <c r="AF39">
        <v>5.6234999999999999</v>
      </c>
      <c r="AG39">
        <v>0.72</v>
      </c>
      <c r="AH39">
        <v>5960.2655000000004</v>
      </c>
      <c r="AJ39">
        <v>3.7172000000000001</v>
      </c>
      <c r="AK39">
        <v>20.184699999999999</v>
      </c>
      <c r="AL39">
        <v>1.0202</v>
      </c>
      <c r="AM39">
        <v>41.122</v>
      </c>
      <c r="AN39">
        <v>1.0148999999999999</v>
      </c>
      <c r="AO39">
        <v>195.11080000000001</v>
      </c>
      <c r="AP39">
        <v>48.515099999999997</v>
      </c>
      <c r="AQ39">
        <v>40.524700000000003</v>
      </c>
      <c r="AR39">
        <v>99.653000000000006</v>
      </c>
      <c r="AS39">
        <v>82548.059899999993</v>
      </c>
      <c r="AU39" s="1">
        <f t="shared" si="0"/>
        <v>43882</v>
      </c>
      <c r="AV39" s="30">
        <f t="shared" si="1"/>
        <v>6.0802482031191838</v>
      </c>
      <c r="AW39" s="31">
        <f t="shared" si="2"/>
        <v>-0.44797921544350072</v>
      </c>
    </row>
    <row r="40" spans="1:49">
      <c r="A40" s="71">
        <v>43889</v>
      </c>
      <c r="B40" s="5">
        <v>5.6539000000000001</v>
      </c>
      <c r="C40">
        <v>-1.2175</v>
      </c>
      <c r="D40">
        <v>-0.30940000000000001</v>
      </c>
      <c r="E40">
        <v>51.779000000000003</v>
      </c>
      <c r="F40">
        <v>3.7315</v>
      </c>
      <c r="G40" t="s">
        <v>33</v>
      </c>
      <c r="H40">
        <v>20.301500000000001</v>
      </c>
      <c r="I40">
        <v>-3.0964</v>
      </c>
      <c r="J40">
        <v>65.924999999999997</v>
      </c>
      <c r="K40">
        <v>259291.45879999999</v>
      </c>
      <c r="M40" s="71">
        <v>43889</v>
      </c>
      <c r="N40" s="5">
        <v>2.726</v>
      </c>
      <c r="O40">
        <v>14.9734</v>
      </c>
      <c r="P40">
        <v>0.79090000000000005</v>
      </c>
      <c r="Q40">
        <v>44.698599999999999</v>
      </c>
      <c r="R40">
        <v>1.5668</v>
      </c>
      <c r="S40" t="s">
        <v>33</v>
      </c>
      <c r="T40">
        <v>32.522399999999998</v>
      </c>
      <c r="U40">
        <v>23.428699999999999</v>
      </c>
      <c r="V40">
        <v>39.049999999999997</v>
      </c>
      <c r="W40">
        <v>73196.670299999998</v>
      </c>
      <c r="Y40" s="5">
        <v>3.4834000000000001</v>
      </c>
      <c r="Z40">
        <v>4.5960999999999999</v>
      </c>
      <c r="AA40">
        <v>0.52300000000000002</v>
      </c>
      <c r="AB40">
        <v>11.6861</v>
      </c>
      <c r="AC40">
        <v>0.77800000000000002</v>
      </c>
      <c r="AD40" t="s">
        <v>33</v>
      </c>
      <c r="AE40">
        <v>8.2241999999999997</v>
      </c>
      <c r="AF40">
        <v>5.6234999999999999</v>
      </c>
      <c r="AG40">
        <v>0.64</v>
      </c>
      <c r="AH40">
        <v>5298.0137999999997</v>
      </c>
      <c r="AJ40">
        <v>3.4376000000000002</v>
      </c>
      <c r="AK40">
        <v>20.184699999999999</v>
      </c>
      <c r="AL40">
        <v>1.0202</v>
      </c>
      <c r="AM40">
        <v>41.122</v>
      </c>
      <c r="AN40">
        <v>1.0148999999999999</v>
      </c>
      <c r="AO40">
        <v>195.11080000000001</v>
      </c>
      <c r="AP40">
        <v>48.515099999999997</v>
      </c>
      <c r="AQ40">
        <v>40.524700000000003</v>
      </c>
      <c r="AR40">
        <v>89.341999999999999</v>
      </c>
      <c r="AS40">
        <v>74007.2356</v>
      </c>
      <c r="AU40" s="1">
        <f t="shared" si="0"/>
        <v>43889</v>
      </c>
      <c r="AV40" s="30">
        <f t="shared" si="1"/>
        <v>5.7385553471045005</v>
      </c>
      <c r="AW40" s="31">
        <f t="shared" si="2"/>
        <v>-0.55404368415268179</v>
      </c>
    </row>
    <row r="41" spans="1:49">
      <c r="A41" s="71">
        <v>43896</v>
      </c>
      <c r="B41" s="5">
        <v>5.4962999999999997</v>
      </c>
      <c r="C41">
        <v>-1.2175</v>
      </c>
      <c r="D41">
        <v>-0.30940000000000001</v>
      </c>
      <c r="E41">
        <v>51.779000000000003</v>
      </c>
      <c r="F41">
        <v>3.7315</v>
      </c>
      <c r="G41" t="s">
        <v>33</v>
      </c>
      <c r="H41">
        <v>20.301500000000001</v>
      </c>
      <c r="I41">
        <v>-3.0964</v>
      </c>
      <c r="J41">
        <v>60.405000000000001</v>
      </c>
      <c r="K41">
        <v>237580.5926</v>
      </c>
      <c r="M41" s="71">
        <v>43896</v>
      </c>
      <c r="N41" s="5">
        <v>2.8494000000000002</v>
      </c>
      <c r="O41">
        <v>14.9734</v>
      </c>
      <c r="P41">
        <v>0.79090000000000005</v>
      </c>
      <c r="Q41">
        <v>44.698599999999999</v>
      </c>
      <c r="R41">
        <v>1.5668</v>
      </c>
      <c r="S41" t="s">
        <v>33</v>
      </c>
      <c r="T41">
        <v>32.522399999999998</v>
      </c>
      <c r="U41">
        <v>23.428699999999999</v>
      </c>
      <c r="V41">
        <v>43.85</v>
      </c>
      <c r="W41">
        <v>82193.956300000005</v>
      </c>
      <c r="Y41" s="5">
        <v>3.4436</v>
      </c>
      <c r="Z41">
        <v>4.5960999999999999</v>
      </c>
      <c r="AA41">
        <v>0.52300000000000002</v>
      </c>
      <c r="AB41">
        <v>11.6861</v>
      </c>
      <c r="AC41">
        <v>0.77800000000000002</v>
      </c>
      <c r="AD41" t="s">
        <v>33</v>
      </c>
      <c r="AE41">
        <v>8.2241999999999997</v>
      </c>
      <c r="AF41">
        <v>5.6234999999999999</v>
      </c>
      <c r="AG41">
        <v>0.628</v>
      </c>
      <c r="AH41">
        <v>5196.1288999999997</v>
      </c>
      <c r="AJ41">
        <v>3.4830999999999999</v>
      </c>
      <c r="AK41">
        <v>20.184699999999999</v>
      </c>
      <c r="AL41">
        <v>1.0202</v>
      </c>
      <c r="AM41">
        <v>41.122</v>
      </c>
      <c r="AN41">
        <v>1.0148999999999999</v>
      </c>
      <c r="AO41">
        <v>195.11080000000001</v>
      </c>
      <c r="AP41">
        <v>48.515099999999997</v>
      </c>
      <c r="AQ41">
        <v>40.524700000000003</v>
      </c>
      <c r="AR41">
        <v>91.021000000000001</v>
      </c>
      <c r="AS41">
        <v>75397.602400000003</v>
      </c>
      <c r="AU41" s="1">
        <f t="shared" si="0"/>
        <v>43896</v>
      </c>
      <c r="AV41" s="30">
        <f t="shared" si="1"/>
        <v>5.6021314320195579</v>
      </c>
      <c r="AW41" s="31">
        <f t="shared" si="2"/>
        <v>-0.59639086764805194</v>
      </c>
    </row>
    <row r="42" spans="1:49">
      <c r="A42" s="71">
        <v>43903</v>
      </c>
      <c r="B42" s="5">
        <v>4.9261999999999997</v>
      </c>
      <c r="C42">
        <v>-1.2175</v>
      </c>
      <c r="D42">
        <v>-0.30940000000000001</v>
      </c>
      <c r="E42">
        <v>51.779000000000003</v>
      </c>
      <c r="F42">
        <v>3.7315</v>
      </c>
      <c r="G42" t="s">
        <v>33</v>
      </c>
      <c r="H42">
        <v>20.301500000000001</v>
      </c>
      <c r="I42">
        <v>-3.0964</v>
      </c>
      <c r="J42">
        <v>40.435000000000002</v>
      </c>
      <c r="K42">
        <v>159036.02780000001</v>
      </c>
      <c r="M42" s="71">
        <v>43903</v>
      </c>
      <c r="N42" s="5">
        <v>2.6328</v>
      </c>
      <c r="O42">
        <v>14.9734</v>
      </c>
      <c r="P42">
        <v>0.79090000000000005</v>
      </c>
      <c r="Q42">
        <v>44.698599999999999</v>
      </c>
      <c r="R42">
        <v>1.5668</v>
      </c>
      <c r="S42" t="s">
        <v>33</v>
      </c>
      <c r="T42">
        <v>32.522399999999998</v>
      </c>
      <c r="U42">
        <v>23.428699999999999</v>
      </c>
      <c r="V42">
        <v>36.799999999999997</v>
      </c>
      <c r="W42">
        <v>68979.192500000005</v>
      </c>
      <c r="Y42" s="5">
        <v>3.0750999999999999</v>
      </c>
      <c r="Z42">
        <v>4.5960999999999999</v>
      </c>
      <c r="AA42">
        <v>0.52300000000000002</v>
      </c>
      <c r="AB42">
        <v>11.6861</v>
      </c>
      <c r="AC42">
        <v>0.77800000000000002</v>
      </c>
      <c r="AD42" t="s">
        <v>33</v>
      </c>
      <c r="AE42">
        <v>8.2241999999999997</v>
      </c>
      <c r="AF42">
        <v>5.6234999999999999</v>
      </c>
      <c r="AG42">
        <v>0.51400000000000001</v>
      </c>
      <c r="AH42">
        <v>4253.6936999999998</v>
      </c>
      <c r="AJ42">
        <v>3.1762000000000001</v>
      </c>
      <c r="AK42">
        <v>20.184699999999999</v>
      </c>
      <c r="AL42">
        <v>1.0202</v>
      </c>
      <c r="AM42">
        <v>41.122</v>
      </c>
      <c r="AN42">
        <v>1.0148999999999999</v>
      </c>
      <c r="AO42">
        <v>195.11080000000001</v>
      </c>
      <c r="AP42">
        <v>48.515099999999997</v>
      </c>
      <c r="AQ42">
        <v>40.524700000000003</v>
      </c>
      <c r="AR42">
        <v>79.703000000000003</v>
      </c>
      <c r="AS42">
        <v>66022.558000000005</v>
      </c>
      <c r="AU42" s="1">
        <f t="shared" si="0"/>
        <v>43903</v>
      </c>
      <c r="AV42" s="30">
        <f t="shared" si="1"/>
        <v>5.1140424257497923</v>
      </c>
      <c r="AW42" s="31">
        <f t="shared" si="2"/>
        <v>-0.74789798938480334</v>
      </c>
    </row>
    <row r="43" spans="1:49">
      <c r="A43" s="71">
        <v>43910</v>
      </c>
      <c r="B43" s="5">
        <v>4.6828000000000003</v>
      </c>
      <c r="C43">
        <v>-1.2175</v>
      </c>
      <c r="D43">
        <v>-0.30940000000000001</v>
      </c>
      <c r="E43">
        <v>51.779000000000003</v>
      </c>
      <c r="F43">
        <v>3.7315</v>
      </c>
      <c r="G43" t="s">
        <v>33</v>
      </c>
      <c r="H43">
        <v>20.301500000000001</v>
      </c>
      <c r="I43">
        <v>-3.0964</v>
      </c>
      <c r="J43">
        <v>31.91</v>
      </c>
      <c r="K43">
        <v>125506.1122</v>
      </c>
      <c r="M43" s="71">
        <v>43910</v>
      </c>
      <c r="N43" s="5">
        <v>2.5297999999999998</v>
      </c>
      <c r="O43">
        <v>14.9734</v>
      </c>
      <c r="P43">
        <v>0.79090000000000005</v>
      </c>
      <c r="Q43">
        <v>44.698599999999999</v>
      </c>
      <c r="R43">
        <v>1.5668</v>
      </c>
      <c r="S43" t="s">
        <v>33</v>
      </c>
      <c r="T43">
        <v>32.522399999999998</v>
      </c>
      <c r="U43">
        <v>23.428699999999999</v>
      </c>
      <c r="V43">
        <v>34.35</v>
      </c>
      <c r="W43">
        <v>64386.827799999999</v>
      </c>
      <c r="Y43" s="5">
        <v>2.6966000000000001</v>
      </c>
      <c r="Z43">
        <v>4.5960999999999999</v>
      </c>
      <c r="AA43">
        <v>0.52300000000000002</v>
      </c>
      <c r="AB43">
        <v>11.6861</v>
      </c>
      <c r="AC43">
        <v>0.77800000000000002</v>
      </c>
      <c r="AD43" t="s">
        <v>33</v>
      </c>
      <c r="AE43">
        <v>8.2241999999999997</v>
      </c>
      <c r="AF43">
        <v>5.6234999999999999</v>
      </c>
      <c r="AG43">
        <v>0.39700000000000002</v>
      </c>
      <c r="AH43">
        <v>3285.7874000000002</v>
      </c>
      <c r="AJ43">
        <v>2.9018000000000002</v>
      </c>
      <c r="AK43">
        <v>20.184699999999999</v>
      </c>
      <c r="AL43">
        <v>1.0202</v>
      </c>
      <c r="AM43">
        <v>41.122</v>
      </c>
      <c r="AN43">
        <v>1.0148999999999999</v>
      </c>
      <c r="AO43">
        <v>195.11080000000001</v>
      </c>
      <c r="AP43">
        <v>48.515099999999997</v>
      </c>
      <c r="AQ43">
        <v>40.524700000000003</v>
      </c>
      <c r="AR43">
        <v>69.584999999999994</v>
      </c>
      <c r="AS43">
        <v>57640.632799999999</v>
      </c>
      <c r="AU43" s="1">
        <f t="shared" si="0"/>
        <v>43910</v>
      </c>
      <c r="AV43" s="30">
        <f t="shared" si="1"/>
        <v>4.7972562725375942</v>
      </c>
      <c r="AW43" s="31">
        <f t="shared" si="2"/>
        <v>-0.84623119841576178</v>
      </c>
    </row>
    <row r="44" spans="1:49">
      <c r="A44" s="71">
        <v>43917</v>
      </c>
      <c r="B44" s="5">
        <v>4.7447999999999997</v>
      </c>
      <c r="C44">
        <v>-1.2175</v>
      </c>
      <c r="D44">
        <v>-0.30940000000000001</v>
      </c>
      <c r="E44">
        <v>51.779000000000003</v>
      </c>
      <c r="F44">
        <v>3.7315</v>
      </c>
      <c r="G44" t="s">
        <v>33</v>
      </c>
      <c r="H44">
        <v>20.301500000000001</v>
      </c>
      <c r="I44">
        <v>-3.0964</v>
      </c>
      <c r="J44">
        <v>34.08</v>
      </c>
      <c r="K44">
        <v>134040.9999</v>
      </c>
      <c r="M44" s="71">
        <v>43917</v>
      </c>
      <c r="N44" s="5">
        <v>2.3908</v>
      </c>
      <c r="O44">
        <v>14.9734</v>
      </c>
      <c r="P44">
        <v>0.79090000000000005</v>
      </c>
      <c r="Q44">
        <v>44.698599999999999</v>
      </c>
      <c r="R44">
        <v>1.5668</v>
      </c>
      <c r="S44" t="s">
        <v>33</v>
      </c>
      <c r="T44">
        <v>32.522399999999998</v>
      </c>
      <c r="U44">
        <v>23.428699999999999</v>
      </c>
      <c r="V44">
        <v>35.450000000000003</v>
      </c>
      <c r="W44">
        <v>56588.417200000004</v>
      </c>
      <c r="Y44" s="5">
        <v>2.6568000000000001</v>
      </c>
      <c r="Z44">
        <v>4.5960999999999999</v>
      </c>
      <c r="AA44">
        <v>0.52300000000000002</v>
      </c>
      <c r="AB44">
        <v>11.6861</v>
      </c>
      <c r="AC44">
        <v>0.77800000000000002</v>
      </c>
      <c r="AD44" t="s">
        <v>33</v>
      </c>
      <c r="AE44">
        <v>8.2241999999999997</v>
      </c>
      <c r="AF44">
        <v>5.6234999999999999</v>
      </c>
      <c r="AG44">
        <v>0.38500000000000001</v>
      </c>
      <c r="AH44">
        <v>3183.9025000000001</v>
      </c>
      <c r="AJ44">
        <v>2.8965999999999998</v>
      </c>
      <c r="AK44">
        <v>20.184699999999999</v>
      </c>
      <c r="AL44">
        <v>1.0202</v>
      </c>
      <c r="AM44">
        <v>41.122</v>
      </c>
      <c r="AN44">
        <v>1.0148999999999999</v>
      </c>
      <c r="AO44">
        <v>195.11080000000001</v>
      </c>
      <c r="AP44">
        <v>48.515099999999997</v>
      </c>
      <c r="AQ44">
        <v>40.524700000000003</v>
      </c>
      <c r="AR44">
        <v>69.393000000000001</v>
      </c>
      <c r="AS44">
        <v>57481.733699999997</v>
      </c>
      <c r="AU44" s="1">
        <f t="shared" si="0"/>
        <v>43917</v>
      </c>
      <c r="AV44" s="30">
        <f t="shared" si="1"/>
        <v>4.8822749030748254</v>
      </c>
      <c r="AW44" s="31">
        <f t="shared" si="2"/>
        <v>-0.81984066750596107</v>
      </c>
    </row>
    <row r="45" spans="1:49">
      <c r="A45" s="71">
        <v>43924</v>
      </c>
      <c r="B45" s="5">
        <v>4.4534000000000002</v>
      </c>
      <c r="C45">
        <v>0.40110000000000001</v>
      </c>
      <c r="D45">
        <v>-0.253</v>
      </c>
      <c r="E45">
        <v>51.317300000000003</v>
      </c>
      <c r="F45">
        <v>3.4632000000000001</v>
      </c>
      <c r="G45">
        <v>0</v>
      </c>
      <c r="H45">
        <v>22.2103</v>
      </c>
      <c r="I45">
        <v>-2.3319000000000001</v>
      </c>
      <c r="J45">
        <v>38.835000000000001</v>
      </c>
      <c r="K45">
        <v>152743.0232</v>
      </c>
      <c r="M45" s="71">
        <v>43924</v>
      </c>
      <c r="N45" s="5">
        <v>3.0238999999999998</v>
      </c>
      <c r="O45">
        <v>11.8338</v>
      </c>
      <c r="P45">
        <v>1.0632999999999999</v>
      </c>
      <c r="Q45">
        <v>42.939599999999999</v>
      </c>
      <c r="R45">
        <v>1.7733000000000001</v>
      </c>
      <c r="S45" t="s">
        <v>33</v>
      </c>
      <c r="T45">
        <v>33.3065</v>
      </c>
      <c r="U45">
        <v>22.997499999999999</v>
      </c>
      <c r="V45">
        <v>38.5</v>
      </c>
      <c r="W45">
        <v>61457.0962</v>
      </c>
      <c r="Y45" s="5">
        <v>3.2911000000000001</v>
      </c>
      <c r="Z45">
        <v>2.4853999999999998</v>
      </c>
      <c r="AA45">
        <v>0.68569999999999998</v>
      </c>
      <c r="AB45">
        <v>12.638999999999999</v>
      </c>
      <c r="AC45">
        <v>0.80500000000000005</v>
      </c>
      <c r="AD45" t="s">
        <v>33</v>
      </c>
      <c r="AE45">
        <v>6.1387</v>
      </c>
      <c r="AF45">
        <v>3.4723999999999999</v>
      </c>
      <c r="AG45">
        <v>0.42799999999999999</v>
      </c>
      <c r="AH45">
        <v>3540.4996000000001</v>
      </c>
      <c r="AJ45">
        <v>2.7648000000000001</v>
      </c>
      <c r="AK45">
        <v>27.012599999999999</v>
      </c>
      <c r="AL45">
        <v>1.5952</v>
      </c>
      <c r="AM45">
        <v>39.0886</v>
      </c>
      <c r="AN45">
        <v>0.73170000000000002</v>
      </c>
      <c r="AO45">
        <v>195.11080000000001</v>
      </c>
      <c r="AP45">
        <v>49.129199999999997</v>
      </c>
      <c r="AQ45">
        <v>40.478099999999998</v>
      </c>
      <c r="AR45">
        <v>80.375</v>
      </c>
      <c r="AS45">
        <v>66578.704700000002</v>
      </c>
      <c r="AU45" s="1">
        <f t="shared" si="0"/>
        <v>43924</v>
      </c>
      <c r="AV45" s="30">
        <f t="shared" si="1"/>
        <v>4.8764205713320772</v>
      </c>
      <c r="AW45" s="31">
        <f t="shared" si="2"/>
        <v>-0.82165790358512336</v>
      </c>
    </row>
    <row r="46" spans="1:49">
      <c r="A46" s="71">
        <v>43931</v>
      </c>
      <c r="B46" s="5">
        <v>4.492</v>
      </c>
      <c r="C46">
        <v>0.40110000000000001</v>
      </c>
      <c r="D46">
        <v>-0.253</v>
      </c>
      <c r="E46">
        <v>51.317300000000003</v>
      </c>
      <c r="F46">
        <v>3.4632000000000001</v>
      </c>
      <c r="G46">
        <v>0</v>
      </c>
      <c r="H46">
        <v>22.2103</v>
      </c>
      <c r="I46">
        <v>-2.3319000000000001</v>
      </c>
      <c r="J46">
        <v>40.409999999999997</v>
      </c>
      <c r="K46">
        <v>158937.6997</v>
      </c>
      <c r="M46" s="71">
        <v>43931</v>
      </c>
      <c r="N46" s="5">
        <v>3.0939000000000001</v>
      </c>
      <c r="O46">
        <v>11.8338</v>
      </c>
      <c r="P46">
        <v>1.0632999999999999</v>
      </c>
      <c r="Q46">
        <v>42.939599999999999</v>
      </c>
      <c r="R46">
        <v>1.7733000000000001</v>
      </c>
      <c r="S46" t="s">
        <v>33</v>
      </c>
      <c r="T46">
        <v>33.3065</v>
      </c>
      <c r="U46">
        <v>22.997499999999999</v>
      </c>
      <c r="V46">
        <v>41.5</v>
      </c>
      <c r="W46">
        <v>66245.960900000005</v>
      </c>
      <c r="Y46" s="5">
        <v>3.4504000000000001</v>
      </c>
      <c r="Z46">
        <v>2.4853999999999998</v>
      </c>
      <c r="AA46">
        <v>0.68569999999999998</v>
      </c>
      <c r="AB46">
        <v>12.638999999999999</v>
      </c>
      <c r="AC46">
        <v>0.80500000000000005</v>
      </c>
      <c r="AD46" t="s">
        <v>33</v>
      </c>
      <c r="AE46">
        <v>6.1387</v>
      </c>
      <c r="AF46">
        <v>3.4723999999999999</v>
      </c>
      <c r="AG46">
        <v>0.46500000000000002</v>
      </c>
      <c r="AH46">
        <v>3846.1541999999999</v>
      </c>
      <c r="AJ46">
        <v>2.9321999999999999</v>
      </c>
      <c r="AK46">
        <v>27.012599999999999</v>
      </c>
      <c r="AL46">
        <v>1.5952</v>
      </c>
      <c r="AM46">
        <v>39.0886</v>
      </c>
      <c r="AN46">
        <v>0.73170000000000002</v>
      </c>
      <c r="AO46">
        <v>195.11080000000001</v>
      </c>
      <c r="AP46">
        <v>49.129199999999997</v>
      </c>
      <c r="AQ46">
        <v>40.478099999999998</v>
      </c>
      <c r="AR46">
        <v>86.992999999999995</v>
      </c>
      <c r="AS46">
        <v>72060.722200000004</v>
      </c>
      <c r="AU46" s="1">
        <f t="shared" si="0"/>
        <v>43931</v>
      </c>
      <c r="AV46" s="30">
        <f t="shared" si="1"/>
        <v>4.9926851076833243</v>
      </c>
      <c r="AW46" s="31">
        <f t="shared" si="2"/>
        <v>-0.7855683686102265</v>
      </c>
    </row>
    <row r="47" spans="1:49">
      <c r="A47" s="71">
        <v>43938</v>
      </c>
      <c r="B47" s="5">
        <v>4.4865000000000004</v>
      </c>
      <c r="C47">
        <v>0.40110000000000001</v>
      </c>
      <c r="D47">
        <v>-0.253</v>
      </c>
      <c r="E47">
        <v>51.317300000000003</v>
      </c>
      <c r="F47">
        <v>3.4632000000000001</v>
      </c>
      <c r="G47">
        <v>0</v>
      </c>
      <c r="H47">
        <v>22.2103</v>
      </c>
      <c r="I47">
        <v>-2.3319000000000001</v>
      </c>
      <c r="J47">
        <v>40.185000000000002</v>
      </c>
      <c r="K47">
        <v>158052.74590000001</v>
      </c>
      <c r="M47" s="71">
        <v>43938</v>
      </c>
      <c r="N47" s="5">
        <v>3.0669</v>
      </c>
      <c r="O47">
        <v>11.8338</v>
      </c>
      <c r="P47">
        <v>1.0632999999999999</v>
      </c>
      <c r="Q47">
        <v>42.939599999999999</v>
      </c>
      <c r="R47">
        <v>1.7733000000000001</v>
      </c>
      <c r="S47" t="s">
        <v>33</v>
      </c>
      <c r="T47">
        <v>33.3065</v>
      </c>
      <c r="U47">
        <v>22.997499999999999</v>
      </c>
      <c r="V47">
        <v>41.7</v>
      </c>
      <c r="W47">
        <v>66565.218500000003</v>
      </c>
      <c r="Y47" s="5">
        <v>3.5830000000000002</v>
      </c>
      <c r="Z47">
        <v>2.4853999999999998</v>
      </c>
      <c r="AA47">
        <v>0.68569999999999998</v>
      </c>
      <c r="AB47">
        <v>12.638999999999999</v>
      </c>
      <c r="AC47">
        <v>0.80500000000000005</v>
      </c>
      <c r="AD47" t="s">
        <v>33</v>
      </c>
      <c r="AE47">
        <v>6.1387</v>
      </c>
      <c r="AF47">
        <v>3.4723999999999999</v>
      </c>
      <c r="AG47">
        <v>0.495</v>
      </c>
      <c r="AH47">
        <v>4100.8663999999999</v>
      </c>
      <c r="AJ47">
        <v>2.9213</v>
      </c>
      <c r="AK47">
        <v>27.012599999999999</v>
      </c>
      <c r="AL47">
        <v>1.5952</v>
      </c>
      <c r="AM47">
        <v>39.0886</v>
      </c>
      <c r="AN47">
        <v>0.73170000000000002</v>
      </c>
      <c r="AO47">
        <v>195.11080000000001</v>
      </c>
      <c r="AP47">
        <v>49.129199999999997</v>
      </c>
      <c r="AQ47">
        <v>40.478099999999998</v>
      </c>
      <c r="AR47">
        <v>86.561000000000007</v>
      </c>
      <c r="AS47">
        <v>71703.199299999993</v>
      </c>
      <c r="AU47" s="1">
        <f t="shared" si="0"/>
        <v>43938</v>
      </c>
      <c r="AV47" s="30">
        <f t="shared" si="1"/>
        <v>4.9729725774913769</v>
      </c>
      <c r="AW47" s="31">
        <f t="shared" si="2"/>
        <v>-0.79168731141198279</v>
      </c>
    </row>
    <row r="48" spans="1:49">
      <c r="A48" s="71">
        <v>43945</v>
      </c>
      <c r="B48" s="5">
        <v>4.4090999999999996</v>
      </c>
      <c r="C48">
        <v>0.40110000000000001</v>
      </c>
      <c r="D48">
        <v>-0.253</v>
      </c>
      <c r="E48">
        <v>51.317300000000003</v>
      </c>
      <c r="F48">
        <v>3.4632000000000001</v>
      </c>
      <c r="G48">
        <v>0</v>
      </c>
      <c r="H48">
        <v>22.2103</v>
      </c>
      <c r="I48">
        <v>-2.3319000000000001</v>
      </c>
      <c r="J48">
        <v>37.03</v>
      </c>
      <c r="K48">
        <v>145643.72719999999</v>
      </c>
      <c r="M48" s="71">
        <v>43945</v>
      </c>
      <c r="N48" s="5">
        <v>3.0607000000000002</v>
      </c>
      <c r="O48">
        <v>11.8338</v>
      </c>
      <c r="P48">
        <v>1.0632999999999999</v>
      </c>
      <c r="Q48">
        <v>42.939599999999999</v>
      </c>
      <c r="R48">
        <v>1.7733000000000001</v>
      </c>
      <c r="S48" t="s">
        <v>33</v>
      </c>
      <c r="T48">
        <v>33.3065</v>
      </c>
      <c r="U48">
        <v>22.997499999999999</v>
      </c>
      <c r="V48">
        <v>42.45</v>
      </c>
      <c r="W48">
        <v>67762.434699999998</v>
      </c>
      <c r="Y48" s="5">
        <v>3.8616999999999999</v>
      </c>
      <c r="Z48">
        <v>2.4853999999999998</v>
      </c>
      <c r="AA48">
        <v>0.68569999999999998</v>
      </c>
      <c r="AB48">
        <v>12.638999999999999</v>
      </c>
      <c r="AC48">
        <v>0.80500000000000005</v>
      </c>
      <c r="AD48" t="s">
        <v>33</v>
      </c>
      <c r="AE48">
        <v>6.1387</v>
      </c>
      <c r="AF48">
        <v>3.4723999999999999</v>
      </c>
      <c r="AG48">
        <v>0.56000000000000005</v>
      </c>
      <c r="AH48">
        <v>4635.7619999999997</v>
      </c>
      <c r="AJ48">
        <v>3.0049999999999999</v>
      </c>
      <c r="AK48">
        <v>27.012599999999999</v>
      </c>
      <c r="AL48">
        <v>1.5952</v>
      </c>
      <c r="AM48">
        <v>39.0886</v>
      </c>
      <c r="AN48">
        <v>0.73170000000000002</v>
      </c>
      <c r="AO48">
        <v>195.11080000000001</v>
      </c>
      <c r="AP48">
        <v>49.129199999999997</v>
      </c>
      <c r="AQ48">
        <v>40.478099999999998</v>
      </c>
      <c r="AR48">
        <v>89.87</v>
      </c>
      <c r="AS48">
        <v>74444.207999999999</v>
      </c>
      <c r="AU48" s="1">
        <f t="shared" si="0"/>
        <v>43945</v>
      </c>
      <c r="AV48" s="30">
        <f t="shared" si="1"/>
        <v>5.0043816763405928</v>
      </c>
      <c r="AW48" s="31">
        <f t="shared" si="2"/>
        <v>-0.78193765079299382</v>
      </c>
    </row>
    <row r="49" spans="1:54">
      <c r="A49" s="71">
        <v>43952</v>
      </c>
      <c r="B49" s="5">
        <v>4.5640999999999998</v>
      </c>
      <c r="C49">
        <v>0.40110000000000001</v>
      </c>
      <c r="D49">
        <v>-0.253</v>
      </c>
      <c r="E49">
        <v>51.317300000000003</v>
      </c>
      <c r="F49">
        <v>3.4632000000000001</v>
      </c>
      <c r="G49">
        <v>0</v>
      </c>
      <c r="H49">
        <v>22.2103</v>
      </c>
      <c r="I49">
        <v>-2.3319000000000001</v>
      </c>
      <c r="J49">
        <v>43.35</v>
      </c>
      <c r="K49">
        <v>170501.09580000001</v>
      </c>
      <c r="M49" s="71">
        <v>43952</v>
      </c>
      <c r="N49" s="5">
        <v>3.1374</v>
      </c>
      <c r="O49">
        <v>11.8338</v>
      </c>
      <c r="P49">
        <v>1.0632999999999999</v>
      </c>
      <c r="Q49">
        <v>42.939599999999999</v>
      </c>
      <c r="R49">
        <v>1.7733000000000001</v>
      </c>
      <c r="S49" t="s">
        <v>33</v>
      </c>
      <c r="T49">
        <v>33.3065</v>
      </c>
      <c r="U49">
        <v>22.997499999999999</v>
      </c>
      <c r="V49">
        <v>46.05</v>
      </c>
      <c r="W49">
        <v>73509.0723</v>
      </c>
      <c r="Y49" s="5">
        <v>4.1536</v>
      </c>
      <c r="Z49">
        <v>2.4853999999999998</v>
      </c>
      <c r="AA49">
        <v>0.68569999999999998</v>
      </c>
      <c r="AB49">
        <v>12.638999999999999</v>
      </c>
      <c r="AC49">
        <v>0.80500000000000005</v>
      </c>
      <c r="AD49" t="s">
        <v>33</v>
      </c>
      <c r="AE49">
        <v>6.1387</v>
      </c>
      <c r="AF49">
        <v>3.4723999999999999</v>
      </c>
      <c r="AG49">
        <v>0.628</v>
      </c>
      <c r="AH49">
        <v>5196.1288999999997</v>
      </c>
      <c r="AJ49">
        <v>3.2014999999999998</v>
      </c>
      <c r="AK49">
        <v>27.012599999999999</v>
      </c>
      <c r="AL49">
        <v>1.5952</v>
      </c>
      <c r="AM49">
        <v>39.0886</v>
      </c>
      <c r="AN49">
        <v>0.73170000000000002</v>
      </c>
      <c r="AO49">
        <v>195.11080000000001</v>
      </c>
      <c r="AP49">
        <v>49.129199999999997</v>
      </c>
      <c r="AQ49">
        <v>40.478099999999998</v>
      </c>
      <c r="AR49">
        <v>97.638999999999996</v>
      </c>
      <c r="AS49">
        <v>80879.6198</v>
      </c>
      <c r="AU49" s="1">
        <f t="shared" si="0"/>
        <v>43952</v>
      </c>
      <c r="AV49" s="30">
        <f t="shared" si="1"/>
        <v>5.1737463061117595</v>
      </c>
      <c r="AW49" s="31">
        <f t="shared" si="2"/>
        <v>-0.72936537964772286</v>
      </c>
    </row>
    <row r="50" spans="1:54">
      <c r="A50" s="71">
        <v>43959</v>
      </c>
      <c r="B50" s="5">
        <v>4.6726999999999999</v>
      </c>
      <c r="C50">
        <v>0.40110000000000001</v>
      </c>
      <c r="D50">
        <v>-0.253</v>
      </c>
      <c r="E50">
        <v>51.317300000000003</v>
      </c>
      <c r="F50">
        <v>3.4632000000000001</v>
      </c>
      <c r="G50">
        <v>0</v>
      </c>
      <c r="H50">
        <v>22.2103</v>
      </c>
      <c r="I50">
        <v>-2.3319000000000001</v>
      </c>
      <c r="J50">
        <v>47.78</v>
      </c>
      <c r="K50">
        <v>187924.85250000001</v>
      </c>
      <c r="M50" s="71">
        <v>43959</v>
      </c>
      <c r="N50" s="5">
        <v>3.2989999999999999</v>
      </c>
      <c r="O50">
        <v>11.8338</v>
      </c>
      <c r="P50">
        <v>1.0632999999999999</v>
      </c>
      <c r="Q50">
        <v>42.939599999999999</v>
      </c>
      <c r="R50">
        <v>1.7733000000000001</v>
      </c>
      <c r="S50" t="s">
        <v>33</v>
      </c>
      <c r="T50">
        <v>33.3065</v>
      </c>
      <c r="U50">
        <v>22.997499999999999</v>
      </c>
      <c r="V50">
        <v>50.4</v>
      </c>
      <c r="W50">
        <v>84526.447</v>
      </c>
      <c r="Y50" s="5">
        <v>4.5515999999999996</v>
      </c>
      <c r="Z50">
        <v>2.4853999999999998</v>
      </c>
      <c r="AA50">
        <v>0.68569999999999998</v>
      </c>
      <c r="AB50">
        <v>12.638999999999999</v>
      </c>
      <c r="AC50">
        <v>0.80500000000000005</v>
      </c>
      <c r="AD50" t="s">
        <v>33</v>
      </c>
      <c r="AE50">
        <v>6.1387</v>
      </c>
      <c r="AF50">
        <v>3.4723999999999999</v>
      </c>
      <c r="AG50">
        <v>0.72</v>
      </c>
      <c r="AH50">
        <v>5960.2655000000004</v>
      </c>
      <c r="AJ50">
        <v>3.4114</v>
      </c>
      <c r="AK50">
        <v>27.012599999999999</v>
      </c>
      <c r="AL50">
        <v>1.5952</v>
      </c>
      <c r="AM50">
        <v>39.0886</v>
      </c>
      <c r="AN50">
        <v>0.73170000000000002</v>
      </c>
      <c r="AO50">
        <v>195.11080000000001</v>
      </c>
      <c r="AP50">
        <v>49.129199999999997</v>
      </c>
      <c r="AQ50">
        <v>40.478099999999998</v>
      </c>
      <c r="AR50">
        <v>105.935</v>
      </c>
      <c r="AS50">
        <v>87752.004000000001</v>
      </c>
      <c r="AU50" s="1">
        <f t="shared" si="0"/>
        <v>43959</v>
      </c>
      <c r="AV50" s="30">
        <f t="shared" si="1"/>
        <v>5.3282813083757858</v>
      </c>
      <c r="AW50" s="31">
        <f t="shared" si="2"/>
        <v>-0.68139635535123089</v>
      </c>
    </row>
    <row r="51" spans="1:54">
      <c r="A51" s="71">
        <v>43966</v>
      </c>
      <c r="B51" s="5">
        <v>4.7538999999999998</v>
      </c>
      <c r="C51">
        <v>0.40110000000000001</v>
      </c>
      <c r="D51">
        <v>-0.253</v>
      </c>
      <c r="E51">
        <v>51.317300000000003</v>
      </c>
      <c r="F51">
        <v>3.4632000000000001</v>
      </c>
      <c r="G51">
        <v>0</v>
      </c>
      <c r="H51">
        <v>22.2103</v>
      </c>
      <c r="I51">
        <v>-2.3319000000000001</v>
      </c>
      <c r="J51">
        <v>51.094999999999999</v>
      </c>
      <c r="K51">
        <v>200963.1716</v>
      </c>
      <c r="M51" s="71">
        <v>43966</v>
      </c>
      <c r="N51" s="5">
        <v>3.3681999999999999</v>
      </c>
      <c r="O51">
        <v>11.8338</v>
      </c>
      <c r="P51">
        <v>1.0632999999999999</v>
      </c>
      <c r="Q51">
        <v>42.939599999999999</v>
      </c>
      <c r="R51">
        <v>1.7733000000000001</v>
      </c>
      <c r="S51" t="s">
        <v>33</v>
      </c>
      <c r="T51">
        <v>33.3065</v>
      </c>
      <c r="U51">
        <v>22.997499999999999</v>
      </c>
      <c r="V51">
        <v>53.7</v>
      </c>
      <c r="W51">
        <v>90060.916700000002</v>
      </c>
      <c r="Y51" s="5">
        <v>4.5648999999999997</v>
      </c>
      <c r="Z51">
        <v>2.4853999999999998</v>
      </c>
      <c r="AA51">
        <v>0.68569999999999998</v>
      </c>
      <c r="AB51">
        <v>12.638999999999999</v>
      </c>
      <c r="AC51">
        <v>0.80500000000000005</v>
      </c>
      <c r="AD51" t="s">
        <v>33</v>
      </c>
      <c r="AE51">
        <v>6.1387</v>
      </c>
      <c r="AF51">
        <v>3.4723999999999999</v>
      </c>
      <c r="AG51">
        <v>0.72299999999999998</v>
      </c>
      <c r="AH51">
        <v>5985.7367000000004</v>
      </c>
      <c r="AJ51">
        <v>3.8081</v>
      </c>
      <c r="AK51">
        <v>27.012599999999999</v>
      </c>
      <c r="AL51">
        <v>1.5952</v>
      </c>
      <c r="AM51">
        <v>39.0886</v>
      </c>
      <c r="AN51">
        <v>0.73170000000000002</v>
      </c>
      <c r="AO51">
        <v>195.11080000000001</v>
      </c>
      <c r="AP51">
        <v>49.129199999999997</v>
      </c>
      <c r="AQ51">
        <v>40.478099999999998</v>
      </c>
      <c r="AR51">
        <v>121.617</v>
      </c>
      <c r="AS51">
        <v>100742.0019</v>
      </c>
      <c r="AU51" s="1">
        <f t="shared" si="0"/>
        <v>43966</v>
      </c>
      <c r="AV51" s="30">
        <f t="shared" si="1"/>
        <v>5.6215712998564946</v>
      </c>
      <c r="AW51" s="31">
        <f t="shared" si="2"/>
        <v>-0.59035656164016526</v>
      </c>
    </row>
    <row r="52" spans="1:54">
      <c r="A52" s="71">
        <v>43973</v>
      </c>
      <c r="B52" s="5">
        <v>4.8461999999999996</v>
      </c>
      <c r="C52">
        <v>0.40110000000000001</v>
      </c>
      <c r="D52">
        <v>-0.253</v>
      </c>
      <c r="E52">
        <v>51.317300000000003</v>
      </c>
      <c r="F52">
        <v>3.4632000000000001</v>
      </c>
      <c r="G52">
        <v>0</v>
      </c>
      <c r="H52">
        <v>22.2103</v>
      </c>
      <c r="I52">
        <v>-2.3319000000000001</v>
      </c>
      <c r="J52">
        <v>54.86</v>
      </c>
      <c r="K52">
        <v>215771.3982</v>
      </c>
      <c r="M52" s="71">
        <v>43973</v>
      </c>
      <c r="N52" s="5">
        <v>3.3633999999999999</v>
      </c>
      <c r="O52">
        <v>11.8338</v>
      </c>
      <c r="P52">
        <v>1.0632999999999999</v>
      </c>
      <c r="Q52">
        <v>42.939599999999999</v>
      </c>
      <c r="R52">
        <v>1.7733000000000001</v>
      </c>
      <c r="S52" t="s">
        <v>33</v>
      </c>
      <c r="T52">
        <v>33.3065</v>
      </c>
      <c r="U52">
        <v>22.997499999999999</v>
      </c>
      <c r="V52">
        <v>54.3</v>
      </c>
      <c r="W52">
        <v>91067.183900000004</v>
      </c>
      <c r="Y52" s="5">
        <v>6.0541</v>
      </c>
      <c r="Z52">
        <v>2.4853999999999998</v>
      </c>
      <c r="AA52">
        <v>0.68569999999999998</v>
      </c>
      <c r="AB52">
        <v>12.638999999999999</v>
      </c>
      <c r="AC52">
        <v>0.80500000000000005</v>
      </c>
      <c r="AD52" t="s">
        <v>33</v>
      </c>
      <c r="AE52">
        <v>6.1387</v>
      </c>
      <c r="AF52">
        <v>3.4723999999999999</v>
      </c>
      <c r="AG52">
        <v>0.86499999999999999</v>
      </c>
      <c r="AH52">
        <v>8844.7044000000005</v>
      </c>
      <c r="AJ52">
        <v>3.8917999999999999</v>
      </c>
      <c r="AK52">
        <v>27.012599999999999</v>
      </c>
      <c r="AL52">
        <v>1.5952</v>
      </c>
      <c r="AM52">
        <v>39.0886</v>
      </c>
      <c r="AN52">
        <v>0.73170000000000002</v>
      </c>
      <c r="AO52">
        <v>195.11080000000001</v>
      </c>
      <c r="AP52">
        <v>49.129199999999997</v>
      </c>
      <c r="AQ52">
        <v>40.478099999999998</v>
      </c>
      <c r="AR52">
        <v>124.926</v>
      </c>
      <c r="AS52">
        <v>103483.01059999999</v>
      </c>
      <c r="AU52" s="1">
        <f t="shared" si="0"/>
        <v>43973</v>
      </c>
      <c r="AV52" s="30">
        <f t="shared" si="1"/>
        <v>5.7280467455068127</v>
      </c>
      <c r="AW52" s="31">
        <f t="shared" si="2"/>
        <v>-0.55730564654292658</v>
      </c>
    </row>
    <row r="53" spans="1:54">
      <c r="A53" s="71">
        <v>43980</v>
      </c>
      <c r="B53" s="5">
        <v>4.8776000000000002</v>
      </c>
      <c r="C53">
        <v>0.40110000000000001</v>
      </c>
      <c r="D53">
        <v>-0.253</v>
      </c>
      <c r="E53">
        <v>51.317300000000003</v>
      </c>
      <c r="F53">
        <v>3.4632000000000001</v>
      </c>
      <c r="G53">
        <v>0</v>
      </c>
      <c r="H53">
        <v>22.2103</v>
      </c>
      <c r="I53">
        <v>-2.3319000000000001</v>
      </c>
      <c r="J53">
        <v>56.14</v>
      </c>
      <c r="K53">
        <v>220805.802</v>
      </c>
      <c r="M53" s="71">
        <v>43980</v>
      </c>
      <c r="N53" s="5">
        <v>3.1619999999999999</v>
      </c>
      <c r="O53">
        <v>11.8338</v>
      </c>
      <c r="P53">
        <v>1.0632999999999999</v>
      </c>
      <c r="Q53">
        <v>42.939599999999999</v>
      </c>
      <c r="R53">
        <v>1.7733000000000001</v>
      </c>
      <c r="S53" t="s">
        <v>33</v>
      </c>
      <c r="T53">
        <v>33.3065</v>
      </c>
      <c r="U53">
        <v>22.997499999999999</v>
      </c>
      <c r="V53">
        <v>47.6</v>
      </c>
      <c r="W53">
        <v>79830.533200000005</v>
      </c>
      <c r="Y53" s="5">
        <v>5.4965999999999999</v>
      </c>
      <c r="Z53">
        <v>2.4853999999999998</v>
      </c>
      <c r="AA53">
        <v>0.68569999999999998</v>
      </c>
      <c r="AB53">
        <v>12.638999999999999</v>
      </c>
      <c r="AC53">
        <v>0.80500000000000005</v>
      </c>
      <c r="AD53" t="s">
        <v>33</v>
      </c>
      <c r="AE53">
        <v>6.1387</v>
      </c>
      <c r="AF53">
        <v>3.4723999999999999</v>
      </c>
      <c r="AG53">
        <v>0.76</v>
      </c>
      <c r="AH53">
        <v>7774.5267000000003</v>
      </c>
      <c r="AJ53">
        <v>3.6795</v>
      </c>
      <c r="AK53">
        <v>27.012599999999999</v>
      </c>
      <c r="AL53">
        <v>1.5952</v>
      </c>
      <c r="AM53">
        <v>39.0886</v>
      </c>
      <c r="AN53">
        <v>0.73170000000000002</v>
      </c>
      <c r="AO53">
        <v>195.11080000000001</v>
      </c>
      <c r="AP53">
        <v>49.129199999999997</v>
      </c>
      <c r="AQ53">
        <v>40.478099999999998</v>
      </c>
      <c r="AR53">
        <v>116.53400000000001</v>
      </c>
      <c r="AS53">
        <v>96531.176900000006</v>
      </c>
      <c r="AU53" s="1">
        <f t="shared" si="0"/>
        <v>43980</v>
      </c>
      <c r="AV53" s="30">
        <f t="shared" si="1"/>
        <v>5.6007964312114593</v>
      </c>
      <c r="AW53" s="31">
        <f t="shared" si="2"/>
        <v>-0.59680526364417785</v>
      </c>
    </row>
    <row r="54" spans="1:54">
      <c r="A54" s="71">
        <v>43987</v>
      </c>
      <c r="B54" s="5">
        <v>5.1576000000000004</v>
      </c>
      <c r="C54">
        <v>0.40110000000000001</v>
      </c>
      <c r="D54">
        <v>-0.253</v>
      </c>
      <c r="E54">
        <v>51.317300000000003</v>
      </c>
      <c r="F54">
        <v>3.4632000000000001</v>
      </c>
      <c r="G54">
        <v>0</v>
      </c>
      <c r="H54">
        <v>22.2103</v>
      </c>
      <c r="I54">
        <v>-2.3319000000000001</v>
      </c>
      <c r="J54">
        <v>67.56</v>
      </c>
      <c r="K54">
        <v>265722.12300000002</v>
      </c>
      <c r="M54" s="71">
        <v>43987</v>
      </c>
      <c r="N54" s="5">
        <v>3.3066</v>
      </c>
      <c r="O54">
        <v>11.8338</v>
      </c>
      <c r="P54">
        <v>1.0632999999999999</v>
      </c>
      <c r="Q54">
        <v>42.939599999999999</v>
      </c>
      <c r="R54">
        <v>1.7733000000000001</v>
      </c>
      <c r="S54" t="s">
        <v>33</v>
      </c>
      <c r="T54">
        <v>33.3065</v>
      </c>
      <c r="U54">
        <v>22.997499999999999</v>
      </c>
      <c r="V54">
        <v>53.7</v>
      </c>
      <c r="W54">
        <v>90060.916700000002</v>
      </c>
      <c r="Y54" s="5">
        <v>5.6605999999999996</v>
      </c>
      <c r="Z54">
        <v>2.4853999999999998</v>
      </c>
      <c r="AA54">
        <v>0.68569999999999998</v>
      </c>
      <c r="AB54">
        <v>12.638999999999999</v>
      </c>
      <c r="AC54">
        <v>0.80500000000000005</v>
      </c>
      <c r="AD54" t="s">
        <v>33</v>
      </c>
      <c r="AE54">
        <v>6.1387</v>
      </c>
      <c r="AF54">
        <v>3.4723999999999999</v>
      </c>
      <c r="AG54">
        <v>0.79100000000000004</v>
      </c>
      <c r="AH54">
        <v>8089.2848000000004</v>
      </c>
      <c r="AJ54">
        <v>4.1199000000000003</v>
      </c>
      <c r="AK54">
        <v>27.012599999999999</v>
      </c>
      <c r="AL54">
        <v>1.5952</v>
      </c>
      <c r="AM54">
        <v>39.0886</v>
      </c>
      <c r="AN54">
        <v>0.73170000000000002</v>
      </c>
      <c r="AO54">
        <v>195.11080000000001</v>
      </c>
      <c r="AP54">
        <v>49.129199999999997</v>
      </c>
      <c r="AQ54">
        <v>40.478099999999998</v>
      </c>
      <c r="AR54">
        <v>133.94200000000001</v>
      </c>
      <c r="AS54">
        <v>110951.2663</v>
      </c>
      <c r="AU54" s="1">
        <f t="shared" si="0"/>
        <v>43987</v>
      </c>
      <c r="AV54" s="30">
        <f t="shared" si="1"/>
        <v>5.9668791224963584</v>
      </c>
      <c r="AW54" s="31">
        <f t="shared" si="2"/>
        <v>-0.48316997548617358</v>
      </c>
    </row>
    <row r="55" spans="1:54">
      <c r="A55" s="71">
        <v>43994</v>
      </c>
      <c r="B55" s="5">
        <v>5.1430999999999996</v>
      </c>
      <c r="C55">
        <v>0.40110000000000001</v>
      </c>
      <c r="D55">
        <v>-0.253</v>
      </c>
      <c r="E55">
        <v>51.317300000000003</v>
      </c>
      <c r="F55">
        <v>3.4632000000000001</v>
      </c>
      <c r="G55">
        <v>0</v>
      </c>
      <c r="H55">
        <v>22.2103</v>
      </c>
      <c r="I55">
        <v>-2.3319000000000001</v>
      </c>
      <c r="J55">
        <v>66.97</v>
      </c>
      <c r="K55">
        <v>263401.57750000001</v>
      </c>
      <c r="M55" s="71">
        <v>43994</v>
      </c>
      <c r="N55" s="5">
        <v>3.1656</v>
      </c>
      <c r="O55">
        <v>11.8338</v>
      </c>
      <c r="P55">
        <v>1.0632999999999999</v>
      </c>
      <c r="Q55">
        <v>42.939599999999999</v>
      </c>
      <c r="R55">
        <v>1.7733000000000001</v>
      </c>
      <c r="S55" t="s">
        <v>33</v>
      </c>
      <c r="T55">
        <v>33.3065</v>
      </c>
      <c r="U55">
        <v>22.997499999999999</v>
      </c>
      <c r="V55">
        <v>49.15</v>
      </c>
      <c r="W55">
        <v>82430.056899999996</v>
      </c>
      <c r="Y55" s="5">
        <v>5.5129999999999999</v>
      </c>
      <c r="Z55">
        <v>2.4853999999999998</v>
      </c>
      <c r="AA55">
        <v>0.68569999999999998</v>
      </c>
      <c r="AB55">
        <v>12.638999999999999</v>
      </c>
      <c r="AC55">
        <v>0.80500000000000005</v>
      </c>
      <c r="AD55" t="s">
        <v>33</v>
      </c>
      <c r="AE55">
        <v>6.1387</v>
      </c>
      <c r="AF55">
        <v>3.4723999999999999</v>
      </c>
      <c r="AG55">
        <v>0.76300000000000001</v>
      </c>
      <c r="AH55">
        <v>7806.0024999999996</v>
      </c>
      <c r="AJ55">
        <v>3.8323999999999998</v>
      </c>
      <c r="AK55">
        <v>27.012599999999999</v>
      </c>
      <c r="AL55">
        <v>1.5952</v>
      </c>
      <c r="AM55">
        <v>39.0886</v>
      </c>
      <c r="AN55">
        <v>0.73170000000000002</v>
      </c>
      <c r="AO55">
        <v>195.11080000000001</v>
      </c>
      <c r="AP55">
        <v>49.129199999999997</v>
      </c>
      <c r="AQ55">
        <v>40.478099999999998</v>
      </c>
      <c r="AR55">
        <v>122.57599999999999</v>
      </c>
      <c r="AS55">
        <v>101536.4972</v>
      </c>
      <c r="AU55" s="1">
        <f t="shared" si="0"/>
        <v>43994</v>
      </c>
      <c r="AV55" s="30">
        <f t="shared" si="1"/>
        <v>5.7906851288957641</v>
      </c>
      <c r="AW55" s="31">
        <f t="shared" si="2"/>
        <v>-0.53786214124861154</v>
      </c>
    </row>
    <row r="56" spans="1:54">
      <c r="A56" s="71">
        <v>44001</v>
      </c>
      <c r="B56" s="5">
        <v>5.0258000000000003</v>
      </c>
      <c r="C56">
        <v>0.40110000000000001</v>
      </c>
      <c r="D56">
        <v>-0.253</v>
      </c>
      <c r="E56">
        <v>51.317300000000003</v>
      </c>
      <c r="F56">
        <v>3.4632000000000001</v>
      </c>
      <c r="G56">
        <v>0</v>
      </c>
      <c r="H56">
        <v>22.2103</v>
      </c>
      <c r="I56">
        <v>-2.3319000000000001</v>
      </c>
      <c r="J56">
        <v>62.185000000000002</v>
      </c>
      <c r="K56">
        <v>244581.56030000001</v>
      </c>
      <c r="M56" s="71">
        <v>44001</v>
      </c>
      <c r="N56" s="5">
        <v>2.9801000000000002</v>
      </c>
      <c r="O56">
        <v>11.8338</v>
      </c>
      <c r="P56">
        <v>1.0632999999999999</v>
      </c>
      <c r="Q56">
        <v>42.939599999999999</v>
      </c>
      <c r="R56">
        <v>1.7733000000000001</v>
      </c>
      <c r="S56" t="s">
        <v>33</v>
      </c>
      <c r="T56">
        <v>33.3065</v>
      </c>
      <c r="U56">
        <v>22.997499999999999</v>
      </c>
      <c r="V56">
        <v>45.75</v>
      </c>
      <c r="W56">
        <v>71969.287899999996</v>
      </c>
      <c r="Y56" s="5">
        <v>5.1523000000000003</v>
      </c>
      <c r="Z56">
        <v>2.4853999999999998</v>
      </c>
      <c r="AA56">
        <v>0.68569999999999998</v>
      </c>
      <c r="AB56">
        <v>12.638999999999999</v>
      </c>
      <c r="AC56">
        <v>0.80500000000000005</v>
      </c>
      <c r="AD56" t="s">
        <v>33</v>
      </c>
      <c r="AE56">
        <v>6.1387</v>
      </c>
      <c r="AF56">
        <v>3.4723999999999999</v>
      </c>
      <c r="AG56">
        <v>0.69499999999999995</v>
      </c>
      <c r="AH56">
        <v>7113.5344999999998</v>
      </c>
      <c r="AJ56">
        <v>3.6345999999999998</v>
      </c>
      <c r="AK56">
        <v>27.012599999999999</v>
      </c>
      <c r="AL56">
        <v>1.5952</v>
      </c>
      <c r="AM56">
        <v>39.0886</v>
      </c>
      <c r="AN56">
        <v>0.73170000000000002</v>
      </c>
      <c r="AO56">
        <v>195.11080000000001</v>
      </c>
      <c r="AP56">
        <v>49.129199999999997</v>
      </c>
      <c r="AQ56">
        <v>40.478099999999998</v>
      </c>
      <c r="AR56">
        <v>114.759</v>
      </c>
      <c r="AS56">
        <v>95061.3606</v>
      </c>
      <c r="AU56" s="1">
        <f t="shared" si="0"/>
        <v>44001</v>
      </c>
      <c r="AV56" s="30">
        <f t="shared" si="1"/>
        <v>5.6411976827243278</v>
      </c>
      <c r="AW56" s="31">
        <f t="shared" si="2"/>
        <v>-0.58426435972573521</v>
      </c>
    </row>
    <row r="57" spans="1:54">
      <c r="A57" s="71">
        <v>44008</v>
      </c>
      <c r="B57" s="5">
        <v>4.9939</v>
      </c>
      <c r="C57">
        <v>0.40110000000000001</v>
      </c>
      <c r="D57">
        <v>-0.253</v>
      </c>
      <c r="E57">
        <v>51.317300000000003</v>
      </c>
      <c r="F57">
        <v>3.4632000000000001</v>
      </c>
      <c r="G57">
        <v>0</v>
      </c>
      <c r="H57">
        <v>22.2103</v>
      </c>
      <c r="I57">
        <v>-2.3319000000000001</v>
      </c>
      <c r="J57">
        <v>60.884999999999998</v>
      </c>
      <c r="K57">
        <v>239468.49400000001</v>
      </c>
      <c r="M57" s="71">
        <v>44008</v>
      </c>
      <c r="N57" s="5">
        <v>2.9508999999999999</v>
      </c>
      <c r="O57">
        <v>11.8338</v>
      </c>
      <c r="P57">
        <v>1.0632999999999999</v>
      </c>
      <c r="Q57">
        <v>42.939599999999999</v>
      </c>
      <c r="R57">
        <v>1.7733000000000001</v>
      </c>
      <c r="S57" t="s">
        <v>33</v>
      </c>
      <c r="T57">
        <v>33.3065</v>
      </c>
      <c r="U57">
        <v>22.997499999999999</v>
      </c>
      <c r="V57">
        <v>45.3</v>
      </c>
      <c r="W57">
        <v>71261.393299999996</v>
      </c>
      <c r="Y57" s="5">
        <v>5.2671000000000001</v>
      </c>
      <c r="Z57">
        <v>2.4853999999999998</v>
      </c>
      <c r="AA57">
        <v>0.68569999999999998</v>
      </c>
      <c r="AB57">
        <v>12.638999999999999</v>
      </c>
      <c r="AC57">
        <v>0.80500000000000005</v>
      </c>
      <c r="AD57" t="s">
        <v>33</v>
      </c>
      <c r="AE57">
        <v>6.1387</v>
      </c>
      <c r="AF57">
        <v>3.4723999999999999</v>
      </c>
      <c r="AG57">
        <v>0.71699999999999997</v>
      </c>
      <c r="AH57">
        <v>7333.8652000000002</v>
      </c>
      <c r="AJ57">
        <v>3.597</v>
      </c>
      <c r="AK57">
        <v>27.012599999999999</v>
      </c>
      <c r="AL57">
        <v>1.5952</v>
      </c>
      <c r="AM57">
        <v>39.0886</v>
      </c>
      <c r="AN57">
        <v>0.73170000000000002</v>
      </c>
      <c r="AO57">
        <v>195.11080000000001</v>
      </c>
      <c r="AP57">
        <v>49.129199999999997</v>
      </c>
      <c r="AQ57">
        <v>40.478099999999998</v>
      </c>
      <c r="AR57">
        <v>113.273</v>
      </c>
      <c r="AS57">
        <v>93829.892900000006</v>
      </c>
      <c r="AU57" s="1">
        <f t="shared" si="0"/>
        <v>44008</v>
      </c>
      <c r="AV57" s="30">
        <f t="shared" si="1"/>
        <v>5.6035976115567898</v>
      </c>
      <c r="AW57" s="31">
        <f t="shared" si="2"/>
        <v>-0.59593575262029708</v>
      </c>
    </row>
    <row r="58" spans="1:54">
      <c r="A58" s="71">
        <v>44015</v>
      </c>
      <c r="B58" s="5">
        <v>11.846399999999999</v>
      </c>
      <c r="C58">
        <v>-7.5980999999999996</v>
      </c>
      <c r="D58">
        <v>-1.0952</v>
      </c>
      <c r="E58">
        <v>54.377200000000002</v>
      </c>
      <c r="F58">
        <v>8.2751000000000001</v>
      </c>
      <c r="G58">
        <v>0</v>
      </c>
      <c r="H58">
        <v>10.1836</v>
      </c>
      <c r="I58">
        <v>-16.885999999999999</v>
      </c>
      <c r="J58">
        <v>62.79</v>
      </c>
      <c r="K58">
        <v>246961.10269999999</v>
      </c>
      <c r="M58" s="71">
        <v>44015</v>
      </c>
      <c r="N58" s="5">
        <v>5.1660000000000004</v>
      </c>
      <c r="O58">
        <v>4.0209000000000001</v>
      </c>
      <c r="P58">
        <v>0.3674</v>
      </c>
      <c r="Q58">
        <v>43.0931</v>
      </c>
      <c r="R58">
        <v>2.8022</v>
      </c>
      <c r="S58" t="s">
        <v>33</v>
      </c>
      <c r="T58">
        <v>25.299299999999999</v>
      </c>
      <c r="U58">
        <v>13.041</v>
      </c>
      <c r="V58">
        <v>47.45</v>
      </c>
      <c r="W58">
        <v>73516.251999999993</v>
      </c>
      <c r="Y58" s="5">
        <v>10.106</v>
      </c>
      <c r="Z58">
        <v>-2.0121000000000002</v>
      </c>
      <c r="AA58">
        <v>0.26029999999999998</v>
      </c>
      <c r="AB58">
        <v>10.6599</v>
      </c>
      <c r="AC58">
        <v>0.35360000000000003</v>
      </c>
      <c r="AD58" t="s">
        <v>33</v>
      </c>
      <c r="AE58">
        <v>2.7591999999999999</v>
      </c>
      <c r="AF58">
        <v>-9.9900000000000003E-2</v>
      </c>
      <c r="AG58">
        <v>0.68600000000000005</v>
      </c>
      <c r="AH58">
        <v>7019.1071000000002</v>
      </c>
      <c r="AJ58">
        <v>3.4066000000000001</v>
      </c>
      <c r="AK58">
        <v>26.104600000000001</v>
      </c>
      <c r="AL58">
        <v>1.1527000000000001</v>
      </c>
      <c r="AM58">
        <v>38.769799999999996</v>
      </c>
      <c r="AN58">
        <v>0.62819999999999998</v>
      </c>
      <c r="AO58">
        <v>195.11080000000001</v>
      </c>
      <c r="AP58">
        <v>49.403300000000002</v>
      </c>
      <c r="AQ58">
        <v>39.525100000000002</v>
      </c>
      <c r="AR58">
        <v>113.129</v>
      </c>
      <c r="AS58">
        <v>93710.718599999993</v>
      </c>
      <c r="AU58" s="1">
        <f t="shared" si="0"/>
        <v>44015</v>
      </c>
      <c r="AV58" s="30">
        <f t="shared" si="1"/>
        <v>11.284259301248548</v>
      </c>
      <c r="AW58" s="31">
        <f t="shared" si="2"/>
        <v>1.1673916141299874</v>
      </c>
    </row>
    <row r="59" spans="1:54">
      <c r="A59" s="71">
        <v>44022</v>
      </c>
      <c r="B59" s="5">
        <v>12.079599999999999</v>
      </c>
      <c r="C59">
        <v>-7.5980999999999996</v>
      </c>
      <c r="D59">
        <v>-1.0952</v>
      </c>
      <c r="E59">
        <v>54.377200000000002</v>
      </c>
      <c r="F59">
        <v>8.2751000000000001</v>
      </c>
      <c r="G59">
        <v>0</v>
      </c>
      <c r="H59">
        <v>10.1836</v>
      </c>
      <c r="I59">
        <v>-16.885999999999999</v>
      </c>
      <c r="J59">
        <v>66.989999999999995</v>
      </c>
      <c r="K59">
        <v>263480.24</v>
      </c>
      <c r="M59" s="71">
        <v>44022</v>
      </c>
      <c r="N59" s="5">
        <v>5.2877000000000001</v>
      </c>
      <c r="O59">
        <v>4.0209000000000001</v>
      </c>
      <c r="P59">
        <v>0.3674</v>
      </c>
      <c r="Q59">
        <v>43.0931</v>
      </c>
      <c r="R59">
        <v>2.8022</v>
      </c>
      <c r="S59" t="s">
        <v>33</v>
      </c>
      <c r="T59">
        <v>25.299299999999999</v>
      </c>
      <c r="U59">
        <v>13.041</v>
      </c>
      <c r="V59">
        <v>50.9</v>
      </c>
      <c r="W59">
        <v>78861.480100000001</v>
      </c>
      <c r="Y59" s="5">
        <v>11.142200000000001</v>
      </c>
      <c r="Z59">
        <v>-2.0121000000000002</v>
      </c>
      <c r="AA59">
        <v>0.26029999999999998</v>
      </c>
      <c r="AB59">
        <v>10.6599</v>
      </c>
      <c r="AC59">
        <v>0.35360000000000003</v>
      </c>
      <c r="AD59" t="s">
        <v>33</v>
      </c>
      <c r="AE59">
        <v>2.7591999999999999</v>
      </c>
      <c r="AF59">
        <v>-9.9900000000000003E-2</v>
      </c>
      <c r="AG59">
        <v>0.77200000000000002</v>
      </c>
      <c r="AH59">
        <v>7900.4299000000001</v>
      </c>
      <c r="AJ59">
        <v>3.714</v>
      </c>
      <c r="AK59">
        <v>26.104600000000001</v>
      </c>
      <c r="AL59">
        <v>1.1527000000000001</v>
      </c>
      <c r="AM59">
        <v>38.769799999999996</v>
      </c>
      <c r="AN59">
        <v>0.62819999999999998</v>
      </c>
      <c r="AO59">
        <v>195.11080000000001</v>
      </c>
      <c r="AP59">
        <v>49.403300000000002</v>
      </c>
      <c r="AQ59">
        <v>39.525100000000002</v>
      </c>
      <c r="AR59">
        <v>125.645</v>
      </c>
      <c r="AS59">
        <v>104078.8821</v>
      </c>
      <c r="AU59" s="1">
        <f t="shared" si="0"/>
        <v>44022</v>
      </c>
      <c r="AV59" s="30">
        <f t="shared" si="1"/>
        <v>11.632834293587878</v>
      </c>
      <c r="AW59" s="31">
        <f t="shared" si="2"/>
        <v>1.2755923585031421</v>
      </c>
      <c r="AX59">
        <f t="shared" ref="AX59:AX122" ca="1" si="3">+_xlfn.PERCENTILE.INC(OFFSET(AW59,-52,0,52,1),0.9)</f>
        <v>-0.40168474424211742</v>
      </c>
      <c r="AY59">
        <f t="shared" ref="AY59:AY122" ca="1" si="4">+_xlfn.PERCENTILE.INC(OFFSET(AW59,-52,0,52,1),0.75)</f>
        <v>-0.45102137903736428</v>
      </c>
      <c r="AZ59">
        <f t="shared" ref="AZ59:AZ122" ca="1" si="5">+_xlfn.PERCENTILE.INC(OFFSET(AW59,-52,0,52,1),0.5)</f>
        <v>-0.57078500313433089</v>
      </c>
      <c r="BA59">
        <f t="shared" ref="BA59:BA122" ca="1" si="6">+_xlfn.PERCENTILE.INC(OFFSET(AW59,-52,0,52,1),0.25)</f>
        <v>-0.78635797991539924</v>
      </c>
      <c r="BB59">
        <f t="shared" ref="BB59:BB122" ca="1" si="7">+_xlfn.PERCENTILE.INC(OFFSET(AW59,-52,0,52,1),0.1)</f>
        <v>-0.95947084066194566</v>
      </c>
    </row>
    <row r="60" spans="1:54">
      <c r="A60" s="71">
        <v>44029</v>
      </c>
      <c r="B60" s="5">
        <v>12.5002</v>
      </c>
      <c r="C60">
        <v>-7.5980999999999996</v>
      </c>
      <c r="D60">
        <v>-1.0952</v>
      </c>
      <c r="E60">
        <v>54.377200000000002</v>
      </c>
      <c r="F60">
        <v>8.2751000000000001</v>
      </c>
      <c r="G60">
        <v>0</v>
      </c>
      <c r="H60">
        <v>10.1836</v>
      </c>
      <c r="I60">
        <v>-16.885999999999999</v>
      </c>
      <c r="J60">
        <v>74.564999999999998</v>
      </c>
      <c r="K60">
        <v>293273.68410000001</v>
      </c>
      <c r="M60" s="71">
        <v>44029</v>
      </c>
      <c r="N60" s="5">
        <v>5.2811000000000003</v>
      </c>
      <c r="O60">
        <v>4.0209000000000001</v>
      </c>
      <c r="P60">
        <v>0.3674</v>
      </c>
      <c r="Q60">
        <v>43.0931</v>
      </c>
      <c r="R60">
        <v>2.8022</v>
      </c>
      <c r="S60" t="s">
        <v>33</v>
      </c>
      <c r="T60">
        <v>25.299299999999999</v>
      </c>
      <c r="U60">
        <v>13.041</v>
      </c>
      <c r="V60">
        <v>51.7</v>
      </c>
      <c r="W60">
        <v>80100.953200000004</v>
      </c>
      <c r="Y60" s="5">
        <v>11.9564</v>
      </c>
      <c r="Z60">
        <v>-2.0121000000000002</v>
      </c>
      <c r="AA60">
        <v>0.26029999999999998</v>
      </c>
      <c r="AB60">
        <v>10.6599</v>
      </c>
      <c r="AC60">
        <v>0.35360000000000003</v>
      </c>
      <c r="AD60" t="s">
        <v>33</v>
      </c>
      <c r="AE60">
        <v>2.7591999999999999</v>
      </c>
      <c r="AF60">
        <v>-9.9900000000000003E-2</v>
      </c>
      <c r="AG60">
        <v>0.84</v>
      </c>
      <c r="AH60">
        <v>8592.8978999999999</v>
      </c>
      <c r="AJ60">
        <v>3.661</v>
      </c>
      <c r="AK60">
        <v>26.104600000000001</v>
      </c>
      <c r="AL60">
        <v>1.1527000000000001</v>
      </c>
      <c r="AM60">
        <v>38.769799999999996</v>
      </c>
      <c r="AN60">
        <v>0.62819999999999998</v>
      </c>
      <c r="AO60">
        <v>195.11080000000001</v>
      </c>
      <c r="AP60">
        <v>49.403300000000002</v>
      </c>
      <c r="AQ60">
        <v>39.525100000000002</v>
      </c>
      <c r="AR60">
        <v>123.48699999999999</v>
      </c>
      <c r="AS60">
        <v>102291.2677</v>
      </c>
      <c r="AU60" s="1">
        <f t="shared" si="0"/>
        <v>44029</v>
      </c>
      <c r="AV60" s="30">
        <f t="shared" si="1"/>
        <v>11.954495826567305</v>
      </c>
      <c r="AW60" s="31">
        <f t="shared" si="2"/>
        <v>1.375438928307275</v>
      </c>
      <c r="AX60">
        <f t="shared" ca="1" si="3"/>
        <v>-0.39821601699762132</v>
      </c>
      <c r="AY60">
        <f t="shared" ca="1" si="4"/>
        <v>-0.44741383059894357</v>
      </c>
      <c r="AZ60">
        <f t="shared" ca="1" si="5"/>
        <v>-0.55567466534780419</v>
      </c>
      <c r="BA60">
        <f t="shared" ca="1" si="6"/>
        <v>-0.78635797991539924</v>
      </c>
      <c r="BB60">
        <f t="shared" ca="1" si="7"/>
        <v>-0.95947084066194566</v>
      </c>
    </row>
    <row r="61" spans="1:54">
      <c r="A61" s="71">
        <v>44036</v>
      </c>
      <c r="B61" s="5">
        <v>12.6182</v>
      </c>
      <c r="C61">
        <v>-7.5980999999999996</v>
      </c>
      <c r="D61">
        <v>-1.0952</v>
      </c>
      <c r="E61">
        <v>54.377200000000002</v>
      </c>
      <c r="F61">
        <v>8.2751000000000001</v>
      </c>
      <c r="G61">
        <v>0</v>
      </c>
      <c r="H61">
        <v>10.1836</v>
      </c>
      <c r="I61">
        <v>-16.885999999999999</v>
      </c>
      <c r="J61">
        <v>76.69</v>
      </c>
      <c r="K61">
        <v>301631.58100000001</v>
      </c>
      <c r="M61" s="71">
        <v>44036</v>
      </c>
      <c r="N61" s="5">
        <v>5.4828999999999999</v>
      </c>
      <c r="O61">
        <v>4.0209000000000001</v>
      </c>
      <c r="P61">
        <v>0.3674</v>
      </c>
      <c r="Q61">
        <v>43.0931</v>
      </c>
      <c r="R61">
        <v>2.8022</v>
      </c>
      <c r="S61" t="s">
        <v>33</v>
      </c>
      <c r="T61">
        <v>25.299299999999999</v>
      </c>
      <c r="U61">
        <v>13.041</v>
      </c>
      <c r="V61">
        <v>57.35</v>
      </c>
      <c r="W61">
        <v>88854.732399999994</v>
      </c>
      <c r="Y61" s="5">
        <v>11.9194</v>
      </c>
      <c r="Z61">
        <v>-2.0121000000000002</v>
      </c>
      <c r="AA61">
        <v>0.26029999999999998</v>
      </c>
      <c r="AB61">
        <v>10.6599</v>
      </c>
      <c r="AC61">
        <v>0.35360000000000003</v>
      </c>
      <c r="AD61" t="s">
        <v>33</v>
      </c>
      <c r="AE61">
        <v>2.7591999999999999</v>
      </c>
      <c r="AF61">
        <v>-9.9900000000000003E-2</v>
      </c>
      <c r="AG61">
        <v>0.83699999999999997</v>
      </c>
      <c r="AH61">
        <v>8561.4220999999998</v>
      </c>
      <c r="AJ61">
        <v>4.0190999999999999</v>
      </c>
      <c r="AK61">
        <v>26.104600000000001</v>
      </c>
      <c r="AL61">
        <v>1.1527000000000001</v>
      </c>
      <c r="AM61">
        <v>38.769799999999996</v>
      </c>
      <c r="AN61">
        <v>0.62819999999999998</v>
      </c>
      <c r="AO61">
        <v>195.11080000000001</v>
      </c>
      <c r="AP61">
        <v>49.403300000000002</v>
      </c>
      <c r="AQ61">
        <v>39.525100000000002</v>
      </c>
      <c r="AR61">
        <v>138.066</v>
      </c>
      <c r="AS61">
        <v>114367.59600000001</v>
      </c>
      <c r="AU61" s="1">
        <f t="shared" si="0"/>
        <v>44036</v>
      </c>
      <c r="AV61" s="30">
        <f t="shared" si="1"/>
        <v>12.166291436861192</v>
      </c>
      <c r="AW61" s="31">
        <f t="shared" si="2"/>
        <v>1.441182149113134</v>
      </c>
      <c r="AX61">
        <f t="shared" ca="1" si="3"/>
        <v>-0.39182454382139797</v>
      </c>
      <c r="AY61">
        <f t="shared" ca="1" si="4"/>
        <v>-0.44340414046395149</v>
      </c>
      <c r="AZ61">
        <f t="shared" ca="1" si="5"/>
        <v>-0.54595291270064661</v>
      </c>
      <c r="BA61">
        <f t="shared" ca="1" si="6"/>
        <v>-0.78284533024730196</v>
      </c>
      <c r="BB61">
        <f t="shared" ca="1" si="7"/>
        <v>-0.95947084066194566</v>
      </c>
    </row>
    <row r="62" spans="1:54">
      <c r="A62" s="71">
        <v>44043</v>
      </c>
      <c r="B62" s="5">
        <v>12.581200000000001</v>
      </c>
      <c r="C62">
        <v>-7.5980999999999996</v>
      </c>
      <c r="D62">
        <v>-1.0952</v>
      </c>
      <c r="E62">
        <v>54.377200000000002</v>
      </c>
      <c r="F62">
        <v>8.2751000000000001</v>
      </c>
      <c r="G62">
        <v>0</v>
      </c>
      <c r="H62">
        <v>10.1836</v>
      </c>
      <c r="I62">
        <v>-16.885999999999999</v>
      </c>
      <c r="J62">
        <v>76.025000000000006</v>
      </c>
      <c r="K62">
        <v>299016.05089999997</v>
      </c>
      <c r="M62" s="71">
        <v>44043</v>
      </c>
      <c r="N62" s="5">
        <v>5.3226000000000004</v>
      </c>
      <c r="O62">
        <v>4.0209000000000001</v>
      </c>
      <c r="P62">
        <v>0.3674</v>
      </c>
      <c r="Q62">
        <v>43.0931</v>
      </c>
      <c r="R62">
        <v>2.8022</v>
      </c>
      <c r="S62" t="s">
        <v>33</v>
      </c>
      <c r="T62">
        <v>25.299299999999999</v>
      </c>
      <c r="U62">
        <v>13.041</v>
      </c>
      <c r="V62">
        <v>54.2</v>
      </c>
      <c r="W62">
        <v>83974.306899999996</v>
      </c>
      <c r="Y62" s="5">
        <v>13.066700000000001</v>
      </c>
      <c r="Z62">
        <v>-2.0121000000000002</v>
      </c>
      <c r="AA62">
        <v>0.26029999999999998</v>
      </c>
      <c r="AB62">
        <v>10.6599</v>
      </c>
      <c r="AC62">
        <v>0.35360000000000003</v>
      </c>
      <c r="AD62" t="s">
        <v>33</v>
      </c>
      <c r="AE62">
        <v>2.7591999999999999</v>
      </c>
      <c r="AF62">
        <v>-9.9900000000000003E-2</v>
      </c>
      <c r="AG62">
        <v>0.93200000000000005</v>
      </c>
      <c r="AH62">
        <v>9537.1723999999995</v>
      </c>
      <c r="AJ62">
        <v>3.9578000000000002</v>
      </c>
      <c r="AK62">
        <v>26.104600000000001</v>
      </c>
      <c r="AL62">
        <v>1.1527000000000001</v>
      </c>
      <c r="AM62">
        <v>38.769799999999996</v>
      </c>
      <c r="AN62">
        <v>0.62819999999999998</v>
      </c>
      <c r="AO62">
        <v>195.11080000000001</v>
      </c>
      <c r="AP62">
        <v>49.403300000000002</v>
      </c>
      <c r="AQ62">
        <v>39.525100000000002</v>
      </c>
      <c r="AR62">
        <v>135.572</v>
      </c>
      <c r="AS62">
        <v>112301.9083</v>
      </c>
      <c r="AU62" s="1">
        <f t="shared" si="0"/>
        <v>44043</v>
      </c>
      <c r="AV62" s="30">
        <f t="shared" si="1"/>
        <v>12.172471689624789</v>
      </c>
      <c r="AW62" s="31">
        <f t="shared" si="2"/>
        <v>1.44310055394461</v>
      </c>
      <c r="AX62">
        <f t="shared" ca="1" si="3"/>
        <v>-0.38426491713360555</v>
      </c>
      <c r="AY62">
        <f t="shared" ca="1" si="4"/>
        <v>-0.43633941717679914</v>
      </c>
      <c r="AZ62">
        <f t="shared" ca="1" si="5"/>
        <v>-0.53212544918912885</v>
      </c>
      <c r="BA62">
        <f t="shared" ca="1" si="6"/>
        <v>-0.78284533024730196</v>
      </c>
      <c r="BB62">
        <f t="shared" ca="1" si="7"/>
        <v>-0.95947084066194566</v>
      </c>
    </row>
    <row r="63" spans="1:54">
      <c r="A63" s="71">
        <v>44050</v>
      </c>
      <c r="B63" s="5">
        <v>12.850199999999999</v>
      </c>
      <c r="C63">
        <v>-7.5980999999999996</v>
      </c>
      <c r="D63">
        <v>-1.0952</v>
      </c>
      <c r="E63">
        <v>54.377200000000002</v>
      </c>
      <c r="F63">
        <v>8.2751000000000001</v>
      </c>
      <c r="G63">
        <v>0</v>
      </c>
      <c r="H63">
        <v>10.1836</v>
      </c>
      <c r="I63">
        <v>-16.885999999999999</v>
      </c>
      <c r="J63">
        <v>80.87</v>
      </c>
      <c r="K63">
        <v>318072.05570000003</v>
      </c>
      <c r="M63" s="71">
        <v>44050</v>
      </c>
      <c r="N63" s="5">
        <v>5.4779</v>
      </c>
      <c r="O63">
        <v>4.0209000000000001</v>
      </c>
      <c r="P63">
        <v>0.3674</v>
      </c>
      <c r="Q63">
        <v>43.0931</v>
      </c>
      <c r="R63">
        <v>2.8022</v>
      </c>
      <c r="S63" t="s">
        <v>33</v>
      </c>
      <c r="T63">
        <v>25.299299999999999</v>
      </c>
      <c r="U63">
        <v>13.041</v>
      </c>
      <c r="V63">
        <v>58.85</v>
      </c>
      <c r="W63">
        <v>91178.744600000005</v>
      </c>
      <c r="Y63" s="5">
        <v>14.362</v>
      </c>
      <c r="Z63">
        <v>-2.0121000000000002</v>
      </c>
      <c r="AA63">
        <v>0.26029999999999998</v>
      </c>
      <c r="AB63">
        <v>10.6599</v>
      </c>
      <c r="AC63">
        <v>0.35360000000000003</v>
      </c>
      <c r="AD63" t="s">
        <v>33</v>
      </c>
      <c r="AE63">
        <v>2.7591999999999999</v>
      </c>
      <c r="AF63">
        <v>-9.9900000000000003E-2</v>
      </c>
      <c r="AG63">
        <v>1.04</v>
      </c>
      <c r="AH63">
        <v>10638.825999999999</v>
      </c>
      <c r="AJ63">
        <v>4.2074999999999996</v>
      </c>
      <c r="AK63">
        <v>26.104600000000001</v>
      </c>
      <c r="AL63">
        <v>1.1527000000000001</v>
      </c>
      <c r="AM63">
        <v>38.769799999999996</v>
      </c>
      <c r="AN63">
        <v>0.62819999999999998</v>
      </c>
      <c r="AO63">
        <v>195.11080000000001</v>
      </c>
      <c r="AP63">
        <v>49.403300000000002</v>
      </c>
      <c r="AQ63">
        <v>39.525100000000002</v>
      </c>
      <c r="AR63">
        <v>145.739</v>
      </c>
      <c r="AS63">
        <v>120723.5583</v>
      </c>
      <c r="AU63" s="1">
        <f t="shared" si="0"/>
        <v>44050</v>
      </c>
      <c r="AV63" s="30">
        <f t="shared" si="1"/>
        <v>12.497324146823606</v>
      </c>
      <c r="AW63" s="31">
        <f t="shared" si="2"/>
        <v>1.5439376147000856</v>
      </c>
      <c r="AX63">
        <f t="shared" ca="1" si="3"/>
        <v>-0.36784262759544439</v>
      </c>
      <c r="AY63">
        <f t="shared" ca="1" si="4"/>
        <v>-0.43515155611475587</v>
      </c>
      <c r="AZ63">
        <f t="shared" ca="1" si="5"/>
        <v>-0.52478749246942513</v>
      </c>
      <c r="BA63">
        <f t="shared" ca="1" si="6"/>
        <v>-0.75640790473685093</v>
      </c>
      <c r="BB63">
        <f t="shared" ca="1" si="7"/>
        <v>-0.95947084066194566</v>
      </c>
    </row>
    <row r="64" spans="1:54">
      <c r="A64" s="71">
        <v>44057</v>
      </c>
      <c r="B64" s="5">
        <v>12.379099999999999</v>
      </c>
      <c r="C64">
        <v>-7.5980999999999996</v>
      </c>
      <c r="D64">
        <v>-1.0952</v>
      </c>
      <c r="E64">
        <v>54.377200000000002</v>
      </c>
      <c r="F64">
        <v>8.2751000000000001</v>
      </c>
      <c r="G64">
        <v>0</v>
      </c>
      <c r="H64">
        <v>10.1836</v>
      </c>
      <c r="I64">
        <v>-16.885999999999999</v>
      </c>
      <c r="J64">
        <v>72.385000000000005</v>
      </c>
      <c r="K64">
        <v>284699.46519999998</v>
      </c>
      <c r="M64" s="71">
        <v>44057</v>
      </c>
      <c r="N64" s="5">
        <v>5.3784999999999998</v>
      </c>
      <c r="O64">
        <v>4.0209000000000001</v>
      </c>
      <c r="P64">
        <v>0.3674</v>
      </c>
      <c r="Q64">
        <v>43.0931</v>
      </c>
      <c r="R64">
        <v>2.8022</v>
      </c>
      <c r="S64" t="s">
        <v>33</v>
      </c>
      <c r="T64">
        <v>25.299299999999999</v>
      </c>
      <c r="U64">
        <v>13.041</v>
      </c>
      <c r="V64">
        <v>57.1</v>
      </c>
      <c r="W64">
        <v>88467.397100000002</v>
      </c>
      <c r="Y64" s="5">
        <v>13.2517</v>
      </c>
      <c r="Z64">
        <v>-2.0121000000000002</v>
      </c>
      <c r="AA64">
        <v>0.26029999999999998</v>
      </c>
      <c r="AB64">
        <v>10.6599</v>
      </c>
      <c r="AC64">
        <v>0.35360000000000003</v>
      </c>
      <c r="AD64" t="s">
        <v>33</v>
      </c>
      <c r="AE64">
        <v>2.7591999999999999</v>
      </c>
      <c r="AF64">
        <v>-9.9900000000000003E-2</v>
      </c>
      <c r="AG64">
        <v>0.94799999999999995</v>
      </c>
      <c r="AH64">
        <v>9694.5514999999996</v>
      </c>
      <c r="AJ64">
        <v>3.8</v>
      </c>
      <c r="AK64">
        <v>26.104600000000001</v>
      </c>
      <c r="AL64">
        <v>1.1527000000000001</v>
      </c>
      <c r="AM64">
        <v>38.769799999999996</v>
      </c>
      <c r="AN64">
        <v>0.62819999999999998</v>
      </c>
      <c r="AO64">
        <v>195.11080000000001</v>
      </c>
      <c r="AP64">
        <v>49.403300000000002</v>
      </c>
      <c r="AQ64">
        <v>39.525100000000002</v>
      </c>
      <c r="AR64">
        <v>129.14599999999999</v>
      </c>
      <c r="AS64">
        <v>106978.7899</v>
      </c>
      <c r="AU64" s="1">
        <f t="shared" si="0"/>
        <v>44057</v>
      </c>
      <c r="AV64" s="30">
        <f t="shared" si="1"/>
        <v>11.845366420396944</v>
      </c>
      <c r="AW64" s="31">
        <f t="shared" si="2"/>
        <v>1.34156420051516</v>
      </c>
      <c r="AX64">
        <f t="shared" ca="1" si="3"/>
        <v>1.0140421576471876</v>
      </c>
      <c r="AY64">
        <f t="shared" ca="1" si="4"/>
        <v>-0.42984517881609541</v>
      </c>
      <c r="AZ64">
        <f t="shared" ca="1" si="5"/>
        <v>-0.52197936182407467</v>
      </c>
      <c r="BA64">
        <f t="shared" ca="1" si="6"/>
        <v>-0.75640790473685093</v>
      </c>
      <c r="BB64">
        <f t="shared" ca="1" si="7"/>
        <v>-0.95947084066194566</v>
      </c>
    </row>
    <row r="65" spans="1:54">
      <c r="A65" s="71">
        <v>44064</v>
      </c>
      <c r="B65" s="5">
        <v>12.331099999999999</v>
      </c>
      <c r="C65">
        <v>-7.5980999999999996</v>
      </c>
      <c r="D65">
        <v>-1.0952</v>
      </c>
      <c r="E65">
        <v>54.377200000000002</v>
      </c>
      <c r="F65">
        <v>8.2751000000000001</v>
      </c>
      <c r="G65">
        <v>0</v>
      </c>
      <c r="H65">
        <v>10.1836</v>
      </c>
      <c r="I65">
        <v>-16.885999999999999</v>
      </c>
      <c r="J65">
        <v>71.52</v>
      </c>
      <c r="K65">
        <v>281297.30959999998</v>
      </c>
      <c r="M65" s="71">
        <v>44064</v>
      </c>
      <c r="N65" s="5">
        <v>5.4088000000000003</v>
      </c>
      <c r="O65">
        <v>4.0209000000000001</v>
      </c>
      <c r="P65">
        <v>0.3674</v>
      </c>
      <c r="Q65">
        <v>43.0931</v>
      </c>
      <c r="R65">
        <v>2.8022</v>
      </c>
      <c r="S65" t="s">
        <v>33</v>
      </c>
      <c r="T65">
        <v>25.299299999999999</v>
      </c>
      <c r="U65">
        <v>13.041</v>
      </c>
      <c r="V65">
        <v>58.9</v>
      </c>
      <c r="W65">
        <v>90810.899699999994</v>
      </c>
      <c r="Y65" s="5">
        <v>14.473000000000001</v>
      </c>
      <c r="Z65">
        <v>-2.0121000000000002</v>
      </c>
      <c r="AA65">
        <v>0.26029999999999998</v>
      </c>
      <c r="AB65">
        <v>10.6599</v>
      </c>
      <c r="AC65">
        <v>0.35360000000000003</v>
      </c>
      <c r="AD65" t="s">
        <v>33</v>
      </c>
      <c r="AE65">
        <v>2.7591999999999999</v>
      </c>
      <c r="AF65">
        <v>-9.9900000000000003E-2</v>
      </c>
      <c r="AG65">
        <v>1.0489999999999999</v>
      </c>
      <c r="AH65">
        <v>10733.2534</v>
      </c>
      <c r="AJ65">
        <v>3.7058</v>
      </c>
      <c r="AK65">
        <v>26.104600000000001</v>
      </c>
      <c r="AL65">
        <v>1.1527000000000001</v>
      </c>
      <c r="AM65">
        <v>38.769799999999996</v>
      </c>
      <c r="AN65">
        <v>0.62819999999999998</v>
      </c>
      <c r="AO65">
        <v>195.11080000000001</v>
      </c>
      <c r="AP65">
        <v>49.403300000000002</v>
      </c>
      <c r="AQ65">
        <v>39.525100000000002</v>
      </c>
      <c r="AR65">
        <v>125.31</v>
      </c>
      <c r="AS65">
        <v>103800.80869999999</v>
      </c>
      <c r="AU65" s="1">
        <f t="shared" si="0"/>
        <v>44064</v>
      </c>
      <c r="AV65" s="30">
        <f t="shared" si="1"/>
        <v>11.753927148613883</v>
      </c>
      <c r="AW65" s="31">
        <f t="shared" si="2"/>
        <v>1.3131806460740685</v>
      </c>
      <c r="AX65">
        <f t="shared" ca="1" si="3"/>
        <v>1.2647722840658264</v>
      </c>
      <c r="AY65">
        <f t="shared" ca="1" si="4"/>
        <v>-0.41737455747756363</v>
      </c>
      <c r="AZ65">
        <f t="shared" ca="1" si="5"/>
        <v>-0.50610004159941901</v>
      </c>
      <c r="BA65">
        <f t="shared" ca="1" si="6"/>
        <v>-0.73399853208199295</v>
      </c>
      <c r="BB65">
        <f t="shared" ca="1" si="7"/>
        <v>-0.92999974176199152</v>
      </c>
    </row>
    <row r="66" spans="1:54">
      <c r="A66" s="71">
        <v>44071</v>
      </c>
      <c r="B66" s="5">
        <v>12.3086</v>
      </c>
      <c r="C66">
        <v>-7.5980999999999996</v>
      </c>
      <c r="D66">
        <v>-1.0952</v>
      </c>
      <c r="E66">
        <v>54.377200000000002</v>
      </c>
      <c r="F66">
        <v>8.2751000000000001</v>
      </c>
      <c r="G66">
        <v>0</v>
      </c>
      <c r="H66">
        <v>10.1836</v>
      </c>
      <c r="I66">
        <v>-16.885999999999999</v>
      </c>
      <c r="J66">
        <v>71.114999999999995</v>
      </c>
      <c r="K66">
        <v>279704.39270000003</v>
      </c>
      <c r="M66" s="71">
        <v>44071</v>
      </c>
      <c r="N66" s="5">
        <v>5.4013999999999998</v>
      </c>
      <c r="O66">
        <v>4.0209000000000001</v>
      </c>
      <c r="P66">
        <v>0.3674</v>
      </c>
      <c r="Q66">
        <v>43.0931</v>
      </c>
      <c r="R66">
        <v>2.8022</v>
      </c>
      <c r="S66" t="s">
        <v>33</v>
      </c>
      <c r="T66">
        <v>25.299299999999999</v>
      </c>
      <c r="U66">
        <v>13.041</v>
      </c>
      <c r="V66">
        <v>59.5</v>
      </c>
      <c r="W66">
        <v>91735.968299999993</v>
      </c>
      <c r="Y66" s="5">
        <v>12.8446</v>
      </c>
      <c r="Z66">
        <v>-2.0121000000000002</v>
      </c>
      <c r="AA66">
        <v>0.26029999999999998</v>
      </c>
      <c r="AB66">
        <v>10.6599</v>
      </c>
      <c r="AC66">
        <v>0.35360000000000003</v>
      </c>
      <c r="AD66" t="s">
        <v>33</v>
      </c>
      <c r="AE66">
        <v>2.7591999999999999</v>
      </c>
      <c r="AF66">
        <v>-9.9900000000000003E-2</v>
      </c>
      <c r="AG66">
        <v>1.1319999999999999</v>
      </c>
      <c r="AH66">
        <v>9348.3174999999992</v>
      </c>
      <c r="AJ66">
        <v>3.4761000000000002</v>
      </c>
      <c r="AK66">
        <v>26.104600000000001</v>
      </c>
      <c r="AL66">
        <v>1.1527000000000001</v>
      </c>
      <c r="AM66">
        <v>38.769799999999996</v>
      </c>
      <c r="AN66">
        <v>0.62819999999999998</v>
      </c>
      <c r="AO66">
        <v>195.11080000000001</v>
      </c>
      <c r="AP66">
        <v>49.403300000000002</v>
      </c>
      <c r="AQ66">
        <v>39.525100000000002</v>
      </c>
      <c r="AR66">
        <v>115.958</v>
      </c>
      <c r="AS66">
        <v>96054.479699999996</v>
      </c>
      <c r="AU66" s="1">
        <f t="shared" si="0"/>
        <v>44071</v>
      </c>
      <c r="AV66" s="30">
        <f t="shared" si="1"/>
        <v>11.534593256055826</v>
      </c>
      <c r="AW66" s="31">
        <f t="shared" si="2"/>
        <v>1.2450974761318583</v>
      </c>
      <c r="AX66">
        <f t="shared" ca="1" si="3"/>
        <v>1.3094218173169758</v>
      </c>
      <c r="AY66">
        <f t="shared" ca="1" si="4"/>
        <v>-0.40458557245454141</v>
      </c>
      <c r="AZ66">
        <f t="shared" ca="1" si="5"/>
        <v>-0.48995032547260953</v>
      </c>
      <c r="BA66">
        <f t="shared" ca="1" si="6"/>
        <v>-0.69338861142535391</v>
      </c>
      <c r="BB66">
        <f t="shared" ca="1" si="7"/>
        <v>-0.8437738689326979</v>
      </c>
    </row>
    <row r="67" spans="1:54">
      <c r="A67" s="71">
        <v>44078</v>
      </c>
      <c r="B67" s="5">
        <v>12.092599999999999</v>
      </c>
      <c r="C67">
        <v>-7.5980999999999996</v>
      </c>
      <c r="D67">
        <v>-1.0952</v>
      </c>
      <c r="E67">
        <v>54.377200000000002</v>
      </c>
      <c r="F67">
        <v>8.2751000000000001</v>
      </c>
      <c r="G67">
        <v>0</v>
      </c>
      <c r="H67">
        <v>10.1836</v>
      </c>
      <c r="I67">
        <v>-16.885999999999999</v>
      </c>
      <c r="J67">
        <v>67.224999999999994</v>
      </c>
      <c r="K67">
        <v>264404.52510000003</v>
      </c>
      <c r="M67" s="71">
        <v>44078</v>
      </c>
      <c r="N67" s="5">
        <v>5.3536000000000001</v>
      </c>
      <c r="O67">
        <v>4.0209000000000001</v>
      </c>
      <c r="P67">
        <v>0.3674</v>
      </c>
      <c r="Q67">
        <v>43.0931</v>
      </c>
      <c r="R67">
        <v>2.8022</v>
      </c>
      <c r="S67" t="s">
        <v>33</v>
      </c>
      <c r="T67">
        <v>25.299299999999999</v>
      </c>
      <c r="U67">
        <v>13.041</v>
      </c>
      <c r="V67">
        <v>59.1</v>
      </c>
      <c r="W67">
        <v>91119.255900000004</v>
      </c>
      <c r="Y67" s="5">
        <v>13.0297</v>
      </c>
      <c r="Z67">
        <v>-2.0121000000000002</v>
      </c>
      <c r="AA67">
        <v>0.26029999999999998</v>
      </c>
      <c r="AB67">
        <v>10.6599</v>
      </c>
      <c r="AC67">
        <v>0.35360000000000003</v>
      </c>
      <c r="AD67" t="s">
        <v>33</v>
      </c>
      <c r="AE67">
        <v>2.7591999999999999</v>
      </c>
      <c r="AF67">
        <v>-9.9900000000000003E-2</v>
      </c>
      <c r="AG67">
        <v>1.151</v>
      </c>
      <c r="AH67">
        <v>9505.6965999999993</v>
      </c>
      <c r="AJ67">
        <v>3.4878999999999998</v>
      </c>
      <c r="AK67">
        <v>26.104600000000001</v>
      </c>
      <c r="AL67">
        <v>1.1527000000000001</v>
      </c>
      <c r="AM67">
        <v>38.769799999999996</v>
      </c>
      <c r="AN67">
        <v>0.62819999999999998</v>
      </c>
      <c r="AO67">
        <v>195.11080000000001</v>
      </c>
      <c r="AP67">
        <v>49.403300000000002</v>
      </c>
      <c r="AQ67">
        <v>39.525100000000002</v>
      </c>
      <c r="AR67">
        <v>116.438</v>
      </c>
      <c r="AS67">
        <v>96451.727400000003</v>
      </c>
      <c r="AU67" s="1">
        <f t="shared" si="0"/>
        <v>44078</v>
      </c>
      <c r="AV67" s="30">
        <f t="shared" si="1"/>
        <v>11.356410421572978</v>
      </c>
      <c r="AW67" s="31">
        <f t="shared" si="2"/>
        <v>1.1897879566618135</v>
      </c>
      <c r="AX67">
        <f t="shared" ca="1" si="3"/>
        <v>1.3094218173169758</v>
      </c>
      <c r="AY67">
        <f t="shared" ca="1" si="4"/>
        <v>-0.40039889465059914</v>
      </c>
      <c r="AZ67">
        <f t="shared" ca="1" si="5"/>
        <v>-0.48582151953574987</v>
      </c>
      <c r="BA67">
        <f t="shared" ca="1" si="6"/>
        <v>-0.61795303657094114</v>
      </c>
      <c r="BB67">
        <f t="shared" ca="1" si="7"/>
        <v>-0.82147617997720712</v>
      </c>
    </row>
    <row r="68" spans="1:54">
      <c r="A68" s="71">
        <v>44085</v>
      </c>
      <c r="B68" s="5">
        <v>12.069900000000001</v>
      </c>
      <c r="C68">
        <v>-7.5980999999999996</v>
      </c>
      <c r="D68">
        <v>-1.0952</v>
      </c>
      <c r="E68">
        <v>54.377200000000002</v>
      </c>
      <c r="F68">
        <v>8.2751000000000001</v>
      </c>
      <c r="G68">
        <v>0</v>
      </c>
      <c r="H68">
        <v>10.1836</v>
      </c>
      <c r="I68">
        <v>-16.885999999999999</v>
      </c>
      <c r="J68">
        <v>66.814999999999998</v>
      </c>
      <c r="K68">
        <v>262791.94260000001</v>
      </c>
      <c r="M68" s="71">
        <v>44085</v>
      </c>
      <c r="N68" s="5">
        <v>5.3928000000000003</v>
      </c>
      <c r="O68">
        <v>4.0209000000000001</v>
      </c>
      <c r="P68">
        <v>0.3674</v>
      </c>
      <c r="Q68">
        <v>43.0931</v>
      </c>
      <c r="R68">
        <v>2.8022</v>
      </c>
      <c r="S68" t="s">
        <v>33</v>
      </c>
      <c r="T68">
        <v>25.299299999999999</v>
      </c>
      <c r="U68">
        <v>13.041</v>
      </c>
      <c r="V68">
        <v>60.95</v>
      </c>
      <c r="W68">
        <v>93971.550700000007</v>
      </c>
      <c r="Y68" s="5">
        <v>13.2887</v>
      </c>
      <c r="Z68">
        <v>-2.0121000000000002</v>
      </c>
      <c r="AA68">
        <v>0.26029999999999998</v>
      </c>
      <c r="AB68">
        <v>10.6599</v>
      </c>
      <c r="AC68">
        <v>0.35360000000000003</v>
      </c>
      <c r="AD68" t="s">
        <v>33</v>
      </c>
      <c r="AE68">
        <v>2.7591999999999999</v>
      </c>
      <c r="AF68">
        <v>-9.9900000000000003E-2</v>
      </c>
      <c r="AG68">
        <v>1.177</v>
      </c>
      <c r="AH68">
        <v>9726.0272999999997</v>
      </c>
      <c r="AJ68">
        <v>3.4714</v>
      </c>
      <c r="AK68">
        <v>26.104600000000001</v>
      </c>
      <c r="AL68">
        <v>1.1527000000000001</v>
      </c>
      <c r="AM68">
        <v>38.769799999999996</v>
      </c>
      <c r="AN68">
        <v>0.62819999999999998</v>
      </c>
      <c r="AO68">
        <v>195.11080000000001</v>
      </c>
      <c r="AP68">
        <v>49.403300000000002</v>
      </c>
      <c r="AQ68">
        <v>39.525100000000002</v>
      </c>
      <c r="AR68">
        <v>115.76600000000001</v>
      </c>
      <c r="AS68">
        <v>95895.580700000006</v>
      </c>
      <c r="AU68" s="1">
        <f t="shared" si="0"/>
        <v>44085</v>
      </c>
      <c r="AV68" s="30">
        <f t="shared" si="1"/>
        <v>11.298496114287504</v>
      </c>
      <c r="AW68" s="31">
        <f t="shared" si="2"/>
        <v>1.1718108461522803</v>
      </c>
      <c r="AX68">
        <f t="shared" ca="1" si="3"/>
        <v>1.3094218173169758</v>
      </c>
      <c r="AY68">
        <f t="shared" ca="1" si="4"/>
        <v>-0.39619806582056172</v>
      </c>
      <c r="AZ68">
        <f t="shared" ca="1" si="5"/>
        <v>-0.48139846871332359</v>
      </c>
      <c r="BA68">
        <f t="shared" ca="1" si="6"/>
        <v>-0.59649446664708339</v>
      </c>
      <c r="BB68">
        <f t="shared" ca="1" si="7"/>
        <v>-0.81702533189656323</v>
      </c>
    </row>
    <row r="69" spans="1:54">
      <c r="A69" s="71">
        <v>44092</v>
      </c>
      <c r="B69" s="5">
        <v>11.673400000000001</v>
      </c>
      <c r="C69">
        <v>-7.5980999999999996</v>
      </c>
      <c r="D69">
        <v>-1.0952</v>
      </c>
      <c r="E69">
        <v>54.377200000000002</v>
      </c>
      <c r="F69">
        <v>8.2751000000000001</v>
      </c>
      <c r="G69">
        <v>0</v>
      </c>
      <c r="H69">
        <v>10.1836</v>
      </c>
      <c r="I69">
        <v>-16.885999999999999</v>
      </c>
      <c r="J69">
        <v>59.674999999999997</v>
      </c>
      <c r="K69">
        <v>234709.40919999999</v>
      </c>
      <c r="M69" s="71">
        <v>44092</v>
      </c>
      <c r="N69" s="5">
        <v>5.2754000000000003</v>
      </c>
      <c r="O69">
        <v>4.0209000000000001</v>
      </c>
      <c r="P69">
        <v>0.3674</v>
      </c>
      <c r="Q69">
        <v>43.0931</v>
      </c>
      <c r="R69">
        <v>2.8022</v>
      </c>
      <c r="S69" t="s">
        <v>33</v>
      </c>
      <c r="T69">
        <v>25.299299999999999</v>
      </c>
      <c r="U69">
        <v>13.041</v>
      </c>
      <c r="V69">
        <v>58.8</v>
      </c>
      <c r="W69">
        <v>90656.721600000004</v>
      </c>
      <c r="Y69" s="5">
        <v>11.660299999999999</v>
      </c>
      <c r="Z69">
        <v>-2.0121000000000002</v>
      </c>
      <c r="AA69">
        <v>0.26029999999999998</v>
      </c>
      <c r="AB69">
        <v>10.6599</v>
      </c>
      <c r="AC69">
        <v>0.35360000000000003</v>
      </c>
      <c r="AD69" t="s">
        <v>33</v>
      </c>
      <c r="AE69">
        <v>2.7591999999999999</v>
      </c>
      <c r="AF69">
        <v>-9.9900000000000003E-2</v>
      </c>
      <c r="AG69">
        <v>1.01</v>
      </c>
      <c r="AH69">
        <v>8341.0913999999993</v>
      </c>
      <c r="AJ69">
        <v>3.2877000000000001</v>
      </c>
      <c r="AK69">
        <v>26.104600000000001</v>
      </c>
      <c r="AL69">
        <v>1.1527000000000001</v>
      </c>
      <c r="AM69">
        <v>38.769799999999996</v>
      </c>
      <c r="AN69">
        <v>0.62819999999999998</v>
      </c>
      <c r="AO69">
        <v>195.11080000000001</v>
      </c>
      <c r="AP69">
        <v>49.403300000000002</v>
      </c>
      <c r="AQ69">
        <v>39.525100000000002</v>
      </c>
      <c r="AR69">
        <v>108.285</v>
      </c>
      <c r="AS69">
        <v>89698.517500000002</v>
      </c>
      <c r="AU69" s="1">
        <f t="shared" si="0"/>
        <v>44092</v>
      </c>
      <c r="AV69" s="30">
        <f t="shared" si="1"/>
        <v>10.818671249363481</v>
      </c>
      <c r="AW69" s="31">
        <f t="shared" si="2"/>
        <v>1.0228689865968843</v>
      </c>
      <c r="AX69">
        <f t="shared" ca="1" si="3"/>
        <v>1.3094218173169758</v>
      </c>
      <c r="AY69">
        <f t="shared" ca="1" si="4"/>
        <v>-0.38923870063043742</v>
      </c>
      <c r="AZ69">
        <f t="shared" ca="1" si="5"/>
        <v>-0.47179934685023917</v>
      </c>
      <c r="BA69">
        <f t="shared" ca="1" si="6"/>
        <v>-0.59604953137723582</v>
      </c>
      <c r="BB69">
        <f t="shared" ca="1" si="7"/>
        <v>-0.79107541713180718</v>
      </c>
    </row>
    <row r="70" spans="1:54">
      <c r="A70" s="71">
        <v>44099</v>
      </c>
      <c r="B70" s="5">
        <v>11.3644</v>
      </c>
      <c r="C70">
        <v>-7.5980999999999996</v>
      </c>
      <c r="D70">
        <v>-1.0952</v>
      </c>
      <c r="E70">
        <v>54.377200000000002</v>
      </c>
      <c r="F70">
        <v>8.2751000000000001</v>
      </c>
      <c r="G70">
        <v>0</v>
      </c>
      <c r="H70">
        <v>10.1836</v>
      </c>
      <c r="I70">
        <v>-16.885999999999999</v>
      </c>
      <c r="J70">
        <v>54.11</v>
      </c>
      <c r="K70">
        <v>212821.55230000001</v>
      </c>
      <c r="M70" s="71">
        <v>44099</v>
      </c>
      <c r="N70" s="5">
        <v>5.3007</v>
      </c>
      <c r="O70">
        <v>4.0209000000000001</v>
      </c>
      <c r="P70">
        <v>0.3674</v>
      </c>
      <c r="Q70">
        <v>43.0931</v>
      </c>
      <c r="R70">
        <v>2.8022</v>
      </c>
      <c r="S70" t="s">
        <v>33</v>
      </c>
      <c r="T70">
        <v>25.299299999999999</v>
      </c>
      <c r="U70">
        <v>13.041</v>
      </c>
      <c r="V70">
        <v>60.3</v>
      </c>
      <c r="W70">
        <v>92969.393100000001</v>
      </c>
      <c r="Y70" s="5">
        <v>12.0304</v>
      </c>
      <c r="Z70">
        <v>-2.0121000000000002</v>
      </c>
      <c r="AA70">
        <v>0.26029999999999998</v>
      </c>
      <c r="AB70">
        <v>10.6599</v>
      </c>
      <c r="AC70">
        <v>0.35360000000000003</v>
      </c>
      <c r="AD70" t="s">
        <v>33</v>
      </c>
      <c r="AE70">
        <v>2.7591999999999999</v>
      </c>
      <c r="AF70">
        <v>-9.9900000000000003E-2</v>
      </c>
      <c r="AG70">
        <v>1.048</v>
      </c>
      <c r="AH70">
        <v>8655.8495000000003</v>
      </c>
      <c r="AJ70">
        <v>3.4243000000000001</v>
      </c>
      <c r="AK70">
        <v>26.104600000000001</v>
      </c>
      <c r="AL70">
        <v>1.1527000000000001</v>
      </c>
      <c r="AM70">
        <v>38.769799999999996</v>
      </c>
      <c r="AN70">
        <v>0.62819999999999998</v>
      </c>
      <c r="AO70">
        <v>195.11080000000001</v>
      </c>
      <c r="AP70">
        <v>49.403300000000002</v>
      </c>
      <c r="AQ70">
        <v>39.525100000000002</v>
      </c>
      <c r="AR70">
        <v>113.848</v>
      </c>
      <c r="AS70">
        <v>94306.590100000001</v>
      </c>
      <c r="AU70" s="1">
        <f t="shared" si="0"/>
        <v>44099</v>
      </c>
      <c r="AV70" s="30">
        <f t="shared" si="1"/>
        <v>10.616929647284884</v>
      </c>
      <c r="AW70" s="31">
        <f t="shared" si="2"/>
        <v>0.96024661839587655</v>
      </c>
      <c r="AX70">
        <f t="shared" ca="1" si="3"/>
        <v>1.3094218173169758</v>
      </c>
      <c r="AY70">
        <f t="shared" ca="1" si="4"/>
        <v>-0.37915052742891275</v>
      </c>
      <c r="AZ70">
        <f t="shared" ca="1" si="5"/>
        <v>-0.45822710785702031</v>
      </c>
      <c r="BA70">
        <f t="shared" ca="1" si="6"/>
        <v>-0.59175135938519818</v>
      </c>
      <c r="BB70">
        <f t="shared" ca="1" si="7"/>
        <v>-0.78520529682850326</v>
      </c>
    </row>
    <row r="71" spans="1:54">
      <c r="A71" s="71">
        <v>44106</v>
      </c>
      <c r="B71" s="5">
        <v>9.3497000000000003</v>
      </c>
      <c r="C71">
        <v>-8.8455999999999992</v>
      </c>
      <c r="D71">
        <v>-1.2011000000000001</v>
      </c>
      <c r="E71">
        <v>54.4251</v>
      </c>
      <c r="F71">
        <v>6.8316999999999997</v>
      </c>
      <c r="G71">
        <v>0</v>
      </c>
      <c r="H71">
        <v>13.085100000000001</v>
      </c>
      <c r="I71">
        <v>-16.020499999999998</v>
      </c>
      <c r="J71">
        <v>56</v>
      </c>
      <c r="K71">
        <v>220255.16409999999</v>
      </c>
      <c r="M71" s="71">
        <v>44106</v>
      </c>
      <c r="N71" s="5">
        <v>7.2876000000000003</v>
      </c>
      <c r="O71">
        <v>2.7707999999999999</v>
      </c>
      <c r="P71">
        <v>0.28849999999999998</v>
      </c>
      <c r="Q71">
        <v>42.563699999999997</v>
      </c>
      <c r="R71">
        <v>3.5636999999999999</v>
      </c>
      <c r="S71" t="s">
        <v>33</v>
      </c>
      <c r="T71">
        <v>26.819400000000002</v>
      </c>
      <c r="U71">
        <v>11.735799999999999</v>
      </c>
      <c r="V71">
        <v>64.55</v>
      </c>
      <c r="W71">
        <v>99521.962299999999</v>
      </c>
      <c r="Y71" s="5">
        <v>3.2168999999999999</v>
      </c>
      <c r="Z71">
        <v>6.0420999999999996</v>
      </c>
      <c r="AA71">
        <v>0.54090000000000005</v>
      </c>
      <c r="AB71">
        <v>8.0347000000000008</v>
      </c>
      <c r="AC71">
        <v>-0.22020000000000001</v>
      </c>
      <c r="AD71" t="s">
        <v>33</v>
      </c>
      <c r="AE71">
        <v>8.59</v>
      </c>
      <c r="AF71">
        <v>6.5218999999999996</v>
      </c>
      <c r="AG71">
        <v>1.0329999999999999</v>
      </c>
      <c r="AH71">
        <v>8529.9462999999996</v>
      </c>
      <c r="AJ71">
        <v>3.2616000000000001</v>
      </c>
      <c r="AK71">
        <v>20.652100000000001</v>
      </c>
      <c r="AL71">
        <v>1.2417</v>
      </c>
      <c r="AM71">
        <v>39.084099999999999</v>
      </c>
      <c r="AN71">
        <v>0.66010000000000002</v>
      </c>
      <c r="AO71">
        <v>195.11080000000001</v>
      </c>
      <c r="AP71">
        <v>51.430999999999997</v>
      </c>
      <c r="AQ71">
        <v>40.930300000000003</v>
      </c>
      <c r="AR71">
        <v>121.617</v>
      </c>
      <c r="AS71">
        <v>100742.0019</v>
      </c>
      <c r="AU71" s="1">
        <f t="shared" ref="AU71:AU134" si="8">+A71</f>
        <v>44106</v>
      </c>
      <c r="AV71" s="30">
        <f t="shared" ref="AV71:AV134" si="9">+(Y71*AH71+N71*W71+B71*K71+AJ71*AS71)/(K71+W71+AH71)</f>
        <v>9.5660932067783619</v>
      </c>
      <c r="AW71" s="31">
        <f t="shared" ref="AW71:AW134" si="10">+(AV71-$AW$1)/$AX$1</f>
        <v>0.63405774203908838</v>
      </c>
      <c r="AX71">
        <f t="shared" ca="1" si="3"/>
        <v>1.3094218173169758</v>
      </c>
      <c r="AY71">
        <f t="shared" ca="1" si="4"/>
        <v>-3.4515558424521642E-2</v>
      </c>
      <c r="AZ71">
        <f t="shared" ca="1" si="5"/>
        <v>-0.45225895876134403</v>
      </c>
      <c r="BA71">
        <f t="shared" ca="1" si="6"/>
        <v>-0.58578741020434277</v>
      </c>
      <c r="BB71">
        <f t="shared" ca="1" si="7"/>
        <v>-0.77853368465217476</v>
      </c>
    </row>
    <row r="72" spans="1:54">
      <c r="A72" s="71">
        <v>44113</v>
      </c>
      <c r="B72" s="5">
        <v>9.5706000000000007</v>
      </c>
      <c r="C72">
        <v>-8.8455999999999992</v>
      </c>
      <c r="D72">
        <v>-1.2011000000000001</v>
      </c>
      <c r="E72">
        <v>54.4251</v>
      </c>
      <c r="F72">
        <v>6.8316999999999997</v>
      </c>
      <c r="G72">
        <v>0</v>
      </c>
      <c r="H72">
        <v>13.085100000000001</v>
      </c>
      <c r="I72">
        <v>-16.020499999999998</v>
      </c>
      <c r="J72">
        <v>61.06</v>
      </c>
      <c r="K72">
        <v>240156.79139999999</v>
      </c>
      <c r="M72" s="71">
        <v>44113</v>
      </c>
      <c r="N72" s="5">
        <v>7.3754999999999997</v>
      </c>
      <c r="O72">
        <v>2.7707999999999999</v>
      </c>
      <c r="P72">
        <v>0.28849999999999998</v>
      </c>
      <c r="Q72">
        <v>42.563699999999997</v>
      </c>
      <c r="R72">
        <v>3.5636999999999999</v>
      </c>
      <c r="S72" t="s">
        <v>33</v>
      </c>
      <c r="T72">
        <v>26.819400000000002</v>
      </c>
      <c r="U72">
        <v>11.735799999999999</v>
      </c>
      <c r="V72">
        <v>66.650000000000006</v>
      </c>
      <c r="W72">
        <v>102759.7023</v>
      </c>
      <c r="Y72" s="5">
        <v>3.1183999999999998</v>
      </c>
      <c r="Z72">
        <v>6.0420999999999996</v>
      </c>
      <c r="AA72">
        <v>0.54090000000000005</v>
      </c>
      <c r="AB72">
        <v>8.0347000000000008</v>
      </c>
      <c r="AC72">
        <v>-0.22020000000000001</v>
      </c>
      <c r="AD72" t="s">
        <v>33</v>
      </c>
      <c r="AE72">
        <v>8.59</v>
      </c>
      <c r="AF72">
        <v>6.5218999999999996</v>
      </c>
      <c r="AG72">
        <v>0.998</v>
      </c>
      <c r="AH72">
        <v>8246.6638999999996</v>
      </c>
      <c r="AJ72">
        <v>3.4093</v>
      </c>
      <c r="AK72">
        <v>20.652100000000001</v>
      </c>
      <c r="AL72">
        <v>1.2417</v>
      </c>
      <c r="AM72">
        <v>39.084099999999999</v>
      </c>
      <c r="AN72">
        <v>0.66010000000000002</v>
      </c>
      <c r="AO72">
        <v>195.11080000000001</v>
      </c>
      <c r="AP72">
        <v>51.430999999999997</v>
      </c>
      <c r="AQ72">
        <v>40.930300000000003</v>
      </c>
      <c r="AR72">
        <v>128.523</v>
      </c>
      <c r="AS72">
        <v>106462.3679</v>
      </c>
      <c r="AU72" s="1">
        <f t="shared" si="8"/>
        <v>44113</v>
      </c>
      <c r="AV72" s="30">
        <f t="shared" si="9"/>
        <v>9.8103324483653651</v>
      </c>
      <c r="AW72" s="31">
        <f t="shared" si="10"/>
        <v>0.70987175143630454</v>
      </c>
      <c r="AX72">
        <f t="shared" ca="1" si="3"/>
        <v>1.3094218173169758</v>
      </c>
      <c r="AY72">
        <f t="shared" ca="1" si="4"/>
        <v>0.71560496112828542</v>
      </c>
      <c r="AZ72">
        <f t="shared" ca="1" si="5"/>
        <v>-0.45000732450607639</v>
      </c>
      <c r="BA72">
        <f t="shared" ca="1" si="6"/>
        <v>-0.58578741020434277</v>
      </c>
      <c r="BB72">
        <f t="shared" ca="1" si="7"/>
        <v>-0.77853368465217476</v>
      </c>
    </row>
    <row r="73" spans="1:54">
      <c r="A73" s="71">
        <v>44120</v>
      </c>
      <c r="B73" s="5">
        <v>9.5548999999999999</v>
      </c>
      <c r="C73">
        <v>-8.8455999999999992</v>
      </c>
      <c r="D73">
        <v>-1.2011000000000001</v>
      </c>
      <c r="E73">
        <v>54.4251</v>
      </c>
      <c r="F73">
        <v>6.8316999999999997</v>
      </c>
      <c r="G73">
        <v>0</v>
      </c>
      <c r="H73">
        <v>13.085100000000001</v>
      </c>
      <c r="I73">
        <v>-16.020499999999998</v>
      </c>
      <c r="J73">
        <v>60.7</v>
      </c>
      <c r="K73">
        <v>238740.86540000001</v>
      </c>
      <c r="M73" s="71">
        <v>44120</v>
      </c>
      <c r="N73" s="5">
        <v>7.9004000000000003</v>
      </c>
      <c r="O73">
        <v>2.7707999999999999</v>
      </c>
      <c r="P73">
        <v>0.28849999999999998</v>
      </c>
      <c r="Q73">
        <v>42.563699999999997</v>
      </c>
      <c r="R73">
        <v>3.5636999999999999</v>
      </c>
      <c r="S73" t="s">
        <v>33</v>
      </c>
      <c r="T73">
        <v>26.819400000000002</v>
      </c>
      <c r="U73">
        <v>11.735799999999999</v>
      </c>
      <c r="V73">
        <v>78.099999999999994</v>
      </c>
      <c r="W73">
        <v>120413.09450000001</v>
      </c>
      <c r="Y73" s="5">
        <v>3.2277999999999998</v>
      </c>
      <c r="Z73">
        <v>6.0420999999999996</v>
      </c>
      <c r="AA73">
        <v>0.54090000000000005</v>
      </c>
      <c r="AB73">
        <v>8.0347000000000008</v>
      </c>
      <c r="AC73">
        <v>-0.22020000000000001</v>
      </c>
      <c r="AD73" t="s">
        <v>33</v>
      </c>
      <c r="AE73">
        <v>8.59</v>
      </c>
      <c r="AF73">
        <v>6.5218999999999996</v>
      </c>
      <c r="AG73">
        <v>1.036</v>
      </c>
      <c r="AH73">
        <v>8561.4220999999998</v>
      </c>
      <c r="AJ73">
        <v>3.9089</v>
      </c>
      <c r="AK73">
        <v>20.652100000000001</v>
      </c>
      <c r="AL73">
        <v>1.2417</v>
      </c>
      <c r="AM73">
        <v>39.084099999999999</v>
      </c>
      <c r="AN73">
        <v>0.66010000000000002</v>
      </c>
      <c r="AO73">
        <v>195.11080000000001</v>
      </c>
      <c r="AP73">
        <v>51.430999999999997</v>
      </c>
      <c r="AQ73">
        <v>40.930300000000003</v>
      </c>
      <c r="AR73">
        <v>151.87700000000001</v>
      </c>
      <c r="AS73">
        <v>125808.3281</v>
      </c>
      <c r="AU73" s="1">
        <f t="shared" si="8"/>
        <v>44120</v>
      </c>
      <c r="AV73" s="30">
        <f t="shared" si="9"/>
        <v>10.203172405125903</v>
      </c>
      <c r="AW73" s="31">
        <f t="shared" si="10"/>
        <v>0.83181273020746638</v>
      </c>
      <c r="AX73">
        <f t="shared" ca="1" si="3"/>
        <v>1.3094218173169758</v>
      </c>
      <c r="AY73">
        <f t="shared" ca="1" si="4"/>
        <v>0.77246546817619754</v>
      </c>
      <c r="AZ73">
        <f t="shared" ca="1" si="5"/>
        <v>-0.44684844575438643</v>
      </c>
      <c r="BA73">
        <f t="shared" ca="1" si="6"/>
        <v>-0.58578741020434277</v>
      </c>
      <c r="BB73">
        <f t="shared" ca="1" si="7"/>
        <v>-0.77853368465217476</v>
      </c>
    </row>
    <row r="74" spans="1:54">
      <c r="A74" s="71">
        <v>44127</v>
      </c>
      <c r="B74" s="5">
        <v>9.7011000000000003</v>
      </c>
      <c r="C74">
        <v>-8.8455999999999992</v>
      </c>
      <c r="D74">
        <v>-1.2011000000000001</v>
      </c>
      <c r="E74">
        <v>54.4251</v>
      </c>
      <c r="F74">
        <v>6.8316999999999997</v>
      </c>
      <c r="G74">
        <v>0</v>
      </c>
      <c r="H74">
        <v>13.085100000000001</v>
      </c>
      <c r="I74">
        <v>-16.020499999999998</v>
      </c>
      <c r="J74">
        <v>64.05</v>
      </c>
      <c r="K74">
        <v>251916.84390000001</v>
      </c>
      <c r="M74" s="71">
        <v>44127</v>
      </c>
      <c r="N74" s="5">
        <v>8.1928999999999998</v>
      </c>
      <c r="O74">
        <v>2.7707999999999999</v>
      </c>
      <c r="P74">
        <v>0.28849999999999998</v>
      </c>
      <c r="Q74">
        <v>42.563699999999997</v>
      </c>
      <c r="R74">
        <v>3.5636999999999999</v>
      </c>
      <c r="S74" t="s">
        <v>33</v>
      </c>
      <c r="T74">
        <v>26.819400000000002</v>
      </c>
      <c r="U74">
        <v>11.735799999999999</v>
      </c>
      <c r="V74">
        <v>85.45</v>
      </c>
      <c r="W74">
        <v>131745.18470000001</v>
      </c>
      <c r="Y74" s="5">
        <v>3.3919999999999999</v>
      </c>
      <c r="Z74">
        <v>6.0420999999999996</v>
      </c>
      <c r="AA74">
        <v>0.54090000000000005</v>
      </c>
      <c r="AB74">
        <v>8.0347000000000008</v>
      </c>
      <c r="AC74">
        <v>-0.22020000000000001</v>
      </c>
      <c r="AD74" t="s">
        <v>33</v>
      </c>
      <c r="AE74">
        <v>8.59</v>
      </c>
      <c r="AF74">
        <v>6.5218999999999996</v>
      </c>
      <c r="AG74">
        <v>1.093</v>
      </c>
      <c r="AH74">
        <v>9033.5593000000008</v>
      </c>
      <c r="AJ74">
        <v>4.2218</v>
      </c>
      <c r="AK74">
        <v>20.652100000000001</v>
      </c>
      <c r="AL74">
        <v>1.2417</v>
      </c>
      <c r="AM74">
        <v>39.084099999999999</v>
      </c>
      <c r="AN74">
        <v>0.66010000000000002</v>
      </c>
      <c r="AO74">
        <v>195.11080000000001</v>
      </c>
      <c r="AP74">
        <v>51.430999999999997</v>
      </c>
      <c r="AQ74">
        <v>40.930300000000003</v>
      </c>
      <c r="AR74">
        <v>166.50399999999999</v>
      </c>
      <c r="AS74">
        <v>137924.3811</v>
      </c>
      <c r="AU74" s="1">
        <f t="shared" si="8"/>
        <v>44127</v>
      </c>
      <c r="AV74" s="30">
        <f t="shared" si="9"/>
        <v>10.532780939758808</v>
      </c>
      <c r="AW74" s="31">
        <f t="shared" si="10"/>
        <v>0.93412611924229172</v>
      </c>
      <c r="AX74">
        <f t="shared" ca="1" si="3"/>
        <v>1.3094218173169758</v>
      </c>
      <c r="AY74">
        <f t="shared" ca="1" si="4"/>
        <v>0.86392120225456892</v>
      </c>
      <c r="AZ74">
        <f t="shared" ca="1" si="5"/>
        <v>-0.44109060486263085</v>
      </c>
      <c r="BA74">
        <f t="shared" ca="1" si="6"/>
        <v>-0.58578741020434277</v>
      </c>
      <c r="BB74">
        <f t="shared" ca="1" si="7"/>
        <v>-0.77853368465217476</v>
      </c>
    </row>
    <row r="75" spans="1:54">
      <c r="A75" s="71">
        <v>44134</v>
      </c>
      <c r="B75" s="5">
        <v>9.1332000000000004</v>
      </c>
      <c r="C75">
        <v>-8.8455999999999992</v>
      </c>
      <c r="D75">
        <v>-1.2011000000000001</v>
      </c>
      <c r="E75">
        <v>54.4251</v>
      </c>
      <c r="F75">
        <v>6.8316999999999997</v>
      </c>
      <c r="G75">
        <v>0</v>
      </c>
      <c r="H75">
        <v>13.085100000000001</v>
      </c>
      <c r="I75">
        <v>-16.020499999999998</v>
      </c>
      <c r="J75">
        <v>51.04</v>
      </c>
      <c r="K75">
        <v>200746.84950000001</v>
      </c>
      <c r="M75" s="71">
        <v>44134</v>
      </c>
      <c r="N75" s="5">
        <v>7.5721999999999996</v>
      </c>
      <c r="O75">
        <v>2.7707999999999999</v>
      </c>
      <c r="P75">
        <v>0.28849999999999998</v>
      </c>
      <c r="Q75">
        <v>42.563699999999997</v>
      </c>
      <c r="R75">
        <v>3.5636999999999999</v>
      </c>
      <c r="S75" t="s">
        <v>33</v>
      </c>
      <c r="T75">
        <v>26.819400000000002</v>
      </c>
      <c r="U75">
        <v>11.735799999999999</v>
      </c>
      <c r="V75">
        <v>73.05</v>
      </c>
      <c r="W75">
        <v>112627.10060000001</v>
      </c>
      <c r="Y75" s="5">
        <v>2.8557999999999999</v>
      </c>
      <c r="Z75">
        <v>6.0420999999999996</v>
      </c>
      <c r="AA75">
        <v>0.54090000000000005</v>
      </c>
      <c r="AB75">
        <v>8.0347000000000008</v>
      </c>
      <c r="AC75">
        <v>-0.22020000000000001</v>
      </c>
      <c r="AD75" t="s">
        <v>33</v>
      </c>
      <c r="AE75">
        <v>8.59</v>
      </c>
      <c r="AF75">
        <v>6.5218999999999996</v>
      </c>
      <c r="AG75">
        <v>0.90700000000000003</v>
      </c>
      <c r="AH75">
        <v>7491.2443000000003</v>
      </c>
      <c r="AJ75">
        <v>3.7980999999999998</v>
      </c>
      <c r="AK75">
        <v>20.652100000000001</v>
      </c>
      <c r="AL75">
        <v>1.2417</v>
      </c>
      <c r="AM75">
        <v>39.084099999999999</v>
      </c>
      <c r="AN75">
        <v>0.66010000000000002</v>
      </c>
      <c r="AO75">
        <v>195.11080000000001</v>
      </c>
      <c r="AP75">
        <v>51.430999999999997</v>
      </c>
      <c r="AQ75">
        <v>40.930300000000003</v>
      </c>
      <c r="AR75">
        <v>146.69800000000001</v>
      </c>
      <c r="AS75">
        <v>121518.05349999999</v>
      </c>
      <c r="AU75" s="1">
        <f t="shared" si="8"/>
        <v>44134</v>
      </c>
      <c r="AV75" s="30">
        <f t="shared" si="9"/>
        <v>9.8771301057233352</v>
      </c>
      <c r="AW75" s="31">
        <f t="shared" si="10"/>
        <v>0.73060633196375513</v>
      </c>
      <c r="AX75">
        <f t="shared" ca="1" si="3"/>
        <v>1.3094218173169758</v>
      </c>
      <c r="AY75">
        <f t="shared" ca="1" si="4"/>
        <v>0.94065624403068793</v>
      </c>
      <c r="AZ75">
        <f t="shared" ca="1" si="5"/>
        <v>-0.44109060486263085</v>
      </c>
      <c r="BA75">
        <f t="shared" ca="1" si="6"/>
        <v>-0.58578741020434277</v>
      </c>
      <c r="BB75">
        <f t="shared" ca="1" si="7"/>
        <v>-0.77853368465217476</v>
      </c>
    </row>
    <row r="76" spans="1:54">
      <c r="A76" s="71">
        <v>44141</v>
      </c>
      <c r="B76" s="5">
        <v>9.3297000000000008</v>
      </c>
      <c r="C76">
        <v>-8.8455999999999992</v>
      </c>
      <c r="D76">
        <v>-1.2011000000000001</v>
      </c>
      <c r="E76">
        <v>54.4251</v>
      </c>
      <c r="F76">
        <v>6.8316999999999997</v>
      </c>
      <c r="G76">
        <v>0</v>
      </c>
      <c r="H76">
        <v>13.085100000000001</v>
      </c>
      <c r="I76">
        <v>-16.020499999999998</v>
      </c>
      <c r="J76">
        <v>55.54</v>
      </c>
      <c r="K76">
        <v>218445.9252</v>
      </c>
      <c r="M76" s="71">
        <v>44141</v>
      </c>
      <c r="N76" s="5">
        <v>7.7710999999999997</v>
      </c>
      <c r="O76">
        <v>2.7707999999999999</v>
      </c>
      <c r="P76">
        <v>0.28849999999999998</v>
      </c>
      <c r="Q76">
        <v>42.563699999999997</v>
      </c>
      <c r="R76">
        <v>3.5636999999999999</v>
      </c>
      <c r="S76" t="s">
        <v>33</v>
      </c>
      <c r="T76">
        <v>26.819400000000002</v>
      </c>
      <c r="U76">
        <v>11.735799999999999</v>
      </c>
      <c r="V76">
        <v>78.599999999999994</v>
      </c>
      <c r="W76">
        <v>121183.985</v>
      </c>
      <c r="Y76" s="5">
        <v>3.1511999999999998</v>
      </c>
      <c r="Z76">
        <v>6.0420999999999996</v>
      </c>
      <c r="AA76">
        <v>0.54090000000000005</v>
      </c>
      <c r="AB76">
        <v>8.0347000000000008</v>
      </c>
      <c r="AC76">
        <v>-0.22020000000000001</v>
      </c>
      <c r="AD76" t="s">
        <v>33</v>
      </c>
      <c r="AE76">
        <v>8.59</v>
      </c>
      <c r="AF76">
        <v>6.5218999999999996</v>
      </c>
      <c r="AG76">
        <v>1.01</v>
      </c>
      <c r="AH76">
        <v>8341.0913999999993</v>
      </c>
      <c r="AJ76">
        <v>3.9426999999999999</v>
      </c>
      <c r="AK76">
        <v>20.652100000000001</v>
      </c>
      <c r="AL76">
        <v>1.2417</v>
      </c>
      <c r="AM76">
        <v>39.084099999999999</v>
      </c>
      <c r="AN76">
        <v>0.66010000000000002</v>
      </c>
      <c r="AO76">
        <v>195.11080000000001</v>
      </c>
      <c r="AP76">
        <v>51.430999999999997</v>
      </c>
      <c r="AQ76">
        <v>40.930300000000003</v>
      </c>
      <c r="AR76">
        <v>153.46</v>
      </c>
      <c r="AS76">
        <v>127119.2453</v>
      </c>
      <c r="AU76" s="1">
        <f t="shared" si="8"/>
        <v>44141</v>
      </c>
      <c r="AV76" s="30">
        <f t="shared" si="9"/>
        <v>10.079131001460814</v>
      </c>
      <c r="AW76" s="31">
        <f t="shared" si="10"/>
        <v>0.79330918719773669</v>
      </c>
      <c r="AX76">
        <f t="shared" ca="1" si="3"/>
        <v>1.3094218173169758</v>
      </c>
      <c r="AY76">
        <f t="shared" ca="1" si="4"/>
        <v>0.94065624403068793</v>
      </c>
      <c r="AZ76">
        <f t="shared" ca="1" si="5"/>
        <v>-0.44109060486263085</v>
      </c>
      <c r="BA76">
        <f t="shared" ca="1" si="6"/>
        <v>-0.58578741020434277</v>
      </c>
      <c r="BB76">
        <f t="shared" ca="1" si="7"/>
        <v>-0.77853368465217476</v>
      </c>
    </row>
    <row r="77" spans="1:54">
      <c r="A77" s="71">
        <v>44148</v>
      </c>
      <c r="B77" s="5">
        <v>9.8467000000000002</v>
      </c>
      <c r="C77">
        <v>-8.8455999999999992</v>
      </c>
      <c r="D77">
        <v>-1.2011000000000001</v>
      </c>
      <c r="E77">
        <v>54.4251</v>
      </c>
      <c r="F77">
        <v>6.8316999999999997</v>
      </c>
      <c r="G77">
        <v>0</v>
      </c>
      <c r="H77">
        <v>13.085100000000001</v>
      </c>
      <c r="I77">
        <v>-16.020499999999998</v>
      </c>
      <c r="J77">
        <v>67.385000000000005</v>
      </c>
      <c r="K77">
        <v>265033.82559999998</v>
      </c>
      <c r="M77" s="71">
        <v>44148</v>
      </c>
      <c r="N77" s="5">
        <v>7.6890999999999998</v>
      </c>
      <c r="O77">
        <v>2.7707999999999999</v>
      </c>
      <c r="P77">
        <v>0.28849999999999998</v>
      </c>
      <c r="Q77">
        <v>42.563699999999997</v>
      </c>
      <c r="R77">
        <v>3.5636999999999999</v>
      </c>
      <c r="S77" t="s">
        <v>33</v>
      </c>
      <c r="T77">
        <v>26.819400000000002</v>
      </c>
      <c r="U77">
        <v>11.735799999999999</v>
      </c>
      <c r="V77">
        <v>78.349999999999994</v>
      </c>
      <c r="W77">
        <v>120798.5398</v>
      </c>
      <c r="Y77" s="5">
        <v>3.2168999999999999</v>
      </c>
      <c r="Z77">
        <v>6.0420999999999996</v>
      </c>
      <c r="AA77">
        <v>0.54090000000000005</v>
      </c>
      <c r="AB77">
        <v>8.0347000000000008</v>
      </c>
      <c r="AC77">
        <v>-0.22020000000000001</v>
      </c>
      <c r="AD77" t="s">
        <v>33</v>
      </c>
      <c r="AE77">
        <v>8.59</v>
      </c>
      <c r="AF77">
        <v>6.5218999999999996</v>
      </c>
      <c r="AG77">
        <v>1.0329999999999999</v>
      </c>
      <c r="AH77">
        <v>8529.9462999999996</v>
      </c>
      <c r="AJ77">
        <v>3.9026999999999998</v>
      </c>
      <c r="AK77">
        <v>20.652100000000001</v>
      </c>
      <c r="AL77">
        <v>1.2417</v>
      </c>
      <c r="AM77">
        <v>39.084099999999999</v>
      </c>
      <c r="AN77">
        <v>0.66010000000000002</v>
      </c>
      <c r="AO77">
        <v>195.11080000000001</v>
      </c>
      <c r="AP77">
        <v>51.430999999999997</v>
      </c>
      <c r="AQ77">
        <v>40.930300000000003</v>
      </c>
      <c r="AR77">
        <v>151.59</v>
      </c>
      <c r="AS77">
        <v>125569.9795</v>
      </c>
      <c r="AU77" s="1">
        <f t="shared" si="8"/>
        <v>44148</v>
      </c>
      <c r="AV77" s="30">
        <f t="shared" si="9"/>
        <v>10.285066411833846</v>
      </c>
      <c r="AW77" s="31">
        <f t="shared" si="10"/>
        <v>0.85723335039032089</v>
      </c>
      <c r="AX77">
        <f t="shared" ca="1" si="3"/>
        <v>1.3094218173169758</v>
      </c>
      <c r="AY77">
        <f t="shared" ca="1" si="4"/>
        <v>0.94065624403068793</v>
      </c>
      <c r="AZ77">
        <f t="shared" ca="1" si="5"/>
        <v>-0.4362153006936087</v>
      </c>
      <c r="BA77">
        <f t="shared" ca="1" si="6"/>
        <v>-0.58578741020434277</v>
      </c>
      <c r="BB77">
        <f t="shared" ca="1" si="7"/>
        <v>-0.77853368465217476</v>
      </c>
    </row>
    <row r="78" spans="1:54">
      <c r="A78" s="71">
        <v>44155</v>
      </c>
      <c r="B78" s="5">
        <v>10.0806</v>
      </c>
      <c r="C78">
        <v>-8.8455999999999992</v>
      </c>
      <c r="D78">
        <v>-1.2011000000000001</v>
      </c>
      <c r="E78">
        <v>54.4251</v>
      </c>
      <c r="F78">
        <v>6.8316999999999997</v>
      </c>
      <c r="G78">
        <v>0</v>
      </c>
      <c r="H78">
        <v>13.085100000000001</v>
      </c>
      <c r="I78">
        <v>-16.020499999999998</v>
      </c>
      <c r="J78">
        <v>72.745000000000005</v>
      </c>
      <c r="K78">
        <v>286115.39130000002</v>
      </c>
      <c r="M78" s="71">
        <v>44155</v>
      </c>
      <c r="N78" s="5">
        <v>7.524</v>
      </c>
      <c r="O78">
        <v>2.7707999999999999</v>
      </c>
      <c r="P78">
        <v>0.28849999999999998</v>
      </c>
      <c r="Q78">
        <v>42.563699999999997</v>
      </c>
      <c r="R78">
        <v>3.5636999999999999</v>
      </c>
      <c r="S78" t="s">
        <v>33</v>
      </c>
      <c r="T78">
        <v>26.819400000000002</v>
      </c>
      <c r="U78">
        <v>11.735799999999999</v>
      </c>
      <c r="V78">
        <v>80.599999999999994</v>
      </c>
      <c r="W78">
        <v>117313.40119999999</v>
      </c>
      <c r="Y78" s="5">
        <v>3.0417999999999998</v>
      </c>
      <c r="Z78">
        <v>6.0420999999999996</v>
      </c>
      <c r="AA78">
        <v>0.54090000000000005</v>
      </c>
      <c r="AB78">
        <v>8.0347000000000008</v>
      </c>
      <c r="AC78">
        <v>-0.22020000000000001</v>
      </c>
      <c r="AD78" t="s">
        <v>33</v>
      </c>
      <c r="AE78">
        <v>8.59</v>
      </c>
      <c r="AF78">
        <v>6.5218999999999996</v>
      </c>
      <c r="AG78">
        <v>0.97199999999999998</v>
      </c>
      <c r="AH78">
        <v>8026.3332</v>
      </c>
      <c r="AJ78">
        <v>3.9735</v>
      </c>
      <c r="AK78">
        <v>20.652100000000001</v>
      </c>
      <c r="AL78">
        <v>1.2417</v>
      </c>
      <c r="AM78">
        <v>39.084099999999999</v>
      </c>
      <c r="AN78">
        <v>0.66010000000000002</v>
      </c>
      <c r="AO78">
        <v>195.11080000000001</v>
      </c>
      <c r="AP78">
        <v>51.430999999999997</v>
      </c>
      <c r="AQ78">
        <v>40.930300000000003</v>
      </c>
      <c r="AR78">
        <v>154.899</v>
      </c>
      <c r="AS78">
        <v>128310.98820000001</v>
      </c>
      <c r="AU78" s="1">
        <f t="shared" si="8"/>
        <v>44155</v>
      </c>
      <c r="AV78" s="30">
        <f t="shared" si="9"/>
        <v>10.453482743204628</v>
      </c>
      <c r="AW78" s="31">
        <f t="shared" si="10"/>
        <v>0.90951126136901517</v>
      </c>
      <c r="AX78">
        <f t="shared" ca="1" si="3"/>
        <v>1.3094218173169758</v>
      </c>
      <c r="AY78">
        <f t="shared" ca="1" si="4"/>
        <v>0.94065624403068793</v>
      </c>
      <c r="AZ78">
        <f t="shared" ca="1" si="5"/>
        <v>-0.4343360445022838</v>
      </c>
      <c r="BA78">
        <f t="shared" ca="1" si="6"/>
        <v>-0.58578741020434277</v>
      </c>
      <c r="BB78">
        <f t="shared" ca="1" si="7"/>
        <v>-0.77853368465217476</v>
      </c>
    </row>
    <row r="79" spans="1:54">
      <c r="A79" s="71">
        <v>44162</v>
      </c>
      <c r="B79" s="5">
        <v>10.452500000000001</v>
      </c>
      <c r="C79">
        <v>-8.8455999999999992</v>
      </c>
      <c r="D79">
        <v>-1.2011000000000001</v>
      </c>
      <c r="E79">
        <v>54.4251</v>
      </c>
      <c r="F79">
        <v>6.8316999999999997</v>
      </c>
      <c r="G79">
        <v>0</v>
      </c>
      <c r="H79">
        <v>13.085100000000001</v>
      </c>
      <c r="I79">
        <v>-16.020499999999998</v>
      </c>
      <c r="J79">
        <v>81.265000000000001</v>
      </c>
      <c r="K79">
        <v>319625.64120000001</v>
      </c>
      <c r="M79" s="71">
        <v>44162</v>
      </c>
      <c r="N79" s="5">
        <v>7.5605000000000002</v>
      </c>
      <c r="O79">
        <v>2.7707999999999999</v>
      </c>
      <c r="P79">
        <v>0.28849999999999998</v>
      </c>
      <c r="Q79">
        <v>42.563699999999997</v>
      </c>
      <c r="R79">
        <v>3.5636999999999999</v>
      </c>
      <c r="S79" t="s">
        <v>33</v>
      </c>
      <c r="T79">
        <v>26.819400000000002</v>
      </c>
      <c r="U79">
        <v>11.735799999999999</v>
      </c>
      <c r="V79">
        <v>82.9</v>
      </c>
      <c r="W79">
        <v>120661.054</v>
      </c>
      <c r="Y79" s="5">
        <v>3.1183999999999998</v>
      </c>
      <c r="Z79">
        <v>6.0420999999999996</v>
      </c>
      <c r="AA79">
        <v>0.54090000000000005</v>
      </c>
      <c r="AB79">
        <v>8.0347000000000008</v>
      </c>
      <c r="AC79">
        <v>-0.22020000000000001</v>
      </c>
      <c r="AD79" t="s">
        <v>33</v>
      </c>
      <c r="AE79">
        <v>8.59</v>
      </c>
      <c r="AF79">
        <v>6.5218999999999996</v>
      </c>
      <c r="AG79">
        <v>0.998</v>
      </c>
      <c r="AH79">
        <v>8246.6638999999996</v>
      </c>
      <c r="AJ79">
        <v>4.0525000000000002</v>
      </c>
      <c r="AK79">
        <v>20.652100000000001</v>
      </c>
      <c r="AL79">
        <v>1.2417</v>
      </c>
      <c r="AM79">
        <v>39.084099999999999</v>
      </c>
      <c r="AN79">
        <v>0.66010000000000002</v>
      </c>
      <c r="AO79">
        <v>195.11080000000001</v>
      </c>
      <c r="AP79">
        <v>51.430999999999997</v>
      </c>
      <c r="AQ79">
        <v>40.930300000000003</v>
      </c>
      <c r="AR79">
        <v>158.59100000000001</v>
      </c>
      <c r="AS79">
        <v>131369.79500000001</v>
      </c>
      <c r="AU79" s="1">
        <f t="shared" si="8"/>
        <v>44162</v>
      </c>
      <c r="AV79" s="30">
        <f t="shared" si="9"/>
        <v>10.726598828696263</v>
      </c>
      <c r="AW79" s="31">
        <f t="shared" si="10"/>
        <v>0.99428889717172786</v>
      </c>
      <c r="AX79">
        <f t="shared" ca="1" si="3"/>
        <v>1.3094218173169758</v>
      </c>
      <c r="AY79">
        <f t="shared" ca="1" si="4"/>
        <v>0.94065624403068793</v>
      </c>
      <c r="AZ79">
        <f t="shared" ca="1" si="5"/>
        <v>-0.42698533635485125</v>
      </c>
      <c r="BA79">
        <f t="shared" ca="1" si="6"/>
        <v>-0.58578741020434277</v>
      </c>
      <c r="BB79">
        <f t="shared" ca="1" si="7"/>
        <v>-0.77853368465217476</v>
      </c>
    </row>
    <row r="80" spans="1:54">
      <c r="A80" s="71">
        <v>44169</v>
      </c>
      <c r="B80" s="5">
        <v>10.3163</v>
      </c>
      <c r="C80">
        <v>-8.8455999999999992</v>
      </c>
      <c r="D80">
        <v>-1.2011000000000001</v>
      </c>
      <c r="E80">
        <v>54.4251</v>
      </c>
      <c r="F80">
        <v>6.8316999999999997</v>
      </c>
      <c r="G80">
        <v>0</v>
      </c>
      <c r="H80">
        <v>13.085100000000001</v>
      </c>
      <c r="I80">
        <v>-16.020499999999998</v>
      </c>
      <c r="J80">
        <v>78.144999999999996</v>
      </c>
      <c r="K80">
        <v>307354.28210000001</v>
      </c>
      <c r="M80" s="71">
        <v>44169</v>
      </c>
      <c r="N80" s="5">
        <v>7.4865000000000004</v>
      </c>
      <c r="O80">
        <v>2.7707999999999999</v>
      </c>
      <c r="P80">
        <v>0.28849999999999998</v>
      </c>
      <c r="Q80">
        <v>42.563699999999997</v>
      </c>
      <c r="R80">
        <v>3.5636999999999999</v>
      </c>
      <c r="S80" t="s">
        <v>33</v>
      </c>
      <c r="T80">
        <v>26.819400000000002</v>
      </c>
      <c r="U80">
        <v>11.735799999999999</v>
      </c>
      <c r="V80">
        <v>82.45</v>
      </c>
      <c r="W80">
        <v>120006.0785</v>
      </c>
      <c r="Y80" s="5">
        <v>3.2059000000000002</v>
      </c>
      <c r="Z80">
        <v>6.0420999999999996</v>
      </c>
      <c r="AA80">
        <v>0.54090000000000005</v>
      </c>
      <c r="AB80">
        <v>8.0347000000000008</v>
      </c>
      <c r="AC80">
        <v>-0.22020000000000001</v>
      </c>
      <c r="AD80" t="s">
        <v>33</v>
      </c>
      <c r="AE80">
        <v>8.59</v>
      </c>
      <c r="AF80">
        <v>6.5218999999999996</v>
      </c>
      <c r="AG80">
        <v>1.0289999999999999</v>
      </c>
      <c r="AH80">
        <v>8498.4704999999994</v>
      </c>
      <c r="AJ80">
        <v>4.1170999999999998</v>
      </c>
      <c r="AK80">
        <v>20.652100000000001</v>
      </c>
      <c r="AL80">
        <v>1.2417</v>
      </c>
      <c r="AM80">
        <v>39.084099999999999</v>
      </c>
      <c r="AN80">
        <v>0.66010000000000002</v>
      </c>
      <c r="AO80">
        <v>195.11080000000001</v>
      </c>
      <c r="AP80">
        <v>51.430999999999997</v>
      </c>
      <c r="AQ80">
        <v>40.930300000000003</v>
      </c>
      <c r="AR80">
        <v>161.613</v>
      </c>
      <c r="AS80">
        <v>133872.4552</v>
      </c>
      <c r="AU80" s="1">
        <f t="shared" si="8"/>
        <v>44169</v>
      </c>
      <c r="AV80" s="30">
        <f t="shared" si="9"/>
        <v>10.663076407718908</v>
      </c>
      <c r="AW80" s="31">
        <f t="shared" si="10"/>
        <v>0.97457097883223942</v>
      </c>
      <c r="AX80">
        <f t="shared" ca="1" si="3"/>
        <v>1.3094218173169758</v>
      </c>
      <c r="AY80">
        <f t="shared" ca="1" si="4"/>
        <v>0.96875718808983935</v>
      </c>
      <c r="AZ80">
        <f t="shared" ca="1" si="5"/>
        <v>-0.41125205720551516</v>
      </c>
      <c r="BA80">
        <f t="shared" ca="1" si="6"/>
        <v>-0.58578741020434277</v>
      </c>
      <c r="BB80">
        <f t="shared" ca="1" si="7"/>
        <v>-0.77853368465217476</v>
      </c>
    </row>
    <row r="81" spans="1:54">
      <c r="A81" s="71">
        <v>44176</v>
      </c>
      <c r="B81" s="5">
        <v>10.2875</v>
      </c>
      <c r="C81">
        <v>-8.8455999999999992</v>
      </c>
      <c r="D81">
        <v>-1.2011000000000001</v>
      </c>
      <c r="E81">
        <v>54.4251</v>
      </c>
      <c r="F81">
        <v>6.8316999999999997</v>
      </c>
      <c r="G81">
        <v>0</v>
      </c>
      <c r="H81">
        <v>13.085100000000001</v>
      </c>
      <c r="I81">
        <v>-16.020499999999998</v>
      </c>
      <c r="J81">
        <v>77.484999999999999</v>
      </c>
      <c r="K81">
        <v>304758.41769999999</v>
      </c>
      <c r="M81" s="71">
        <v>44176</v>
      </c>
      <c r="N81" s="5">
        <v>7.3274999999999997</v>
      </c>
      <c r="O81">
        <v>2.7707999999999999</v>
      </c>
      <c r="P81">
        <v>0.28849999999999998</v>
      </c>
      <c r="Q81">
        <v>42.563699999999997</v>
      </c>
      <c r="R81">
        <v>3.5636999999999999</v>
      </c>
      <c r="S81" t="s">
        <v>33</v>
      </c>
      <c r="T81">
        <v>26.819400000000002</v>
      </c>
      <c r="U81">
        <v>11.735799999999999</v>
      </c>
      <c r="V81">
        <v>80</v>
      </c>
      <c r="W81">
        <v>116440.1004</v>
      </c>
      <c r="Y81" s="5">
        <v>3.0964999999999998</v>
      </c>
      <c r="Z81">
        <v>6.0420999999999996</v>
      </c>
      <c r="AA81">
        <v>0.54090000000000005</v>
      </c>
      <c r="AB81">
        <v>8.0347000000000008</v>
      </c>
      <c r="AC81">
        <v>-0.22020000000000001</v>
      </c>
      <c r="AD81" t="s">
        <v>33</v>
      </c>
      <c r="AE81">
        <v>8.59</v>
      </c>
      <c r="AF81">
        <v>6.5218999999999996</v>
      </c>
      <c r="AG81">
        <v>0.99099999999999999</v>
      </c>
      <c r="AH81">
        <v>8183.7123000000001</v>
      </c>
      <c r="AJ81">
        <v>3.9929999999999999</v>
      </c>
      <c r="AK81">
        <v>20.652100000000001</v>
      </c>
      <c r="AL81">
        <v>1.2417</v>
      </c>
      <c r="AM81">
        <v>39.084099999999999</v>
      </c>
      <c r="AN81">
        <v>0.66010000000000002</v>
      </c>
      <c r="AO81">
        <v>195.11080000000001</v>
      </c>
      <c r="AP81">
        <v>51.430999999999997</v>
      </c>
      <c r="AQ81">
        <v>40.930300000000003</v>
      </c>
      <c r="AR81">
        <v>155.81</v>
      </c>
      <c r="AS81">
        <v>129065.75870000001</v>
      </c>
      <c r="AU81" s="1">
        <f t="shared" si="8"/>
        <v>44176</v>
      </c>
      <c r="AV81" s="30">
        <f t="shared" si="9"/>
        <v>10.547985400272868</v>
      </c>
      <c r="AW81" s="31">
        <f t="shared" si="10"/>
        <v>0.93884571755418667</v>
      </c>
      <c r="AX81">
        <f t="shared" ca="1" si="3"/>
        <v>1.3094218173169758</v>
      </c>
      <c r="AY81">
        <f t="shared" ca="1" si="4"/>
        <v>0.97950045841711153</v>
      </c>
      <c r="AZ81">
        <f t="shared" ca="1" si="5"/>
        <v>-0.39619507863086634</v>
      </c>
      <c r="BA81">
        <f t="shared" ca="1" si="6"/>
        <v>-0.58578741020434277</v>
      </c>
      <c r="BB81">
        <f t="shared" ca="1" si="7"/>
        <v>-0.77853368465217476</v>
      </c>
    </row>
    <row r="82" spans="1:54">
      <c r="A82" s="71">
        <v>44183</v>
      </c>
      <c r="B82" s="5">
        <v>10.2339</v>
      </c>
      <c r="C82">
        <v>-8.8455999999999992</v>
      </c>
      <c r="D82">
        <v>-1.2011000000000001</v>
      </c>
      <c r="E82">
        <v>54.4251</v>
      </c>
      <c r="F82">
        <v>6.8316999999999997</v>
      </c>
      <c r="G82">
        <v>0</v>
      </c>
      <c r="H82">
        <v>13.085100000000001</v>
      </c>
      <c r="I82">
        <v>-16.020499999999998</v>
      </c>
      <c r="J82">
        <v>76.254999999999995</v>
      </c>
      <c r="K82">
        <v>299920.6703</v>
      </c>
      <c r="M82" s="71">
        <v>44183</v>
      </c>
      <c r="N82" s="5">
        <v>7.3338000000000001</v>
      </c>
      <c r="O82">
        <v>2.7707999999999999</v>
      </c>
      <c r="P82">
        <v>0.28849999999999998</v>
      </c>
      <c r="Q82">
        <v>42.563699999999997</v>
      </c>
      <c r="R82">
        <v>3.5636999999999999</v>
      </c>
      <c r="S82" t="s">
        <v>33</v>
      </c>
      <c r="T82">
        <v>26.819400000000002</v>
      </c>
      <c r="U82">
        <v>11.735799999999999</v>
      </c>
      <c r="V82">
        <v>81.400000000000006</v>
      </c>
      <c r="W82">
        <v>118477.80220000001</v>
      </c>
      <c r="Y82" s="5">
        <v>3.0308000000000002</v>
      </c>
      <c r="Z82">
        <v>6.0420999999999996</v>
      </c>
      <c r="AA82">
        <v>0.54090000000000005</v>
      </c>
      <c r="AB82">
        <v>8.0347000000000008</v>
      </c>
      <c r="AC82">
        <v>-0.22020000000000001</v>
      </c>
      <c r="AD82" t="s">
        <v>33</v>
      </c>
      <c r="AE82">
        <v>8.59</v>
      </c>
      <c r="AF82">
        <v>6.5218999999999996</v>
      </c>
      <c r="AG82">
        <v>0.96799999999999997</v>
      </c>
      <c r="AH82">
        <v>7994.8573999999999</v>
      </c>
      <c r="AJ82">
        <v>3.9079000000000002</v>
      </c>
      <c r="AK82">
        <v>20.652100000000001</v>
      </c>
      <c r="AL82">
        <v>1.2417</v>
      </c>
      <c r="AM82">
        <v>39.084099999999999</v>
      </c>
      <c r="AN82">
        <v>0.66010000000000002</v>
      </c>
      <c r="AO82">
        <v>195.11080000000001</v>
      </c>
      <c r="AP82">
        <v>51.430999999999997</v>
      </c>
      <c r="AQ82">
        <v>40.930300000000003</v>
      </c>
      <c r="AR82">
        <v>151.82900000000001</v>
      </c>
      <c r="AS82">
        <v>125768.6033</v>
      </c>
      <c r="AU82" s="1">
        <f t="shared" si="8"/>
        <v>44183</v>
      </c>
      <c r="AV82" s="30">
        <f t="shared" si="9"/>
        <v>10.445690117258845</v>
      </c>
      <c r="AW82" s="31">
        <f t="shared" si="10"/>
        <v>0.90709236171618401</v>
      </c>
      <c r="AX82">
        <f t="shared" ca="1" si="3"/>
        <v>1.3094218173169758</v>
      </c>
      <c r="AY82">
        <f t="shared" ca="1" si="4"/>
        <v>0.97950045841711153</v>
      </c>
      <c r="AZ82">
        <f t="shared" ca="1" si="5"/>
        <v>-0.38732570697780977</v>
      </c>
      <c r="BA82">
        <f t="shared" ca="1" si="6"/>
        <v>-0.58578741020434277</v>
      </c>
      <c r="BB82">
        <f t="shared" ca="1" si="7"/>
        <v>-0.77853368465217476</v>
      </c>
    </row>
    <row r="83" spans="1:54">
      <c r="A83" s="71">
        <v>44190</v>
      </c>
      <c r="B83" s="5">
        <v>10.1304</v>
      </c>
      <c r="C83">
        <v>-8.8455999999999992</v>
      </c>
      <c r="D83">
        <v>-1.2011000000000001</v>
      </c>
      <c r="E83">
        <v>54.4251</v>
      </c>
      <c r="F83">
        <v>6.8316999999999997</v>
      </c>
      <c r="G83">
        <v>0</v>
      </c>
      <c r="H83">
        <v>13.085100000000001</v>
      </c>
      <c r="I83">
        <v>-16.020499999999998</v>
      </c>
      <c r="J83">
        <v>73.885000000000005</v>
      </c>
      <c r="K83">
        <v>290599.15710000001</v>
      </c>
      <c r="M83" s="71">
        <v>44190</v>
      </c>
      <c r="N83" s="5">
        <v>7.0815999999999999</v>
      </c>
      <c r="O83">
        <v>2.7707999999999999</v>
      </c>
      <c r="P83">
        <v>0.28849999999999998</v>
      </c>
      <c r="Q83">
        <v>42.563699999999997</v>
      </c>
      <c r="R83">
        <v>3.5636999999999999</v>
      </c>
      <c r="S83" t="s">
        <v>33</v>
      </c>
      <c r="T83">
        <v>26.819400000000002</v>
      </c>
      <c r="U83">
        <v>11.735799999999999</v>
      </c>
      <c r="V83">
        <v>76.599999999999994</v>
      </c>
      <c r="W83">
        <v>111491.3961</v>
      </c>
      <c r="Y83" s="5">
        <v>3.0308000000000002</v>
      </c>
      <c r="Z83">
        <v>6.0420999999999996</v>
      </c>
      <c r="AA83">
        <v>0.54090000000000005</v>
      </c>
      <c r="AB83">
        <v>8.0347000000000008</v>
      </c>
      <c r="AC83">
        <v>-0.22020000000000001</v>
      </c>
      <c r="AD83" t="s">
        <v>33</v>
      </c>
      <c r="AE83">
        <v>8.59</v>
      </c>
      <c r="AF83">
        <v>6.5218999999999996</v>
      </c>
      <c r="AG83">
        <v>0.96799999999999997</v>
      </c>
      <c r="AH83">
        <v>7994.8573999999999</v>
      </c>
      <c r="AJ83">
        <v>3.8052999999999999</v>
      </c>
      <c r="AK83">
        <v>20.652100000000001</v>
      </c>
      <c r="AL83">
        <v>1.2417</v>
      </c>
      <c r="AM83">
        <v>39.084099999999999</v>
      </c>
      <c r="AN83">
        <v>0.66010000000000002</v>
      </c>
      <c r="AO83">
        <v>195.11080000000001</v>
      </c>
      <c r="AP83">
        <v>51.430999999999997</v>
      </c>
      <c r="AQ83">
        <v>40.930300000000003</v>
      </c>
      <c r="AR83">
        <v>147.03399999999999</v>
      </c>
      <c r="AS83">
        <v>121796.1269</v>
      </c>
      <c r="AU83" s="1">
        <f t="shared" si="8"/>
        <v>44190</v>
      </c>
      <c r="AV83" s="30">
        <f t="shared" si="9"/>
        <v>10.29328202881473</v>
      </c>
      <c r="AW83" s="31">
        <f t="shared" si="10"/>
        <v>0.85978355018190844</v>
      </c>
      <c r="AX83">
        <f t="shared" ca="1" si="3"/>
        <v>1.3094218173169758</v>
      </c>
      <c r="AY83">
        <f t="shared" ca="1" si="4"/>
        <v>0.97950045841711153</v>
      </c>
      <c r="AZ83">
        <f t="shared" ca="1" si="5"/>
        <v>-0.37480133518527109</v>
      </c>
      <c r="BA83">
        <f t="shared" ca="1" si="6"/>
        <v>-0.58578741020434277</v>
      </c>
      <c r="BB83">
        <f t="shared" ca="1" si="7"/>
        <v>-0.77853368465217476</v>
      </c>
    </row>
    <row r="84" spans="1:54">
      <c r="A84" s="71">
        <v>44197</v>
      </c>
      <c r="B84" s="5">
        <v>6.8480999999999996</v>
      </c>
      <c r="C84">
        <v>-5.2655000000000003</v>
      </c>
      <c r="D84">
        <v>-0.23180000000000001</v>
      </c>
      <c r="E84">
        <v>51.462400000000002</v>
      </c>
      <c r="F84">
        <v>4.7710999999999997</v>
      </c>
      <c r="G84">
        <v>0</v>
      </c>
      <c r="H84">
        <v>20.077500000000001</v>
      </c>
      <c r="I84">
        <v>-8.7265999999999995</v>
      </c>
      <c r="J84">
        <v>69.385000000000005</v>
      </c>
      <c r="K84">
        <v>272900.08140000002</v>
      </c>
      <c r="M84" s="71">
        <v>44197</v>
      </c>
      <c r="N84" s="5">
        <v>7.5217999999999998</v>
      </c>
      <c r="O84">
        <v>3.1562000000000001</v>
      </c>
      <c r="P84">
        <v>-0.2535</v>
      </c>
      <c r="Q84">
        <v>47.8874</v>
      </c>
      <c r="R84">
        <v>3.6530999999999998</v>
      </c>
      <c r="S84" t="s">
        <v>33</v>
      </c>
      <c r="T84">
        <v>34.037100000000002</v>
      </c>
      <c r="U84">
        <v>15.170299999999999</v>
      </c>
      <c r="V84">
        <v>77.650000000000006</v>
      </c>
      <c r="W84">
        <v>113019.6725</v>
      </c>
      <c r="Y84" s="5">
        <v>2.3109999999999999</v>
      </c>
      <c r="Z84">
        <v>4.6585000000000001</v>
      </c>
      <c r="AA84">
        <v>0.16139999999999999</v>
      </c>
      <c r="AB84">
        <v>4.1731999999999996</v>
      </c>
      <c r="AC84">
        <v>-0.33300000000000002</v>
      </c>
      <c r="AD84" t="s">
        <v>33</v>
      </c>
      <c r="AE84">
        <v>10.618399999999999</v>
      </c>
      <c r="AF84">
        <v>7.6401000000000003</v>
      </c>
      <c r="AG84">
        <v>0.94899999999999995</v>
      </c>
      <c r="AH84">
        <v>7837.4782999999998</v>
      </c>
      <c r="AJ84">
        <v>4.4545000000000003</v>
      </c>
      <c r="AK84">
        <v>10.677300000000001</v>
      </c>
      <c r="AL84">
        <v>0.2878</v>
      </c>
      <c r="AM84">
        <v>39.918999999999997</v>
      </c>
      <c r="AN84">
        <v>1.0853999999999999</v>
      </c>
      <c r="AO84">
        <v>195.11080000000001</v>
      </c>
      <c r="AP84">
        <v>51.192</v>
      </c>
      <c r="AQ84">
        <v>38.009799999999998</v>
      </c>
      <c r="AR84">
        <v>146.88999999999999</v>
      </c>
      <c r="AS84">
        <v>121676.9526</v>
      </c>
      <c r="AU84" s="1">
        <f t="shared" si="8"/>
        <v>44197</v>
      </c>
      <c r="AV84" s="30">
        <f t="shared" si="9"/>
        <v>8.3276713406201157</v>
      </c>
      <c r="AW84" s="31">
        <f t="shared" si="10"/>
        <v>0.24964069918975676</v>
      </c>
      <c r="AX84">
        <f t="shared" ca="1" si="3"/>
        <v>1.3094218173169758</v>
      </c>
      <c r="AY84">
        <f t="shared" ca="1" si="4"/>
        <v>0.97950045841711153</v>
      </c>
      <c r="AZ84">
        <f t="shared" ca="1" si="5"/>
        <v>0.13397739567055034</v>
      </c>
      <c r="BA84">
        <f t="shared" ca="1" si="6"/>
        <v>-0.58578741020434277</v>
      </c>
      <c r="BB84">
        <f t="shared" ca="1" si="7"/>
        <v>-0.77853368465217476</v>
      </c>
    </row>
    <row r="85" spans="1:54">
      <c r="A85" s="71">
        <v>44204</v>
      </c>
      <c r="B85" s="5">
        <v>6.8360000000000003</v>
      </c>
      <c r="C85">
        <v>-5.2655000000000003</v>
      </c>
      <c r="D85">
        <v>-0.23180000000000001</v>
      </c>
      <c r="E85">
        <v>51.462400000000002</v>
      </c>
      <c r="F85">
        <v>4.7710999999999997</v>
      </c>
      <c r="G85">
        <v>0</v>
      </c>
      <c r="H85">
        <v>20.077500000000001</v>
      </c>
      <c r="I85">
        <v>-8.7265999999999995</v>
      </c>
      <c r="J85">
        <v>68.97</v>
      </c>
      <c r="K85">
        <v>271267.8333</v>
      </c>
      <c r="M85" s="71">
        <v>44204</v>
      </c>
      <c r="N85" s="5">
        <v>7.3921999999999999</v>
      </c>
      <c r="O85">
        <v>3.1562000000000001</v>
      </c>
      <c r="P85">
        <v>-0.2535</v>
      </c>
      <c r="Q85">
        <v>47.8874</v>
      </c>
      <c r="R85">
        <v>3.6530999999999998</v>
      </c>
      <c r="S85" t="s">
        <v>33</v>
      </c>
      <c r="T85">
        <v>34.037100000000002</v>
      </c>
      <c r="U85">
        <v>15.170299999999999</v>
      </c>
      <c r="V85">
        <v>76.7</v>
      </c>
      <c r="W85">
        <v>111636.9463</v>
      </c>
      <c r="Y85" s="5">
        <v>2.2456</v>
      </c>
      <c r="Z85">
        <v>4.6585000000000001</v>
      </c>
      <c r="AA85">
        <v>0.16139999999999999</v>
      </c>
      <c r="AB85">
        <v>4.1731999999999996</v>
      </c>
      <c r="AC85">
        <v>-0.33300000000000002</v>
      </c>
      <c r="AD85" t="s">
        <v>33</v>
      </c>
      <c r="AE85">
        <v>10.618399999999999</v>
      </c>
      <c r="AF85">
        <v>7.6401000000000003</v>
      </c>
      <c r="AG85">
        <v>0.91800000000000004</v>
      </c>
      <c r="AH85">
        <v>7585.6718000000001</v>
      </c>
      <c r="AJ85">
        <v>4.5106000000000002</v>
      </c>
      <c r="AK85">
        <v>10.677300000000001</v>
      </c>
      <c r="AL85">
        <v>0.2878</v>
      </c>
      <c r="AM85">
        <v>39.918999999999997</v>
      </c>
      <c r="AN85">
        <v>1.0853999999999999</v>
      </c>
      <c r="AO85">
        <v>195.11080000000001</v>
      </c>
      <c r="AP85">
        <v>51.192</v>
      </c>
      <c r="AQ85">
        <v>38.009799999999998</v>
      </c>
      <c r="AR85">
        <v>149.33600000000001</v>
      </c>
      <c r="AS85">
        <v>123702.91559999999</v>
      </c>
      <c r="AU85" s="1">
        <f t="shared" si="8"/>
        <v>44204</v>
      </c>
      <c r="AV85" s="30">
        <f t="shared" si="9"/>
        <v>8.3347449006972045</v>
      </c>
      <c r="AW85" s="31">
        <f t="shared" si="10"/>
        <v>0.25183639447062811</v>
      </c>
      <c r="AX85">
        <f t="shared" ca="1" si="3"/>
        <v>1.3094218173169758</v>
      </c>
      <c r="AY85">
        <f t="shared" ca="1" si="4"/>
        <v>0.97950045841711153</v>
      </c>
      <c r="AZ85">
        <f t="shared" ca="1" si="5"/>
        <v>0.44184922061442256</v>
      </c>
      <c r="BA85">
        <f t="shared" ca="1" si="6"/>
        <v>-0.58578741020434277</v>
      </c>
      <c r="BB85">
        <f t="shared" ca="1" si="7"/>
        <v>-0.77853368465217476</v>
      </c>
    </row>
    <row r="86" spans="1:54">
      <c r="A86" s="71">
        <v>44211</v>
      </c>
      <c r="B86" s="5">
        <v>6.6185</v>
      </c>
      <c r="C86">
        <v>-5.2655000000000003</v>
      </c>
      <c r="D86">
        <v>-0.23180000000000001</v>
      </c>
      <c r="E86">
        <v>51.462400000000002</v>
      </c>
      <c r="F86">
        <v>4.7710999999999997</v>
      </c>
      <c r="G86">
        <v>0</v>
      </c>
      <c r="H86">
        <v>20.077500000000001</v>
      </c>
      <c r="I86">
        <v>-8.7265999999999995</v>
      </c>
      <c r="J86">
        <v>61.54</v>
      </c>
      <c r="K86">
        <v>242044.69279999999</v>
      </c>
      <c r="M86" s="71">
        <v>44211</v>
      </c>
      <c r="N86" s="5">
        <v>7.3891</v>
      </c>
      <c r="O86">
        <v>3.1562000000000001</v>
      </c>
      <c r="P86">
        <v>-0.2535</v>
      </c>
      <c r="Q86">
        <v>47.8874</v>
      </c>
      <c r="R86">
        <v>3.6530999999999998</v>
      </c>
      <c r="S86" t="s">
        <v>33</v>
      </c>
      <c r="T86">
        <v>34.037100000000002</v>
      </c>
      <c r="U86">
        <v>15.170299999999999</v>
      </c>
      <c r="V86">
        <v>77.8</v>
      </c>
      <c r="W86">
        <v>113237.9976</v>
      </c>
      <c r="Y86" s="5">
        <v>2.2210999999999999</v>
      </c>
      <c r="Z86">
        <v>4.6585000000000001</v>
      </c>
      <c r="AA86">
        <v>0.16139999999999999</v>
      </c>
      <c r="AB86">
        <v>4.1731999999999996</v>
      </c>
      <c r="AC86">
        <v>-0.33300000000000002</v>
      </c>
      <c r="AD86" t="s">
        <v>33</v>
      </c>
      <c r="AE86">
        <v>10.618399999999999</v>
      </c>
      <c r="AF86">
        <v>7.6401000000000003</v>
      </c>
      <c r="AG86">
        <v>0.90700000000000003</v>
      </c>
      <c r="AH86">
        <v>7491.2443000000003</v>
      </c>
      <c r="AJ86">
        <v>4.5513000000000003</v>
      </c>
      <c r="AK86">
        <v>10.677300000000001</v>
      </c>
      <c r="AL86">
        <v>0.2878</v>
      </c>
      <c r="AM86">
        <v>39.918999999999997</v>
      </c>
      <c r="AN86">
        <v>1.0853999999999999</v>
      </c>
      <c r="AO86">
        <v>195.11080000000001</v>
      </c>
      <c r="AP86">
        <v>51.192</v>
      </c>
      <c r="AQ86">
        <v>38.009799999999998</v>
      </c>
      <c r="AR86">
        <v>151.11000000000001</v>
      </c>
      <c r="AS86">
        <v>125172.73179999999</v>
      </c>
      <c r="AU86" s="1">
        <f t="shared" si="8"/>
        <v>44211</v>
      </c>
      <c r="AV86" s="30">
        <f t="shared" si="9"/>
        <v>8.3386287022539793</v>
      </c>
      <c r="AW86" s="31">
        <f t="shared" si="10"/>
        <v>0.25304196064340617</v>
      </c>
      <c r="AX86">
        <f t="shared" ca="1" si="3"/>
        <v>1.3094218173169758</v>
      </c>
      <c r="AY86">
        <f t="shared" ca="1" si="4"/>
        <v>0.97950045841711153</v>
      </c>
      <c r="AZ86">
        <f t="shared" ca="1" si="5"/>
        <v>0.44294706825485824</v>
      </c>
      <c r="BA86">
        <f t="shared" ca="1" si="6"/>
        <v>-0.58578741020434277</v>
      </c>
      <c r="BB86">
        <f t="shared" ca="1" si="7"/>
        <v>-0.77853368465217476</v>
      </c>
    </row>
    <row r="87" spans="1:54">
      <c r="A87" s="71">
        <v>44218</v>
      </c>
      <c r="B87" s="5">
        <v>6.4574999999999996</v>
      </c>
      <c r="C87">
        <v>-5.2655000000000003</v>
      </c>
      <c r="D87">
        <v>-0.23180000000000001</v>
      </c>
      <c r="E87">
        <v>51.462400000000002</v>
      </c>
      <c r="F87">
        <v>4.7710999999999997</v>
      </c>
      <c r="G87">
        <v>0</v>
      </c>
      <c r="H87">
        <v>20.077500000000001</v>
      </c>
      <c r="I87">
        <v>-8.7265999999999995</v>
      </c>
      <c r="J87">
        <v>56.04</v>
      </c>
      <c r="K87">
        <v>220412.48920000001</v>
      </c>
      <c r="M87" s="71">
        <v>44218</v>
      </c>
      <c r="N87" s="5">
        <v>7.1723999999999997</v>
      </c>
      <c r="O87">
        <v>3.1562000000000001</v>
      </c>
      <c r="P87">
        <v>-0.2535</v>
      </c>
      <c r="Q87">
        <v>47.8874</v>
      </c>
      <c r="R87">
        <v>3.6530999999999998</v>
      </c>
      <c r="S87" t="s">
        <v>33</v>
      </c>
      <c r="T87">
        <v>34.037100000000002</v>
      </c>
      <c r="U87">
        <v>15.170299999999999</v>
      </c>
      <c r="V87">
        <v>74.55</v>
      </c>
      <c r="W87">
        <v>108507.6186</v>
      </c>
      <c r="Y87" s="5">
        <v>2.1147999999999998</v>
      </c>
      <c r="Z87">
        <v>4.6585000000000001</v>
      </c>
      <c r="AA87">
        <v>0.16139999999999999</v>
      </c>
      <c r="AB87">
        <v>4.1731999999999996</v>
      </c>
      <c r="AC87">
        <v>-0.33300000000000002</v>
      </c>
      <c r="AD87" t="s">
        <v>33</v>
      </c>
      <c r="AE87">
        <v>10.618399999999999</v>
      </c>
      <c r="AF87">
        <v>7.6401000000000003</v>
      </c>
      <c r="AG87">
        <v>0.85699999999999998</v>
      </c>
      <c r="AH87">
        <v>7082.0586999999996</v>
      </c>
      <c r="AJ87">
        <v>4.4676999999999998</v>
      </c>
      <c r="AK87">
        <v>10.677300000000001</v>
      </c>
      <c r="AL87">
        <v>0.2878</v>
      </c>
      <c r="AM87">
        <v>39.918999999999997</v>
      </c>
      <c r="AN87">
        <v>1.0853999999999999</v>
      </c>
      <c r="AO87">
        <v>195.11080000000001</v>
      </c>
      <c r="AP87">
        <v>51.192</v>
      </c>
      <c r="AQ87">
        <v>38.009799999999998</v>
      </c>
      <c r="AR87">
        <v>147.465</v>
      </c>
      <c r="AS87">
        <v>122153.6498</v>
      </c>
      <c r="AU87" s="1">
        <f t="shared" si="8"/>
        <v>44218</v>
      </c>
      <c r="AV87" s="30">
        <f t="shared" si="9"/>
        <v>8.2210680972078212</v>
      </c>
      <c r="AW87" s="31">
        <f t="shared" si="10"/>
        <v>0.21655011454284026</v>
      </c>
      <c r="AX87">
        <f t="shared" ca="1" si="3"/>
        <v>1.3094218173169758</v>
      </c>
      <c r="AY87">
        <f t="shared" ca="1" si="4"/>
        <v>0.97950045841711153</v>
      </c>
      <c r="AZ87">
        <f t="shared" ca="1" si="5"/>
        <v>0.44354985134124725</v>
      </c>
      <c r="BA87">
        <f t="shared" ca="1" si="6"/>
        <v>-0.58578741020434277</v>
      </c>
      <c r="BB87">
        <f t="shared" ca="1" si="7"/>
        <v>-0.77853368465217476</v>
      </c>
    </row>
    <row r="88" spans="1:54">
      <c r="A88" s="71">
        <v>44225</v>
      </c>
      <c r="B88" s="5">
        <v>6.5389999999999997</v>
      </c>
      <c r="C88">
        <v>-5.2655000000000003</v>
      </c>
      <c r="D88">
        <v>-0.23180000000000001</v>
      </c>
      <c r="E88">
        <v>51.462400000000002</v>
      </c>
      <c r="F88">
        <v>4.7710999999999997</v>
      </c>
      <c r="G88">
        <v>0</v>
      </c>
      <c r="H88">
        <v>20.077500000000001</v>
      </c>
      <c r="I88">
        <v>-8.7265999999999995</v>
      </c>
      <c r="J88">
        <v>58.825000000000003</v>
      </c>
      <c r="K88">
        <v>231366.25049999999</v>
      </c>
      <c r="M88" s="71">
        <v>44225</v>
      </c>
      <c r="N88" s="5">
        <v>7.2843</v>
      </c>
      <c r="O88">
        <v>3.1562000000000001</v>
      </c>
      <c r="P88">
        <v>-0.2535</v>
      </c>
      <c r="Q88">
        <v>47.8874</v>
      </c>
      <c r="R88">
        <v>3.6530999999999998</v>
      </c>
      <c r="S88" t="s">
        <v>33</v>
      </c>
      <c r="T88">
        <v>34.037100000000002</v>
      </c>
      <c r="U88">
        <v>15.170299999999999</v>
      </c>
      <c r="V88">
        <v>78.45</v>
      </c>
      <c r="W88">
        <v>114184.0735</v>
      </c>
      <c r="Y88" s="5">
        <v>2.2538</v>
      </c>
      <c r="Z88">
        <v>4.6585000000000001</v>
      </c>
      <c r="AA88">
        <v>0.16139999999999999</v>
      </c>
      <c r="AB88">
        <v>4.1731999999999996</v>
      </c>
      <c r="AC88">
        <v>-0.33300000000000002</v>
      </c>
      <c r="AD88" t="s">
        <v>33</v>
      </c>
      <c r="AE88">
        <v>10.618399999999999</v>
      </c>
      <c r="AF88">
        <v>7.6401000000000003</v>
      </c>
      <c r="AG88">
        <v>0.92200000000000004</v>
      </c>
      <c r="AH88">
        <v>7617.1476000000002</v>
      </c>
      <c r="AJ88">
        <v>4.4215</v>
      </c>
      <c r="AK88">
        <v>10.677300000000001</v>
      </c>
      <c r="AL88">
        <v>0.2878</v>
      </c>
      <c r="AM88">
        <v>39.918999999999997</v>
      </c>
      <c r="AN88">
        <v>1.0853999999999999</v>
      </c>
      <c r="AO88">
        <v>195.11080000000001</v>
      </c>
      <c r="AP88">
        <v>51.192</v>
      </c>
      <c r="AQ88">
        <v>38.009799999999998</v>
      </c>
      <c r="AR88">
        <v>145.45099999999999</v>
      </c>
      <c r="AS88">
        <v>120485.20970000001</v>
      </c>
      <c r="AU88" s="1">
        <f t="shared" si="8"/>
        <v>44225</v>
      </c>
      <c r="AV88" s="30">
        <f t="shared" si="9"/>
        <v>8.19596387926509</v>
      </c>
      <c r="AW88" s="31">
        <f t="shared" si="10"/>
        <v>0.20875754442735367</v>
      </c>
      <c r="AX88">
        <f t="shared" ca="1" si="3"/>
        <v>1.3094218173169758</v>
      </c>
      <c r="AY88">
        <f t="shared" ca="1" si="4"/>
        <v>0.97950045841711153</v>
      </c>
      <c r="AZ88">
        <f t="shared" ca="1" si="5"/>
        <v>0.44354985134124725</v>
      </c>
      <c r="BA88">
        <f t="shared" ca="1" si="6"/>
        <v>-0.58578741020434277</v>
      </c>
      <c r="BB88">
        <f t="shared" ca="1" si="7"/>
        <v>-0.77853368465217476</v>
      </c>
    </row>
    <row r="89" spans="1:54">
      <c r="A89" s="71">
        <v>44232</v>
      </c>
      <c r="B89" s="5">
        <v>6.6948999999999996</v>
      </c>
      <c r="C89">
        <v>-5.2655000000000003</v>
      </c>
      <c r="D89">
        <v>-0.23180000000000001</v>
      </c>
      <c r="E89">
        <v>51.462400000000002</v>
      </c>
      <c r="F89">
        <v>4.7710999999999997</v>
      </c>
      <c r="G89">
        <v>0</v>
      </c>
      <c r="H89">
        <v>20.077500000000001</v>
      </c>
      <c r="I89">
        <v>-8.7265999999999995</v>
      </c>
      <c r="J89">
        <v>64.150000000000006</v>
      </c>
      <c r="K89">
        <v>252310.15669999999</v>
      </c>
      <c r="M89" s="71">
        <v>44232</v>
      </c>
      <c r="N89" s="5">
        <v>7.4813999999999998</v>
      </c>
      <c r="O89">
        <v>3.1562000000000001</v>
      </c>
      <c r="P89">
        <v>-0.2535</v>
      </c>
      <c r="Q89">
        <v>47.8874</v>
      </c>
      <c r="R89">
        <v>3.6530999999999998</v>
      </c>
      <c r="S89" t="s">
        <v>33</v>
      </c>
      <c r="T89">
        <v>34.037100000000002</v>
      </c>
      <c r="U89">
        <v>15.170299999999999</v>
      </c>
      <c r="V89">
        <v>84.2</v>
      </c>
      <c r="W89">
        <v>122553.20570000001</v>
      </c>
      <c r="Y89" s="5">
        <v>2.4171999999999998</v>
      </c>
      <c r="Z89">
        <v>4.6585000000000001</v>
      </c>
      <c r="AA89">
        <v>0.16139999999999999</v>
      </c>
      <c r="AB89">
        <v>4.1731999999999996</v>
      </c>
      <c r="AC89">
        <v>-0.33300000000000002</v>
      </c>
      <c r="AD89" t="s">
        <v>33</v>
      </c>
      <c r="AE89">
        <v>10.618399999999999</v>
      </c>
      <c r="AF89">
        <v>7.6401000000000003</v>
      </c>
      <c r="AG89">
        <v>0.998</v>
      </c>
      <c r="AH89">
        <v>8246.6638999999996</v>
      </c>
      <c r="AJ89">
        <v>4.5392000000000001</v>
      </c>
      <c r="AK89">
        <v>10.677300000000001</v>
      </c>
      <c r="AL89">
        <v>0.2878</v>
      </c>
      <c r="AM89">
        <v>39.918999999999997</v>
      </c>
      <c r="AN89">
        <v>1.0853999999999999</v>
      </c>
      <c r="AO89">
        <v>195.11080000000001</v>
      </c>
      <c r="AP89">
        <v>51.192</v>
      </c>
      <c r="AQ89">
        <v>38.009799999999998</v>
      </c>
      <c r="AR89">
        <v>150.583</v>
      </c>
      <c r="AS89">
        <v>124735.7594</v>
      </c>
      <c r="AU89" s="1">
        <f t="shared" si="8"/>
        <v>44232</v>
      </c>
      <c r="AV89" s="30">
        <f t="shared" si="9"/>
        <v>8.332319691791815</v>
      </c>
      <c r="AW89" s="31">
        <f t="shared" si="10"/>
        <v>0.25108358828948907</v>
      </c>
      <c r="AX89">
        <f t="shared" ca="1" si="3"/>
        <v>1.3094218173169758</v>
      </c>
      <c r="AY89">
        <f t="shared" ca="1" si="4"/>
        <v>0.97950045841711153</v>
      </c>
      <c r="AZ89">
        <f t="shared" ca="1" si="5"/>
        <v>0.44354985134124725</v>
      </c>
      <c r="BA89">
        <f t="shared" ca="1" si="6"/>
        <v>-0.58578741020434277</v>
      </c>
      <c r="BB89">
        <f t="shared" ca="1" si="7"/>
        <v>-0.77853368465217476</v>
      </c>
    </row>
    <row r="90" spans="1:54">
      <c r="A90" s="71">
        <v>44239</v>
      </c>
      <c r="B90" s="5">
        <v>6.8220999999999998</v>
      </c>
      <c r="C90">
        <v>-5.2655000000000003</v>
      </c>
      <c r="D90">
        <v>-0.23180000000000001</v>
      </c>
      <c r="E90">
        <v>51.462400000000002</v>
      </c>
      <c r="F90">
        <v>4.7710999999999997</v>
      </c>
      <c r="G90">
        <v>0</v>
      </c>
      <c r="H90">
        <v>20.077500000000001</v>
      </c>
      <c r="I90">
        <v>-8.7265999999999995</v>
      </c>
      <c r="J90">
        <v>68.495000000000005</v>
      </c>
      <c r="K90">
        <v>269399.59759999998</v>
      </c>
      <c r="M90" s="71">
        <v>44239</v>
      </c>
      <c r="N90" s="5">
        <v>7.4518000000000004</v>
      </c>
      <c r="O90">
        <v>3.1562000000000001</v>
      </c>
      <c r="P90">
        <v>-0.2535</v>
      </c>
      <c r="Q90">
        <v>47.8874</v>
      </c>
      <c r="R90">
        <v>3.6530999999999998</v>
      </c>
      <c r="S90" t="s">
        <v>33</v>
      </c>
      <c r="T90">
        <v>34.037100000000002</v>
      </c>
      <c r="U90">
        <v>15.170299999999999</v>
      </c>
      <c r="V90">
        <v>84.55</v>
      </c>
      <c r="W90">
        <v>123062.6311</v>
      </c>
      <c r="Y90" s="5">
        <v>2.4499</v>
      </c>
      <c r="Z90">
        <v>4.6585000000000001</v>
      </c>
      <c r="AA90">
        <v>0.16139999999999999</v>
      </c>
      <c r="AB90">
        <v>4.1731999999999996</v>
      </c>
      <c r="AC90">
        <v>-0.33300000000000002</v>
      </c>
      <c r="AD90" t="s">
        <v>33</v>
      </c>
      <c r="AE90">
        <v>10.618399999999999</v>
      </c>
      <c r="AF90">
        <v>7.6401000000000003</v>
      </c>
      <c r="AG90">
        <v>1.0129999999999999</v>
      </c>
      <c r="AH90">
        <v>8372.5671999999995</v>
      </c>
      <c r="AJ90">
        <v>4.4028</v>
      </c>
      <c r="AK90">
        <v>10.677300000000001</v>
      </c>
      <c r="AL90">
        <v>0.2878</v>
      </c>
      <c r="AM90">
        <v>39.918999999999997</v>
      </c>
      <c r="AN90">
        <v>1.0853999999999999</v>
      </c>
      <c r="AO90">
        <v>195.11080000000001</v>
      </c>
      <c r="AP90">
        <v>51.192</v>
      </c>
      <c r="AQ90">
        <v>38.009799999999998</v>
      </c>
      <c r="AR90">
        <v>144.636</v>
      </c>
      <c r="AS90">
        <v>119809.8887</v>
      </c>
      <c r="AU90" s="1">
        <f t="shared" si="8"/>
        <v>44239</v>
      </c>
      <c r="AV90" s="30">
        <f t="shared" si="9"/>
        <v>8.2401030882398487</v>
      </c>
      <c r="AW90" s="31">
        <f t="shared" si="10"/>
        <v>0.22245874322839074</v>
      </c>
      <c r="AX90">
        <f t="shared" ca="1" si="3"/>
        <v>1.3094218173169758</v>
      </c>
      <c r="AY90">
        <f t="shared" ca="1" si="4"/>
        <v>0.97950045841711153</v>
      </c>
      <c r="AZ90">
        <f t="shared" ca="1" si="5"/>
        <v>0.44354985134124725</v>
      </c>
      <c r="BA90">
        <f t="shared" ca="1" si="6"/>
        <v>-0.58578741020434277</v>
      </c>
      <c r="BB90">
        <f t="shared" ca="1" si="7"/>
        <v>-0.77853368465217476</v>
      </c>
    </row>
    <row r="91" spans="1:54">
      <c r="A91" s="71">
        <v>44246</v>
      </c>
      <c r="B91" s="5">
        <v>6.6925999999999997</v>
      </c>
      <c r="C91">
        <v>-5.2655000000000003</v>
      </c>
      <c r="D91">
        <v>-0.23180000000000001</v>
      </c>
      <c r="E91">
        <v>51.462400000000002</v>
      </c>
      <c r="F91">
        <v>4.7710999999999997</v>
      </c>
      <c r="G91">
        <v>0</v>
      </c>
      <c r="H91">
        <v>20.077500000000001</v>
      </c>
      <c r="I91">
        <v>-8.7265999999999995</v>
      </c>
      <c r="J91">
        <v>64.069999999999993</v>
      </c>
      <c r="K91">
        <v>251995.50649999999</v>
      </c>
      <c r="M91" s="71">
        <v>44246</v>
      </c>
      <c r="N91" s="5">
        <v>7.4306999999999999</v>
      </c>
      <c r="O91">
        <v>3.1562000000000001</v>
      </c>
      <c r="P91">
        <v>-0.2535</v>
      </c>
      <c r="Q91">
        <v>47.8874</v>
      </c>
      <c r="R91">
        <v>3.6530999999999998</v>
      </c>
      <c r="S91" t="s">
        <v>33</v>
      </c>
      <c r="T91">
        <v>34.037100000000002</v>
      </c>
      <c r="U91">
        <v>15.170299999999999</v>
      </c>
      <c r="V91">
        <v>85.25</v>
      </c>
      <c r="W91">
        <v>124081.482</v>
      </c>
      <c r="Y91" s="5">
        <v>2.4009</v>
      </c>
      <c r="Z91">
        <v>4.6585000000000001</v>
      </c>
      <c r="AA91">
        <v>0.16139999999999999</v>
      </c>
      <c r="AB91">
        <v>4.1731999999999996</v>
      </c>
      <c r="AC91">
        <v>-0.33300000000000002</v>
      </c>
      <c r="AD91" t="s">
        <v>33</v>
      </c>
      <c r="AE91">
        <v>10.618399999999999</v>
      </c>
      <c r="AF91">
        <v>7.6401000000000003</v>
      </c>
      <c r="AG91">
        <v>0.99099999999999999</v>
      </c>
      <c r="AH91">
        <v>8183.7123000000001</v>
      </c>
      <c r="AJ91">
        <v>4.3841000000000001</v>
      </c>
      <c r="AK91">
        <v>10.677300000000001</v>
      </c>
      <c r="AL91">
        <v>0.2878</v>
      </c>
      <c r="AM91">
        <v>39.918999999999997</v>
      </c>
      <c r="AN91">
        <v>1.0853999999999999</v>
      </c>
      <c r="AO91">
        <v>195.11080000000001</v>
      </c>
      <c r="AP91">
        <v>51.192</v>
      </c>
      <c r="AQ91">
        <v>38.009799999999998</v>
      </c>
      <c r="AR91">
        <v>143.821</v>
      </c>
      <c r="AS91">
        <v>119134.5677</v>
      </c>
      <c r="AU91" s="1">
        <f t="shared" si="8"/>
        <v>44246</v>
      </c>
      <c r="AV91" s="30">
        <f t="shared" si="9"/>
        <v>8.1987658942351551</v>
      </c>
      <c r="AW91" s="31">
        <f t="shared" si="10"/>
        <v>0.20962731452609512</v>
      </c>
      <c r="AX91">
        <f t="shared" ca="1" si="3"/>
        <v>1.3094218173169758</v>
      </c>
      <c r="AY91">
        <f t="shared" ca="1" si="4"/>
        <v>0.97950045841711153</v>
      </c>
      <c r="AZ91">
        <f t="shared" ca="1" si="5"/>
        <v>0.44354985134124725</v>
      </c>
      <c r="BA91">
        <f t="shared" ca="1" si="6"/>
        <v>-0.58578741020434277</v>
      </c>
      <c r="BB91">
        <f t="shared" ca="1" si="7"/>
        <v>-0.77853368465217476</v>
      </c>
    </row>
    <row r="92" spans="1:54">
      <c r="A92" s="71">
        <v>44253</v>
      </c>
      <c r="B92" s="5">
        <v>6.6877000000000004</v>
      </c>
      <c r="C92">
        <v>-5.2655000000000003</v>
      </c>
      <c r="D92">
        <v>-0.23180000000000001</v>
      </c>
      <c r="E92">
        <v>51.462400000000002</v>
      </c>
      <c r="F92">
        <v>4.7710999999999997</v>
      </c>
      <c r="G92">
        <v>0</v>
      </c>
      <c r="H92">
        <v>20.077500000000001</v>
      </c>
      <c r="I92">
        <v>-8.7265999999999995</v>
      </c>
      <c r="J92">
        <v>63.905000000000001</v>
      </c>
      <c r="K92">
        <v>251346.5404</v>
      </c>
      <c r="M92" s="71">
        <v>44253</v>
      </c>
      <c r="N92" s="5">
        <v>7.0613000000000001</v>
      </c>
      <c r="O92">
        <v>3.1562000000000001</v>
      </c>
      <c r="P92">
        <v>-0.2535</v>
      </c>
      <c r="Q92">
        <v>47.8874</v>
      </c>
      <c r="R92">
        <v>3.6530999999999998</v>
      </c>
      <c r="S92" t="s">
        <v>33</v>
      </c>
      <c r="T92">
        <v>34.037100000000002</v>
      </c>
      <c r="U92">
        <v>15.170299999999999</v>
      </c>
      <c r="V92">
        <v>78</v>
      </c>
      <c r="W92">
        <v>113529.09789999999</v>
      </c>
      <c r="Y92" s="5">
        <v>2.36</v>
      </c>
      <c r="Z92">
        <v>4.6585000000000001</v>
      </c>
      <c r="AA92">
        <v>0.16139999999999999</v>
      </c>
      <c r="AB92">
        <v>4.1731999999999996</v>
      </c>
      <c r="AC92">
        <v>-0.33300000000000002</v>
      </c>
      <c r="AD92" t="s">
        <v>33</v>
      </c>
      <c r="AE92">
        <v>10.618399999999999</v>
      </c>
      <c r="AF92">
        <v>7.6401000000000003</v>
      </c>
      <c r="AG92">
        <v>0.97199999999999998</v>
      </c>
      <c r="AH92">
        <v>8026.3332</v>
      </c>
      <c r="AJ92">
        <v>4.1398999999999999</v>
      </c>
      <c r="AK92">
        <v>10.677300000000001</v>
      </c>
      <c r="AL92">
        <v>0.2878</v>
      </c>
      <c r="AM92">
        <v>39.918999999999997</v>
      </c>
      <c r="AN92">
        <v>1.0853999999999999</v>
      </c>
      <c r="AO92">
        <v>195.11080000000001</v>
      </c>
      <c r="AP92">
        <v>51.192</v>
      </c>
      <c r="AQ92">
        <v>38.009799999999998</v>
      </c>
      <c r="AR92">
        <v>133.17500000000001</v>
      </c>
      <c r="AS92">
        <v>110315.67</v>
      </c>
      <c r="AU92" s="1">
        <f t="shared" si="8"/>
        <v>44253</v>
      </c>
      <c r="AV92" s="30">
        <f t="shared" si="9"/>
        <v>7.932999801314673</v>
      </c>
      <c r="AW92" s="31">
        <f t="shared" si="10"/>
        <v>0.12713118108245502</v>
      </c>
      <c r="AX92">
        <f t="shared" ca="1" si="3"/>
        <v>1.3094218173169758</v>
      </c>
      <c r="AY92">
        <f t="shared" ca="1" si="4"/>
        <v>0.97950045841711153</v>
      </c>
      <c r="AZ92">
        <f t="shared" ca="1" si="5"/>
        <v>0.44354985134124725</v>
      </c>
      <c r="BA92">
        <f t="shared" ca="1" si="6"/>
        <v>-0.58578741020434277</v>
      </c>
      <c r="BB92">
        <f t="shared" ca="1" si="7"/>
        <v>-0.77853368465217476</v>
      </c>
    </row>
    <row r="93" spans="1:54">
      <c r="A93" s="71">
        <v>44260</v>
      </c>
      <c r="B93" s="5">
        <v>6.6825999999999999</v>
      </c>
      <c r="C93">
        <v>-5.2655000000000003</v>
      </c>
      <c r="D93">
        <v>-0.23180000000000001</v>
      </c>
      <c r="E93">
        <v>51.462400000000002</v>
      </c>
      <c r="F93">
        <v>4.7710999999999997</v>
      </c>
      <c r="G93">
        <v>0</v>
      </c>
      <c r="H93">
        <v>20.077500000000001</v>
      </c>
      <c r="I93">
        <v>-8.7265999999999995</v>
      </c>
      <c r="J93">
        <v>63.73</v>
      </c>
      <c r="K93">
        <v>250658.24299999999</v>
      </c>
      <c r="M93" s="71">
        <v>44260</v>
      </c>
      <c r="N93" s="5">
        <v>7.1932</v>
      </c>
      <c r="O93">
        <v>3.1562000000000001</v>
      </c>
      <c r="P93">
        <v>-0.2535</v>
      </c>
      <c r="Q93">
        <v>47.8874</v>
      </c>
      <c r="R93">
        <v>3.6530999999999998</v>
      </c>
      <c r="S93" t="s">
        <v>33</v>
      </c>
      <c r="T93">
        <v>34.037100000000002</v>
      </c>
      <c r="U93">
        <v>15.170299999999999</v>
      </c>
      <c r="V93">
        <v>82.05</v>
      </c>
      <c r="W93">
        <v>119423.878</v>
      </c>
      <c r="Y93" s="5">
        <v>2.2292000000000001</v>
      </c>
      <c r="Z93">
        <v>4.6585000000000001</v>
      </c>
      <c r="AA93">
        <v>0.16139999999999999</v>
      </c>
      <c r="AB93">
        <v>4.1731999999999996</v>
      </c>
      <c r="AC93">
        <v>-0.33300000000000002</v>
      </c>
      <c r="AD93" t="s">
        <v>33</v>
      </c>
      <c r="AE93">
        <v>10.618399999999999</v>
      </c>
      <c r="AF93">
        <v>7.6401000000000003</v>
      </c>
      <c r="AG93">
        <v>0.91100000000000003</v>
      </c>
      <c r="AH93">
        <v>7522.7200999999995</v>
      </c>
      <c r="AJ93">
        <v>4.1002999999999998</v>
      </c>
      <c r="AK93">
        <v>10.677300000000001</v>
      </c>
      <c r="AL93">
        <v>0.2878</v>
      </c>
      <c r="AM93">
        <v>39.918999999999997</v>
      </c>
      <c r="AN93">
        <v>1.0853999999999999</v>
      </c>
      <c r="AO93">
        <v>195.11080000000001</v>
      </c>
      <c r="AP93">
        <v>51.192</v>
      </c>
      <c r="AQ93">
        <v>38.009799999999998</v>
      </c>
      <c r="AR93">
        <v>131.44800000000001</v>
      </c>
      <c r="AS93">
        <v>108885.5785</v>
      </c>
      <c r="AU93" s="1">
        <f t="shared" si="8"/>
        <v>44260</v>
      </c>
      <c r="AV93" s="30">
        <f t="shared" si="9"/>
        <v>7.93772079388701</v>
      </c>
      <c r="AW93" s="31">
        <f t="shared" si="10"/>
        <v>0.12859661871204189</v>
      </c>
      <c r="AX93">
        <f t="shared" ca="1" si="3"/>
        <v>1.3094218173169758</v>
      </c>
      <c r="AY93">
        <f t="shared" ca="1" si="4"/>
        <v>0.97950045841711153</v>
      </c>
      <c r="AZ93">
        <f t="shared" ca="1" si="5"/>
        <v>0.44354985134124725</v>
      </c>
      <c r="BA93">
        <f t="shared" ca="1" si="6"/>
        <v>-0.58578741020434277</v>
      </c>
      <c r="BB93">
        <f t="shared" ca="1" si="7"/>
        <v>-0.77853368465217476</v>
      </c>
    </row>
    <row r="94" spans="1:54">
      <c r="A94" s="71">
        <v>44267</v>
      </c>
      <c r="B94" s="5">
        <v>6.7386999999999997</v>
      </c>
      <c r="C94">
        <v>-5.2655000000000003</v>
      </c>
      <c r="D94">
        <v>-0.23180000000000001</v>
      </c>
      <c r="E94">
        <v>51.462400000000002</v>
      </c>
      <c r="F94">
        <v>4.7710999999999997</v>
      </c>
      <c r="G94">
        <v>0</v>
      </c>
      <c r="H94">
        <v>20.077500000000001</v>
      </c>
      <c r="I94">
        <v>-8.7265999999999995</v>
      </c>
      <c r="J94">
        <v>65.644999999999996</v>
      </c>
      <c r="K94">
        <v>258190.18299999999</v>
      </c>
      <c r="M94" s="71">
        <v>44267</v>
      </c>
      <c r="N94" s="5">
        <v>7.3364000000000003</v>
      </c>
      <c r="O94">
        <v>3.1562000000000001</v>
      </c>
      <c r="P94">
        <v>-0.2535</v>
      </c>
      <c r="Q94">
        <v>47.8874</v>
      </c>
      <c r="R94">
        <v>3.6530999999999998</v>
      </c>
      <c r="S94" t="s">
        <v>33</v>
      </c>
      <c r="T94">
        <v>34.037100000000002</v>
      </c>
      <c r="U94">
        <v>15.170299999999999</v>
      </c>
      <c r="V94">
        <v>86.3</v>
      </c>
      <c r="W94">
        <v>125609.7583</v>
      </c>
      <c r="Y94" s="5">
        <v>2.2292000000000001</v>
      </c>
      <c r="Z94">
        <v>4.6585000000000001</v>
      </c>
      <c r="AA94">
        <v>0.16139999999999999</v>
      </c>
      <c r="AB94">
        <v>4.1731999999999996</v>
      </c>
      <c r="AC94">
        <v>-0.33300000000000002</v>
      </c>
      <c r="AD94" t="s">
        <v>33</v>
      </c>
      <c r="AE94">
        <v>10.618399999999999</v>
      </c>
      <c r="AF94">
        <v>7.6401000000000003</v>
      </c>
      <c r="AG94">
        <v>0.91100000000000003</v>
      </c>
      <c r="AH94">
        <v>7522.7200999999995</v>
      </c>
      <c r="AJ94">
        <v>4.1608000000000001</v>
      </c>
      <c r="AK94">
        <v>10.677300000000001</v>
      </c>
      <c r="AL94">
        <v>0.2878</v>
      </c>
      <c r="AM94">
        <v>39.918999999999997</v>
      </c>
      <c r="AN94">
        <v>1.0853999999999999</v>
      </c>
      <c r="AO94">
        <v>195.11080000000001</v>
      </c>
      <c r="AP94">
        <v>51.192</v>
      </c>
      <c r="AQ94">
        <v>38.009799999999998</v>
      </c>
      <c r="AR94">
        <v>134.08600000000001</v>
      </c>
      <c r="AS94">
        <v>111070.4406</v>
      </c>
      <c r="AU94" s="1">
        <f t="shared" si="8"/>
        <v>44267</v>
      </c>
      <c r="AV94" s="30">
        <f t="shared" si="9"/>
        <v>8.0248384865697435</v>
      </c>
      <c r="AW94" s="31">
        <f t="shared" si="10"/>
        <v>0.1556387169792845</v>
      </c>
      <c r="AX94">
        <f t="shared" ca="1" si="3"/>
        <v>1.3094218173169758</v>
      </c>
      <c r="AY94">
        <f t="shared" ca="1" si="4"/>
        <v>0.97950045841711153</v>
      </c>
      <c r="AZ94">
        <f t="shared" ca="1" si="5"/>
        <v>0.44354985134124725</v>
      </c>
      <c r="BA94">
        <f t="shared" ca="1" si="6"/>
        <v>-0.56404532483862879</v>
      </c>
      <c r="BB94">
        <f t="shared" ca="1" si="7"/>
        <v>-0.77853368465217476</v>
      </c>
    </row>
    <row r="95" spans="1:54">
      <c r="A95" s="71">
        <v>44274</v>
      </c>
      <c r="B95" s="5">
        <v>6.7375999999999996</v>
      </c>
      <c r="C95">
        <v>-5.2655000000000003</v>
      </c>
      <c r="D95">
        <v>-0.23180000000000001</v>
      </c>
      <c r="E95">
        <v>51.462400000000002</v>
      </c>
      <c r="F95">
        <v>4.7710999999999997</v>
      </c>
      <c r="G95">
        <v>0</v>
      </c>
      <c r="H95">
        <v>20.077500000000001</v>
      </c>
      <c r="I95">
        <v>-8.7265999999999995</v>
      </c>
      <c r="J95">
        <v>65.61</v>
      </c>
      <c r="K95">
        <v>258052.52350000001</v>
      </c>
      <c r="M95" s="71">
        <v>44274</v>
      </c>
      <c r="N95" s="5">
        <v>7.2690000000000001</v>
      </c>
      <c r="O95">
        <v>3.1562000000000001</v>
      </c>
      <c r="P95">
        <v>-0.2535</v>
      </c>
      <c r="Q95">
        <v>47.8874</v>
      </c>
      <c r="R95">
        <v>3.6530999999999998</v>
      </c>
      <c r="S95" t="s">
        <v>33</v>
      </c>
      <c r="T95">
        <v>34.037100000000002</v>
      </c>
      <c r="U95">
        <v>15.170299999999999</v>
      </c>
      <c r="V95">
        <v>87.8</v>
      </c>
      <c r="W95">
        <v>124683.6764</v>
      </c>
      <c r="Y95" s="5">
        <v>2.3028</v>
      </c>
      <c r="Z95">
        <v>4.6585000000000001</v>
      </c>
      <c r="AA95">
        <v>0.16139999999999999</v>
      </c>
      <c r="AB95">
        <v>4.1731999999999996</v>
      </c>
      <c r="AC95">
        <v>-0.33300000000000002</v>
      </c>
      <c r="AD95" t="s">
        <v>33</v>
      </c>
      <c r="AE95">
        <v>10.618399999999999</v>
      </c>
      <c r="AF95">
        <v>7.6401000000000003</v>
      </c>
      <c r="AG95">
        <v>0.94499999999999995</v>
      </c>
      <c r="AH95">
        <v>7806.0024999999996</v>
      </c>
      <c r="AJ95">
        <v>4.0804999999999998</v>
      </c>
      <c r="AK95">
        <v>10.677300000000001</v>
      </c>
      <c r="AL95">
        <v>0.2878</v>
      </c>
      <c r="AM95">
        <v>39.918999999999997</v>
      </c>
      <c r="AN95">
        <v>1.0853999999999999</v>
      </c>
      <c r="AO95">
        <v>195.11080000000001</v>
      </c>
      <c r="AP95">
        <v>51.192</v>
      </c>
      <c r="AQ95">
        <v>38.009799999999998</v>
      </c>
      <c r="AR95">
        <v>130.58500000000001</v>
      </c>
      <c r="AS95">
        <v>108170.5328</v>
      </c>
      <c r="AU95" s="1">
        <f t="shared" si="8"/>
        <v>44274</v>
      </c>
      <c r="AV95" s="30">
        <f t="shared" si="9"/>
        <v>7.9488102147615676</v>
      </c>
      <c r="AW95" s="31">
        <f t="shared" si="10"/>
        <v>0.13203887251585542</v>
      </c>
      <c r="AX95">
        <f t="shared" ca="1" si="3"/>
        <v>1.3094218173169758</v>
      </c>
      <c r="AY95">
        <f t="shared" ca="1" si="4"/>
        <v>0.97950045841711153</v>
      </c>
      <c r="AZ95">
        <f t="shared" ca="1" si="5"/>
        <v>0.44354985134124725</v>
      </c>
      <c r="BA95">
        <f t="shared" ca="1" si="6"/>
        <v>-0.54272301757219032</v>
      </c>
      <c r="BB95">
        <f t="shared" ca="1" si="7"/>
        <v>-0.77668042367846668</v>
      </c>
    </row>
    <row r="96" spans="1:54">
      <c r="A96" s="71">
        <v>44281</v>
      </c>
      <c r="B96" s="5">
        <v>6.5620000000000003</v>
      </c>
      <c r="C96">
        <v>-5.2655000000000003</v>
      </c>
      <c r="D96">
        <v>-0.23180000000000001</v>
      </c>
      <c r="E96">
        <v>51.462400000000002</v>
      </c>
      <c r="F96">
        <v>4.7710999999999997</v>
      </c>
      <c r="G96">
        <v>0</v>
      </c>
      <c r="H96">
        <v>20.077500000000001</v>
      </c>
      <c r="I96">
        <v>-8.7265999999999995</v>
      </c>
      <c r="J96">
        <v>59.61</v>
      </c>
      <c r="K96">
        <v>234453.75589999999</v>
      </c>
      <c r="M96" s="71">
        <v>44281</v>
      </c>
      <c r="N96" s="5">
        <v>6.9641000000000002</v>
      </c>
      <c r="O96">
        <v>3.1562000000000001</v>
      </c>
      <c r="P96">
        <v>-0.2535</v>
      </c>
      <c r="Q96">
        <v>47.8874</v>
      </c>
      <c r="R96">
        <v>3.6530999999999998</v>
      </c>
      <c r="S96" t="s">
        <v>33</v>
      </c>
      <c r="T96">
        <v>34.037100000000002</v>
      </c>
      <c r="U96">
        <v>15.170299999999999</v>
      </c>
      <c r="V96">
        <v>81.349999999999994</v>
      </c>
      <c r="W96">
        <v>115524.1124</v>
      </c>
      <c r="Y96" s="5">
        <v>2.1556999999999999</v>
      </c>
      <c r="Z96">
        <v>4.6585000000000001</v>
      </c>
      <c r="AA96">
        <v>0.16139999999999999</v>
      </c>
      <c r="AB96">
        <v>4.1731999999999996</v>
      </c>
      <c r="AC96">
        <v>-0.33300000000000002</v>
      </c>
      <c r="AD96" t="s">
        <v>33</v>
      </c>
      <c r="AE96">
        <v>10.618399999999999</v>
      </c>
      <c r="AF96">
        <v>7.6401000000000003</v>
      </c>
      <c r="AG96">
        <v>0.876</v>
      </c>
      <c r="AH96">
        <v>7239.4377999999997</v>
      </c>
      <c r="AJ96">
        <v>3.9639000000000002</v>
      </c>
      <c r="AK96">
        <v>10.677300000000001</v>
      </c>
      <c r="AL96">
        <v>0.2878</v>
      </c>
      <c r="AM96">
        <v>39.918999999999997</v>
      </c>
      <c r="AN96">
        <v>1.0853999999999999</v>
      </c>
      <c r="AO96">
        <v>195.11080000000001</v>
      </c>
      <c r="AP96">
        <v>51.192</v>
      </c>
      <c r="AQ96">
        <v>38.009799999999998</v>
      </c>
      <c r="AR96">
        <v>125.502</v>
      </c>
      <c r="AS96">
        <v>103959.7078</v>
      </c>
      <c r="AU96" s="1">
        <f t="shared" si="8"/>
        <v>44281</v>
      </c>
      <c r="AV96" s="30">
        <f t="shared" si="9"/>
        <v>7.7563402217105519</v>
      </c>
      <c r="AW96" s="31">
        <f t="shared" si="10"/>
        <v>7.2294493328312448E-2</v>
      </c>
      <c r="AX96">
        <f t="shared" ca="1" si="3"/>
        <v>1.3094218173169758</v>
      </c>
      <c r="AY96">
        <f t="shared" ca="1" si="4"/>
        <v>0.97950045841711153</v>
      </c>
      <c r="AZ96">
        <f t="shared" ca="1" si="5"/>
        <v>0.44354985134124725</v>
      </c>
      <c r="BA96">
        <f t="shared" ca="1" si="6"/>
        <v>-0.49684301692678307</v>
      </c>
      <c r="BB96">
        <f t="shared" ca="1" si="7"/>
        <v>-0.7245684772180736</v>
      </c>
    </row>
    <row r="97" spans="1:54">
      <c r="A97" s="71">
        <v>44288</v>
      </c>
      <c r="B97" s="5">
        <v>6.3624999999999998</v>
      </c>
      <c r="C97">
        <v>-5.7605000000000004</v>
      </c>
      <c r="D97">
        <v>-0.57969999999999999</v>
      </c>
      <c r="E97">
        <v>50.511200000000002</v>
      </c>
      <c r="F97">
        <v>4.6757999999999997</v>
      </c>
      <c r="G97">
        <v>0</v>
      </c>
      <c r="H97">
        <v>19.671600000000002</v>
      </c>
      <c r="I97">
        <v>-9.0952000000000002</v>
      </c>
      <c r="J97">
        <v>59.81</v>
      </c>
      <c r="K97">
        <v>235240.38149999999</v>
      </c>
      <c r="M97" s="71">
        <v>44288</v>
      </c>
      <c r="N97" s="5">
        <v>6.4195000000000002</v>
      </c>
      <c r="O97">
        <v>4.7393999999999998</v>
      </c>
      <c r="P97">
        <v>-0.37490000000000001</v>
      </c>
      <c r="Q97">
        <v>46.539299999999997</v>
      </c>
      <c r="R97">
        <v>3.1406999999999998</v>
      </c>
      <c r="S97" t="s">
        <v>33</v>
      </c>
      <c r="T97">
        <v>38.660200000000003</v>
      </c>
      <c r="U97">
        <v>21.270600000000002</v>
      </c>
      <c r="V97">
        <v>86</v>
      </c>
      <c r="W97">
        <v>122127.519</v>
      </c>
      <c r="Y97" s="5">
        <v>0.76480000000000004</v>
      </c>
      <c r="Z97">
        <v>15.6722</v>
      </c>
      <c r="AA97">
        <v>0.7944</v>
      </c>
      <c r="AB97">
        <v>1.3340000000000001</v>
      </c>
      <c r="AC97">
        <v>-0.25340000000000001</v>
      </c>
      <c r="AD97" t="s">
        <v>33</v>
      </c>
      <c r="AE97">
        <v>17.6188</v>
      </c>
      <c r="AF97">
        <v>14.6587</v>
      </c>
      <c r="AG97">
        <v>0.90700000000000003</v>
      </c>
      <c r="AH97">
        <v>7491.2443000000003</v>
      </c>
      <c r="AJ97">
        <v>3.1665999999999999</v>
      </c>
      <c r="AK97">
        <v>12.8385</v>
      </c>
      <c r="AL97">
        <v>0.6351</v>
      </c>
      <c r="AM97">
        <v>38.247500000000002</v>
      </c>
      <c r="AN97">
        <v>0.61229999999999996</v>
      </c>
      <c r="AO97">
        <v>195.11080000000001</v>
      </c>
      <c r="AP97">
        <v>54.738300000000002</v>
      </c>
      <c r="AQ97">
        <v>41.622799999999998</v>
      </c>
      <c r="AR97">
        <v>133.41399999999999</v>
      </c>
      <c r="AS97">
        <v>110514.2939</v>
      </c>
      <c r="AU97" s="1">
        <f t="shared" si="8"/>
        <v>44288</v>
      </c>
      <c r="AV97" s="30">
        <f t="shared" si="9"/>
        <v>7.2257977901685573</v>
      </c>
      <c r="AW97" s="31">
        <f t="shared" si="10"/>
        <v>-9.2390545116742578E-2</v>
      </c>
      <c r="AX97">
        <f t="shared" ca="1" si="3"/>
        <v>1.3094218173169758</v>
      </c>
      <c r="AY97">
        <f t="shared" ca="1" si="4"/>
        <v>0.97950045841711153</v>
      </c>
      <c r="AZ97">
        <f t="shared" ca="1" si="5"/>
        <v>0.44354985134124725</v>
      </c>
      <c r="BA97">
        <f t="shared" ca="1" si="6"/>
        <v>-6.6571623875309016E-2</v>
      </c>
      <c r="BB97">
        <f t="shared" ca="1" si="7"/>
        <v>-0.67293724618052553</v>
      </c>
    </row>
    <row r="98" spans="1:54">
      <c r="A98" s="71">
        <v>44295</v>
      </c>
      <c r="B98" s="5">
        <v>6.3792999999999997</v>
      </c>
      <c r="C98">
        <v>-5.7605000000000004</v>
      </c>
      <c r="D98">
        <v>-0.57969999999999999</v>
      </c>
      <c r="E98">
        <v>50.511200000000002</v>
      </c>
      <c r="F98">
        <v>4.6757999999999997</v>
      </c>
      <c r="G98">
        <v>0</v>
      </c>
      <c r="H98">
        <v>19.671600000000002</v>
      </c>
      <c r="I98">
        <v>-9.0952000000000002</v>
      </c>
      <c r="J98">
        <v>60.424999999999997</v>
      </c>
      <c r="K98">
        <v>237659.25520000001</v>
      </c>
      <c r="M98" s="71">
        <v>44295</v>
      </c>
      <c r="N98" s="5">
        <v>6.4229000000000003</v>
      </c>
      <c r="O98">
        <v>4.7393999999999998</v>
      </c>
      <c r="P98">
        <v>-0.37490000000000001</v>
      </c>
      <c r="Q98">
        <v>46.539299999999997</v>
      </c>
      <c r="R98">
        <v>3.1406999999999998</v>
      </c>
      <c r="S98" t="s">
        <v>33</v>
      </c>
      <c r="T98">
        <v>38.660200000000003</v>
      </c>
      <c r="U98">
        <v>21.270600000000002</v>
      </c>
      <c r="V98">
        <v>87</v>
      </c>
      <c r="W98">
        <v>123547.6064</v>
      </c>
      <c r="Y98" s="5">
        <v>0.78620000000000001</v>
      </c>
      <c r="Z98">
        <v>15.6722</v>
      </c>
      <c r="AA98">
        <v>0.7944</v>
      </c>
      <c r="AB98">
        <v>1.3340000000000001</v>
      </c>
      <c r="AC98">
        <v>-0.25340000000000001</v>
      </c>
      <c r="AD98" t="s">
        <v>33</v>
      </c>
      <c r="AE98">
        <v>17.6188</v>
      </c>
      <c r="AF98">
        <v>14.6587</v>
      </c>
      <c r="AG98">
        <v>0.92600000000000005</v>
      </c>
      <c r="AH98">
        <v>7648.6234000000004</v>
      </c>
      <c r="AJ98">
        <v>3.1575000000000002</v>
      </c>
      <c r="AK98">
        <v>12.8385</v>
      </c>
      <c r="AL98">
        <v>0.6351</v>
      </c>
      <c r="AM98">
        <v>38.247500000000002</v>
      </c>
      <c r="AN98">
        <v>0.61229999999999996</v>
      </c>
      <c r="AO98">
        <v>195.11080000000001</v>
      </c>
      <c r="AP98">
        <v>54.738300000000002</v>
      </c>
      <c r="AQ98">
        <v>41.622799999999998</v>
      </c>
      <c r="AR98">
        <v>132.935</v>
      </c>
      <c r="AS98">
        <v>110117.0462</v>
      </c>
      <c r="AU98" s="1">
        <f t="shared" si="8"/>
        <v>44295</v>
      </c>
      <c r="AV98" s="30">
        <f t="shared" si="9"/>
        <v>7.2205555759527353</v>
      </c>
      <c r="AW98" s="31">
        <f t="shared" si="10"/>
        <v>-9.4017774530157583E-2</v>
      </c>
      <c r="AX98">
        <f t="shared" ca="1" si="3"/>
        <v>1.3094218173169758</v>
      </c>
      <c r="AY98">
        <f t="shared" ca="1" si="4"/>
        <v>0.97950045841711153</v>
      </c>
      <c r="AZ98">
        <f t="shared" ca="1" si="5"/>
        <v>0.44354985134124725</v>
      </c>
      <c r="BA98">
        <f t="shared" ca="1" si="6"/>
        <v>3.1123233717048698E-2</v>
      </c>
      <c r="BB98">
        <f t="shared" ca="1" si="7"/>
        <v>-0.59671831254178975</v>
      </c>
    </row>
    <row r="99" spans="1:54">
      <c r="A99" s="71">
        <v>44302</v>
      </c>
      <c r="B99" s="5">
        <v>6.3437999999999999</v>
      </c>
      <c r="C99">
        <v>-5.7605000000000004</v>
      </c>
      <c r="D99">
        <v>-0.57969999999999999</v>
      </c>
      <c r="E99">
        <v>50.511200000000002</v>
      </c>
      <c r="F99">
        <v>4.6757999999999997</v>
      </c>
      <c r="G99">
        <v>0</v>
      </c>
      <c r="H99">
        <v>19.671600000000002</v>
      </c>
      <c r="I99">
        <v>-9.0952000000000002</v>
      </c>
      <c r="J99">
        <v>59.13</v>
      </c>
      <c r="K99">
        <v>232565.85449999999</v>
      </c>
      <c r="M99" s="71">
        <v>44302</v>
      </c>
      <c r="N99" s="5">
        <v>6.4241000000000001</v>
      </c>
      <c r="O99">
        <v>4.7393999999999998</v>
      </c>
      <c r="P99">
        <v>-0.37490000000000001</v>
      </c>
      <c r="Q99">
        <v>46.539299999999997</v>
      </c>
      <c r="R99">
        <v>3.1406999999999998</v>
      </c>
      <c r="S99" t="s">
        <v>33</v>
      </c>
      <c r="T99">
        <v>38.660200000000003</v>
      </c>
      <c r="U99">
        <v>21.270600000000002</v>
      </c>
      <c r="V99">
        <v>87.7</v>
      </c>
      <c r="W99">
        <v>124541.6676</v>
      </c>
      <c r="Y99" s="5">
        <v>0.75619999999999998</v>
      </c>
      <c r="Z99">
        <v>15.6722</v>
      </c>
      <c r="AA99">
        <v>0.7944</v>
      </c>
      <c r="AB99">
        <v>1.3340000000000001</v>
      </c>
      <c r="AC99">
        <v>-0.25340000000000001</v>
      </c>
      <c r="AD99" t="s">
        <v>33</v>
      </c>
      <c r="AE99">
        <v>17.6188</v>
      </c>
      <c r="AF99">
        <v>14.6587</v>
      </c>
      <c r="AG99">
        <v>0.89900000000000002</v>
      </c>
      <c r="AH99">
        <v>7428.2927</v>
      </c>
      <c r="AJ99">
        <v>3.0196999999999998</v>
      </c>
      <c r="AK99">
        <v>12.8385</v>
      </c>
      <c r="AL99">
        <v>0.6351</v>
      </c>
      <c r="AM99">
        <v>38.247500000000002</v>
      </c>
      <c r="AN99">
        <v>0.61229999999999996</v>
      </c>
      <c r="AO99">
        <v>195.11080000000001</v>
      </c>
      <c r="AP99">
        <v>54.738300000000002</v>
      </c>
      <c r="AQ99">
        <v>41.622799999999998</v>
      </c>
      <c r="AR99">
        <v>125.741</v>
      </c>
      <c r="AS99">
        <v>104158.3316</v>
      </c>
      <c r="AU99" s="1">
        <f t="shared" si="8"/>
        <v>44302</v>
      </c>
      <c r="AV99" s="30">
        <f t="shared" si="9"/>
        <v>7.1201881354306913</v>
      </c>
      <c r="AW99" s="31">
        <f t="shared" si="10"/>
        <v>-0.12517271109755682</v>
      </c>
      <c r="AX99">
        <f t="shared" ca="1" si="3"/>
        <v>1.3094218173169758</v>
      </c>
      <c r="AY99">
        <f t="shared" ca="1" si="4"/>
        <v>0.97950045841711153</v>
      </c>
      <c r="AZ99">
        <f t="shared" ca="1" si="5"/>
        <v>0.44354985134124725</v>
      </c>
      <c r="BA99">
        <f t="shared" ca="1" si="6"/>
        <v>3.1123233717048698E-2</v>
      </c>
      <c r="BB99">
        <f t="shared" ca="1" si="7"/>
        <v>-0.59537783352228391</v>
      </c>
    </row>
    <row r="100" spans="1:54">
      <c r="A100" s="71">
        <v>44309</v>
      </c>
      <c r="B100" s="5">
        <v>6.2900999999999998</v>
      </c>
      <c r="C100">
        <v>-5.7605000000000004</v>
      </c>
      <c r="D100">
        <v>-0.57969999999999999</v>
      </c>
      <c r="E100">
        <v>50.511200000000002</v>
      </c>
      <c r="F100">
        <v>4.6757999999999997</v>
      </c>
      <c r="G100">
        <v>0</v>
      </c>
      <c r="H100">
        <v>19.671600000000002</v>
      </c>
      <c r="I100">
        <v>-9.0952000000000002</v>
      </c>
      <c r="J100">
        <v>57.17</v>
      </c>
      <c r="K100">
        <v>224856.92379999999</v>
      </c>
      <c r="M100" s="71">
        <v>44309</v>
      </c>
      <c r="N100" s="5">
        <v>6.2827999999999999</v>
      </c>
      <c r="O100">
        <v>4.7393999999999998</v>
      </c>
      <c r="P100">
        <v>-0.37490000000000001</v>
      </c>
      <c r="Q100">
        <v>46.539299999999997</v>
      </c>
      <c r="R100">
        <v>3.1406999999999998</v>
      </c>
      <c r="S100" t="s">
        <v>33</v>
      </c>
      <c r="T100">
        <v>38.660200000000003</v>
      </c>
      <c r="U100">
        <v>21.270600000000002</v>
      </c>
      <c r="V100">
        <v>84.3</v>
      </c>
      <c r="W100">
        <v>119713.3703</v>
      </c>
      <c r="Y100" s="5">
        <v>0.76900000000000002</v>
      </c>
      <c r="Z100">
        <v>15.6722</v>
      </c>
      <c r="AA100">
        <v>0.7944</v>
      </c>
      <c r="AB100">
        <v>1.3340000000000001</v>
      </c>
      <c r="AC100">
        <v>-0.25340000000000001</v>
      </c>
      <c r="AD100" t="s">
        <v>33</v>
      </c>
      <c r="AE100">
        <v>17.6188</v>
      </c>
      <c r="AF100">
        <v>14.6587</v>
      </c>
      <c r="AG100">
        <v>0.91100000000000003</v>
      </c>
      <c r="AH100">
        <v>7522.7200999999995</v>
      </c>
      <c r="AJ100">
        <v>3.0802999999999998</v>
      </c>
      <c r="AK100">
        <v>12.8385</v>
      </c>
      <c r="AL100">
        <v>0.6351</v>
      </c>
      <c r="AM100">
        <v>38.247500000000002</v>
      </c>
      <c r="AN100">
        <v>0.61229999999999996</v>
      </c>
      <c r="AO100">
        <v>195.11080000000001</v>
      </c>
      <c r="AP100">
        <v>54.738300000000002</v>
      </c>
      <c r="AQ100">
        <v>41.622799999999998</v>
      </c>
      <c r="AR100">
        <v>128.90600000000001</v>
      </c>
      <c r="AS100">
        <v>106780.166</v>
      </c>
      <c r="AU100" s="1">
        <f t="shared" si="8"/>
        <v>44309</v>
      </c>
      <c r="AV100" s="30">
        <f t="shared" si="9"/>
        <v>7.1038263059123192</v>
      </c>
      <c r="AW100" s="31">
        <f t="shared" si="10"/>
        <v>-0.1302515669308838</v>
      </c>
      <c r="AX100">
        <f t="shared" ca="1" si="3"/>
        <v>1.3094218173169758</v>
      </c>
      <c r="AY100">
        <f t="shared" ca="1" si="4"/>
        <v>0.97950045841711153</v>
      </c>
      <c r="AZ100">
        <f t="shared" ca="1" si="5"/>
        <v>0.44354985134124725</v>
      </c>
      <c r="BA100">
        <f t="shared" ca="1" si="6"/>
        <v>3.1123233717048698E-2</v>
      </c>
      <c r="BB100">
        <f t="shared" ca="1" si="7"/>
        <v>-0.58974734144872221</v>
      </c>
    </row>
    <row r="101" spans="1:54">
      <c r="A101" s="71">
        <v>44316</v>
      </c>
      <c r="B101" s="5">
        <v>6.3404999999999996</v>
      </c>
      <c r="C101">
        <v>-5.7605000000000004</v>
      </c>
      <c r="D101">
        <v>-0.57969999999999999</v>
      </c>
      <c r="E101">
        <v>50.511200000000002</v>
      </c>
      <c r="F101">
        <v>4.6757999999999997</v>
      </c>
      <c r="G101">
        <v>0</v>
      </c>
      <c r="H101">
        <v>19.671600000000002</v>
      </c>
      <c r="I101">
        <v>-9.0952000000000002</v>
      </c>
      <c r="J101">
        <v>59.01</v>
      </c>
      <c r="K101">
        <v>232093.87909999999</v>
      </c>
      <c r="M101" s="71">
        <v>44316</v>
      </c>
      <c r="N101" s="5">
        <v>6.2427000000000001</v>
      </c>
      <c r="O101">
        <v>4.7393999999999998</v>
      </c>
      <c r="P101">
        <v>-0.37490000000000001</v>
      </c>
      <c r="Q101">
        <v>46.539299999999997</v>
      </c>
      <c r="R101">
        <v>3.1406999999999998</v>
      </c>
      <c r="S101" t="s">
        <v>33</v>
      </c>
      <c r="T101">
        <v>38.660200000000003</v>
      </c>
      <c r="U101">
        <v>21.270600000000002</v>
      </c>
      <c r="V101">
        <v>84</v>
      </c>
      <c r="W101">
        <v>119287.3441</v>
      </c>
      <c r="Y101" s="5">
        <v>0.78620000000000001</v>
      </c>
      <c r="Z101">
        <v>15.6722</v>
      </c>
      <c r="AA101">
        <v>0.7944</v>
      </c>
      <c r="AB101">
        <v>1.3340000000000001</v>
      </c>
      <c r="AC101">
        <v>-0.25340000000000001</v>
      </c>
      <c r="AD101" t="s">
        <v>33</v>
      </c>
      <c r="AE101">
        <v>17.6188</v>
      </c>
      <c r="AF101">
        <v>14.6587</v>
      </c>
      <c r="AG101">
        <v>0.92600000000000005</v>
      </c>
      <c r="AH101">
        <v>7648.6234000000004</v>
      </c>
      <c r="AJ101">
        <v>3.1711999999999998</v>
      </c>
      <c r="AK101">
        <v>12.8385</v>
      </c>
      <c r="AL101">
        <v>0.6351</v>
      </c>
      <c r="AM101">
        <v>38.247500000000002</v>
      </c>
      <c r="AN101">
        <v>0.61229999999999996</v>
      </c>
      <c r="AO101">
        <v>195.11080000000001</v>
      </c>
      <c r="AP101">
        <v>54.738300000000002</v>
      </c>
      <c r="AQ101">
        <v>41.622799999999998</v>
      </c>
      <c r="AR101">
        <v>133.654</v>
      </c>
      <c r="AS101">
        <v>110712.91770000001</v>
      </c>
      <c r="AU101" s="1">
        <f t="shared" si="8"/>
        <v>44316</v>
      </c>
      <c r="AV101" s="30">
        <f t="shared" si="9"/>
        <v>7.1675726130952251</v>
      </c>
      <c r="AW101" s="31">
        <f t="shared" si="10"/>
        <v>-0.11046415234344911</v>
      </c>
      <c r="AX101">
        <f t="shared" ca="1" si="3"/>
        <v>1.3094218173169758</v>
      </c>
      <c r="AY101">
        <f t="shared" ca="1" si="4"/>
        <v>0.97950045841711153</v>
      </c>
      <c r="AZ101">
        <f t="shared" ca="1" si="5"/>
        <v>0.44354985134124725</v>
      </c>
      <c r="BA101">
        <f t="shared" ca="1" si="6"/>
        <v>3.1123233717048698E-2</v>
      </c>
      <c r="BB101">
        <f t="shared" ca="1" si="7"/>
        <v>-0.58156848840745434</v>
      </c>
    </row>
    <row r="102" spans="1:54">
      <c r="A102" s="71">
        <v>44323</v>
      </c>
      <c r="B102" s="5">
        <v>6.4203000000000001</v>
      </c>
      <c r="C102">
        <v>-5.7605000000000004</v>
      </c>
      <c r="D102">
        <v>-0.57969999999999999</v>
      </c>
      <c r="E102">
        <v>50.511200000000002</v>
      </c>
      <c r="F102">
        <v>4.6757999999999997</v>
      </c>
      <c r="G102">
        <v>0</v>
      </c>
      <c r="H102">
        <v>19.671600000000002</v>
      </c>
      <c r="I102">
        <v>-9.0952000000000002</v>
      </c>
      <c r="J102">
        <v>61.92</v>
      </c>
      <c r="K102">
        <v>243539.28140000001</v>
      </c>
      <c r="M102" s="71">
        <v>44323</v>
      </c>
      <c r="N102" s="5">
        <v>6.4596</v>
      </c>
      <c r="O102">
        <v>4.7393999999999998</v>
      </c>
      <c r="P102">
        <v>-0.37490000000000001</v>
      </c>
      <c r="Q102">
        <v>46.539299999999997</v>
      </c>
      <c r="R102">
        <v>3.1406999999999998</v>
      </c>
      <c r="S102" t="s">
        <v>33</v>
      </c>
      <c r="T102">
        <v>38.660200000000003</v>
      </c>
      <c r="U102">
        <v>21.270600000000002</v>
      </c>
      <c r="V102">
        <v>90.85</v>
      </c>
      <c r="W102">
        <v>129014.943</v>
      </c>
      <c r="Y102" s="5">
        <v>0.84609999999999996</v>
      </c>
      <c r="Z102">
        <v>15.6722</v>
      </c>
      <c r="AA102">
        <v>0.7944</v>
      </c>
      <c r="AB102">
        <v>1.3340000000000001</v>
      </c>
      <c r="AC102">
        <v>-0.25340000000000001</v>
      </c>
      <c r="AD102" t="s">
        <v>33</v>
      </c>
      <c r="AE102">
        <v>17.6188</v>
      </c>
      <c r="AF102">
        <v>14.6587</v>
      </c>
      <c r="AG102">
        <v>0.97899999999999998</v>
      </c>
      <c r="AH102">
        <v>8089.2848000000004</v>
      </c>
      <c r="AJ102">
        <v>3.1812999999999998</v>
      </c>
      <c r="AK102">
        <v>12.8385</v>
      </c>
      <c r="AL102">
        <v>0.6351</v>
      </c>
      <c r="AM102">
        <v>38.247500000000002</v>
      </c>
      <c r="AN102">
        <v>0.61229999999999996</v>
      </c>
      <c r="AO102">
        <v>195.11080000000001</v>
      </c>
      <c r="AP102">
        <v>54.738300000000002</v>
      </c>
      <c r="AQ102">
        <v>41.622799999999998</v>
      </c>
      <c r="AR102">
        <v>134.18199999999999</v>
      </c>
      <c r="AS102">
        <v>111149.8901</v>
      </c>
      <c r="AU102" s="1">
        <f t="shared" si="8"/>
        <v>44323</v>
      </c>
      <c r="AV102" s="30">
        <f t="shared" si="9"/>
        <v>7.2441158111822839</v>
      </c>
      <c r="AW102" s="31">
        <f t="shared" si="10"/>
        <v>-8.6704470232750755E-2</v>
      </c>
      <c r="AX102">
        <f t="shared" ca="1" si="3"/>
        <v>1.3094218173169758</v>
      </c>
      <c r="AY102">
        <f t="shared" ca="1" si="4"/>
        <v>0.97950045841711153</v>
      </c>
      <c r="AZ102">
        <f t="shared" ca="1" si="5"/>
        <v>0.44354985134124725</v>
      </c>
      <c r="BA102">
        <f t="shared" ca="1" si="6"/>
        <v>3.1123233717048698E-2</v>
      </c>
      <c r="BB102">
        <f t="shared" ca="1" si="7"/>
        <v>-0.55536129601349504</v>
      </c>
    </row>
    <row r="103" spans="1:54">
      <c r="A103" s="71">
        <v>44330</v>
      </c>
      <c r="B103" s="5">
        <v>6.6494999999999997</v>
      </c>
      <c r="C103">
        <v>-5.7605000000000004</v>
      </c>
      <c r="D103">
        <v>-0.57969999999999999</v>
      </c>
      <c r="E103">
        <v>50.511200000000002</v>
      </c>
      <c r="F103">
        <v>4.6757999999999997</v>
      </c>
      <c r="G103">
        <v>0</v>
      </c>
      <c r="H103">
        <v>19.671600000000002</v>
      </c>
      <c r="I103">
        <v>-9.0952000000000002</v>
      </c>
      <c r="J103">
        <v>70.28</v>
      </c>
      <c r="K103">
        <v>276420.23090000002</v>
      </c>
      <c r="M103" s="71">
        <v>44330</v>
      </c>
      <c r="N103" s="5">
        <v>6.6566000000000001</v>
      </c>
      <c r="O103">
        <v>4.7393999999999998</v>
      </c>
      <c r="P103">
        <v>-0.37490000000000001</v>
      </c>
      <c r="Q103">
        <v>46.539299999999997</v>
      </c>
      <c r="R103">
        <v>3.1406999999999998</v>
      </c>
      <c r="S103" t="s">
        <v>33</v>
      </c>
      <c r="T103">
        <v>38.660200000000003</v>
      </c>
      <c r="U103">
        <v>21.270600000000002</v>
      </c>
      <c r="V103">
        <v>99</v>
      </c>
      <c r="W103">
        <v>137818.4871</v>
      </c>
      <c r="Y103" s="5">
        <v>0.94869999999999999</v>
      </c>
      <c r="Z103">
        <v>15.6722</v>
      </c>
      <c r="AA103">
        <v>0.7944</v>
      </c>
      <c r="AB103">
        <v>1.3340000000000001</v>
      </c>
      <c r="AC103">
        <v>-0.25340000000000001</v>
      </c>
      <c r="AD103" t="s">
        <v>33</v>
      </c>
      <c r="AE103">
        <v>17.6188</v>
      </c>
      <c r="AF103">
        <v>14.6587</v>
      </c>
      <c r="AG103">
        <v>1.071</v>
      </c>
      <c r="AH103">
        <v>8844.7044000000005</v>
      </c>
      <c r="AJ103">
        <v>3.3264</v>
      </c>
      <c r="AK103">
        <v>12.8385</v>
      </c>
      <c r="AL103">
        <v>0.6351</v>
      </c>
      <c r="AM103">
        <v>38.247500000000002</v>
      </c>
      <c r="AN103">
        <v>0.61229999999999996</v>
      </c>
      <c r="AO103">
        <v>195.11080000000001</v>
      </c>
      <c r="AP103">
        <v>54.738300000000002</v>
      </c>
      <c r="AQ103">
        <v>41.622799999999998</v>
      </c>
      <c r="AR103">
        <v>141.75899999999999</v>
      </c>
      <c r="AS103">
        <v>117426.4028</v>
      </c>
      <c r="AU103" s="1">
        <f t="shared" si="8"/>
        <v>44330</v>
      </c>
      <c r="AV103" s="30">
        <f t="shared" si="9"/>
        <v>7.4558747918874024</v>
      </c>
      <c r="AW103" s="31">
        <f t="shared" si="10"/>
        <v>-2.0972619573511389E-2</v>
      </c>
      <c r="AX103">
        <f t="shared" ca="1" si="3"/>
        <v>1.3094218173169758</v>
      </c>
      <c r="AY103">
        <f t="shared" ca="1" si="4"/>
        <v>0.97950045841711153</v>
      </c>
      <c r="AZ103">
        <f t="shared" ca="1" si="5"/>
        <v>0.44354985134124725</v>
      </c>
      <c r="BA103">
        <f t="shared" ca="1" si="6"/>
        <v>3.2544752438046637E-2</v>
      </c>
      <c r="BB103">
        <f t="shared" ca="1" si="7"/>
        <v>-0.53239292467236776</v>
      </c>
    </row>
    <row r="104" spans="1:54">
      <c r="A104" s="71">
        <v>44337</v>
      </c>
      <c r="B104" s="5">
        <v>6.7356999999999996</v>
      </c>
      <c r="C104">
        <v>-5.7605000000000004</v>
      </c>
      <c r="D104">
        <v>-0.57969999999999999</v>
      </c>
      <c r="E104">
        <v>50.511200000000002</v>
      </c>
      <c r="F104">
        <v>4.6757999999999997</v>
      </c>
      <c r="G104">
        <v>0</v>
      </c>
      <c r="H104">
        <v>19.671600000000002</v>
      </c>
      <c r="I104">
        <v>-9.0952000000000002</v>
      </c>
      <c r="J104">
        <v>73.424999999999997</v>
      </c>
      <c r="K104">
        <v>288789.91830000002</v>
      </c>
      <c r="M104" s="71">
        <v>44337</v>
      </c>
      <c r="N104" s="5">
        <v>6.5670000000000002</v>
      </c>
      <c r="O104">
        <v>4.7393999999999998</v>
      </c>
      <c r="P104">
        <v>-0.37490000000000001</v>
      </c>
      <c r="Q104">
        <v>46.539299999999997</v>
      </c>
      <c r="R104">
        <v>3.1406999999999998</v>
      </c>
      <c r="S104" t="s">
        <v>33</v>
      </c>
      <c r="T104">
        <v>38.660200000000003</v>
      </c>
      <c r="U104">
        <v>21.270600000000002</v>
      </c>
      <c r="V104">
        <v>96.8</v>
      </c>
      <c r="W104">
        <v>134755.85399999999</v>
      </c>
      <c r="Y104" s="5">
        <v>1.0001</v>
      </c>
      <c r="Z104">
        <v>15.6722</v>
      </c>
      <c r="AA104">
        <v>0.7944</v>
      </c>
      <c r="AB104">
        <v>1.3340000000000001</v>
      </c>
      <c r="AC104">
        <v>-0.25340000000000001</v>
      </c>
      <c r="AD104" t="s">
        <v>33</v>
      </c>
      <c r="AE104">
        <v>17.6188</v>
      </c>
      <c r="AF104">
        <v>14.6587</v>
      </c>
      <c r="AG104">
        <v>1.1160000000000001</v>
      </c>
      <c r="AH104">
        <v>9222.4141999999993</v>
      </c>
      <c r="AJ104">
        <v>3.3668</v>
      </c>
      <c r="AK104">
        <v>12.8385</v>
      </c>
      <c r="AL104">
        <v>0.6351</v>
      </c>
      <c r="AM104">
        <v>38.247500000000002</v>
      </c>
      <c r="AN104">
        <v>0.61229999999999996</v>
      </c>
      <c r="AO104">
        <v>195.11080000000001</v>
      </c>
      <c r="AP104">
        <v>54.738300000000002</v>
      </c>
      <c r="AQ104">
        <v>41.622799999999998</v>
      </c>
      <c r="AR104">
        <v>143.869</v>
      </c>
      <c r="AS104">
        <v>119174.2925</v>
      </c>
      <c r="AU104" s="1">
        <f t="shared" si="8"/>
        <v>44337</v>
      </c>
      <c r="AV104" s="30">
        <f t="shared" si="9"/>
        <v>7.4880811284905517</v>
      </c>
      <c r="AW104" s="31">
        <f t="shared" si="10"/>
        <v>-1.0975489341630583E-2</v>
      </c>
      <c r="AX104">
        <f t="shared" ca="1" si="3"/>
        <v>1.3094218173169758</v>
      </c>
      <c r="AY104">
        <f t="shared" ca="1" si="4"/>
        <v>0.97950045841711153</v>
      </c>
      <c r="AZ104">
        <f t="shared" ca="1" si="5"/>
        <v>0.44354985134124725</v>
      </c>
      <c r="BA104">
        <f t="shared" ca="1" si="6"/>
        <v>4.8977715102856492E-2</v>
      </c>
      <c r="BB104">
        <f t="shared" ca="1" si="7"/>
        <v>-0.44787813463064441</v>
      </c>
    </row>
    <row r="105" spans="1:54">
      <c r="A105" s="71">
        <v>44344</v>
      </c>
      <c r="B105" s="5">
        <v>6.8133999999999997</v>
      </c>
      <c r="C105">
        <v>-5.7605000000000004</v>
      </c>
      <c r="D105">
        <v>-0.57969999999999999</v>
      </c>
      <c r="E105">
        <v>50.511200000000002</v>
      </c>
      <c r="F105">
        <v>4.6757999999999997</v>
      </c>
      <c r="G105">
        <v>0</v>
      </c>
      <c r="H105">
        <v>19.671600000000002</v>
      </c>
      <c r="I105">
        <v>-9.0952000000000002</v>
      </c>
      <c r="J105">
        <v>76.260000000000005</v>
      </c>
      <c r="K105">
        <v>299940.33590000001</v>
      </c>
      <c r="M105" s="71">
        <v>44344</v>
      </c>
      <c r="N105" s="5">
        <v>6.6647999999999996</v>
      </c>
      <c r="O105">
        <v>4.7393999999999998</v>
      </c>
      <c r="P105">
        <v>-0.37490000000000001</v>
      </c>
      <c r="Q105">
        <v>46.539299999999997</v>
      </c>
      <c r="R105">
        <v>3.1406999999999998</v>
      </c>
      <c r="S105" t="s">
        <v>33</v>
      </c>
      <c r="T105">
        <v>38.660200000000003</v>
      </c>
      <c r="U105">
        <v>21.270600000000002</v>
      </c>
      <c r="V105">
        <v>100.35</v>
      </c>
      <c r="W105">
        <v>139697.83009999999</v>
      </c>
      <c r="Y105" s="5">
        <v>1.0386</v>
      </c>
      <c r="Z105">
        <v>15.6722</v>
      </c>
      <c r="AA105">
        <v>0.7944</v>
      </c>
      <c r="AB105">
        <v>1.3340000000000001</v>
      </c>
      <c r="AC105">
        <v>-0.25340000000000001</v>
      </c>
      <c r="AD105" t="s">
        <v>33</v>
      </c>
      <c r="AE105">
        <v>17.6188</v>
      </c>
      <c r="AF105">
        <v>14.6587</v>
      </c>
      <c r="AG105">
        <v>1.196</v>
      </c>
      <c r="AH105">
        <v>9505.6965999999993</v>
      </c>
      <c r="AJ105">
        <v>3.4218999999999999</v>
      </c>
      <c r="AK105">
        <v>12.8385</v>
      </c>
      <c r="AL105">
        <v>0.6351</v>
      </c>
      <c r="AM105">
        <v>38.247500000000002</v>
      </c>
      <c r="AN105">
        <v>0.61229999999999996</v>
      </c>
      <c r="AO105">
        <v>195.11080000000001</v>
      </c>
      <c r="AP105">
        <v>54.738300000000002</v>
      </c>
      <c r="AQ105">
        <v>41.622799999999998</v>
      </c>
      <c r="AR105">
        <v>146.74600000000001</v>
      </c>
      <c r="AS105">
        <v>121557.77830000001</v>
      </c>
      <c r="AU105" s="1">
        <f t="shared" si="8"/>
        <v>44344</v>
      </c>
      <c r="AV105" s="30">
        <f t="shared" si="9"/>
        <v>7.5710769841989372</v>
      </c>
      <c r="AW105" s="31">
        <f t="shared" si="10"/>
        <v>1.4787154464991693E-2</v>
      </c>
      <c r="AX105">
        <f t="shared" ca="1" si="3"/>
        <v>1.3094218173169758</v>
      </c>
      <c r="AY105">
        <f t="shared" ca="1" si="4"/>
        <v>0.97950045841711153</v>
      </c>
      <c r="AZ105">
        <f t="shared" ca="1" si="5"/>
        <v>0.44354985134124725</v>
      </c>
      <c r="BA105">
        <f t="shared" ca="1" si="6"/>
        <v>5.1476997660826695E-2</v>
      </c>
      <c r="BB105">
        <f t="shared" ca="1" si="7"/>
        <v>-0.1297436813475511</v>
      </c>
    </row>
    <row r="106" spans="1:54">
      <c r="A106" s="71">
        <v>44351</v>
      </c>
      <c r="B106" s="5">
        <v>7.1577999999999999</v>
      </c>
      <c r="C106">
        <v>-5.7605000000000004</v>
      </c>
      <c r="D106">
        <v>-0.57969999999999999</v>
      </c>
      <c r="E106">
        <v>50.511200000000002</v>
      </c>
      <c r="F106">
        <v>4.6757999999999997</v>
      </c>
      <c r="G106">
        <v>0</v>
      </c>
      <c r="H106">
        <v>19.671600000000002</v>
      </c>
      <c r="I106">
        <v>-9.0952000000000002</v>
      </c>
      <c r="J106">
        <v>88.825000000000003</v>
      </c>
      <c r="K106">
        <v>349360.08840000001</v>
      </c>
      <c r="M106" s="71">
        <v>44351</v>
      </c>
      <c r="N106" s="5">
        <v>7.0903</v>
      </c>
      <c r="O106">
        <v>4.7393999999999998</v>
      </c>
      <c r="P106">
        <v>-0.37490000000000001</v>
      </c>
      <c r="Q106">
        <v>46.539299999999997</v>
      </c>
      <c r="R106">
        <v>3.1406999999999998</v>
      </c>
      <c r="S106" t="s">
        <v>33</v>
      </c>
      <c r="T106">
        <v>38.660200000000003</v>
      </c>
      <c r="U106">
        <v>21.270600000000002</v>
      </c>
      <c r="V106">
        <v>113.8</v>
      </c>
      <c r="W106">
        <v>158421.65479999999</v>
      </c>
      <c r="Y106" s="5">
        <v>1.1113</v>
      </c>
      <c r="Z106">
        <v>15.6722</v>
      </c>
      <c r="AA106">
        <v>0.7944</v>
      </c>
      <c r="AB106">
        <v>1.3340000000000001</v>
      </c>
      <c r="AC106">
        <v>-0.25340000000000001</v>
      </c>
      <c r="AD106" t="s">
        <v>33</v>
      </c>
      <c r="AE106">
        <v>17.6188</v>
      </c>
      <c r="AF106">
        <v>14.6587</v>
      </c>
      <c r="AG106">
        <v>1.2629999999999999</v>
      </c>
      <c r="AH106">
        <v>10040.7855</v>
      </c>
      <c r="AJ106">
        <v>3.8892000000000002</v>
      </c>
      <c r="AK106">
        <v>12.8385</v>
      </c>
      <c r="AL106">
        <v>0.6351</v>
      </c>
      <c r="AM106">
        <v>38.247500000000002</v>
      </c>
      <c r="AN106">
        <v>0.61229999999999996</v>
      </c>
      <c r="AO106">
        <v>195.11080000000001</v>
      </c>
      <c r="AP106">
        <v>54.738300000000002</v>
      </c>
      <c r="AQ106">
        <v>41.622799999999998</v>
      </c>
      <c r="AR106">
        <v>171.15600000000001</v>
      </c>
      <c r="AS106">
        <v>141777.6833</v>
      </c>
      <c r="AU106" s="1">
        <f t="shared" si="8"/>
        <v>44351</v>
      </c>
      <c r="AV106" s="30">
        <f t="shared" si="9"/>
        <v>8.0847521275380725</v>
      </c>
      <c r="AW106" s="31">
        <f t="shared" si="10"/>
        <v>0.17423643825404644</v>
      </c>
      <c r="AX106">
        <f t="shared" ca="1" si="3"/>
        <v>1.3094218173169758</v>
      </c>
      <c r="AY106">
        <f t="shared" ca="1" si="4"/>
        <v>0.97950045841711153</v>
      </c>
      <c r="AZ106">
        <f t="shared" ca="1" si="5"/>
        <v>0.44354985134124725</v>
      </c>
      <c r="BA106">
        <f t="shared" ca="1" si="6"/>
        <v>5.7917658612482256E-2</v>
      </c>
      <c r="BB106">
        <f t="shared" ca="1" si="7"/>
        <v>-0.12370185522214604</v>
      </c>
    </row>
    <row r="107" spans="1:54">
      <c r="A107" s="71">
        <v>44358</v>
      </c>
      <c r="B107" s="5">
        <v>7.1322999999999999</v>
      </c>
      <c r="C107">
        <v>-5.7605000000000004</v>
      </c>
      <c r="D107">
        <v>-0.57969999999999999</v>
      </c>
      <c r="E107">
        <v>50.511200000000002</v>
      </c>
      <c r="F107">
        <v>4.6757999999999997</v>
      </c>
      <c r="G107">
        <v>0</v>
      </c>
      <c r="H107">
        <v>19.671600000000002</v>
      </c>
      <c r="I107">
        <v>-9.0952000000000002</v>
      </c>
      <c r="J107">
        <v>87.894999999999996</v>
      </c>
      <c r="K107">
        <v>345702.2794</v>
      </c>
      <c r="M107" s="71">
        <v>44358</v>
      </c>
      <c r="N107" s="5">
        <v>6.9390999999999998</v>
      </c>
      <c r="O107">
        <v>4.7393999999999998</v>
      </c>
      <c r="P107">
        <v>-0.37490000000000001</v>
      </c>
      <c r="Q107">
        <v>46.539299999999997</v>
      </c>
      <c r="R107">
        <v>3.1406999999999998</v>
      </c>
      <c r="S107" t="s">
        <v>33</v>
      </c>
      <c r="T107">
        <v>38.660200000000003</v>
      </c>
      <c r="U107">
        <v>21.270600000000002</v>
      </c>
      <c r="V107">
        <v>109.85</v>
      </c>
      <c r="W107">
        <v>152922.8364</v>
      </c>
      <c r="Y107" s="5">
        <v>1.1455</v>
      </c>
      <c r="Z107">
        <v>15.6722</v>
      </c>
      <c r="AA107">
        <v>0.7944</v>
      </c>
      <c r="AB107">
        <v>1.3340000000000001</v>
      </c>
      <c r="AC107">
        <v>-0.25340000000000001</v>
      </c>
      <c r="AD107" t="s">
        <v>33</v>
      </c>
      <c r="AE107">
        <v>17.6188</v>
      </c>
      <c r="AF107">
        <v>14.6587</v>
      </c>
      <c r="AG107">
        <v>1.294</v>
      </c>
      <c r="AH107">
        <v>10292.592000000001</v>
      </c>
      <c r="AJ107">
        <v>3.8561999999999999</v>
      </c>
      <c r="AK107">
        <v>12.8385</v>
      </c>
      <c r="AL107">
        <v>0.6351</v>
      </c>
      <c r="AM107">
        <v>38.247500000000002</v>
      </c>
      <c r="AN107">
        <v>0.61229999999999996</v>
      </c>
      <c r="AO107">
        <v>195.11080000000001</v>
      </c>
      <c r="AP107">
        <v>54.738300000000002</v>
      </c>
      <c r="AQ107">
        <v>41.622799999999998</v>
      </c>
      <c r="AR107">
        <v>169.429</v>
      </c>
      <c r="AS107">
        <v>140347.59169999999</v>
      </c>
      <c r="AU107" s="1">
        <f t="shared" si="8"/>
        <v>44358</v>
      </c>
      <c r="AV107" s="30">
        <f t="shared" si="9"/>
        <v>8.0166158617548486</v>
      </c>
      <c r="AW107" s="31">
        <f t="shared" si="10"/>
        <v>0.15308634189436532</v>
      </c>
      <c r="AX107">
        <f t="shared" ca="1" si="3"/>
        <v>1.3094218173169758</v>
      </c>
      <c r="AY107">
        <f t="shared" ca="1" si="4"/>
        <v>0.97950045841711153</v>
      </c>
      <c r="AZ107">
        <f t="shared" ca="1" si="5"/>
        <v>0.44354985134124725</v>
      </c>
      <c r="BA107">
        <f t="shared" ca="1" si="6"/>
        <v>0.11342200914391938</v>
      </c>
      <c r="BB107">
        <f t="shared" ca="1" si="7"/>
        <v>-0.10881951456211995</v>
      </c>
    </row>
    <row r="108" spans="1:54">
      <c r="A108" s="71">
        <v>44365</v>
      </c>
      <c r="B108" s="5">
        <v>7.0472999999999999</v>
      </c>
      <c r="C108">
        <v>-5.7605000000000004</v>
      </c>
      <c r="D108">
        <v>-0.57969999999999999</v>
      </c>
      <c r="E108">
        <v>50.511200000000002</v>
      </c>
      <c r="F108">
        <v>4.6757999999999997</v>
      </c>
      <c r="G108">
        <v>0</v>
      </c>
      <c r="H108">
        <v>19.671600000000002</v>
      </c>
      <c r="I108">
        <v>-9.0952000000000002</v>
      </c>
      <c r="J108">
        <v>84.795000000000002</v>
      </c>
      <c r="K108">
        <v>333509.58279999997</v>
      </c>
      <c r="M108" s="71">
        <v>44365</v>
      </c>
      <c r="N108" s="5">
        <v>6.9287999999999998</v>
      </c>
      <c r="O108">
        <v>4.7393999999999998</v>
      </c>
      <c r="P108">
        <v>-0.37490000000000001</v>
      </c>
      <c r="Q108">
        <v>46.539299999999997</v>
      </c>
      <c r="R108">
        <v>3.1406999999999998</v>
      </c>
      <c r="S108" t="s">
        <v>33</v>
      </c>
      <c r="T108">
        <v>38.660200000000003</v>
      </c>
      <c r="U108">
        <v>21.270600000000002</v>
      </c>
      <c r="V108">
        <v>110.05</v>
      </c>
      <c r="W108">
        <v>153201.25760000001</v>
      </c>
      <c r="Y108" s="5">
        <v>1.1113</v>
      </c>
      <c r="Z108">
        <v>15.6722</v>
      </c>
      <c r="AA108">
        <v>0.7944</v>
      </c>
      <c r="AB108">
        <v>1.3340000000000001</v>
      </c>
      <c r="AC108">
        <v>-0.25340000000000001</v>
      </c>
      <c r="AD108" t="s">
        <v>33</v>
      </c>
      <c r="AE108">
        <v>17.6188</v>
      </c>
      <c r="AF108">
        <v>14.6587</v>
      </c>
      <c r="AG108">
        <v>1.2629999999999999</v>
      </c>
      <c r="AH108">
        <v>10040.7855</v>
      </c>
      <c r="AJ108">
        <v>3.746</v>
      </c>
      <c r="AK108">
        <v>12.8385</v>
      </c>
      <c r="AL108">
        <v>0.6351</v>
      </c>
      <c r="AM108">
        <v>38.247500000000002</v>
      </c>
      <c r="AN108">
        <v>0.61229999999999996</v>
      </c>
      <c r="AO108">
        <v>195.11080000000001</v>
      </c>
      <c r="AP108">
        <v>54.738300000000002</v>
      </c>
      <c r="AQ108">
        <v>41.622799999999998</v>
      </c>
      <c r="AR108">
        <v>163.67500000000001</v>
      </c>
      <c r="AS108">
        <v>135580.62</v>
      </c>
      <c r="AU108" s="1">
        <f t="shared" si="8"/>
        <v>44365</v>
      </c>
      <c r="AV108" s="30">
        <f t="shared" si="9"/>
        <v>7.9131825222506436</v>
      </c>
      <c r="AW108" s="31">
        <f t="shared" si="10"/>
        <v>0.12097972330922745</v>
      </c>
      <c r="AX108">
        <f t="shared" ca="1" si="3"/>
        <v>1.3094218173169758</v>
      </c>
      <c r="AY108">
        <f t="shared" ca="1" si="4"/>
        <v>0.97950045841711153</v>
      </c>
      <c r="AZ108">
        <f t="shared" ca="1" si="5"/>
        <v>0.44354985134124725</v>
      </c>
      <c r="BA108">
        <f t="shared" ca="1" si="6"/>
        <v>0.12823025930464518</v>
      </c>
      <c r="BB108">
        <f t="shared" ca="1" si="7"/>
        <v>-9.3855051588816088E-2</v>
      </c>
    </row>
    <row r="109" spans="1:54">
      <c r="A109" s="71">
        <v>44372</v>
      </c>
      <c r="B109" s="5">
        <v>7.0026999999999999</v>
      </c>
      <c r="C109">
        <v>-5.7605000000000004</v>
      </c>
      <c r="D109">
        <v>-0.57969999999999999</v>
      </c>
      <c r="E109">
        <v>50.511200000000002</v>
      </c>
      <c r="F109">
        <v>4.6757999999999997</v>
      </c>
      <c r="G109">
        <v>0</v>
      </c>
      <c r="H109">
        <v>19.671600000000002</v>
      </c>
      <c r="I109">
        <v>-9.0952000000000002</v>
      </c>
      <c r="J109">
        <v>83.165000000000006</v>
      </c>
      <c r="K109">
        <v>327098.58429999999</v>
      </c>
      <c r="M109" s="71">
        <v>44372</v>
      </c>
      <c r="N109" s="5">
        <v>6.7252000000000001</v>
      </c>
      <c r="O109">
        <v>4.7393999999999998</v>
      </c>
      <c r="P109">
        <v>-0.37490000000000001</v>
      </c>
      <c r="Q109">
        <v>46.539299999999997</v>
      </c>
      <c r="R109">
        <v>3.1406999999999998</v>
      </c>
      <c r="S109" t="s">
        <v>33</v>
      </c>
      <c r="T109">
        <v>38.660200000000003</v>
      </c>
      <c r="U109">
        <v>21.270600000000002</v>
      </c>
      <c r="V109">
        <v>104.35</v>
      </c>
      <c r="W109">
        <v>145266.25380000001</v>
      </c>
      <c r="Y109" s="5">
        <v>1.3038000000000001</v>
      </c>
      <c r="Z109">
        <v>15.6722</v>
      </c>
      <c r="AA109">
        <v>0.7944</v>
      </c>
      <c r="AB109">
        <v>1.3340000000000001</v>
      </c>
      <c r="AC109">
        <v>-0.25340000000000001</v>
      </c>
      <c r="AD109" t="s">
        <v>33</v>
      </c>
      <c r="AE109">
        <v>17.6188</v>
      </c>
      <c r="AF109">
        <v>14.6587</v>
      </c>
      <c r="AG109">
        <v>1.4410000000000001</v>
      </c>
      <c r="AH109">
        <v>11457.197200000001</v>
      </c>
      <c r="AJ109">
        <v>3.7166000000000001</v>
      </c>
      <c r="AK109">
        <v>12.8385</v>
      </c>
      <c r="AL109">
        <v>0.6351</v>
      </c>
      <c r="AM109">
        <v>38.247500000000002</v>
      </c>
      <c r="AN109">
        <v>0.61229999999999996</v>
      </c>
      <c r="AO109">
        <v>195.11080000000001</v>
      </c>
      <c r="AP109">
        <v>54.738300000000002</v>
      </c>
      <c r="AQ109">
        <v>41.622799999999998</v>
      </c>
      <c r="AR109">
        <v>162.13999999999999</v>
      </c>
      <c r="AS109">
        <v>134309.4276</v>
      </c>
      <c r="AU109" s="1">
        <f t="shared" si="8"/>
        <v>44372</v>
      </c>
      <c r="AV109" s="30">
        <f t="shared" si="9"/>
        <v>7.8161594610217415</v>
      </c>
      <c r="AW109" s="31">
        <f t="shared" si="10"/>
        <v>9.0862911498155716E-2</v>
      </c>
      <c r="AX109">
        <f t="shared" ca="1" si="3"/>
        <v>1.3094218173169758</v>
      </c>
      <c r="AY109">
        <f t="shared" ca="1" si="4"/>
        <v>0.97950045841711153</v>
      </c>
      <c r="AZ109">
        <f t="shared" ca="1" si="5"/>
        <v>0.44354985134124725</v>
      </c>
      <c r="BA109">
        <f t="shared" ca="1" si="6"/>
        <v>0.12823025930464518</v>
      </c>
      <c r="BB109">
        <f t="shared" ca="1" si="7"/>
        <v>-9.1821937628343397E-2</v>
      </c>
    </row>
    <row r="110" spans="1:54">
      <c r="A110" s="71">
        <v>44379</v>
      </c>
      <c r="B110" s="5">
        <v>3.3298000000000001</v>
      </c>
      <c r="C110">
        <v>-4.2061000000000002</v>
      </c>
      <c r="D110">
        <v>-0.13739999999999999</v>
      </c>
      <c r="E110">
        <v>50.804000000000002</v>
      </c>
      <c r="F110">
        <v>2.2570000000000001</v>
      </c>
      <c r="G110">
        <v>0</v>
      </c>
      <c r="H110">
        <v>32.574100000000001</v>
      </c>
      <c r="I110">
        <v>6.1689999999999996</v>
      </c>
      <c r="J110">
        <v>79.405000000000001</v>
      </c>
      <c r="K110">
        <v>312310.0233</v>
      </c>
      <c r="M110" s="71">
        <v>44379</v>
      </c>
      <c r="N110" s="5">
        <v>4.6605999999999996</v>
      </c>
      <c r="O110">
        <v>7.3623000000000003</v>
      </c>
      <c r="P110">
        <v>-0.18090000000000001</v>
      </c>
      <c r="Q110">
        <v>49.137599999999999</v>
      </c>
      <c r="R110">
        <v>2.2000999999999999</v>
      </c>
      <c r="S110" t="s">
        <v>33</v>
      </c>
      <c r="T110">
        <v>43.506700000000002</v>
      </c>
      <c r="U110">
        <v>28.0152</v>
      </c>
      <c r="V110">
        <v>104.6</v>
      </c>
      <c r="W110">
        <v>145614.28030000001</v>
      </c>
      <c r="Y110" s="5">
        <v>1.2436</v>
      </c>
      <c r="Z110">
        <v>7.9512999999999998</v>
      </c>
      <c r="AA110">
        <v>0.46189999999999998</v>
      </c>
      <c r="AB110">
        <v>1.4535</v>
      </c>
      <c r="AC110">
        <v>-0.20300000000000001</v>
      </c>
      <c r="AD110" t="s">
        <v>33</v>
      </c>
      <c r="AE110">
        <v>18.267099999999999</v>
      </c>
      <c r="AF110">
        <v>15.4396</v>
      </c>
      <c r="AG110">
        <v>1.742</v>
      </c>
      <c r="AH110">
        <v>13849.3593</v>
      </c>
      <c r="AJ110">
        <v>3.7069000000000001</v>
      </c>
      <c r="AK110">
        <v>15.114699999999999</v>
      </c>
      <c r="AL110">
        <v>0.87160000000000004</v>
      </c>
      <c r="AM110">
        <v>52.176900000000003</v>
      </c>
      <c r="AN110">
        <v>1.0089999999999999</v>
      </c>
      <c r="AO110">
        <v>195.11080000000001</v>
      </c>
      <c r="AP110">
        <v>50.696899999999999</v>
      </c>
      <c r="AQ110">
        <v>39.349699999999999</v>
      </c>
      <c r="AR110">
        <v>152.405</v>
      </c>
      <c r="AS110">
        <v>126245.3005</v>
      </c>
      <c r="AU110" s="1">
        <f t="shared" si="8"/>
        <v>44379</v>
      </c>
      <c r="AV110" s="30">
        <f t="shared" si="9"/>
        <v>4.6712688123639001</v>
      </c>
      <c r="AW110" s="31">
        <f t="shared" si="10"/>
        <v>-0.88533881448710205</v>
      </c>
      <c r="AX110">
        <f t="shared" ca="1" si="3"/>
        <v>1.3094218173169758</v>
      </c>
      <c r="AY110">
        <f t="shared" ca="1" si="4"/>
        <v>0.97950045841711153</v>
      </c>
      <c r="AZ110">
        <f t="shared" ca="1" si="5"/>
        <v>0.44354985134124725</v>
      </c>
      <c r="BA110">
        <f t="shared" ca="1" si="6"/>
        <v>0.12823025930464518</v>
      </c>
      <c r="BB110">
        <f t="shared" ca="1" si="7"/>
        <v>-8.0131285166826785E-2</v>
      </c>
    </row>
    <row r="111" spans="1:54">
      <c r="A111" s="71">
        <v>44386</v>
      </c>
      <c r="B111" s="5">
        <v>3.2646000000000002</v>
      </c>
      <c r="C111">
        <v>-4.2061000000000002</v>
      </c>
      <c r="D111">
        <v>-0.13739999999999999</v>
      </c>
      <c r="E111">
        <v>50.804000000000002</v>
      </c>
      <c r="F111">
        <v>2.2570000000000001</v>
      </c>
      <c r="G111">
        <v>0</v>
      </c>
      <c r="H111">
        <v>32.574100000000001</v>
      </c>
      <c r="I111">
        <v>6.1689999999999996</v>
      </c>
      <c r="J111">
        <v>74.48</v>
      </c>
      <c r="K111">
        <v>292939.36820000003</v>
      </c>
      <c r="M111" s="71">
        <v>44386</v>
      </c>
      <c r="N111" s="5">
        <v>4.7601000000000004</v>
      </c>
      <c r="O111">
        <v>7.3623000000000003</v>
      </c>
      <c r="P111">
        <v>-0.18090000000000001</v>
      </c>
      <c r="Q111">
        <v>49.137599999999999</v>
      </c>
      <c r="R111">
        <v>2.2000999999999999</v>
      </c>
      <c r="S111" t="s">
        <v>33</v>
      </c>
      <c r="T111">
        <v>43.506700000000002</v>
      </c>
      <c r="U111">
        <v>28.0152</v>
      </c>
      <c r="V111">
        <v>108.75</v>
      </c>
      <c r="W111">
        <v>151391.51990000001</v>
      </c>
      <c r="Y111" s="5">
        <v>1.3784000000000001</v>
      </c>
      <c r="Z111">
        <v>7.9512999999999998</v>
      </c>
      <c r="AA111">
        <v>0.46189999999999998</v>
      </c>
      <c r="AB111">
        <v>1.4535</v>
      </c>
      <c r="AC111">
        <v>-0.20300000000000001</v>
      </c>
      <c r="AD111" t="s">
        <v>33</v>
      </c>
      <c r="AE111">
        <v>18.267099999999999</v>
      </c>
      <c r="AF111">
        <v>15.4396</v>
      </c>
      <c r="AG111">
        <v>1.9039999999999999</v>
      </c>
      <c r="AH111">
        <v>15139.867700000001</v>
      </c>
      <c r="AJ111">
        <v>3.6398000000000001</v>
      </c>
      <c r="AK111">
        <v>15.114699999999999</v>
      </c>
      <c r="AL111">
        <v>0.87160000000000004</v>
      </c>
      <c r="AM111">
        <v>52.176900000000003</v>
      </c>
      <c r="AN111">
        <v>1.0089999999999999</v>
      </c>
      <c r="AO111">
        <v>195.11080000000001</v>
      </c>
      <c r="AP111">
        <v>50.696899999999999</v>
      </c>
      <c r="AQ111">
        <v>39.349699999999999</v>
      </c>
      <c r="AR111">
        <v>148.61600000000001</v>
      </c>
      <c r="AS111">
        <v>123107.0441</v>
      </c>
      <c r="AU111" s="1">
        <f t="shared" si="8"/>
        <v>44386</v>
      </c>
      <c r="AV111" s="30">
        <f t="shared" si="9"/>
        <v>4.6704222651085434</v>
      </c>
      <c r="AW111" s="31">
        <f t="shared" si="10"/>
        <v>-0.88560159020305895</v>
      </c>
      <c r="AX111">
        <f t="shared" ca="1" si="3"/>
        <v>1.3094218173169758</v>
      </c>
      <c r="AY111">
        <f t="shared" ca="1" si="4"/>
        <v>0.96382770850496724</v>
      </c>
      <c r="AZ111">
        <f t="shared" ca="1" si="5"/>
        <v>0.25243917755701717</v>
      </c>
      <c r="BA111">
        <f t="shared" ca="1" si="6"/>
        <v>0.12559331663914813</v>
      </c>
      <c r="BB111">
        <f t="shared" ca="1" si="7"/>
        <v>-9.1821937628343397E-2</v>
      </c>
    </row>
    <row r="112" spans="1:54">
      <c r="A112" s="71">
        <v>44393</v>
      </c>
      <c r="B112" s="5">
        <v>3.2635000000000001</v>
      </c>
      <c r="C112">
        <v>-4.2061000000000002</v>
      </c>
      <c r="D112">
        <v>-0.13739999999999999</v>
      </c>
      <c r="E112">
        <v>50.804000000000002</v>
      </c>
      <c r="F112">
        <v>2.2570000000000001</v>
      </c>
      <c r="G112">
        <v>0</v>
      </c>
      <c r="H112">
        <v>32.574100000000001</v>
      </c>
      <c r="I112">
        <v>6.1689999999999996</v>
      </c>
      <c r="J112">
        <v>74.400000000000006</v>
      </c>
      <c r="K112">
        <v>292624.71799999999</v>
      </c>
      <c r="M112" s="71">
        <v>44393</v>
      </c>
      <c r="N112" s="5">
        <v>4.7877000000000001</v>
      </c>
      <c r="O112">
        <v>7.3623000000000003</v>
      </c>
      <c r="P112">
        <v>-0.18090000000000001</v>
      </c>
      <c r="Q112">
        <v>49.137599999999999</v>
      </c>
      <c r="R112">
        <v>2.2000999999999999</v>
      </c>
      <c r="S112" t="s">
        <v>33</v>
      </c>
      <c r="T112">
        <v>43.506700000000002</v>
      </c>
      <c r="U112">
        <v>28.0152</v>
      </c>
      <c r="V112">
        <v>110.25</v>
      </c>
      <c r="W112">
        <v>153479.67879999999</v>
      </c>
      <c r="Y112" s="5">
        <v>1.1877</v>
      </c>
      <c r="Z112">
        <v>7.9512999999999998</v>
      </c>
      <c r="AA112">
        <v>0.46189999999999998</v>
      </c>
      <c r="AB112">
        <v>1.4535</v>
      </c>
      <c r="AC112">
        <v>-0.20300000000000001</v>
      </c>
      <c r="AD112" t="s">
        <v>33</v>
      </c>
      <c r="AE112">
        <v>18.267099999999999</v>
      </c>
      <c r="AF112">
        <v>15.4396</v>
      </c>
      <c r="AG112">
        <v>1.675</v>
      </c>
      <c r="AH112">
        <v>13314.270399999999</v>
      </c>
      <c r="AJ112">
        <v>3.6661999999999999</v>
      </c>
      <c r="AK112">
        <v>15.114699999999999</v>
      </c>
      <c r="AL112">
        <v>0.87160000000000004</v>
      </c>
      <c r="AM112">
        <v>52.176900000000003</v>
      </c>
      <c r="AN112">
        <v>1.0089999999999999</v>
      </c>
      <c r="AO112">
        <v>195.11080000000001</v>
      </c>
      <c r="AP112">
        <v>50.696899999999999</v>
      </c>
      <c r="AQ112">
        <v>39.349699999999999</v>
      </c>
      <c r="AR112">
        <v>150.10300000000001</v>
      </c>
      <c r="AS112">
        <v>124338.51179999999</v>
      </c>
      <c r="AU112" s="1">
        <f t="shared" si="8"/>
        <v>44393</v>
      </c>
      <c r="AV112" s="30">
        <f t="shared" si="9"/>
        <v>4.7047688538046417</v>
      </c>
      <c r="AW112" s="31">
        <f t="shared" si="10"/>
        <v>-0.87494010689166102</v>
      </c>
      <c r="AX112">
        <f t="shared" ca="1" si="3"/>
        <v>1.3063723290798475</v>
      </c>
      <c r="AY112">
        <f t="shared" ca="1" si="4"/>
        <v>0.94419594276460916</v>
      </c>
      <c r="AZ112">
        <f t="shared" ca="1" si="5"/>
        <v>0.25145999138005859</v>
      </c>
      <c r="BA112">
        <f t="shared" ca="1" si="6"/>
        <v>0.11345052035645951</v>
      </c>
      <c r="BB112">
        <f t="shared" ca="1" si="7"/>
        <v>-9.3855051588816088E-2</v>
      </c>
    </row>
    <row r="113" spans="1:54">
      <c r="A113" s="71">
        <v>44400</v>
      </c>
      <c r="B113" s="5">
        <v>3.2919999999999998</v>
      </c>
      <c r="C113">
        <v>-4.2061000000000002</v>
      </c>
      <c r="D113">
        <v>-0.13739999999999999</v>
      </c>
      <c r="E113">
        <v>50.804000000000002</v>
      </c>
      <c r="F113">
        <v>2.2570000000000001</v>
      </c>
      <c r="G113">
        <v>0</v>
      </c>
      <c r="H113">
        <v>32.574100000000001</v>
      </c>
      <c r="I113">
        <v>6.1689999999999996</v>
      </c>
      <c r="J113">
        <v>76.545000000000002</v>
      </c>
      <c r="K113">
        <v>301061.27740000002</v>
      </c>
      <c r="M113" s="71">
        <v>44400</v>
      </c>
      <c r="N113" s="5">
        <v>4.9263000000000003</v>
      </c>
      <c r="O113">
        <v>7.3623000000000003</v>
      </c>
      <c r="P113">
        <v>-0.18090000000000001</v>
      </c>
      <c r="Q113">
        <v>49.137599999999999</v>
      </c>
      <c r="R113">
        <v>2.2000999999999999</v>
      </c>
      <c r="S113" t="s">
        <v>33</v>
      </c>
      <c r="T113">
        <v>43.506700000000002</v>
      </c>
      <c r="U113">
        <v>28.0152</v>
      </c>
      <c r="V113">
        <v>116</v>
      </c>
      <c r="W113">
        <v>161484.2879</v>
      </c>
      <c r="Y113" s="5">
        <v>1.3552999999999999</v>
      </c>
      <c r="Z113">
        <v>7.9512999999999998</v>
      </c>
      <c r="AA113">
        <v>0.46189999999999998</v>
      </c>
      <c r="AB113">
        <v>1.4535</v>
      </c>
      <c r="AC113">
        <v>-0.20300000000000001</v>
      </c>
      <c r="AD113" t="s">
        <v>33</v>
      </c>
      <c r="AE113">
        <v>18.267099999999999</v>
      </c>
      <c r="AF113">
        <v>15.4396</v>
      </c>
      <c r="AG113">
        <v>1.8759999999999999</v>
      </c>
      <c r="AH113">
        <v>14919.537</v>
      </c>
      <c r="AJ113">
        <v>3.7078000000000002</v>
      </c>
      <c r="AK113">
        <v>15.114699999999999</v>
      </c>
      <c r="AL113">
        <v>0.87160000000000004</v>
      </c>
      <c r="AM113">
        <v>52.176900000000003</v>
      </c>
      <c r="AN113">
        <v>1.0089999999999999</v>
      </c>
      <c r="AO113">
        <v>195.11080000000001</v>
      </c>
      <c r="AP113">
        <v>50.696899999999999</v>
      </c>
      <c r="AQ113">
        <v>39.349699999999999</v>
      </c>
      <c r="AR113">
        <v>152.453</v>
      </c>
      <c r="AS113">
        <v>126285.0252</v>
      </c>
      <c r="AU113" s="1">
        <f t="shared" si="8"/>
        <v>44400</v>
      </c>
      <c r="AV113" s="30">
        <f t="shared" si="9"/>
        <v>4.7649007784149209</v>
      </c>
      <c r="AW113" s="31">
        <f t="shared" si="10"/>
        <v>-0.85627462845398572</v>
      </c>
      <c r="AX113">
        <f t="shared" ca="1" si="3"/>
        <v>1.2395665241848537</v>
      </c>
      <c r="AY113">
        <f t="shared" ca="1" si="4"/>
        <v>0.93530601882026543</v>
      </c>
      <c r="AZ113">
        <f t="shared" ca="1" si="5"/>
        <v>0.2503621437396229</v>
      </c>
      <c r="BA113">
        <f t="shared" ca="1" si="6"/>
        <v>8.6220806955694895E-2</v>
      </c>
      <c r="BB113">
        <f t="shared" ca="1" si="7"/>
        <v>-0.10881951456211995</v>
      </c>
    </row>
    <row r="114" spans="1:54">
      <c r="A114" s="71">
        <v>44407</v>
      </c>
      <c r="B114" s="5">
        <v>3.3228</v>
      </c>
      <c r="C114">
        <v>-4.2061000000000002</v>
      </c>
      <c r="D114">
        <v>-0.13739999999999999</v>
      </c>
      <c r="E114">
        <v>50.804000000000002</v>
      </c>
      <c r="F114">
        <v>2.2570000000000001</v>
      </c>
      <c r="G114">
        <v>0</v>
      </c>
      <c r="H114">
        <v>32.574100000000001</v>
      </c>
      <c r="I114">
        <v>6.1689999999999996</v>
      </c>
      <c r="J114">
        <v>78.875</v>
      </c>
      <c r="K114">
        <v>310225.46549999999</v>
      </c>
      <c r="M114" s="71">
        <v>44407</v>
      </c>
      <c r="N114" s="5">
        <v>4.8548999999999998</v>
      </c>
      <c r="O114">
        <v>7.3623000000000003</v>
      </c>
      <c r="P114">
        <v>-0.18090000000000001</v>
      </c>
      <c r="Q114">
        <v>49.137599999999999</v>
      </c>
      <c r="R114">
        <v>2.2000999999999999</v>
      </c>
      <c r="S114" t="s">
        <v>33</v>
      </c>
      <c r="T114">
        <v>43.506700000000002</v>
      </c>
      <c r="U114">
        <v>28.0152</v>
      </c>
      <c r="V114">
        <v>113.75</v>
      </c>
      <c r="W114">
        <v>158352.04949999999</v>
      </c>
      <c r="Y114" s="5">
        <v>1.2204999999999999</v>
      </c>
      <c r="Z114">
        <v>7.9512999999999998</v>
      </c>
      <c r="AA114">
        <v>0.46189999999999998</v>
      </c>
      <c r="AB114">
        <v>1.4535</v>
      </c>
      <c r="AC114">
        <v>-0.20300000000000001</v>
      </c>
      <c r="AD114" t="s">
        <v>33</v>
      </c>
      <c r="AE114">
        <v>18.267099999999999</v>
      </c>
      <c r="AF114">
        <v>15.4396</v>
      </c>
      <c r="AG114">
        <v>1.714</v>
      </c>
      <c r="AH114">
        <v>13629.0285</v>
      </c>
      <c r="AJ114">
        <v>3.7094999999999998</v>
      </c>
      <c r="AK114">
        <v>15.114699999999999</v>
      </c>
      <c r="AL114">
        <v>0.87160000000000004</v>
      </c>
      <c r="AM114">
        <v>52.176900000000003</v>
      </c>
      <c r="AN114">
        <v>1.0089999999999999</v>
      </c>
      <c r="AO114">
        <v>195.11080000000001</v>
      </c>
      <c r="AP114">
        <v>50.696899999999999</v>
      </c>
      <c r="AQ114">
        <v>39.349699999999999</v>
      </c>
      <c r="AR114">
        <v>152.54900000000001</v>
      </c>
      <c r="AS114">
        <v>126364.4748</v>
      </c>
      <c r="AU114" s="1">
        <f t="shared" si="8"/>
        <v>44407</v>
      </c>
      <c r="AV114" s="30">
        <f t="shared" si="9"/>
        <v>4.7385997167327938</v>
      </c>
      <c r="AW114" s="31">
        <f t="shared" si="10"/>
        <v>-0.86443870939597156</v>
      </c>
      <c r="AX114">
        <f t="shared" ca="1" si="3"/>
        <v>1.1879902456108602</v>
      </c>
      <c r="AY114">
        <f t="shared" ca="1" si="4"/>
        <v>0.91566497583733431</v>
      </c>
      <c r="AZ114">
        <f t="shared" ca="1" si="5"/>
        <v>0.23604972120907375</v>
      </c>
      <c r="BA114">
        <f t="shared" ca="1" si="6"/>
        <v>5.7917658612482256E-2</v>
      </c>
      <c r="BB114">
        <f t="shared" ca="1" si="7"/>
        <v>-0.12370185522214604</v>
      </c>
    </row>
    <row r="115" spans="1:54">
      <c r="A115" s="71">
        <v>44414</v>
      </c>
      <c r="B115" s="5">
        <v>3.3201999999999998</v>
      </c>
      <c r="C115">
        <v>-4.2061000000000002</v>
      </c>
      <c r="D115">
        <v>-0.13739999999999999</v>
      </c>
      <c r="E115">
        <v>50.804000000000002</v>
      </c>
      <c r="F115">
        <v>2.2570000000000001</v>
      </c>
      <c r="G115">
        <v>0</v>
      </c>
      <c r="H115">
        <v>32.574100000000001</v>
      </c>
      <c r="I115">
        <v>6.1689999999999996</v>
      </c>
      <c r="J115">
        <v>78.674999999999997</v>
      </c>
      <c r="K115">
        <v>309438.83990000002</v>
      </c>
      <c r="M115" s="71">
        <v>44414</v>
      </c>
      <c r="N115" s="5">
        <v>4.7694000000000001</v>
      </c>
      <c r="O115">
        <v>7.3623000000000003</v>
      </c>
      <c r="P115">
        <v>-0.18090000000000001</v>
      </c>
      <c r="Q115">
        <v>49.137599999999999</v>
      </c>
      <c r="R115">
        <v>2.2000999999999999</v>
      </c>
      <c r="S115" t="s">
        <v>33</v>
      </c>
      <c r="T115">
        <v>43.506700000000002</v>
      </c>
      <c r="U115">
        <v>28.0152</v>
      </c>
      <c r="V115">
        <v>110.85</v>
      </c>
      <c r="W115">
        <v>154314.9423</v>
      </c>
      <c r="Y115" s="5">
        <v>1.4112</v>
      </c>
      <c r="Z115">
        <v>7.9512999999999998</v>
      </c>
      <c r="AA115">
        <v>0.46189999999999998</v>
      </c>
      <c r="AB115">
        <v>1.4535</v>
      </c>
      <c r="AC115">
        <v>-0.20300000000000001</v>
      </c>
      <c r="AD115" t="s">
        <v>33</v>
      </c>
      <c r="AE115">
        <v>18.267099999999999</v>
      </c>
      <c r="AF115">
        <v>15.4396</v>
      </c>
      <c r="AG115">
        <v>1.944</v>
      </c>
      <c r="AH115">
        <v>15454.625899999999</v>
      </c>
      <c r="AJ115">
        <v>3.9268000000000001</v>
      </c>
      <c r="AK115">
        <v>15.114699999999999</v>
      </c>
      <c r="AL115">
        <v>0.87160000000000004</v>
      </c>
      <c r="AM115">
        <v>52.176900000000003</v>
      </c>
      <c r="AN115">
        <v>1.0089999999999999</v>
      </c>
      <c r="AO115">
        <v>195.11080000000001</v>
      </c>
      <c r="AP115">
        <v>50.696899999999999</v>
      </c>
      <c r="AQ115">
        <v>39.349699999999999</v>
      </c>
      <c r="AR115">
        <v>164.82599999999999</v>
      </c>
      <c r="AS115">
        <v>136534.01439999999</v>
      </c>
      <c r="AU115" s="1">
        <f t="shared" si="8"/>
        <v>44414</v>
      </c>
      <c r="AV115" s="30">
        <f t="shared" si="9"/>
        <v>4.8441133724289509</v>
      </c>
      <c r="AW115" s="31">
        <f t="shared" si="10"/>
        <v>-0.8316863423623001</v>
      </c>
      <c r="AX115">
        <f t="shared" ca="1" si="3"/>
        <v>1.1569166601967404</v>
      </c>
      <c r="AY115">
        <f t="shared" ca="1" si="4"/>
        <v>0.90769708662939186</v>
      </c>
      <c r="AZ115">
        <f t="shared" ca="1" si="5"/>
        <v>0.2195044288856155</v>
      </c>
      <c r="BA115">
        <f t="shared" ca="1" si="6"/>
        <v>8.346493513336127E-3</v>
      </c>
      <c r="BB115">
        <f t="shared" ca="1" si="7"/>
        <v>-0.1297436813475511</v>
      </c>
    </row>
    <row r="116" spans="1:54">
      <c r="A116" s="71">
        <v>44421</v>
      </c>
      <c r="B116" s="5">
        <v>3.4209000000000001</v>
      </c>
      <c r="C116">
        <v>-4.2061000000000002</v>
      </c>
      <c r="D116">
        <v>-0.13739999999999999</v>
      </c>
      <c r="E116">
        <v>50.804000000000002</v>
      </c>
      <c r="F116">
        <v>2.2570000000000001</v>
      </c>
      <c r="G116">
        <v>0</v>
      </c>
      <c r="H116">
        <v>32.574100000000001</v>
      </c>
      <c r="I116">
        <v>6.1689999999999996</v>
      </c>
      <c r="J116">
        <v>86.284999999999997</v>
      </c>
      <c r="K116">
        <v>339369.94339999999</v>
      </c>
      <c r="M116" s="71">
        <v>44421</v>
      </c>
      <c r="N116" s="5">
        <v>4.9122000000000003</v>
      </c>
      <c r="O116">
        <v>7.3623000000000003</v>
      </c>
      <c r="P116">
        <v>-0.18090000000000001</v>
      </c>
      <c r="Q116">
        <v>49.137599999999999</v>
      </c>
      <c r="R116">
        <v>2.2000999999999999</v>
      </c>
      <c r="S116" t="s">
        <v>33</v>
      </c>
      <c r="T116">
        <v>43.506700000000002</v>
      </c>
      <c r="U116">
        <v>28.0152</v>
      </c>
      <c r="V116">
        <v>117.15</v>
      </c>
      <c r="W116">
        <v>162560.69399999999</v>
      </c>
      <c r="Y116" s="5">
        <v>1.2995000000000001</v>
      </c>
      <c r="Z116">
        <v>7.9512999999999998</v>
      </c>
      <c r="AA116">
        <v>0.46189999999999998</v>
      </c>
      <c r="AB116">
        <v>1.4535</v>
      </c>
      <c r="AC116">
        <v>-0.20300000000000001</v>
      </c>
      <c r="AD116" t="s">
        <v>33</v>
      </c>
      <c r="AE116">
        <v>18.267099999999999</v>
      </c>
      <c r="AF116">
        <v>15.4396</v>
      </c>
      <c r="AG116">
        <v>1.8089999999999999</v>
      </c>
      <c r="AH116">
        <v>14384.4481</v>
      </c>
      <c r="AJ116">
        <v>3.9209000000000001</v>
      </c>
      <c r="AK116">
        <v>15.114699999999999</v>
      </c>
      <c r="AL116">
        <v>0.87160000000000004</v>
      </c>
      <c r="AM116">
        <v>52.176900000000003</v>
      </c>
      <c r="AN116">
        <v>1.0089999999999999</v>
      </c>
      <c r="AO116">
        <v>195.11080000000001</v>
      </c>
      <c r="AP116">
        <v>50.696899999999999</v>
      </c>
      <c r="AQ116">
        <v>39.349699999999999</v>
      </c>
      <c r="AR116">
        <v>164.49</v>
      </c>
      <c r="AS116">
        <v>136255.94099999999</v>
      </c>
      <c r="AU116" s="1">
        <f t="shared" si="8"/>
        <v>44421</v>
      </c>
      <c r="AV116" s="30">
        <f t="shared" si="9"/>
        <v>4.8660592347087439</v>
      </c>
      <c r="AW116" s="31">
        <f t="shared" si="10"/>
        <v>-0.82487415363169614</v>
      </c>
      <c r="AX116">
        <f t="shared" ca="1" si="3"/>
        <v>1.0200109776543687</v>
      </c>
      <c r="AY116">
        <f t="shared" ca="1" si="4"/>
        <v>0.87161075306547731</v>
      </c>
      <c r="AZ116">
        <f t="shared" ca="1" si="5"/>
        <v>0.2130887145344677</v>
      </c>
      <c r="BA116">
        <f t="shared" ca="1" si="6"/>
        <v>-1.3474771899600784E-2</v>
      </c>
      <c r="BB116">
        <f t="shared" ca="1" si="7"/>
        <v>-0.76154286481915812</v>
      </c>
    </row>
    <row r="117" spans="1:54">
      <c r="A117" s="71">
        <v>44428</v>
      </c>
      <c r="B117" s="5">
        <v>3.3408000000000002</v>
      </c>
      <c r="C117">
        <v>-4.2061000000000002</v>
      </c>
      <c r="D117">
        <v>-0.13739999999999999</v>
      </c>
      <c r="E117">
        <v>50.804000000000002</v>
      </c>
      <c r="F117">
        <v>2.2570000000000001</v>
      </c>
      <c r="G117">
        <v>0</v>
      </c>
      <c r="H117">
        <v>32.574100000000001</v>
      </c>
      <c r="I117">
        <v>6.1689999999999996</v>
      </c>
      <c r="J117">
        <v>80.234999999999999</v>
      </c>
      <c r="K117">
        <v>315574.51949999999</v>
      </c>
      <c r="M117" s="71">
        <v>44428</v>
      </c>
      <c r="N117" s="5">
        <v>4.7573999999999996</v>
      </c>
      <c r="O117">
        <v>7.3623000000000003</v>
      </c>
      <c r="P117">
        <v>-0.18090000000000001</v>
      </c>
      <c r="Q117">
        <v>49.137599999999999</v>
      </c>
      <c r="R117">
        <v>2.2000999999999999</v>
      </c>
      <c r="S117" t="s">
        <v>33</v>
      </c>
      <c r="T117">
        <v>43.506700000000002</v>
      </c>
      <c r="U117">
        <v>28.0152</v>
      </c>
      <c r="V117">
        <v>111.55</v>
      </c>
      <c r="W117">
        <v>154789.9737</v>
      </c>
      <c r="Y117" s="5">
        <v>1.2928999999999999</v>
      </c>
      <c r="Z117">
        <v>7.9512999999999998</v>
      </c>
      <c r="AA117">
        <v>0.46189999999999998</v>
      </c>
      <c r="AB117">
        <v>1.4535</v>
      </c>
      <c r="AC117">
        <v>-0.20300000000000001</v>
      </c>
      <c r="AD117" t="s">
        <v>33</v>
      </c>
      <c r="AE117">
        <v>18.267099999999999</v>
      </c>
      <c r="AF117">
        <v>15.4396</v>
      </c>
      <c r="AG117">
        <v>1.8009999999999999</v>
      </c>
      <c r="AH117">
        <v>14321.496499999999</v>
      </c>
      <c r="AJ117">
        <v>3.8647999999999998</v>
      </c>
      <c r="AK117">
        <v>15.114699999999999</v>
      </c>
      <c r="AL117">
        <v>0.87160000000000004</v>
      </c>
      <c r="AM117">
        <v>52.176900000000003</v>
      </c>
      <c r="AN117">
        <v>1.0089999999999999</v>
      </c>
      <c r="AO117">
        <v>195.11080000000001</v>
      </c>
      <c r="AP117">
        <v>50.696899999999999</v>
      </c>
      <c r="AQ117">
        <v>39.349699999999999</v>
      </c>
      <c r="AR117">
        <v>161.32499999999999</v>
      </c>
      <c r="AS117">
        <v>133634.1066</v>
      </c>
      <c r="AU117" s="1">
        <f t="shared" si="8"/>
        <v>44428</v>
      </c>
      <c r="AV117" s="30">
        <f t="shared" si="9"/>
        <v>4.798270597996841</v>
      </c>
      <c r="AW117" s="31">
        <f t="shared" si="10"/>
        <v>-0.84591634286921036</v>
      </c>
      <c r="AX117">
        <f t="shared" ca="1" si="3"/>
        <v>0.99231710533777895</v>
      </c>
      <c r="AY117">
        <f t="shared" ca="1" si="4"/>
        <v>0.85787090033821778</v>
      </c>
      <c r="AZ117">
        <f t="shared" ca="1" si="5"/>
        <v>0.2091924294767244</v>
      </c>
      <c r="BA117">
        <f t="shared" ca="1" si="6"/>
        <v>-3.7405582238321231E-2</v>
      </c>
      <c r="BB117">
        <f t="shared" ca="1" si="7"/>
        <v>-0.83100512348923972</v>
      </c>
    </row>
    <row r="118" spans="1:54">
      <c r="A118" s="71">
        <v>44435</v>
      </c>
      <c r="B118" s="5">
        <v>3.4645000000000001</v>
      </c>
      <c r="C118">
        <v>-4.2061000000000002</v>
      </c>
      <c r="D118">
        <v>-0.13739999999999999</v>
      </c>
      <c r="E118">
        <v>50.804000000000002</v>
      </c>
      <c r="F118">
        <v>2.2570000000000001</v>
      </c>
      <c r="G118">
        <v>0</v>
      </c>
      <c r="H118">
        <v>32.574100000000001</v>
      </c>
      <c r="I118">
        <v>6.1689999999999996</v>
      </c>
      <c r="J118">
        <v>89.575000000000003</v>
      </c>
      <c r="K118">
        <v>352309.93430000002</v>
      </c>
      <c r="M118" s="71">
        <v>44435</v>
      </c>
      <c r="N118" s="5">
        <v>5.0685000000000002</v>
      </c>
      <c r="O118">
        <v>7.3623000000000003</v>
      </c>
      <c r="P118">
        <v>-0.18090000000000001</v>
      </c>
      <c r="Q118">
        <v>49.137599999999999</v>
      </c>
      <c r="R118">
        <v>2.2000999999999999</v>
      </c>
      <c r="S118" t="s">
        <v>33</v>
      </c>
      <c r="T118">
        <v>43.506700000000002</v>
      </c>
      <c r="U118">
        <v>28.0152</v>
      </c>
      <c r="V118">
        <v>124.15</v>
      </c>
      <c r="W118">
        <v>172274.0944</v>
      </c>
      <c r="Y118" s="5">
        <v>1.3717999999999999</v>
      </c>
      <c r="Z118">
        <v>7.9512999999999998</v>
      </c>
      <c r="AA118">
        <v>0.46189999999999998</v>
      </c>
      <c r="AB118">
        <v>1.4535</v>
      </c>
      <c r="AC118">
        <v>-0.20300000000000001</v>
      </c>
      <c r="AD118" t="s">
        <v>33</v>
      </c>
      <c r="AE118">
        <v>18.267099999999999</v>
      </c>
      <c r="AF118">
        <v>15.4396</v>
      </c>
      <c r="AG118">
        <v>1.8959999999999999</v>
      </c>
      <c r="AH118">
        <v>15076.9161</v>
      </c>
      <c r="AJ118">
        <v>4.1322000000000001</v>
      </c>
      <c r="AK118">
        <v>15.114699999999999</v>
      </c>
      <c r="AL118">
        <v>0.87160000000000004</v>
      </c>
      <c r="AM118">
        <v>52.176900000000003</v>
      </c>
      <c r="AN118">
        <v>1.0089999999999999</v>
      </c>
      <c r="AO118">
        <v>195.11080000000001</v>
      </c>
      <c r="AP118">
        <v>50.696899999999999</v>
      </c>
      <c r="AQ118">
        <v>39.349699999999999</v>
      </c>
      <c r="AR118">
        <v>176.43100000000001</v>
      </c>
      <c r="AS118">
        <v>146147.40729999999</v>
      </c>
      <c r="AU118" s="1">
        <f t="shared" si="8"/>
        <v>44435</v>
      </c>
      <c r="AV118" s="30">
        <f t="shared" si="9"/>
        <v>5.0371290918730756</v>
      </c>
      <c r="AW118" s="31">
        <f t="shared" si="10"/>
        <v>-0.77177256490105373</v>
      </c>
      <c r="AX118">
        <f t="shared" ca="1" si="3"/>
        <v>0.97313854278860312</v>
      </c>
      <c r="AY118">
        <f t="shared" ca="1" si="4"/>
        <v>0.83816788525317998</v>
      </c>
      <c r="AZ118">
        <f t="shared" ca="1" si="5"/>
        <v>0.19149699134070006</v>
      </c>
      <c r="BA118">
        <f t="shared" ca="1" si="6"/>
        <v>-8.8125988953748707E-2</v>
      </c>
      <c r="BB118">
        <f t="shared" ca="1" si="7"/>
        <v>-0.84449334281851929</v>
      </c>
    </row>
    <row r="119" spans="1:54">
      <c r="A119" s="71">
        <v>44442</v>
      </c>
      <c r="B119" s="5">
        <v>3.4337</v>
      </c>
      <c r="C119">
        <v>-4.2061000000000002</v>
      </c>
      <c r="D119">
        <v>-0.13739999999999999</v>
      </c>
      <c r="E119">
        <v>50.804000000000002</v>
      </c>
      <c r="F119">
        <v>2.2570000000000001</v>
      </c>
      <c r="G119">
        <v>0</v>
      </c>
      <c r="H119">
        <v>32.574100000000001</v>
      </c>
      <c r="I119">
        <v>6.1689999999999996</v>
      </c>
      <c r="J119">
        <v>87.245000000000005</v>
      </c>
      <c r="K119">
        <v>343145.7463</v>
      </c>
      <c r="M119" s="71">
        <v>44442</v>
      </c>
      <c r="N119" s="5">
        <v>4.9389000000000003</v>
      </c>
      <c r="O119">
        <v>7.3623000000000003</v>
      </c>
      <c r="P119">
        <v>-0.18090000000000001</v>
      </c>
      <c r="Q119">
        <v>49.137599999999999</v>
      </c>
      <c r="R119">
        <v>2.2000999999999999</v>
      </c>
      <c r="S119" t="s">
        <v>33</v>
      </c>
      <c r="T119">
        <v>43.506700000000002</v>
      </c>
      <c r="U119">
        <v>28.0152</v>
      </c>
      <c r="V119">
        <v>119.7</v>
      </c>
      <c r="W119">
        <v>166099.147</v>
      </c>
      <c r="Y119" s="5">
        <v>1.5033000000000001</v>
      </c>
      <c r="Z119">
        <v>7.9512999999999998</v>
      </c>
      <c r="AA119">
        <v>0.46189999999999998</v>
      </c>
      <c r="AB119">
        <v>1.4535</v>
      </c>
      <c r="AC119">
        <v>-0.20300000000000001</v>
      </c>
      <c r="AD119" t="s">
        <v>33</v>
      </c>
      <c r="AE119">
        <v>18.267099999999999</v>
      </c>
      <c r="AF119">
        <v>15.4396</v>
      </c>
      <c r="AG119">
        <v>2.0550000000000002</v>
      </c>
      <c r="AH119">
        <v>16335.9488</v>
      </c>
      <c r="AJ119">
        <v>4.0898000000000003</v>
      </c>
      <c r="AK119">
        <v>15.114699999999999</v>
      </c>
      <c r="AL119">
        <v>0.87160000000000004</v>
      </c>
      <c r="AM119">
        <v>52.176900000000003</v>
      </c>
      <c r="AN119">
        <v>1.0089999999999999</v>
      </c>
      <c r="AO119">
        <v>195.11080000000001</v>
      </c>
      <c r="AP119">
        <v>50.696899999999999</v>
      </c>
      <c r="AQ119">
        <v>39.349699999999999</v>
      </c>
      <c r="AR119">
        <v>174.03299999999999</v>
      </c>
      <c r="AS119">
        <v>144161.1691</v>
      </c>
      <c r="AU119" s="1">
        <f t="shared" si="8"/>
        <v>44442</v>
      </c>
      <c r="AV119" s="30">
        <f t="shared" si="9"/>
        <v>4.971175884123479</v>
      </c>
      <c r="AW119" s="31">
        <f t="shared" si="10"/>
        <v>-0.79224502084062598</v>
      </c>
      <c r="AX119">
        <f t="shared" ca="1" si="3"/>
        <v>0.95810652831170751</v>
      </c>
      <c r="AY119">
        <f t="shared" ca="1" si="4"/>
        <v>0.80293507295016908</v>
      </c>
      <c r="AZ119">
        <f t="shared" ca="1" si="5"/>
        <v>0.16493757761666547</v>
      </c>
      <c r="BA119">
        <f t="shared" ca="1" si="6"/>
        <v>-9.2797352470096323E-2</v>
      </c>
      <c r="BB119">
        <f t="shared" ca="1" si="7"/>
        <v>-0.84449334281851929</v>
      </c>
    </row>
    <row r="120" spans="1:54">
      <c r="A120" s="71">
        <v>44449</v>
      </c>
      <c r="B120" s="5">
        <v>3.5066999999999999</v>
      </c>
      <c r="C120">
        <v>-4.2061000000000002</v>
      </c>
      <c r="D120">
        <v>-0.13739999999999999</v>
      </c>
      <c r="E120">
        <v>50.804000000000002</v>
      </c>
      <c r="F120">
        <v>2.2570000000000001</v>
      </c>
      <c r="G120">
        <v>0</v>
      </c>
      <c r="H120">
        <v>32.574100000000001</v>
      </c>
      <c r="I120">
        <v>6.1689999999999996</v>
      </c>
      <c r="J120">
        <v>92.76</v>
      </c>
      <c r="K120">
        <v>364836.94679999998</v>
      </c>
      <c r="M120" s="71">
        <v>44449</v>
      </c>
      <c r="N120" s="5">
        <v>4.9459999999999997</v>
      </c>
      <c r="O120">
        <v>7.3623000000000003</v>
      </c>
      <c r="P120">
        <v>-0.18090000000000001</v>
      </c>
      <c r="Q120">
        <v>49.137599999999999</v>
      </c>
      <c r="R120">
        <v>2.2000999999999999</v>
      </c>
      <c r="S120" t="s">
        <v>33</v>
      </c>
      <c r="T120">
        <v>43.506700000000002</v>
      </c>
      <c r="U120">
        <v>28.0152</v>
      </c>
      <c r="V120">
        <v>120.45</v>
      </c>
      <c r="W120">
        <v>167139.86850000001</v>
      </c>
      <c r="Y120" s="5">
        <v>1.4703999999999999</v>
      </c>
      <c r="Z120">
        <v>7.9512999999999998</v>
      </c>
      <c r="AA120">
        <v>0.46189999999999998</v>
      </c>
      <c r="AB120">
        <v>1.4535</v>
      </c>
      <c r="AC120">
        <v>-0.20300000000000001</v>
      </c>
      <c r="AD120" t="s">
        <v>33</v>
      </c>
      <c r="AE120">
        <v>18.267099999999999</v>
      </c>
      <c r="AF120">
        <v>15.4396</v>
      </c>
      <c r="AG120">
        <v>2.0150000000000001</v>
      </c>
      <c r="AH120">
        <v>16021.1906</v>
      </c>
      <c r="AJ120">
        <v>4.1119000000000003</v>
      </c>
      <c r="AK120">
        <v>15.114699999999999</v>
      </c>
      <c r="AL120">
        <v>0.87160000000000004</v>
      </c>
      <c r="AM120">
        <v>52.176900000000003</v>
      </c>
      <c r="AN120">
        <v>1.0089999999999999</v>
      </c>
      <c r="AO120">
        <v>195.11080000000001</v>
      </c>
      <c r="AP120">
        <v>50.696899999999999</v>
      </c>
      <c r="AQ120">
        <v>39.349699999999999</v>
      </c>
      <c r="AR120">
        <v>175.28</v>
      </c>
      <c r="AS120">
        <v>145194.01300000001</v>
      </c>
      <c r="AU120" s="1">
        <f t="shared" si="8"/>
        <v>44449</v>
      </c>
      <c r="AV120" s="30">
        <f t="shared" si="9"/>
        <v>4.9756172509778471</v>
      </c>
      <c r="AW120" s="31">
        <f t="shared" si="10"/>
        <v>-0.79086638149403432</v>
      </c>
      <c r="AX120">
        <f t="shared" ca="1" si="3"/>
        <v>0.93837375772299714</v>
      </c>
      <c r="AY120">
        <f t="shared" ca="1" si="4"/>
        <v>0.74628204577225055</v>
      </c>
      <c r="AZ120">
        <f t="shared" ca="1" si="5"/>
        <v>0.15436252943682491</v>
      </c>
      <c r="BA120">
        <f t="shared" ca="1" si="6"/>
        <v>-9.8129368983480458E-2</v>
      </c>
      <c r="BB120">
        <f t="shared" ca="1" si="7"/>
        <v>-0.84449334281851929</v>
      </c>
    </row>
    <row r="121" spans="1:54">
      <c r="A121" s="71">
        <v>44456</v>
      </c>
      <c r="B121" s="5">
        <v>3.5105</v>
      </c>
      <c r="C121">
        <v>-4.2061000000000002</v>
      </c>
      <c r="D121">
        <v>-0.13739999999999999</v>
      </c>
      <c r="E121">
        <v>50.804000000000002</v>
      </c>
      <c r="F121">
        <v>2.2570000000000001</v>
      </c>
      <c r="G121">
        <v>0</v>
      </c>
      <c r="H121">
        <v>32.574100000000001</v>
      </c>
      <c r="I121">
        <v>6.1689999999999996</v>
      </c>
      <c r="J121">
        <v>93.215000000000003</v>
      </c>
      <c r="K121">
        <v>365974.01500000001</v>
      </c>
      <c r="M121" s="71">
        <v>44456</v>
      </c>
      <c r="N121" s="5">
        <v>5.1561000000000003</v>
      </c>
      <c r="O121">
        <v>7.3623000000000003</v>
      </c>
      <c r="P121">
        <v>-0.18090000000000001</v>
      </c>
      <c r="Q121">
        <v>49.137599999999999</v>
      </c>
      <c r="R121">
        <v>2.2000999999999999</v>
      </c>
      <c r="S121" t="s">
        <v>33</v>
      </c>
      <c r="T121">
        <v>43.506700000000002</v>
      </c>
      <c r="U121">
        <v>28.0152</v>
      </c>
      <c r="V121">
        <v>129.19999999999999</v>
      </c>
      <c r="W121">
        <v>179281.61900000001</v>
      </c>
      <c r="Y121" s="5">
        <v>1.4715</v>
      </c>
      <c r="Z121">
        <v>7.9512999999999998</v>
      </c>
      <c r="AA121">
        <v>0.46189999999999998</v>
      </c>
      <c r="AB121">
        <v>1.4535</v>
      </c>
      <c r="AC121">
        <v>-0.20300000000000001</v>
      </c>
      <c r="AD121" t="s">
        <v>33</v>
      </c>
      <c r="AE121">
        <v>18.267099999999999</v>
      </c>
      <c r="AF121">
        <v>15.4396</v>
      </c>
      <c r="AG121">
        <v>2.0350000000000001</v>
      </c>
      <c r="AH121">
        <v>16031.725</v>
      </c>
      <c r="AJ121">
        <v>4.0993000000000004</v>
      </c>
      <c r="AK121">
        <v>15.114699999999999</v>
      </c>
      <c r="AL121">
        <v>0.87160000000000004</v>
      </c>
      <c r="AM121">
        <v>52.176900000000003</v>
      </c>
      <c r="AN121">
        <v>1.0089999999999999</v>
      </c>
      <c r="AO121">
        <v>195.11080000000001</v>
      </c>
      <c r="AP121">
        <v>50.696899999999999</v>
      </c>
      <c r="AQ121">
        <v>39.349699999999999</v>
      </c>
      <c r="AR121">
        <v>184.24799999999999</v>
      </c>
      <c r="AS121">
        <v>144605.39920000001</v>
      </c>
      <c r="AU121" s="1">
        <f t="shared" si="8"/>
        <v>44456</v>
      </c>
      <c r="AV121" s="30">
        <f t="shared" si="9"/>
        <v>5.0339942390568959</v>
      </c>
      <c r="AW121" s="31">
        <f t="shared" si="10"/>
        <v>-0.77274565079552526</v>
      </c>
      <c r="AX121">
        <f t="shared" ca="1" si="3"/>
        <v>0.93166463345496409</v>
      </c>
      <c r="AY121">
        <f t="shared" ca="1" si="4"/>
        <v>0.71505539656816719</v>
      </c>
      <c r="AZ121">
        <f t="shared" ca="1" si="5"/>
        <v>0.14256260720511038</v>
      </c>
      <c r="BA121">
        <f t="shared" ca="1" si="6"/>
        <v>-0.11414129203197604</v>
      </c>
      <c r="BB121">
        <f t="shared" ca="1" si="7"/>
        <v>-0.84449334281851929</v>
      </c>
    </row>
    <row r="122" spans="1:54">
      <c r="A122" s="71">
        <v>44463</v>
      </c>
      <c r="B122" s="5">
        <v>3.4205999999999999</v>
      </c>
      <c r="C122">
        <v>-4.2061000000000002</v>
      </c>
      <c r="D122">
        <v>-0.13739999999999999</v>
      </c>
      <c r="E122">
        <v>50.804000000000002</v>
      </c>
      <c r="F122">
        <v>2.2570000000000001</v>
      </c>
      <c r="G122">
        <v>0</v>
      </c>
      <c r="H122">
        <v>32.574100000000001</v>
      </c>
      <c r="I122">
        <v>6.1689999999999996</v>
      </c>
      <c r="J122">
        <v>86.41</v>
      </c>
      <c r="K122">
        <v>339256.7144</v>
      </c>
      <c r="M122" s="71">
        <v>44463</v>
      </c>
      <c r="N122" s="5">
        <v>5.0875000000000004</v>
      </c>
      <c r="O122">
        <v>7.3623000000000003</v>
      </c>
      <c r="P122">
        <v>-0.18090000000000001</v>
      </c>
      <c r="Q122">
        <v>49.137599999999999</v>
      </c>
      <c r="R122">
        <v>2.2000999999999999</v>
      </c>
      <c r="S122" t="s">
        <v>33</v>
      </c>
      <c r="T122">
        <v>43.506700000000002</v>
      </c>
      <c r="U122">
        <v>28.0152</v>
      </c>
      <c r="V122">
        <v>126.9</v>
      </c>
      <c r="W122">
        <v>176090.07310000001</v>
      </c>
      <c r="Y122" s="5">
        <v>1.4160999999999999</v>
      </c>
      <c r="Z122">
        <v>7.9512999999999998</v>
      </c>
      <c r="AA122">
        <v>0.46189999999999998</v>
      </c>
      <c r="AB122">
        <v>1.4535</v>
      </c>
      <c r="AC122">
        <v>-0.20300000000000001</v>
      </c>
      <c r="AD122" t="s">
        <v>33</v>
      </c>
      <c r="AE122">
        <v>18.267099999999999</v>
      </c>
      <c r="AF122">
        <v>15.4396</v>
      </c>
      <c r="AG122">
        <v>1.9670000000000001</v>
      </c>
      <c r="AH122">
        <v>15501.492899999999</v>
      </c>
      <c r="AJ122">
        <v>3.9376000000000002</v>
      </c>
      <c r="AK122">
        <v>15.114699999999999</v>
      </c>
      <c r="AL122">
        <v>0.87160000000000004</v>
      </c>
      <c r="AM122">
        <v>52.176900000000003</v>
      </c>
      <c r="AN122">
        <v>1.0089999999999999</v>
      </c>
      <c r="AO122">
        <v>195.11080000000001</v>
      </c>
      <c r="AP122">
        <v>50.696899999999999</v>
      </c>
      <c r="AQ122">
        <v>39.349699999999999</v>
      </c>
      <c r="AR122">
        <v>174.60900000000001</v>
      </c>
      <c r="AS122">
        <v>137040.15059999999</v>
      </c>
      <c r="AU122" s="1">
        <f t="shared" si="8"/>
        <v>44463</v>
      </c>
      <c r="AV122" s="30">
        <f t="shared" si="9"/>
        <v>4.9315045784805758</v>
      </c>
      <c r="AW122" s="31">
        <f t="shared" si="10"/>
        <v>-0.80455934313899224</v>
      </c>
      <c r="AX122">
        <f t="shared" ca="1" si="3"/>
        <v>0.9092693714037321</v>
      </c>
      <c r="AY122">
        <f t="shared" ca="1" si="4"/>
        <v>0.65301124438839242</v>
      </c>
      <c r="AZ122">
        <f t="shared" ca="1" si="5"/>
        <v>0.13031774561394865</v>
      </c>
      <c r="BA122">
        <f t="shared" ca="1" si="6"/>
        <v>-0.12644242505588857</v>
      </c>
      <c r="BB122">
        <f t="shared" ca="1" si="7"/>
        <v>-0.84449334281851929</v>
      </c>
    </row>
    <row r="123" spans="1:54">
      <c r="A123" s="71">
        <v>44470</v>
      </c>
      <c r="B123" s="5">
        <v>2.73</v>
      </c>
      <c r="C123">
        <v>-0.4118</v>
      </c>
      <c r="D123">
        <v>0.16889999999999999</v>
      </c>
      <c r="E123">
        <v>50.055399999999999</v>
      </c>
      <c r="F123">
        <v>1.7797000000000001</v>
      </c>
      <c r="G123">
        <v>0</v>
      </c>
      <c r="H123">
        <v>35.255600000000001</v>
      </c>
      <c r="I123">
        <v>11.1165</v>
      </c>
      <c r="J123">
        <v>91.265000000000001</v>
      </c>
      <c r="K123">
        <v>358318.06550000003</v>
      </c>
      <c r="M123" s="71">
        <v>44470</v>
      </c>
      <c r="N123" s="5">
        <v>4.5317999999999996</v>
      </c>
      <c r="O123">
        <v>9.2469999999999999</v>
      </c>
      <c r="P123">
        <v>-2.3E-3</v>
      </c>
      <c r="Q123">
        <v>45.457799999999999</v>
      </c>
      <c r="R123">
        <v>1.6466000000000001</v>
      </c>
      <c r="S123" t="s">
        <v>33</v>
      </c>
      <c r="T123">
        <v>44.054200000000002</v>
      </c>
      <c r="U123">
        <v>29.8307</v>
      </c>
      <c r="V123">
        <v>134.55000000000001</v>
      </c>
      <c r="W123">
        <v>186705.43220000001</v>
      </c>
      <c r="Y123" s="5">
        <v>1.1903999999999999</v>
      </c>
      <c r="Z123">
        <v>9.1320999999999994</v>
      </c>
      <c r="AA123">
        <v>0.50209999999999999</v>
      </c>
      <c r="AB123">
        <v>1.2719</v>
      </c>
      <c r="AC123">
        <v>-0.25890000000000002</v>
      </c>
      <c r="AD123" t="s">
        <v>33</v>
      </c>
      <c r="AE123">
        <v>16.638200000000001</v>
      </c>
      <c r="AF123">
        <v>13.243</v>
      </c>
      <c r="AG123">
        <v>1.96</v>
      </c>
      <c r="AH123">
        <v>15439.1126</v>
      </c>
      <c r="AJ123">
        <v>3.8860999999999999</v>
      </c>
      <c r="AK123">
        <v>17.0611</v>
      </c>
      <c r="AL123">
        <v>0.89500000000000002</v>
      </c>
      <c r="AM123">
        <v>48.839599999999997</v>
      </c>
      <c r="AN123">
        <v>0.97509999999999997</v>
      </c>
      <c r="AO123">
        <v>195.11080000000001</v>
      </c>
      <c r="AP123">
        <v>48.149500000000003</v>
      </c>
      <c r="AQ123">
        <v>35.4816</v>
      </c>
      <c r="AR123">
        <v>188.56399999999999</v>
      </c>
      <c r="AS123">
        <v>147992.82399999999</v>
      </c>
      <c r="AU123" s="1">
        <f t="shared" si="8"/>
        <v>44470</v>
      </c>
      <c r="AV123" s="30">
        <f t="shared" si="9"/>
        <v>4.3139606193358935</v>
      </c>
      <c r="AW123" s="31">
        <f t="shared" si="10"/>
        <v>-0.99625042118842722</v>
      </c>
      <c r="AX123">
        <f t="shared" ref="AX123:AX186" ca="1" si="11">+_xlfn.PERCENTILE.INC(OFFSET(AW123,-52,0,52,1),0.9)</f>
        <v>0.90236148056275645</v>
      </c>
      <c r="AY123">
        <f t="shared" ref="AY123:AY186" ca="1" si="12">+_xlfn.PERCENTILE.INC(OFFSET(AW123,-52,0,52,1),0.75)</f>
        <v>0.34829590599232674</v>
      </c>
      <c r="AZ123">
        <f t="shared" ref="AZ123:AZ186" ca="1" si="13">+_xlfn.PERCENTILE.INC(OFFSET(AW123,-52,0,52,1),0.5)</f>
        <v>0.12786389989724845</v>
      </c>
      <c r="BA123">
        <f t="shared" ref="BA123:BA186" ca="1" si="14">+_xlfn.PERCENTILE.INC(OFFSET(AW123,-52,0,52,1),0.25)</f>
        <v>-0.29063181642342628</v>
      </c>
      <c r="BB123">
        <f t="shared" ref="BB123:BB186" ca="1" si="15">+_xlfn.PERCENTILE.INC(OFFSET(AW123,-52,0,52,1),0.1)</f>
        <v>-0.84449334281851929</v>
      </c>
    </row>
    <row r="124" spans="1:54">
      <c r="A124" s="71">
        <v>44477</v>
      </c>
      <c r="B124" s="5">
        <v>2.7543000000000002</v>
      </c>
      <c r="C124">
        <v>-0.4118</v>
      </c>
      <c r="D124">
        <v>0.16889999999999999</v>
      </c>
      <c r="E124">
        <v>50.055399999999999</v>
      </c>
      <c r="F124">
        <v>1.7797000000000001</v>
      </c>
      <c r="G124">
        <v>0</v>
      </c>
      <c r="H124">
        <v>35.255600000000001</v>
      </c>
      <c r="I124">
        <v>11.1165</v>
      </c>
      <c r="J124">
        <v>93.644999999999996</v>
      </c>
      <c r="K124">
        <v>367662.25</v>
      </c>
      <c r="M124" s="71">
        <v>44477</v>
      </c>
      <c r="N124" s="5">
        <v>4.6215999999999999</v>
      </c>
      <c r="O124">
        <v>9.2469999999999999</v>
      </c>
      <c r="P124">
        <v>-2.3E-3</v>
      </c>
      <c r="Q124">
        <v>45.457799999999999</v>
      </c>
      <c r="R124">
        <v>1.6466000000000001</v>
      </c>
      <c r="S124" t="s">
        <v>33</v>
      </c>
      <c r="T124">
        <v>44.054200000000002</v>
      </c>
      <c r="U124">
        <v>29.8307</v>
      </c>
      <c r="V124">
        <v>139</v>
      </c>
      <c r="W124">
        <v>192710.43119999999</v>
      </c>
      <c r="Y124" s="5">
        <v>1.3104</v>
      </c>
      <c r="Z124">
        <v>9.1320999999999994</v>
      </c>
      <c r="AA124">
        <v>0.50209999999999999</v>
      </c>
      <c r="AB124">
        <v>1.2719</v>
      </c>
      <c r="AC124">
        <v>-0.25890000000000002</v>
      </c>
      <c r="AD124" t="s">
        <v>33</v>
      </c>
      <c r="AE124">
        <v>16.638200000000001</v>
      </c>
      <c r="AF124">
        <v>13.243</v>
      </c>
      <c r="AG124">
        <v>2.1219999999999999</v>
      </c>
      <c r="AH124">
        <v>16717.907800000001</v>
      </c>
      <c r="AJ124">
        <v>3.9801000000000002</v>
      </c>
      <c r="AK124">
        <v>17.0611</v>
      </c>
      <c r="AL124">
        <v>0.89500000000000002</v>
      </c>
      <c r="AM124">
        <v>48.839599999999997</v>
      </c>
      <c r="AN124">
        <v>0.97509999999999997</v>
      </c>
      <c r="AO124">
        <v>195.11080000000001</v>
      </c>
      <c r="AP124">
        <v>48.149500000000003</v>
      </c>
      <c r="AQ124">
        <v>35.4816</v>
      </c>
      <c r="AR124">
        <v>194.654</v>
      </c>
      <c r="AS124">
        <v>152772.8567</v>
      </c>
      <c r="AU124" s="1">
        <f t="shared" si="8"/>
        <v>44477</v>
      </c>
      <c r="AV124" s="30">
        <f t="shared" si="9"/>
        <v>4.3896766047274935</v>
      </c>
      <c r="AW124" s="31">
        <f t="shared" si="10"/>
        <v>-0.97274751317618857</v>
      </c>
      <c r="AX124">
        <f t="shared" ca="1" si="11"/>
        <v>0.90236148056275645</v>
      </c>
      <c r="AY124">
        <f t="shared" ca="1" si="12"/>
        <v>0.25213778601382264</v>
      </c>
      <c r="AZ124">
        <f t="shared" ca="1" si="13"/>
        <v>0.12405545219584124</v>
      </c>
      <c r="BA124">
        <f t="shared" ca="1" si="14"/>
        <v>-0.77201583637467164</v>
      </c>
      <c r="BB124">
        <f t="shared" ca="1" si="15"/>
        <v>-0.85523879989550822</v>
      </c>
    </row>
    <row r="125" spans="1:54">
      <c r="A125" s="71">
        <v>44484</v>
      </c>
      <c r="B125" s="5">
        <v>2.7210000000000001</v>
      </c>
      <c r="C125">
        <v>-0.4118</v>
      </c>
      <c r="D125">
        <v>0.16889999999999999</v>
      </c>
      <c r="E125">
        <v>50.055399999999999</v>
      </c>
      <c r="F125">
        <v>1.7797000000000001</v>
      </c>
      <c r="G125">
        <v>0</v>
      </c>
      <c r="H125">
        <v>35.255600000000001</v>
      </c>
      <c r="I125">
        <v>11.1165</v>
      </c>
      <c r="J125">
        <v>90.38</v>
      </c>
      <c r="K125">
        <v>354843.4423</v>
      </c>
      <c r="M125" s="71">
        <v>44484</v>
      </c>
      <c r="N125" s="5">
        <v>4.9127000000000001</v>
      </c>
      <c r="O125">
        <v>9.2469999999999999</v>
      </c>
      <c r="P125">
        <v>-2.3E-3</v>
      </c>
      <c r="Q125">
        <v>45.457799999999999</v>
      </c>
      <c r="R125">
        <v>1.6466000000000001</v>
      </c>
      <c r="S125" t="s">
        <v>33</v>
      </c>
      <c r="T125">
        <v>44.054200000000002</v>
      </c>
      <c r="U125">
        <v>29.8307</v>
      </c>
      <c r="V125">
        <v>152.5</v>
      </c>
      <c r="W125">
        <v>211426.91200000001</v>
      </c>
      <c r="Y125" s="5">
        <v>1.3339000000000001</v>
      </c>
      <c r="Z125">
        <v>9.1320999999999994</v>
      </c>
      <c r="AA125">
        <v>0.50209999999999999</v>
      </c>
      <c r="AB125">
        <v>1.2719</v>
      </c>
      <c r="AC125">
        <v>-0.25890000000000002</v>
      </c>
      <c r="AD125" t="s">
        <v>33</v>
      </c>
      <c r="AE125">
        <v>16.638200000000001</v>
      </c>
      <c r="AF125">
        <v>13.243</v>
      </c>
      <c r="AG125">
        <v>2.1539999999999999</v>
      </c>
      <c r="AH125">
        <v>16967.428800000002</v>
      </c>
      <c r="AJ125">
        <v>4.1673999999999998</v>
      </c>
      <c r="AK125">
        <v>17.0611</v>
      </c>
      <c r="AL125">
        <v>0.89500000000000002</v>
      </c>
      <c r="AM125">
        <v>48.839599999999997</v>
      </c>
      <c r="AN125">
        <v>0.97509999999999997</v>
      </c>
      <c r="AO125">
        <v>195.11080000000001</v>
      </c>
      <c r="AP125">
        <v>48.149500000000003</v>
      </c>
      <c r="AQ125">
        <v>35.4816</v>
      </c>
      <c r="AR125">
        <v>206.78700000000001</v>
      </c>
      <c r="AS125">
        <v>162295.28409999999</v>
      </c>
      <c r="AU125" s="1">
        <f t="shared" si="8"/>
        <v>44484</v>
      </c>
      <c r="AV125" s="30">
        <f t="shared" si="9"/>
        <v>4.6347961254284522</v>
      </c>
      <c r="AW125" s="31">
        <f t="shared" si="10"/>
        <v>-0.89666025739733468</v>
      </c>
      <c r="AX125">
        <f t="shared" ca="1" si="11"/>
        <v>0.90236148056275645</v>
      </c>
      <c r="AY125">
        <f t="shared" ca="1" si="12"/>
        <v>0.25127178983477383</v>
      </c>
      <c r="AZ125">
        <f t="shared" ca="1" si="13"/>
        <v>0.10592131740369158</v>
      </c>
      <c r="BA125">
        <f t="shared" ca="1" si="14"/>
        <v>-0.7772758334701525</v>
      </c>
      <c r="BB125">
        <f t="shared" ca="1" si="15"/>
        <v>-0.86362230130177298</v>
      </c>
    </row>
    <row r="126" spans="1:54">
      <c r="A126" s="71">
        <v>44491</v>
      </c>
      <c r="B126" s="5">
        <v>2.7223000000000002</v>
      </c>
      <c r="C126">
        <v>-0.4118</v>
      </c>
      <c r="D126">
        <v>0.16889999999999999</v>
      </c>
      <c r="E126">
        <v>50.055399999999999</v>
      </c>
      <c r="F126">
        <v>1.7797000000000001</v>
      </c>
      <c r="G126">
        <v>0</v>
      </c>
      <c r="H126">
        <v>35.255600000000001</v>
      </c>
      <c r="I126">
        <v>11.1165</v>
      </c>
      <c r="J126">
        <v>90.51</v>
      </c>
      <c r="K126">
        <v>355353.83889999997</v>
      </c>
      <c r="M126" s="71">
        <v>44491</v>
      </c>
      <c r="N126" s="5">
        <v>5.1250999999999998</v>
      </c>
      <c r="O126">
        <v>9.2469999999999999</v>
      </c>
      <c r="P126">
        <v>-2.3E-3</v>
      </c>
      <c r="Q126">
        <v>45.457799999999999</v>
      </c>
      <c r="R126">
        <v>1.6466000000000001</v>
      </c>
      <c r="S126" t="s">
        <v>33</v>
      </c>
      <c r="T126">
        <v>44.054200000000002</v>
      </c>
      <c r="U126">
        <v>29.8307</v>
      </c>
      <c r="V126">
        <v>162.5</v>
      </c>
      <c r="W126">
        <v>225290.9718</v>
      </c>
      <c r="Y126" s="5">
        <v>1.3191999999999999</v>
      </c>
      <c r="Z126">
        <v>9.1320999999999994</v>
      </c>
      <c r="AA126">
        <v>0.50209999999999999</v>
      </c>
      <c r="AB126">
        <v>1.2719</v>
      </c>
      <c r="AC126">
        <v>-0.25890000000000002</v>
      </c>
      <c r="AD126" t="s">
        <v>33</v>
      </c>
      <c r="AE126">
        <v>16.638200000000001</v>
      </c>
      <c r="AF126">
        <v>13.243</v>
      </c>
      <c r="AG126">
        <v>2.1339999999999999</v>
      </c>
      <c r="AH126">
        <v>16811.478200000001</v>
      </c>
      <c r="AJ126">
        <v>4.4221000000000004</v>
      </c>
      <c r="AK126">
        <v>17.0611</v>
      </c>
      <c r="AL126">
        <v>0.89500000000000002</v>
      </c>
      <c r="AM126">
        <v>48.839599999999997</v>
      </c>
      <c r="AN126">
        <v>0.97509999999999997</v>
      </c>
      <c r="AO126">
        <v>195.11080000000001</v>
      </c>
      <c r="AP126">
        <v>48.149500000000003</v>
      </c>
      <c r="AQ126">
        <v>35.4816</v>
      </c>
      <c r="AR126">
        <v>223.28399999999999</v>
      </c>
      <c r="AS126">
        <v>175242.77429999999</v>
      </c>
      <c r="AU126" s="1">
        <f t="shared" si="8"/>
        <v>44491</v>
      </c>
      <c r="AV126" s="30">
        <f t="shared" si="9"/>
        <v>4.8859428609541569</v>
      </c>
      <c r="AW126" s="31">
        <f t="shared" si="10"/>
        <v>-0.81870210110964681</v>
      </c>
      <c r="AX126">
        <f t="shared" ca="1" si="11"/>
        <v>0.90236148056275645</v>
      </c>
      <c r="AY126">
        <f t="shared" ca="1" si="12"/>
        <v>0.25000142146468984</v>
      </c>
      <c r="AZ126">
        <f t="shared" ca="1" si="13"/>
        <v>8.1578702413234089E-2</v>
      </c>
      <c r="BA126">
        <f t="shared" ca="1" si="14"/>
        <v>-0.79121104133068221</v>
      </c>
      <c r="BB126">
        <f t="shared" ca="1" si="15"/>
        <v>-0.87388996714209211</v>
      </c>
    </row>
    <row r="127" spans="1:54">
      <c r="A127" s="71">
        <v>44498</v>
      </c>
      <c r="B127" s="5">
        <v>2.6989000000000001</v>
      </c>
      <c r="C127">
        <v>-0.4118</v>
      </c>
      <c r="D127">
        <v>0.16889999999999999</v>
      </c>
      <c r="E127">
        <v>50.055399999999999</v>
      </c>
      <c r="F127">
        <v>1.7797000000000001</v>
      </c>
      <c r="G127">
        <v>0</v>
      </c>
      <c r="H127">
        <v>35.255600000000001</v>
      </c>
      <c r="I127">
        <v>11.1165</v>
      </c>
      <c r="J127">
        <v>88.215000000000003</v>
      </c>
      <c r="K127">
        <v>346343.37530000001</v>
      </c>
      <c r="M127" s="71">
        <v>44498</v>
      </c>
      <c r="N127" s="5">
        <v>4.8784000000000001</v>
      </c>
      <c r="O127">
        <v>9.2469999999999999</v>
      </c>
      <c r="P127">
        <v>-2.3E-3</v>
      </c>
      <c r="Q127">
        <v>45.457799999999999</v>
      </c>
      <c r="R127">
        <v>1.6466000000000001</v>
      </c>
      <c r="S127" t="s">
        <v>33</v>
      </c>
      <c r="T127">
        <v>44.054200000000002</v>
      </c>
      <c r="U127">
        <v>29.8307</v>
      </c>
      <c r="V127">
        <v>152.15</v>
      </c>
      <c r="W127">
        <v>210941.66990000001</v>
      </c>
      <c r="Y127" s="5">
        <v>1.2402</v>
      </c>
      <c r="Z127">
        <v>9.1320999999999994</v>
      </c>
      <c r="AA127">
        <v>0.50209999999999999</v>
      </c>
      <c r="AB127">
        <v>1.2719</v>
      </c>
      <c r="AC127">
        <v>-0.25890000000000002</v>
      </c>
      <c r="AD127" t="s">
        <v>33</v>
      </c>
      <c r="AE127">
        <v>16.638200000000001</v>
      </c>
      <c r="AF127">
        <v>13.243</v>
      </c>
      <c r="AG127">
        <v>2.0270000000000001</v>
      </c>
      <c r="AH127">
        <v>15969.344800000001</v>
      </c>
      <c r="AJ127">
        <v>4.1925999999999997</v>
      </c>
      <c r="AK127">
        <v>17.0611</v>
      </c>
      <c r="AL127">
        <v>0.89500000000000002</v>
      </c>
      <c r="AM127">
        <v>48.839599999999997</v>
      </c>
      <c r="AN127">
        <v>0.97509999999999997</v>
      </c>
      <c r="AO127">
        <v>195.11080000000001</v>
      </c>
      <c r="AP127">
        <v>48.149500000000003</v>
      </c>
      <c r="AQ127">
        <v>35.4816</v>
      </c>
      <c r="AR127">
        <v>208.41800000000001</v>
      </c>
      <c r="AS127">
        <v>163574.9779</v>
      </c>
      <c r="AU127" s="1">
        <f t="shared" si="8"/>
        <v>44498</v>
      </c>
      <c r="AV127" s="30">
        <f t="shared" si="9"/>
        <v>4.6565951493225022</v>
      </c>
      <c r="AW127" s="31">
        <f t="shared" si="10"/>
        <v>-0.88989364859354458</v>
      </c>
      <c r="AX127">
        <f t="shared" ca="1" si="11"/>
        <v>0.85952853020274966</v>
      </c>
      <c r="AY127">
        <f t="shared" ca="1" si="12"/>
        <v>0.22925423221873226</v>
      </c>
      <c r="AZ127">
        <f t="shared" ca="1" si="13"/>
        <v>4.3540823896652071E-2</v>
      </c>
      <c r="BA127">
        <f t="shared" ca="1" si="14"/>
        <v>-0.79532360141521752</v>
      </c>
      <c r="BB127">
        <f t="shared" ca="1" si="15"/>
        <v>-0.87388996714209211</v>
      </c>
    </row>
    <row r="128" spans="1:54">
      <c r="A128" s="71">
        <v>44505</v>
      </c>
      <c r="B128" s="5">
        <v>2.7364999999999999</v>
      </c>
      <c r="C128">
        <v>-0.4118</v>
      </c>
      <c r="D128">
        <v>0.16889999999999999</v>
      </c>
      <c r="E128">
        <v>50.055399999999999</v>
      </c>
      <c r="F128">
        <v>1.7797000000000001</v>
      </c>
      <c r="G128">
        <v>0</v>
      </c>
      <c r="H128">
        <v>35.255600000000001</v>
      </c>
      <c r="I128">
        <v>11.1165</v>
      </c>
      <c r="J128">
        <v>91.9</v>
      </c>
      <c r="K128">
        <v>360811.1568</v>
      </c>
      <c r="M128" s="71">
        <v>44505</v>
      </c>
      <c r="N128" s="5">
        <v>5.0185000000000004</v>
      </c>
      <c r="O128">
        <v>9.2469999999999999</v>
      </c>
      <c r="P128">
        <v>-2.3E-3</v>
      </c>
      <c r="Q128">
        <v>45.457799999999999</v>
      </c>
      <c r="R128">
        <v>1.6466000000000001</v>
      </c>
      <c r="S128" t="s">
        <v>33</v>
      </c>
      <c r="T128">
        <v>44.054200000000002</v>
      </c>
      <c r="U128">
        <v>29.8307</v>
      </c>
      <c r="V128">
        <v>158.94999999999999</v>
      </c>
      <c r="W128">
        <v>220369.23050000001</v>
      </c>
      <c r="Y128" s="5">
        <v>1.3250999999999999</v>
      </c>
      <c r="Z128">
        <v>9.1320999999999994</v>
      </c>
      <c r="AA128">
        <v>0.50209999999999999</v>
      </c>
      <c r="AB128">
        <v>1.2719</v>
      </c>
      <c r="AC128">
        <v>-0.25890000000000002</v>
      </c>
      <c r="AD128" t="s">
        <v>33</v>
      </c>
      <c r="AE128">
        <v>16.638200000000001</v>
      </c>
      <c r="AF128">
        <v>13.243</v>
      </c>
      <c r="AG128">
        <v>2.1419999999999999</v>
      </c>
      <c r="AH128">
        <v>16873.858400000001</v>
      </c>
      <c r="AJ128">
        <v>4.3680000000000003</v>
      </c>
      <c r="AK128">
        <v>17.0611</v>
      </c>
      <c r="AL128">
        <v>0.89500000000000002</v>
      </c>
      <c r="AM128">
        <v>48.839599999999997</v>
      </c>
      <c r="AN128">
        <v>0.97509999999999997</v>
      </c>
      <c r="AO128">
        <v>195.11080000000001</v>
      </c>
      <c r="AP128">
        <v>48.149500000000003</v>
      </c>
      <c r="AQ128">
        <v>35.4816</v>
      </c>
      <c r="AR128">
        <v>219.78299999999999</v>
      </c>
      <c r="AS128">
        <v>172495.19639999999</v>
      </c>
      <c r="AU128" s="1">
        <f t="shared" si="8"/>
        <v>44505</v>
      </c>
      <c r="AV128" s="30">
        <f t="shared" si="9"/>
        <v>4.797393049405267</v>
      </c>
      <c r="AW128" s="31">
        <f t="shared" si="10"/>
        <v>-0.84618874167267788</v>
      </c>
      <c r="AX128">
        <f t="shared" ca="1" si="11"/>
        <v>0.85952853020274966</v>
      </c>
      <c r="AY128">
        <f t="shared" ca="1" si="12"/>
        <v>0.21802727171422787</v>
      </c>
      <c r="AZ128">
        <f t="shared" ca="1" si="13"/>
        <v>1.9058325616805559E-3</v>
      </c>
      <c r="BA128">
        <f t="shared" ca="1" si="14"/>
        <v>-0.80809503263165583</v>
      </c>
      <c r="BB128">
        <f t="shared" ca="1" si="15"/>
        <v>-0.88429894372755791</v>
      </c>
    </row>
    <row r="129" spans="1:54">
      <c r="A129" s="71">
        <v>44512</v>
      </c>
      <c r="B129" s="5">
        <v>2.7660999999999998</v>
      </c>
      <c r="C129">
        <v>-0.4118</v>
      </c>
      <c r="D129">
        <v>0.16889999999999999</v>
      </c>
      <c r="E129">
        <v>50.055399999999999</v>
      </c>
      <c r="F129">
        <v>1.7797000000000001</v>
      </c>
      <c r="G129">
        <v>0</v>
      </c>
      <c r="H129">
        <v>35.255600000000001</v>
      </c>
      <c r="I129">
        <v>11.1165</v>
      </c>
      <c r="J129">
        <v>94.8</v>
      </c>
      <c r="K129">
        <v>372196.9278</v>
      </c>
      <c r="M129" s="71">
        <v>44512</v>
      </c>
      <c r="N129" s="5">
        <v>5.1082000000000001</v>
      </c>
      <c r="O129">
        <v>9.2469999999999999</v>
      </c>
      <c r="P129">
        <v>-2.3E-3</v>
      </c>
      <c r="Q129">
        <v>45.457799999999999</v>
      </c>
      <c r="R129">
        <v>1.6466000000000001</v>
      </c>
      <c r="S129" t="s">
        <v>33</v>
      </c>
      <c r="T129">
        <v>44.054200000000002</v>
      </c>
      <c r="U129">
        <v>29.8307</v>
      </c>
      <c r="V129">
        <v>163.6</v>
      </c>
      <c r="W129">
        <v>226816.0183</v>
      </c>
      <c r="Y129" s="5">
        <v>1.4948999999999999</v>
      </c>
      <c r="Z129">
        <v>9.1320999999999994</v>
      </c>
      <c r="AA129">
        <v>0.50209999999999999</v>
      </c>
      <c r="AB129">
        <v>1.2719</v>
      </c>
      <c r="AC129">
        <v>-0.25890000000000002</v>
      </c>
      <c r="AD129" t="s">
        <v>33</v>
      </c>
      <c r="AE129">
        <v>16.638200000000001</v>
      </c>
      <c r="AF129">
        <v>13.243</v>
      </c>
      <c r="AG129">
        <v>2.371</v>
      </c>
      <c r="AH129">
        <v>18682.8858</v>
      </c>
      <c r="AJ129">
        <v>4.4546000000000001</v>
      </c>
      <c r="AK129">
        <v>17.0611</v>
      </c>
      <c r="AL129">
        <v>0.89500000000000002</v>
      </c>
      <c r="AM129">
        <v>48.839599999999997</v>
      </c>
      <c r="AN129">
        <v>0.97509999999999997</v>
      </c>
      <c r="AO129">
        <v>195.11080000000001</v>
      </c>
      <c r="AP129">
        <v>48.149500000000003</v>
      </c>
      <c r="AQ129">
        <v>35.4816</v>
      </c>
      <c r="AR129">
        <v>225.39400000000001</v>
      </c>
      <c r="AS129">
        <v>176898.8486</v>
      </c>
      <c r="AU129" s="1">
        <f t="shared" si="8"/>
        <v>44512</v>
      </c>
      <c r="AV129" s="30">
        <f t="shared" si="9"/>
        <v>4.8633939367587615</v>
      </c>
      <c r="AW129" s="31">
        <f t="shared" si="10"/>
        <v>-0.82570148556457212</v>
      </c>
      <c r="AX129">
        <f t="shared" ca="1" si="11"/>
        <v>0.85952853020274966</v>
      </c>
      <c r="AY129">
        <f t="shared" ca="1" si="12"/>
        <v>0.21135801453028141</v>
      </c>
      <c r="AZ129">
        <f t="shared" ca="1" si="13"/>
        <v>-1.5974054457570986E-2</v>
      </c>
      <c r="BA129">
        <f t="shared" ca="1" si="14"/>
        <v>-0.82024511424015911</v>
      </c>
      <c r="BB129">
        <f t="shared" ca="1" si="15"/>
        <v>-0.88429894372755791</v>
      </c>
    </row>
    <row r="130" spans="1:54">
      <c r="A130" s="71">
        <v>44519</v>
      </c>
      <c r="B130" s="5">
        <v>2.6593</v>
      </c>
      <c r="C130">
        <v>-0.4118</v>
      </c>
      <c r="D130">
        <v>0.16889999999999999</v>
      </c>
      <c r="E130">
        <v>50.055399999999999</v>
      </c>
      <c r="F130">
        <v>1.7797000000000001</v>
      </c>
      <c r="G130">
        <v>0</v>
      </c>
      <c r="H130">
        <v>35.255600000000001</v>
      </c>
      <c r="I130">
        <v>11.1165</v>
      </c>
      <c r="J130">
        <v>84.224999999999994</v>
      </c>
      <c r="K130">
        <v>331099.2499</v>
      </c>
      <c r="M130" s="71">
        <v>44519</v>
      </c>
      <c r="N130" s="5">
        <v>4.8895</v>
      </c>
      <c r="O130">
        <v>9.2469999999999999</v>
      </c>
      <c r="P130">
        <v>-2.3E-3</v>
      </c>
      <c r="Q130">
        <v>45.457799999999999</v>
      </c>
      <c r="R130">
        <v>1.6466000000000001</v>
      </c>
      <c r="S130" t="s">
        <v>33</v>
      </c>
      <c r="T130">
        <v>44.054200000000002</v>
      </c>
      <c r="U130">
        <v>29.8307</v>
      </c>
      <c r="V130">
        <v>154.25</v>
      </c>
      <c r="W130">
        <v>213853.12239999999</v>
      </c>
      <c r="Y130" s="5">
        <v>1.4157999999999999</v>
      </c>
      <c r="Z130">
        <v>9.1320999999999994</v>
      </c>
      <c r="AA130">
        <v>0.50209999999999999</v>
      </c>
      <c r="AB130">
        <v>1.2719</v>
      </c>
      <c r="AC130">
        <v>-0.25890000000000002</v>
      </c>
      <c r="AD130" t="s">
        <v>33</v>
      </c>
      <c r="AE130">
        <v>16.638200000000001</v>
      </c>
      <c r="AF130">
        <v>13.243</v>
      </c>
      <c r="AG130">
        <v>2.2639999999999998</v>
      </c>
      <c r="AH130">
        <v>17840.752400000001</v>
      </c>
      <c r="AJ130">
        <v>4.0349000000000004</v>
      </c>
      <c r="AK130">
        <v>17.0611</v>
      </c>
      <c r="AL130">
        <v>0.89500000000000002</v>
      </c>
      <c r="AM130">
        <v>48.839599999999997</v>
      </c>
      <c r="AN130">
        <v>0.97509999999999997</v>
      </c>
      <c r="AO130">
        <v>195.11080000000001</v>
      </c>
      <c r="AP130">
        <v>48.149500000000003</v>
      </c>
      <c r="AQ130">
        <v>35.4816</v>
      </c>
      <c r="AR130">
        <v>198.203</v>
      </c>
      <c r="AS130">
        <v>155558.07260000001</v>
      </c>
      <c r="AU130" s="1">
        <f t="shared" si="8"/>
        <v>44519</v>
      </c>
      <c r="AV130" s="30">
        <f t="shared" si="9"/>
        <v>4.5825849116232646</v>
      </c>
      <c r="AW130" s="31">
        <f t="shared" si="10"/>
        <v>-0.9128670775149631</v>
      </c>
      <c r="AX130">
        <f t="shared" ca="1" si="11"/>
        <v>0.79910939122805735</v>
      </c>
      <c r="AY130">
        <f t="shared" ca="1" si="12"/>
        <v>0.20897498695203903</v>
      </c>
      <c r="AZ130">
        <f t="shared" ca="1" si="13"/>
        <v>-5.3838544903131072E-2</v>
      </c>
      <c r="BA130">
        <f t="shared" ca="1" si="14"/>
        <v>-0.82508098661491514</v>
      </c>
      <c r="BB130">
        <f t="shared" ca="1" si="15"/>
        <v>-0.88429894372755791</v>
      </c>
    </row>
    <row r="131" spans="1:54">
      <c r="A131" s="71">
        <v>44526</v>
      </c>
      <c r="B131" s="5">
        <v>2.5739999999999998</v>
      </c>
      <c r="C131">
        <v>-0.4118</v>
      </c>
      <c r="D131">
        <v>0.16889999999999999</v>
      </c>
      <c r="E131">
        <v>50.055399999999999</v>
      </c>
      <c r="F131">
        <v>1.7797000000000001</v>
      </c>
      <c r="G131">
        <v>0</v>
      </c>
      <c r="H131">
        <v>35.255600000000001</v>
      </c>
      <c r="I131">
        <v>11.1165</v>
      </c>
      <c r="J131">
        <v>75.87</v>
      </c>
      <c r="K131">
        <v>298254.67599999998</v>
      </c>
      <c r="M131" s="71">
        <v>44526</v>
      </c>
      <c r="N131" s="5">
        <v>4.6026999999999996</v>
      </c>
      <c r="O131">
        <v>9.2469999999999999</v>
      </c>
      <c r="P131">
        <v>-2.3E-3</v>
      </c>
      <c r="Q131">
        <v>45.457799999999999</v>
      </c>
      <c r="R131">
        <v>1.6466000000000001</v>
      </c>
      <c r="S131" t="s">
        <v>33</v>
      </c>
      <c r="T131">
        <v>44.054200000000002</v>
      </c>
      <c r="U131">
        <v>29.8307</v>
      </c>
      <c r="V131">
        <v>142</v>
      </c>
      <c r="W131">
        <v>196869.64920000001</v>
      </c>
      <c r="Y131" s="5">
        <v>1.3455999999999999</v>
      </c>
      <c r="Z131">
        <v>9.1320999999999994</v>
      </c>
      <c r="AA131">
        <v>0.50209999999999999</v>
      </c>
      <c r="AB131">
        <v>1.2719</v>
      </c>
      <c r="AC131">
        <v>-0.25890000000000002</v>
      </c>
      <c r="AD131" t="s">
        <v>33</v>
      </c>
      <c r="AE131">
        <v>16.638200000000001</v>
      </c>
      <c r="AF131">
        <v>13.243</v>
      </c>
      <c r="AG131">
        <v>2.169</v>
      </c>
      <c r="AH131">
        <v>17092.189299999998</v>
      </c>
      <c r="AJ131">
        <v>3.7713000000000001</v>
      </c>
      <c r="AK131">
        <v>17.0611</v>
      </c>
      <c r="AL131">
        <v>0.89500000000000002</v>
      </c>
      <c r="AM131">
        <v>48.839599999999997</v>
      </c>
      <c r="AN131">
        <v>0.97509999999999997</v>
      </c>
      <c r="AO131">
        <v>195.11080000000001</v>
      </c>
      <c r="AP131">
        <v>48.149500000000003</v>
      </c>
      <c r="AQ131">
        <v>35.4816</v>
      </c>
      <c r="AR131">
        <v>181.131</v>
      </c>
      <c r="AS131">
        <v>142158.9258</v>
      </c>
      <c r="AU131" s="1">
        <f t="shared" si="8"/>
        <v>44526</v>
      </c>
      <c r="AV131" s="30">
        <f t="shared" si="9"/>
        <v>4.3594117213658485</v>
      </c>
      <c r="AW131" s="31">
        <f t="shared" si="10"/>
        <v>-0.98214199924106627</v>
      </c>
      <c r="AX131">
        <f t="shared" ca="1" si="11"/>
        <v>0.25292140402612834</v>
      </c>
      <c r="AY131">
        <f t="shared" ca="1" si="12"/>
        <v>0.18286671479737326</v>
      </c>
      <c r="AZ131">
        <f t="shared" ca="1" si="13"/>
        <v>-8.9547507674746674E-2</v>
      </c>
      <c r="BA131">
        <f t="shared" ca="1" si="14"/>
        <v>-0.82719769976400415</v>
      </c>
      <c r="BB131">
        <f t="shared" ca="1" si="15"/>
        <v>-0.88557531263146327</v>
      </c>
    </row>
    <row r="132" spans="1:54">
      <c r="A132" s="71">
        <v>44533</v>
      </c>
      <c r="B132" s="5">
        <v>2.6795</v>
      </c>
      <c r="C132">
        <v>-0.4118</v>
      </c>
      <c r="D132">
        <v>0.16889999999999999</v>
      </c>
      <c r="E132">
        <v>50.055399999999999</v>
      </c>
      <c r="F132">
        <v>1.7797000000000001</v>
      </c>
      <c r="G132">
        <v>0</v>
      </c>
      <c r="H132">
        <v>35.255600000000001</v>
      </c>
      <c r="I132">
        <v>11.1165</v>
      </c>
      <c r="J132">
        <v>86.2</v>
      </c>
      <c r="K132">
        <v>338863.22759999998</v>
      </c>
      <c r="M132" s="71">
        <v>44533</v>
      </c>
      <c r="N132" s="5">
        <v>5.0254000000000003</v>
      </c>
      <c r="O132">
        <v>9.2469999999999999</v>
      </c>
      <c r="P132">
        <v>-2.3E-3</v>
      </c>
      <c r="Q132">
        <v>45.457799999999999</v>
      </c>
      <c r="R132">
        <v>1.6466000000000001</v>
      </c>
      <c r="S132" t="s">
        <v>33</v>
      </c>
      <c r="T132">
        <v>44.054200000000002</v>
      </c>
      <c r="U132">
        <v>29.8307</v>
      </c>
      <c r="V132">
        <v>162</v>
      </c>
      <c r="W132">
        <v>224597.76879999999</v>
      </c>
      <c r="Y132" s="5">
        <v>1.3983000000000001</v>
      </c>
      <c r="Z132">
        <v>9.1320999999999994</v>
      </c>
      <c r="AA132">
        <v>0.50209999999999999</v>
      </c>
      <c r="AB132">
        <v>1.2719</v>
      </c>
      <c r="AC132">
        <v>-0.25890000000000002</v>
      </c>
      <c r="AD132" t="s">
        <v>33</v>
      </c>
      <c r="AE132">
        <v>16.638200000000001</v>
      </c>
      <c r="AF132">
        <v>13.243</v>
      </c>
      <c r="AG132">
        <v>2.2410000000000001</v>
      </c>
      <c r="AH132">
        <v>17653.6116</v>
      </c>
      <c r="AJ132">
        <v>3.9542000000000002</v>
      </c>
      <c r="AK132">
        <v>17.0611</v>
      </c>
      <c r="AL132">
        <v>0.89500000000000002</v>
      </c>
      <c r="AM132">
        <v>48.839599999999997</v>
      </c>
      <c r="AN132">
        <v>0.97509999999999997</v>
      </c>
      <c r="AO132">
        <v>195.11080000000001</v>
      </c>
      <c r="AP132">
        <v>48.149500000000003</v>
      </c>
      <c r="AQ132">
        <v>35.4816</v>
      </c>
      <c r="AR132">
        <v>192.976</v>
      </c>
      <c r="AS132">
        <v>151455.52489999999</v>
      </c>
      <c r="AU132" s="1">
        <f t="shared" si="8"/>
        <v>44533</v>
      </c>
      <c r="AV132" s="30">
        <f t="shared" si="9"/>
        <v>4.5778372987339875</v>
      </c>
      <c r="AW132" s="31">
        <f t="shared" si="10"/>
        <v>-0.91434077832513283</v>
      </c>
      <c r="AX132">
        <f t="shared" ca="1" si="11"/>
        <v>0.25176111385251421</v>
      </c>
      <c r="AY132">
        <f t="shared" ca="1" si="12"/>
        <v>0.16028814729797497</v>
      </c>
      <c r="AZ132">
        <f t="shared" ca="1" si="13"/>
        <v>-9.3204159823450081E-2</v>
      </c>
      <c r="BA132">
        <f t="shared" ca="1" si="14"/>
        <v>-0.83524384248902761</v>
      </c>
      <c r="BB132">
        <f t="shared" ca="1" si="15"/>
        <v>-0.88946444275449599</v>
      </c>
    </row>
    <row r="133" spans="1:54">
      <c r="A133" s="71">
        <v>44540</v>
      </c>
      <c r="B133" s="5">
        <v>2.6669999999999998</v>
      </c>
      <c r="C133">
        <v>-0.4118</v>
      </c>
      <c r="D133">
        <v>0.16889999999999999</v>
      </c>
      <c r="E133">
        <v>50.055399999999999</v>
      </c>
      <c r="F133">
        <v>1.7797000000000001</v>
      </c>
      <c r="G133">
        <v>0</v>
      </c>
      <c r="H133">
        <v>35.255600000000001</v>
      </c>
      <c r="I133">
        <v>11.1165</v>
      </c>
      <c r="J133">
        <v>84.974999999999994</v>
      </c>
      <c r="K133">
        <v>334047.59590000001</v>
      </c>
      <c r="M133" s="71">
        <v>44540</v>
      </c>
      <c r="N133" s="5">
        <v>4.8979999999999997</v>
      </c>
      <c r="O133">
        <v>9.2469999999999999</v>
      </c>
      <c r="P133">
        <v>-2.3E-3</v>
      </c>
      <c r="Q133">
        <v>45.457799999999999</v>
      </c>
      <c r="R133">
        <v>1.6466000000000001</v>
      </c>
      <c r="S133" t="s">
        <v>33</v>
      </c>
      <c r="T133">
        <v>44.054200000000002</v>
      </c>
      <c r="U133">
        <v>29.8307</v>
      </c>
      <c r="V133">
        <v>157.05000000000001</v>
      </c>
      <c r="W133">
        <v>217735.05919999999</v>
      </c>
      <c r="Y133" s="5">
        <v>1.4305000000000001</v>
      </c>
      <c r="Z133">
        <v>9.1320999999999994</v>
      </c>
      <c r="AA133">
        <v>0.50209999999999999</v>
      </c>
      <c r="AB133">
        <v>1.2719</v>
      </c>
      <c r="AC133">
        <v>-0.25890000000000002</v>
      </c>
      <c r="AD133" t="s">
        <v>33</v>
      </c>
      <c r="AE133">
        <v>16.638200000000001</v>
      </c>
      <c r="AF133">
        <v>13.243</v>
      </c>
      <c r="AG133">
        <v>2.2839999999999998</v>
      </c>
      <c r="AH133">
        <v>17996.703000000001</v>
      </c>
      <c r="AJ133">
        <v>3.9098000000000002</v>
      </c>
      <c r="AK133">
        <v>17.0611</v>
      </c>
      <c r="AL133">
        <v>0.89500000000000002</v>
      </c>
      <c r="AM133">
        <v>48.839599999999997</v>
      </c>
      <c r="AN133">
        <v>0.97509999999999997</v>
      </c>
      <c r="AO133">
        <v>195.11080000000001</v>
      </c>
      <c r="AP133">
        <v>48.149500000000003</v>
      </c>
      <c r="AQ133">
        <v>35.4816</v>
      </c>
      <c r="AR133">
        <v>190.09899999999999</v>
      </c>
      <c r="AS133">
        <v>149197.24170000001</v>
      </c>
      <c r="AU133" s="1">
        <f t="shared" si="8"/>
        <v>44540</v>
      </c>
      <c r="AV133" s="30">
        <f t="shared" si="9"/>
        <v>4.5042820189646671</v>
      </c>
      <c r="AW133" s="31">
        <f t="shared" si="10"/>
        <v>-0.93717298430240059</v>
      </c>
      <c r="AX133">
        <f t="shared" ca="1" si="11"/>
        <v>0.25093929937951581</v>
      </c>
      <c r="AY133">
        <f t="shared" ca="1" si="12"/>
        <v>0.15372443566559513</v>
      </c>
      <c r="AZ133">
        <f t="shared" ca="1" si="13"/>
        <v>-0.10224096343680335</v>
      </c>
      <c r="BA133">
        <f t="shared" ca="1" si="14"/>
        <v>-0.84598444257007721</v>
      </c>
      <c r="BB133">
        <f t="shared" ca="1" si="15"/>
        <v>-0.89598359651695569</v>
      </c>
    </row>
    <row r="134" spans="1:54">
      <c r="A134" s="71">
        <v>44547</v>
      </c>
      <c r="B134" s="5">
        <v>2.6185999999999998</v>
      </c>
      <c r="C134">
        <v>-0.4118</v>
      </c>
      <c r="D134">
        <v>0.16889999999999999</v>
      </c>
      <c r="E134">
        <v>50.055399999999999</v>
      </c>
      <c r="F134">
        <v>1.7797000000000001</v>
      </c>
      <c r="G134">
        <v>0</v>
      </c>
      <c r="H134">
        <v>35.255600000000001</v>
      </c>
      <c r="I134">
        <v>11.1165</v>
      </c>
      <c r="J134">
        <v>80.234999999999999</v>
      </c>
      <c r="K134">
        <v>315414.04950000002</v>
      </c>
      <c r="M134" s="71">
        <v>44547</v>
      </c>
      <c r="N134" s="5">
        <v>4.8071999999999999</v>
      </c>
      <c r="O134">
        <v>9.2469999999999999</v>
      </c>
      <c r="P134">
        <v>-2.3E-3</v>
      </c>
      <c r="Q134">
        <v>45.457799999999999</v>
      </c>
      <c r="R134">
        <v>1.6466000000000001</v>
      </c>
      <c r="S134" t="s">
        <v>33</v>
      </c>
      <c r="T134">
        <v>44.054200000000002</v>
      </c>
      <c r="U134">
        <v>29.8307</v>
      </c>
      <c r="V134">
        <v>153.80000000000001</v>
      </c>
      <c r="W134">
        <v>213229.23970000001</v>
      </c>
      <c r="Y134" s="5">
        <v>1.5037</v>
      </c>
      <c r="Z134">
        <v>9.1320999999999994</v>
      </c>
      <c r="AA134">
        <v>0.50209999999999999</v>
      </c>
      <c r="AB134">
        <v>1.2719</v>
      </c>
      <c r="AC134">
        <v>-0.25890000000000002</v>
      </c>
      <c r="AD134" t="s">
        <v>33</v>
      </c>
      <c r="AE134">
        <v>16.638200000000001</v>
      </c>
      <c r="AF134">
        <v>13.243</v>
      </c>
      <c r="AG134">
        <v>2.383</v>
      </c>
      <c r="AH134">
        <v>18776.456099999999</v>
      </c>
      <c r="AJ134">
        <v>3.7439</v>
      </c>
      <c r="AK134">
        <v>17.0611</v>
      </c>
      <c r="AL134">
        <v>0.89500000000000002</v>
      </c>
      <c r="AM134">
        <v>48.839599999999997</v>
      </c>
      <c r="AN134">
        <v>0.97509999999999997</v>
      </c>
      <c r="AO134">
        <v>195.11080000000001</v>
      </c>
      <c r="AP134">
        <v>48.149500000000003</v>
      </c>
      <c r="AQ134">
        <v>35.4816</v>
      </c>
      <c r="AR134">
        <v>179.35599999999999</v>
      </c>
      <c r="AS134">
        <v>140766.31779999999</v>
      </c>
      <c r="AU134" s="1">
        <f t="shared" si="8"/>
        <v>44547</v>
      </c>
      <c r="AV134" s="30">
        <f t="shared" si="9"/>
        <v>4.3955813176538889</v>
      </c>
      <c r="AW134" s="31">
        <f t="shared" si="10"/>
        <v>-0.97091463833437031</v>
      </c>
      <c r="AX134">
        <f t="shared" ca="1" si="11"/>
        <v>0.24692250359362011</v>
      </c>
      <c r="AY134">
        <f t="shared" ca="1" si="12"/>
        <v>0.13730073986048288</v>
      </c>
      <c r="AZ134">
        <f t="shared" ca="1" si="13"/>
        <v>-0.11781843172050296</v>
      </c>
      <c r="BA134">
        <f t="shared" ca="1" si="14"/>
        <v>-0.8487102133680049</v>
      </c>
      <c r="BB134">
        <f t="shared" ca="1" si="15"/>
        <v>-0.9112463955032003</v>
      </c>
    </row>
    <row r="135" spans="1:54">
      <c r="A135" s="71">
        <v>44554</v>
      </c>
      <c r="B135" s="5">
        <v>2.6337999999999999</v>
      </c>
      <c r="C135">
        <v>-0.4118</v>
      </c>
      <c r="D135">
        <v>0.16889999999999999</v>
      </c>
      <c r="E135">
        <v>50.055399999999999</v>
      </c>
      <c r="F135">
        <v>1.7797000000000001</v>
      </c>
      <c r="G135">
        <v>0</v>
      </c>
      <c r="H135">
        <v>35.255600000000001</v>
      </c>
      <c r="I135">
        <v>11.1165</v>
      </c>
      <c r="J135">
        <v>81.724999999999994</v>
      </c>
      <c r="K135">
        <v>321271.4301</v>
      </c>
      <c r="M135" s="71">
        <v>44554</v>
      </c>
      <c r="N135" s="5">
        <v>4.9626000000000001</v>
      </c>
      <c r="O135">
        <v>9.2469999999999999</v>
      </c>
      <c r="P135">
        <v>-2.3E-3</v>
      </c>
      <c r="Q135">
        <v>45.457799999999999</v>
      </c>
      <c r="R135">
        <v>1.6466000000000001</v>
      </c>
      <c r="S135" t="s">
        <v>33</v>
      </c>
      <c r="T135">
        <v>44.054200000000002</v>
      </c>
      <c r="U135">
        <v>29.8307</v>
      </c>
      <c r="V135">
        <v>161.69999999999999</v>
      </c>
      <c r="W135">
        <v>224181.84700000001</v>
      </c>
      <c r="Y135" s="5">
        <v>1.4861</v>
      </c>
      <c r="Z135">
        <v>9.1320999999999994</v>
      </c>
      <c r="AA135">
        <v>0.50209999999999999</v>
      </c>
      <c r="AB135">
        <v>1.2719</v>
      </c>
      <c r="AC135">
        <v>-0.25890000000000002</v>
      </c>
      <c r="AD135" t="s">
        <v>33</v>
      </c>
      <c r="AE135">
        <v>16.638200000000001</v>
      </c>
      <c r="AF135">
        <v>13.243</v>
      </c>
      <c r="AG135">
        <v>2.359</v>
      </c>
      <c r="AH135">
        <v>18589.315399999999</v>
      </c>
      <c r="AJ135">
        <v>3.7587000000000002</v>
      </c>
      <c r="AK135">
        <v>17.0611</v>
      </c>
      <c r="AL135">
        <v>0.89500000000000002</v>
      </c>
      <c r="AM135">
        <v>48.839599999999997</v>
      </c>
      <c r="AN135">
        <v>0.97509999999999997</v>
      </c>
      <c r="AO135">
        <v>195.11080000000001</v>
      </c>
      <c r="AP135">
        <v>48.149500000000003</v>
      </c>
      <c r="AQ135">
        <v>35.4816</v>
      </c>
      <c r="AR135">
        <v>180.316</v>
      </c>
      <c r="AS135">
        <v>141519.07889999999</v>
      </c>
      <c r="AU135" s="1">
        <f t="shared" ref="AU135:AU198" si="16">+A135</f>
        <v>44554</v>
      </c>
      <c r="AV135" s="30">
        <f t="shared" ref="AV135:AV198" si="17">+(Y135*AH135+N135*W135+B135*K135+AJ135*AS135)/(K135+W135+AH135)</f>
        <v>4.464632464784918</v>
      </c>
      <c r="AW135" s="31">
        <f t="shared" ref="AW135:AW198" si="18">+(AV135-$AW$1)/$AX$1</f>
        <v>-0.94948055475523518</v>
      </c>
      <c r="AX135">
        <f t="shared" ca="1" si="11"/>
        <v>0.22186788035983568</v>
      </c>
      <c r="AY135">
        <f t="shared" ca="1" si="12"/>
        <v>0.12945718216299529</v>
      </c>
      <c r="AZ135">
        <f t="shared" ca="1" si="13"/>
        <v>-0.12771213901422029</v>
      </c>
      <c r="BA135">
        <f t="shared" ca="1" si="14"/>
        <v>-0.85831564868948218</v>
      </c>
      <c r="BB135">
        <f t="shared" ca="1" si="15"/>
        <v>-0.91419340824411588</v>
      </c>
    </row>
    <row r="136" spans="1:54">
      <c r="A136" s="71">
        <v>44561</v>
      </c>
      <c r="B136" s="5">
        <v>2.8963000000000001</v>
      </c>
      <c r="C136">
        <v>-1.0874999999999999</v>
      </c>
      <c r="D136">
        <v>0.20039999999999999</v>
      </c>
      <c r="E136">
        <v>48.937899999999999</v>
      </c>
      <c r="F136">
        <v>1.9982</v>
      </c>
      <c r="G136">
        <v>0</v>
      </c>
      <c r="H136">
        <v>27.247900000000001</v>
      </c>
      <c r="I136">
        <v>4.53</v>
      </c>
      <c r="J136">
        <v>77.844999999999999</v>
      </c>
      <c r="K136">
        <v>306018.65370000002</v>
      </c>
      <c r="M136" s="71">
        <v>44561</v>
      </c>
      <c r="N136" s="5">
        <v>4.5944000000000003</v>
      </c>
      <c r="O136">
        <v>11.946999999999999</v>
      </c>
      <c r="P136">
        <v>0.57840000000000003</v>
      </c>
      <c r="Q136">
        <v>44.697699999999998</v>
      </c>
      <c r="R136">
        <v>1.3932</v>
      </c>
      <c r="S136" t="s">
        <v>33</v>
      </c>
      <c r="T136">
        <v>44.615299999999998</v>
      </c>
      <c r="U136">
        <v>31.013999999999999</v>
      </c>
      <c r="V136">
        <v>166.2</v>
      </c>
      <c r="W136">
        <v>230420.67389999999</v>
      </c>
      <c r="Y136" s="5">
        <v>1.0147999999999999</v>
      </c>
      <c r="Z136">
        <v>2.7256</v>
      </c>
      <c r="AA136">
        <v>0.31519999999999998</v>
      </c>
      <c r="AB136">
        <v>0.27200000000000002</v>
      </c>
      <c r="AC136">
        <v>-0.6855</v>
      </c>
      <c r="AD136" t="s">
        <v>33</v>
      </c>
      <c r="AE136">
        <v>13.789400000000001</v>
      </c>
      <c r="AF136">
        <v>10.5932</v>
      </c>
      <c r="AG136">
        <v>2.5379999999999998</v>
      </c>
      <c r="AH136">
        <v>19992.8711</v>
      </c>
      <c r="AJ136">
        <v>2.7027000000000001</v>
      </c>
      <c r="AK136">
        <v>15.4411</v>
      </c>
      <c r="AL136">
        <v>0.37090000000000001</v>
      </c>
      <c r="AM136">
        <v>30.362500000000001</v>
      </c>
      <c r="AN136">
        <v>0.89900000000000002</v>
      </c>
      <c r="AO136">
        <v>195.11080000000001</v>
      </c>
      <c r="AP136">
        <v>48.524099999999997</v>
      </c>
      <c r="AQ136">
        <v>37.505400000000002</v>
      </c>
      <c r="AR136">
        <v>173.69800000000001</v>
      </c>
      <c r="AS136">
        <v>136325.0276</v>
      </c>
      <c r="AU136" s="1">
        <f t="shared" si="16"/>
        <v>44561</v>
      </c>
      <c r="AV136" s="30">
        <f t="shared" si="17"/>
        <v>4.1940437559446186</v>
      </c>
      <c r="AW136" s="31">
        <f t="shared" si="18"/>
        <v>-1.0334736706095988</v>
      </c>
      <c r="AX136">
        <f t="shared" ca="1" si="11"/>
        <v>0.21585783454116575</v>
      </c>
      <c r="AY136">
        <f t="shared" ca="1" si="12"/>
        <v>0.12749754048985174</v>
      </c>
      <c r="AZ136">
        <f t="shared" ca="1" si="13"/>
        <v>-0.45101206591596876</v>
      </c>
      <c r="BA136">
        <f t="shared" ca="1" si="14"/>
        <v>-0.8670640587698939</v>
      </c>
      <c r="BB136">
        <f t="shared" ca="1" si="15"/>
        <v>-0.9348897637046738</v>
      </c>
    </row>
    <row r="137" spans="1:54">
      <c r="A137" s="71">
        <v>44568</v>
      </c>
      <c r="B137" s="5">
        <v>2.9592000000000001</v>
      </c>
      <c r="C137">
        <v>-1.0874999999999999</v>
      </c>
      <c r="D137">
        <v>0.20039999999999999</v>
      </c>
      <c r="E137">
        <v>48.937899999999999</v>
      </c>
      <c r="F137">
        <v>1.9982</v>
      </c>
      <c r="G137">
        <v>0</v>
      </c>
      <c r="H137">
        <v>27.247900000000001</v>
      </c>
      <c r="I137">
        <v>4.53</v>
      </c>
      <c r="J137">
        <v>83.44</v>
      </c>
      <c r="K137">
        <v>328013.31449999998</v>
      </c>
      <c r="M137" s="71">
        <v>44568</v>
      </c>
      <c r="N137" s="5">
        <v>4.4889000000000001</v>
      </c>
      <c r="O137">
        <v>11.946999999999999</v>
      </c>
      <c r="P137">
        <v>0.57840000000000003</v>
      </c>
      <c r="Q137">
        <v>44.697699999999998</v>
      </c>
      <c r="R137">
        <v>1.3932</v>
      </c>
      <c r="S137" t="s">
        <v>33</v>
      </c>
      <c r="T137">
        <v>44.615299999999998</v>
      </c>
      <c r="U137">
        <v>31.013999999999999</v>
      </c>
      <c r="V137">
        <v>162.1</v>
      </c>
      <c r="W137">
        <v>224736.4094</v>
      </c>
      <c r="Y137" s="5">
        <v>1.0095000000000001</v>
      </c>
      <c r="Z137">
        <v>2.7256</v>
      </c>
      <c r="AA137">
        <v>0.31519999999999998</v>
      </c>
      <c r="AB137">
        <v>0.27200000000000002</v>
      </c>
      <c r="AC137">
        <v>-0.6855</v>
      </c>
      <c r="AD137" t="s">
        <v>33</v>
      </c>
      <c r="AE137">
        <v>13.789400000000001</v>
      </c>
      <c r="AF137">
        <v>10.5932</v>
      </c>
      <c r="AG137">
        <v>2.5299999999999998</v>
      </c>
      <c r="AH137">
        <v>19930.4908</v>
      </c>
      <c r="AJ137">
        <v>2.7450000000000001</v>
      </c>
      <c r="AK137">
        <v>15.4411</v>
      </c>
      <c r="AL137">
        <v>0.37090000000000001</v>
      </c>
      <c r="AM137">
        <v>30.362500000000001</v>
      </c>
      <c r="AN137">
        <v>0.89900000000000002</v>
      </c>
      <c r="AO137">
        <v>195.11080000000001</v>
      </c>
      <c r="AP137">
        <v>48.524099999999997</v>
      </c>
      <c r="AQ137">
        <v>37.505400000000002</v>
      </c>
      <c r="AR137">
        <v>177.774</v>
      </c>
      <c r="AS137">
        <v>139524.26209999999</v>
      </c>
      <c r="AU137" s="1">
        <f t="shared" si="16"/>
        <v>44568</v>
      </c>
      <c r="AV137" s="30">
        <f t="shared" si="17"/>
        <v>4.1604199642190984</v>
      </c>
      <c r="AW137" s="31">
        <f t="shared" si="18"/>
        <v>-1.0439107913821859</v>
      </c>
      <c r="AX137">
        <f t="shared" ca="1" si="11"/>
        <v>0.20954033751622098</v>
      </c>
      <c r="AY137">
        <f t="shared" ca="1" si="12"/>
        <v>0.12251758775253434</v>
      </c>
      <c r="AZ137">
        <f t="shared" ca="1" si="13"/>
        <v>-0.77225910784828944</v>
      </c>
      <c r="BA137">
        <f t="shared" ca="1" si="14"/>
        <v>-0.87753978379052122</v>
      </c>
      <c r="BB137">
        <f t="shared" ca="1" si="15"/>
        <v>-0.94824979770995177</v>
      </c>
    </row>
    <row r="138" spans="1:54">
      <c r="A138" s="71">
        <v>44575</v>
      </c>
      <c r="B138" s="5">
        <v>3.03</v>
      </c>
      <c r="C138">
        <v>-1.0874999999999999</v>
      </c>
      <c r="D138">
        <v>0.20039999999999999</v>
      </c>
      <c r="E138">
        <v>48.937899999999999</v>
      </c>
      <c r="F138">
        <v>1.9982</v>
      </c>
      <c r="G138">
        <v>0</v>
      </c>
      <c r="H138">
        <v>27.247900000000001</v>
      </c>
      <c r="I138">
        <v>4.53</v>
      </c>
      <c r="J138">
        <v>89.74</v>
      </c>
      <c r="K138">
        <v>352779.4204</v>
      </c>
      <c r="M138" s="71">
        <v>44575</v>
      </c>
      <c r="N138" s="5">
        <v>4.4516999999999998</v>
      </c>
      <c r="O138">
        <v>11.946999999999999</v>
      </c>
      <c r="P138">
        <v>0.57840000000000003</v>
      </c>
      <c r="Q138">
        <v>44.697699999999998</v>
      </c>
      <c r="R138">
        <v>1.3932</v>
      </c>
      <c r="S138" t="s">
        <v>33</v>
      </c>
      <c r="T138">
        <v>44.615299999999998</v>
      </c>
      <c r="U138">
        <v>31.013999999999999</v>
      </c>
      <c r="V138">
        <v>161.44999999999999</v>
      </c>
      <c r="W138">
        <v>223835.24549999999</v>
      </c>
      <c r="Y138" s="5">
        <v>1.0226999999999999</v>
      </c>
      <c r="Z138">
        <v>2.7256</v>
      </c>
      <c r="AA138">
        <v>0.31519999999999998</v>
      </c>
      <c r="AB138">
        <v>0.27200000000000002</v>
      </c>
      <c r="AC138">
        <v>-0.6855</v>
      </c>
      <c r="AD138" t="s">
        <v>33</v>
      </c>
      <c r="AE138">
        <v>13.789400000000001</v>
      </c>
      <c r="AF138">
        <v>10.5932</v>
      </c>
      <c r="AG138">
        <v>2.5489999999999999</v>
      </c>
      <c r="AH138">
        <v>20086.441500000001</v>
      </c>
      <c r="AJ138">
        <v>2.871</v>
      </c>
      <c r="AK138">
        <v>15.4411</v>
      </c>
      <c r="AL138">
        <v>0.37090000000000001</v>
      </c>
      <c r="AM138">
        <v>30.362500000000001</v>
      </c>
      <c r="AN138">
        <v>0.89900000000000002</v>
      </c>
      <c r="AO138">
        <v>195.11080000000001</v>
      </c>
      <c r="AP138">
        <v>48.524099999999997</v>
      </c>
      <c r="AQ138">
        <v>37.505400000000002</v>
      </c>
      <c r="AR138">
        <v>189.90700000000001</v>
      </c>
      <c r="AS138">
        <v>149046.68950000001</v>
      </c>
      <c r="AU138" s="1">
        <f t="shared" si="16"/>
        <v>44575</v>
      </c>
      <c r="AV138" s="30">
        <f t="shared" si="17"/>
        <v>4.2128704376540602</v>
      </c>
      <c r="AW138" s="31">
        <f t="shared" si="18"/>
        <v>-1.0276297029704773</v>
      </c>
      <c r="AX138">
        <f t="shared" ca="1" si="11"/>
        <v>0.20530543381002289</v>
      </c>
      <c r="AY138">
        <f t="shared" ca="1" si="12"/>
        <v>9.8392114450923648E-2</v>
      </c>
      <c r="AZ138">
        <f t="shared" ca="1" si="13"/>
        <v>-0.78180601614477974</v>
      </c>
      <c r="BA138">
        <f t="shared" ca="1" si="14"/>
        <v>-0.88540450841609131</v>
      </c>
      <c r="BB138">
        <f t="shared" ca="1" si="15"/>
        <v>-0.96877122997645682</v>
      </c>
    </row>
    <row r="139" spans="1:54">
      <c r="A139" s="71">
        <v>44582</v>
      </c>
      <c r="B139" s="5">
        <v>2.9786000000000001</v>
      </c>
      <c r="C139">
        <v>-1.0874999999999999</v>
      </c>
      <c r="D139">
        <v>0.20039999999999999</v>
      </c>
      <c r="E139">
        <v>48.937899999999999</v>
      </c>
      <c r="F139">
        <v>1.9982</v>
      </c>
      <c r="G139">
        <v>0</v>
      </c>
      <c r="H139">
        <v>27.247900000000001</v>
      </c>
      <c r="I139">
        <v>4.53</v>
      </c>
      <c r="J139">
        <v>85.165000000000006</v>
      </c>
      <c r="K139">
        <v>334794.51020000002</v>
      </c>
      <c r="M139" s="71">
        <v>44582</v>
      </c>
      <c r="N139" s="5">
        <v>4.5244999999999997</v>
      </c>
      <c r="O139">
        <v>11.946999999999999</v>
      </c>
      <c r="P139">
        <v>0.57840000000000003</v>
      </c>
      <c r="Q139">
        <v>44.697699999999998</v>
      </c>
      <c r="R139">
        <v>1.3932</v>
      </c>
      <c r="S139" t="s">
        <v>33</v>
      </c>
      <c r="T139">
        <v>44.615299999999998</v>
      </c>
      <c r="U139">
        <v>31.013999999999999</v>
      </c>
      <c r="V139">
        <v>166.25</v>
      </c>
      <c r="W139">
        <v>230489.99419999999</v>
      </c>
      <c r="Y139" s="5">
        <v>0.96970000000000001</v>
      </c>
      <c r="Z139">
        <v>2.7256</v>
      </c>
      <c r="AA139">
        <v>0.31519999999999998</v>
      </c>
      <c r="AB139">
        <v>0.27200000000000002</v>
      </c>
      <c r="AC139">
        <v>-0.6855</v>
      </c>
      <c r="AD139" t="s">
        <v>33</v>
      </c>
      <c r="AE139">
        <v>13.789400000000001</v>
      </c>
      <c r="AF139">
        <v>10.5932</v>
      </c>
      <c r="AG139">
        <v>2.4700000000000002</v>
      </c>
      <c r="AH139">
        <v>19462.638900000002</v>
      </c>
      <c r="AJ139">
        <v>2.8504999999999998</v>
      </c>
      <c r="AK139">
        <v>15.4411</v>
      </c>
      <c r="AL139">
        <v>0.37090000000000001</v>
      </c>
      <c r="AM139">
        <v>30.362500000000001</v>
      </c>
      <c r="AN139">
        <v>0.89900000000000002</v>
      </c>
      <c r="AO139">
        <v>195.11080000000001</v>
      </c>
      <c r="AP139">
        <v>48.524099999999997</v>
      </c>
      <c r="AQ139">
        <v>37.505400000000002</v>
      </c>
      <c r="AR139">
        <v>187.941</v>
      </c>
      <c r="AS139">
        <v>147503.52929999999</v>
      </c>
      <c r="AU139" s="1">
        <f t="shared" si="16"/>
        <v>44582</v>
      </c>
      <c r="AV139" s="30">
        <f t="shared" si="17"/>
        <v>4.2401278338157891</v>
      </c>
      <c r="AW139" s="31">
        <f t="shared" si="18"/>
        <v>-1.0191687673922245</v>
      </c>
      <c r="AX139">
        <f t="shared" ca="1" si="11"/>
        <v>0.17237666612657021</v>
      </c>
      <c r="AY139">
        <f t="shared" ca="1" si="12"/>
        <v>7.6936597870773268E-2</v>
      </c>
      <c r="AZ139">
        <f t="shared" ca="1" si="13"/>
        <v>-0.79155570116733021</v>
      </c>
      <c r="BA139">
        <f t="shared" ca="1" si="14"/>
        <v>-0.88667460480068039</v>
      </c>
      <c r="BB139">
        <f t="shared" ca="1" si="15"/>
        <v>-0.97256422569200673</v>
      </c>
    </row>
    <row r="140" spans="1:54">
      <c r="A140" s="71">
        <v>44589</v>
      </c>
      <c r="B140" s="5">
        <v>3.0844</v>
      </c>
      <c r="C140">
        <v>-1.0874999999999999</v>
      </c>
      <c r="D140">
        <v>0.20039999999999999</v>
      </c>
      <c r="E140">
        <v>48.937899999999999</v>
      </c>
      <c r="F140">
        <v>1.9982</v>
      </c>
      <c r="G140">
        <v>0</v>
      </c>
      <c r="H140">
        <v>27.247900000000001</v>
      </c>
      <c r="I140">
        <v>4.53</v>
      </c>
      <c r="J140">
        <v>94.584999999999994</v>
      </c>
      <c r="K140">
        <v>371825.7353</v>
      </c>
      <c r="M140" s="71">
        <v>44589</v>
      </c>
      <c r="N140" s="5">
        <v>4.7037000000000004</v>
      </c>
      <c r="O140">
        <v>11.946999999999999</v>
      </c>
      <c r="P140">
        <v>0.57840000000000003</v>
      </c>
      <c r="Q140">
        <v>44.697699999999998</v>
      </c>
      <c r="R140">
        <v>1.3932</v>
      </c>
      <c r="S140" t="s">
        <v>33</v>
      </c>
      <c r="T140">
        <v>44.615299999999998</v>
      </c>
      <c r="U140">
        <v>31.013999999999999</v>
      </c>
      <c r="V140">
        <v>176.55</v>
      </c>
      <c r="W140">
        <v>244769.97579999999</v>
      </c>
      <c r="Y140" s="5">
        <v>0.98029999999999995</v>
      </c>
      <c r="Z140">
        <v>2.7256</v>
      </c>
      <c r="AA140">
        <v>0.31519999999999998</v>
      </c>
      <c r="AB140">
        <v>0.27200000000000002</v>
      </c>
      <c r="AC140">
        <v>-0.6855</v>
      </c>
      <c r="AD140" t="s">
        <v>33</v>
      </c>
      <c r="AE140">
        <v>13.789400000000001</v>
      </c>
      <c r="AF140">
        <v>10.5932</v>
      </c>
      <c r="AG140">
        <v>2.4860000000000002</v>
      </c>
      <c r="AH140">
        <v>19587.399399999998</v>
      </c>
      <c r="AJ140">
        <v>3.0019</v>
      </c>
      <c r="AK140">
        <v>15.4411</v>
      </c>
      <c r="AL140">
        <v>0.37090000000000001</v>
      </c>
      <c r="AM140">
        <v>30.362500000000001</v>
      </c>
      <c r="AN140">
        <v>0.89900000000000002</v>
      </c>
      <c r="AO140">
        <v>195.11080000000001</v>
      </c>
      <c r="AP140">
        <v>48.524099999999997</v>
      </c>
      <c r="AQ140">
        <v>37.505400000000002</v>
      </c>
      <c r="AR140">
        <v>202.51900000000001</v>
      </c>
      <c r="AS140">
        <v>158945.49739999999</v>
      </c>
      <c r="AU140" s="1">
        <f t="shared" si="16"/>
        <v>44589</v>
      </c>
      <c r="AV140" s="30">
        <f t="shared" si="17"/>
        <v>4.3926407401956018</v>
      </c>
      <c r="AW140" s="31">
        <f t="shared" si="18"/>
        <v>-0.97182741944852391</v>
      </c>
      <c r="AX140">
        <f t="shared" ca="1" si="11"/>
        <v>0.15538347947079256</v>
      </c>
      <c r="AY140">
        <f t="shared" ca="1" si="12"/>
        <v>2.916398918082188E-2</v>
      </c>
      <c r="AZ140">
        <f t="shared" ca="1" si="13"/>
        <v>-0.79840218198980906</v>
      </c>
      <c r="BA140">
        <f t="shared" ca="1" si="14"/>
        <v>-0.89158530079449205</v>
      </c>
      <c r="BB140">
        <f t="shared" ca="1" si="15"/>
        <v>-0.98120255063457851</v>
      </c>
    </row>
    <row r="141" spans="1:54">
      <c r="A141" s="71">
        <v>44596</v>
      </c>
      <c r="B141" s="5">
        <v>3.0306000000000002</v>
      </c>
      <c r="C141">
        <v>-1.0874999999999999</v>
      </c>
      <c r="D141">
        <v>0.20039999999999999</v>
      </c>
      <c r="E141">
        <v>48.937899999999999</v>
      </c>
      <c r="F141">
        <v>1.9982</v>
      </c>
      <c r="G141">
        <v>0</v>
      </c>
      <c r="H141">
        <v>27.247900000000001</v>
      </c>
      <c r="I141">
        <v>4.53</v>
      </c>
      <c r="J141">
        <v>89.795000000000002</v>
      </c>
      <c r="K141">
        <v>352995.63250000001</v>
      </c>
      <c r="M141" s="71">
        <v>44596</v>
      </c>
      <c r="N141" s="5">
        <v>4.5267999999999997</v>
      </c>
      <c r="O141">
        <v>11.946999999999999</v>
      </c>
      <c r="P141">
        <v>0.57840000000000003</v>
      </c>
      <c r="Q141">
        <v>44.697699999999998</v>
      </c>
      <c r="R141">
        <v>1.3932</v>
      </c>
      <c r="S141" t="s">
        <v>33</v>
      </c>
      <c r="T141">
        <v>44.615299999999998</v>
      </c>
      <c r="U141">
        <v>31.013999999999999</v>
      </c>
      <c r="V141">
        <v>168.75</v>
      </c>
      <c r="W141">
        <v>233956.0091</v>
      </c>
      <c r="Y141" s="5">
        <v>1.0121</v>
      </c>
      <c r="Z141">
        <v>2.7256</v>
      </c>
      <c r="AA141">
        <v>0.31519999999999998</v>
      </c>
      <c r="AB141">
        <v>0.27200000000000002</v>
      </c>
      <c r="AC141">
        <v>-0.6855</v>
      </c>
      <c r="AD141" t="s">
        <v>33</v>
      </c>
      <c r="AE141">
        <v>13.789400000000001</v>
      </c>
      <c r="AF141">
        <v>10.5932</v>
      </c>
      <c r="AG141">
        <v>2.5339999999999998</v>
      </c>
      <c r="AH141">
        <v>19961.681</v>
      </c>
      <c r="AJ141">
        <v>2.9984000000000002</v>
      </c>
      <c r="AK141">
        <v>15.4411</v>
      </c>
      <c r="AL141">
        <v>0.37090000000000001</v>
      </c>
      <c r="AM141">
        <v>30.362500000000001</v>
      </c>
      <c r="AN141">
        <v>0.89900000000000002</v>
      </c>
      <c r="AO141">
        <v>195.11080000000001</v>
      </c>
      <c r="AP141">
        <v>48.524099999999997</v>
      </c>
      <c r="AQ141">
        <v>37.505400000000002</v>
      </c>
      <c r="AR141">
        <v>202.184</v>
      </c>
      <c r="AS141">
        <v>158682.03099999999</v>
      </c>
      <c r="AU141" s="1">
        <f t="shared" si="16"/>
        <v>44596</v>
      </c>
      <c r="AV141" s="30">
        <f t="shared" si="17"/>
        <v>4.3249273779228794</v>
      </c>
      <c r="AW141" s="31">
        <f t="shared" si="18"/>
        <v>-0.9928462428378545</v>
      </c>
      <c r="AX141">
        <f t="shared" ca="1" si="11"/>
        <v>0.15098159495651431</v>
      </c>
      <c r="AY141">
        <f t="shared" ca="1" si="12"/>
        <v>-4.5348283899750135E-3</v>
      </c>
      <c r="AZ141">
        <f t="shared" ca="1" si="13"/>
        <v>-0.81163072212431953</v>
      </c>
      <c r="BA141">
        <f t="shared" ca="1" si="14"/>
        <v>-0.90071196242674179</v>
      </c>
      <c r="BB141">
        <f t="shared" ca="1" si="15"/>
        <v>-0.98120255063457851</v>
      </c>
    </row>
    <row r="142" spans="1:54">
      <c r="A142" s="71">
        <v>44603</v>
      </c>
      <c r="B142" s="5">
        <v>3.0242</v>
      </c>
      <c r="C142">
        <v>-1.0874999999999999</v>
      </c>
      <c r="D142">
        <v>0.20039999999999999</v>
      </c>
      <c r="E142">
        <v>48.937899999999999</v>
      </c>
      <c r="F142">
        <v>1.9982</v>
      </c>
      <c r="G142">
        <v>0</v>
      </c>
      <c r="H142">
        <v>27.247900000000001</v>
      </c>
      <c r="I142">
        <v>4.53</v>
      </c>
      <c r="J142">
        <v>89.23</v>
      </c>
      <c r="K142">
        <v>350774.54519999999</v>
      </c>
      <c r="M142" s="71">
        <v>44603</v>
      </c>
      <c r="N142" s="5">
        <v>4.6173999999999999</v>
      </c>
      <c r="O142">
        <v>11.946999999999999</v>
      </c>
      <c r="P142">
        <v>0.57840000000000003</v>
      </c>
      <c r="Q142">
        <v>44.697699999999998</v>
      </c>
      <c r="R142">
        <v>1.3932</v>
      </c>
      <c r="S142" t="s">
        <v>33</v>
      </c>
      <c r="T142">
        <v>44.615299999999998</v>
      </c>
      <c r="U142">
        <v>31.013999999999999</v>
      </c>
      <c r="V142">
        <v>175.1</v>
      </c>
      <c r="W142">
        <v>242759.68710000001</v>
      </c>
      <c r="Y142" s="5">
        <v>1.0147999999999999</v>
      </c>
      <c r="Z142">
        <v>2.7256</v>
      </c>
      <c r="AA142">
        <v>0.31519999999999998</v>
      </c>
      <c r="AB142">
        <v>0.27200000000000002</v>
      </c>
      <c r="AC142">
        <v>-0.6855</v>
      </c>
      <c r="AD142" t="s">
        <v>33</v>
      </c>
      <c r="AE142">
        <v>13.789400000000001</v>
      </c>
      <c r="AF142">
        <v>10.5932</v>
      </c>
      <c r="AG142">
        <v>2.5379999999999998</v>
      </c>
      <c r="AH142">
        <v>19992.8711</v>
      </c>
      <c r="AJ142">
        <v>2.9940000000000002</v>
      </c>
      <c r="AK142">
        <v>15.4411</v>
      </c>
      <c r="AL142">
        <v>0.37090000000000001</v>
      </c>
      <c r="AM142">
        <v>30.362500000000001</v>
      </c>
      <c r="AN142">
        <v>0.89900000000000002</v>
      </c>
      <c r="AO142">
        <v>195.11080000000001</v>
      </c>
      <c r="AP142">
        <v>48.524099999999997</v>
      </c>
      <c r="AQ142">
        <v>37.505400000000002</v>
      </c>
      <c r="AR142">
        <v>201.75200000000001</v>
      </c>
      <c r="AS142">
        <v>158343.2886</v>
      </c>
      <c r="AU142" s="1">
        <f t="shared" si="16"/>
        <v>44603</v>
      </c>
      <c r="AV142" s="30">
        <f t="shared" si="17"/>
        <v>4.3618277263381611</v>
      </c>
      <c r="AW142" s="31">
        <f t="shared" si="18"/>
        <v>-0.98139205004173025</v>
      </c>
      <c r="AX142">
        <f t="shared" ca="1" si="11"/>
        <v>0.13169464713547405</v>
      </c>
      <c r="AY142">
        <f t="shared" ca="1" si="12"/>
        <v>-1.8473337015541186E-2</v>
      </c>
      <c r="AZ142">
        <f t="shared" ca="1" si="13"/>
        <v>-0.82178812737067153</v>
      </c>
      <c r="BA142">
        <f t="shared" ca="1" si="14"/>
        <v>-0.91323550271750553</v>
      </c>
      <c r="BB142">
        <f t="shared" ca="1" si="15"/>
        <v>-0.99177581847817564</v>
      </c>
    </row>
    <row r="143" spans="1:54">
      <c r="A143" s="71">
        <v>44610</v>
      </c>
      <c r="B143" s="5">
        <v>3.0324</v>
      </c>
      <c r="C143">
        <v>-1.0874999999999999</v>
      </c>
      <c r="D143">
        <v>0.20039999999999999</v>
      </c>
      <c r="E143">
        <v>48.937899999999999</v>
      </c>
      <c r="F143">
        <v>1.9982</v>
      </c>
      <c r="G143">
        <v>0</v>
      </c>
      <c r="H143">
        <v>27.247900000000001</v>
      </c>
      <c r="I143">
        <v>4.53</v>
      </c>
      <c r="J143">
        <v>89.96</v>
      </c>
      <c r="K143">
        <v>353644.26860000001</v>
      </c>
      <c r="M143" s="71">
        <v>44610</v>
      </c>
      <c r="N143" s="5">
        <v>4.4756</v>
      </c>
      <c r="O143">
        <v>11.946999999999999</v>
      </c>
      <c r="P143">
        <v>0.57840000000000003</v>
      </c>
      <c r="Q143">
        <v>44.697699999999998</v>
      </c>
      <c r="R143">
        <v>1.3932</v>
      </c>
      <c r="S143" t="s">
        <v>33</v>
      </c>
      <c r="T143">
        <v>44.615299999999998</v>
      </c>
      <c r="U143">
        <v>31.013999999999999</v>
      </c>
      <c r="V143">
        <v>169.1</v>
      </c>
      <c r="W143">
        <v>234441.2512</v>
      </c>
      <c r="Y143" s="5">
        <v>1.0705</v>
      </c>
      <c r="Z143">
        <v>2.7256</v>
      </c>
      <c r="AA143">
        <v>0.31519999999999998</v>
      </c>
      <c r="AB143">
        <v>0.27200000000000002</v>
      </c>
      <c r="AC143">
        <v>-0.6855</v>
      </c>
      <c r="AD143" t="s">
        <v>33</v>
      </c>
      <c r="AE143">
        <v>13.789400000000001</v>
      </c>
      <c r="AF143">
        <v>10.5932</v>
      </c>
      <c r="AG143">
        <v>2.621</v>
      </c>
      <c r="AH143">
        <v>20647.863700000002</v>
      </c>
      <c r="AJ143">
        <v>3.0979999999999999</v>
      </c>
      <c r="AK143">
        <v>15.4411</v>
      </c>
      <c r="AL143">
        <v>0.37090000000000001</v>
      </c>
      <c r="AM143">
        <v>30.362500000000001</v>
      </c>
      <c r="AN143">
        <v>0.89900000000000002</v>
      </c>
      <c r="AO143">
        <v>195.11080000000001</v>
      </c>
      <c r="AP143">
        <v>48.524099999999997</v>
      </c>
      <c r="AQ143">
        <v>37.505400000000002</v>
      </c>
      <c r="AR143">
        <v>211.77500000000001</v>
      </c>
      <c r="AS143">
        <v>166209.6416</v>
      </c>
      <c r="AU143" s="1">
        <f t="shared" si="16"/>
        <v>44610</v>
      </c>
      <c r="AV143" s="30">
        <f t="shared" si="17"/>
        <v>4.367556016814067</v>
      </c>
      <c r="AW143" s="31">
        <f t="shared" si="18"/>
        <v>-0.97961393828070265</v>
      </c>
      <c r="AX143">
        <f t="shared" ca="1" si="11"/>
        <v>0.1284500749490832</v>
      </c>
      <c r="AY143">
        <f t="shared" ca="1" si="12"/>
        <v>-7.0271507567940913E-2</v>
      </c>
      <c r="AZ143">
        <f t="shared" ca="1" si="13"/>
        <v>-0.82528781959813413</v>
      </c>
      <c r="BA143">
        <f t="shared" ca="1" si="14"/>
        <v>-0.9200488298194498</v>
      </c>
      <c r="BB143">
        <f t="shared" ca="1" si="15"/>
        <v>-0.99177581847817564</v>
      </c>
    </row>
    <row r="144" spans="1:54">
      <c r="A144" s="71">
        <v>44617</v>
      </c>
      <c r="B144" s="5">
        <v>3.0093000000000001</v>
      </c>
      <c r="C144">
        <v>-1.0874999999999999</v>
      </c>
      <c r="D144">
        <v>0.20039999999999999</v>
      </c>
      <c r="E144">
        <v>48.937899999999999</v>
      </c>
      <c r="F144">
        <v>1.9982</v>
      </c>
      <c r="G144">
        <v>0</v>
      </c>
      <c r="H144">
        <v>27.247900000000001</v>
      </c>
      <c r="I144">
        <v>4.53</v>
      </c>
      <c r="J144">
        <v>87.9</v>
      </c>
      <c r="K144">
        <v>345546.14500000002</v>
      </c>
      <c r="M144" s="71">
        <v>44617</v>
      </c>
      <c r="N144" s="5">
        <v>4.4965999999999999</v>
      </c>
      <c r="O144">
        <v>11.946999999999999</v>
      </c>
      <c r="P144">
        <v>0.57840000000000003</v>
      </c>
      <c r="Q144">
        <v>44.697699999999998</v>
      </c>
      <c r="R144">
        <v>1.3932</v>
      </c>
      <c r="S144" t="s">
        <v>33</v>
      </c>
      <c r="T144">
        <v>44.615299999999998</v>
      </c>
      <c r="U144">
        <v>31.013999999999999</v>
      </c>
      <c r="V144">
        <v>171.65</v>
      </c>
      <c r="W144">
        <v>237976.5865</v>
      </c>
      <c r="Y144" s="5">
        <v>1.2004999999999999</v>
      </c>
      <c r="Z144">
        <v>2.7256</v>
      </c>
      <c r="AA144">
        <v>0.31519999999999998</v>
      </c>
      <c r="AB144">
        <v>0.27200000000000002</v>
      </c>
      <c r="AC144">
        <v>-0.6855</v>
      </c>
      <c r="AD144" t="s">
        <v>33</v>
      </c>
      <c r="AE144">
        <v>13.789400000000001</v>
      </c>
      <c r="AF144">
        <v>10.5932</v>
      </c>
      <c r="AG144">
        <v>2.8149999999999999</v>
      </c>
      <c r="AH144">
        <v>22176.179899999999</v>
      </c>
      <c r="AJ144">
        <v>3.2155999999999998</v>
      </c>
      <c r="AK144">
        <v>15.4411</v>
      </c>
      <c r="AL144">
        <v>0.37090000000000001</v>
      </c>
      <c r="AM144">
        <v>30.362500000000001</v>
      </c>
      <c r="AN144">
        <v>0.89900000000000002</v>
      </c>
      <c r="AO144">
        <v>195.11080000000001</v>
      </c>
      <c r="AP144">
        <v>48.524099999999997</v>
      </c>
      <c r="AQ144">
        <v>37.505400000000002</v>
      </c>
      <c r="AR144">
        <v>223.09200000000001</v>
      </c>
      <c r="AS144">
        <v>175092.22210000001</v>
      </c>
      <c r="AU144" s="1">
        <f t="shared" si="16"/>
        <v>44617</v>
      </c>
      <c r="AV144" s="30">
        <f t="shared" si="17"/>
        <v>4.4569777748474753</v>
      </c>
      <c r="AW144" s="31">
        <f t="shared" si="18"/>
        <v>-0.95185663785752128</v>
      </c>
      <c r="AX144">
        <f t="shared" ca="1" si="11"/>
        <v>0.12651603530513225</v>
      </c>
      <c r="AY144">
        <f t="shared" ca="1" si="12"/>
        <v>-9.0969026395744626E-2</v>
      </c>
      <c r="AZ144">
        <f t="shared" ca="1" si="13"/>
        <v>-0.82869391396343617</v>
      </c>
      <c r="BA144">
        <f t="shared" ca="1" si="14"/>
        <v>-0.94024987691560924</v>
      </c>
      <c r="BB144">
        <f t="shared" ca="1" si="15"/>
        <v>-0.99177581847817564</v>
      </c>
    </row>
    <row r="145" spans="1:54">
      <c r="A145" s="71">
        <v>44624</v>
      </c>
      <c r="B145" s="5">
        <v>3.0118999999999998</v>
      </c>
      <c r="C145">
        <v>-1.0874999999999999</v>
      </c>
      <c r="D145">
        <v>0.20039999999999999</v>
      </c>
      <c r="E145">
        <v>48.937899999999999</v>
      </c>
      <c r="F145">
        <v>1.9982</v>
      </c>
      <c r="G145">
        <v>0</v>
      </c>
      <c r="H145">
        <v>27.247900000000001</v>
      </c>
      <c r="I145">
        <v>4.53</v>
      </c>
      <c r="J145">
        <v>88.13</v>
      </c>
      <c r="K145">
        <v>346450.30450000003</v>
      </c>
      <c r="M145" s="71">
        <v>44624</v>
      </c>
      <c r="N145" s="5">
        <v>4.8428000000000004</v>
      </c>
      <c r="O145">
        <v>11.946999999999999</v>
      </c>
      <c r="P145">
        <v>0.57840000000000003</v>
      </c>
      <c r="Q145">
        <v>44.697699999999998</v>
      </c>
      <c r="R145">
        <v>1.3932</v>
      </c>
      <c r="S145" t="s">
        <v>33</v>
      </c>
      <c r="T145">
        <v>44.615299999999998</v>
      </c>
      <c r="U145">
        <v>31.013999999999999</v>
      </c>
      <c r="V145">
        <v>191.55</v>
      </c>
      <c r="W145">
        <v>265566.06550000003</v>
      </c>
      <c r="Y145" s="5">
        <v>1.2217</v>
      </c>
      <c r="Z145">
        <v>2.7256</v>
      </c>
      <c r="AA145">
        <v>0.31519999999999998</v>
      </c>
      <c r="AB145">
        <v>0.27200000000000002</v>
      </c>
      <c r="AC145">
        <v>-0.6855</v>
      </c>
      <c r="AD145" t="s">
        <v>33</v>
      </c>
      <c r="AE145">
        <v>13.789400000000001</v>
      </c>
      <c r="AF145">
        <v>10.5932</v>
      </c>
      <c r="AG145">
        <v>2.8460000000000001</v>
      </c>
      <c r="AH145">
        <v>22425.7009</v>
      </c>
      <c r="AJ145">
        <v>3.4571000000000001</v>
      </c>
      <c r="AK145">
        <v>15.4411</v>
      </c>
      <c r="AL145">
        <v>0.37090000000000001</v>
      </c>
      <c r="AM145">
        <v>30.362500000000001</v>
      </c>
      <c r="AN145">
        <v>0.89900000000000002</v>
      </c>
      <c r="AO145">
        <v>195.11080000000001</v>
      </c>
      <c r="AP145">
        <v>48.524099999999997</v>
      </c>
      <c r="AQ145">
        <v>37.505400000000002</v>
      </c>
      <c r="AR145">
        <v>246.351</v>
      </c>
      <c r="AS145">
        <v>193346.6777</v>
      </c>
      <c r="AU145" s="1">
        <f t="shared" si="16"/>
        <v>44624</v>
      </c>
      <c r="AV145" s="30">
        <f t="shared" si="17"/>
        <v>4.7685571798563862</v>
      </c>
      <c r="AW145" s="31">
        <f t="shared" si="18"/>
        <v>-0.85513964927765829</v>
      </c>
      <c r="AX145">
        <f t="shared" ca="1" si="11"/>
        <v>0.11796804212812023</v>
      </c>
      <c r="AY145">
        <f t="shared" ca="1" si="12"/>
        <v>-9.3610967176803839E-2</v>
      </c>
      <c r="AZ145">
        <f t="shared" ca="1" si="13"/>
        <v>-0.83880134261575523</v>
      </c>
      <c r="BA145">
        <f t="shared" ca="1" si="14"/>
        <v>-0.95007457553080665</v>
      </c>
      <c r="BB145">
        <f t="shared" ca="1" si="15"/>
        <v>-0.99177581847817564</v>
      </c>
    </row>
    <row r="146" spans="1:54">
      <c r="A146" s="71">
        <v>44631</v>
      </c>
      <c r="B146" s="5">
        <v>3.0449999999999999</v>
      </c>
      <c r="C146">
        <v>-1.0874999999999999</v>
      </c>
      <c r="D146">
        <v>0.20039999999999999</v>
      </c>
      <c r="E146">
        <v>48.937899999999999</v>
      </c>
      <c r="F146">
        <v>1.9982</v>
      </c>
      <c r="G146">
        <v>0</v>
      </c>
      <c r="H146">
        <v>27.247900000000001</v>
      </c>
      <c r="I146">
        <v>4.53</v>
      </c>
      <c r="J146">
        <v>91.08</v>
      </c>
      <c r="K146">
        <v>358047.13189999998</v>
      </c>
      <c r="M146" s="71">
        <v>44631</v>
      </c>
      <c r="N146" s="5">
        <v>4.5397999999999996</v>
      </c>
      <c r="O146">
        <v>11.946999999999999</v>
      </c>
      <c r="P146">
        <v>0.57840000000000003</v>
      </c>
      <c r="Q146">
        <v>44.697699999999998</v>
      </c>
      <c r="R146">
        <v>1.3932</v>
      </c>
      <c r="S146" t="s">
        <v>33</v>
      </c>
      <c r="T146">
        <v>44.615299999999998</v>
      </c>
      <c r="U146">
        <v>31.013999999999999</v>
      </c>
      <c r="V146">
        <v>177.15</v>
      </c>
      <c r="W146">
        <v>245601.81940000001</v>
      </c>
      <c r="Y146" s="5">
        <v>1.3595999999999999</v>
      </c>
      <c r="Z146">
        <v>2.7256</v>
      </c>
      <c r="AA146">
        <v>0.31519999999999998</v>
      </c>
      <c r="AB146">
        <v>0.27200000000000002</v>
      </c>
      <c r="AC146">
        <v>-0.6855</v>
      </c>
      <c r="AD146" t="s">
        <v>33</v>
      </c>
      <c r="AE146">
        <v>13.789400000000001</v>
      </c>
      <c r="AF146">
        <v>10.5932</v>
      </c>
      <c r="AG146">
        <v>3.052</v>
      </c>
      <c r="AH146">
        <v>24047.587500000001</v>
      </c>
      <c r="AJ146">
        <v>3.3525</v>
      </c>
      <c r="AK146">
        <v>15.4411</v>
      </c>
      <c r="AL146">
        <v>0.37090000000000001</v>
      </c>
      <c r="AM146">
        <v>30.362500000000001</v>
      </c>
      <c r="AN146">
        <v>0.89900000000000002</v>
      </c>
      <c r="AO146">
        <v>195.11080000000001</v>
      </c>
      <c r="AP146">
        <v>48.524099999999997</v>
      </c>
      <c r="AQ146">
        <v>37.505400000000002</v>
      </c>
      <c r="AR146">
        <v>236.28</v>
      </c>
      <c r="AS146">
        <v>185442.68659999999</v>
      </c>
      <c r="AU146" s="1">
        <f t="shared" si="16"/>
        <v>44631</v>
      </c>
      <c r="AV146" s="30">
        <f t="shared" si="17"/>
        <v>4.55574977138797</v>
      </c>
      <c r="AW146" s="31">
        <f t="shared" si="18"/>
        <v>-0.92119694113865735</v>
      </c>
      <c r="AX146">
        <f t="shared" ca="1" si="11"/>
        <v>8.9006069681171363E-2</v>
      </c>
      <c r="AY146">
        <f t="shared" ca="1" si="12"/>
        <v>-0.10635255789012624</v>
      </c>
      <c r="AZ146">
        <f t="shared" ca="1" si="13"/>
        <v>-0.84605254227094417</v>
      </c>
      <c r="BA146">
        <f t="shared" ca="1" si="14"/>
        <v>-0.95007457553080665</v>
      </c>
      <c r="BB146">
        <f t="shared" ca="1" si="15"/>
        <v>-0.99177581847817564</v>
      </c>
    </row>
    <row r="147" spans="1:54">
      <c r="A147" s="71">
        <v>44638</v>
      </c>
      <c r="B147" s="5">
        <v>2.9765000000000001</v>
      </c>
      <c r="C147">
        <v>-1.0874999999999999</v>
      </c>
      <c r="D147">
        <v>0.20039999999999999</v>
      </c>
      <c r="E147">
        <v>48.937899999999999</v>
      </c>
      <c r="F147">
        <v>1.9982</v>
      </c>
      <c r="G147">
        <v>0</v>
      </c>
      <c r="H147">
        <v>27.247900000000001</v>
      </c>
      <c r="I147">
        <v>4.53</v>
      </c>
      <c r="J147">
        <v>84.98</v>
      </c>
      <c r="K147">
        <v>334067.25150000001</v>
      </c>
      <c r="M147" s="71">
        <v>44638</v>
      </c>
      <c r="N147" s="5">
        <v>4.3434999999999997</v>
      </c>
      <c r="O147">
        <v>11.946999999999999</v>
      </c>
      <c r="P147">
        <v>0.57840000000000003</v>
      </c>
      <c r="Q147">
        <v>44.697699999999998</v>
      </c>
      <c r="R147">
        <v>1.3932</v>
      </c>
      <c r="S147" t="s">
        <v>33</v>
      </c>
      <c r="T147">
        <v>44.615299999999998</v>
      </c>
      <c r="U147">
        <v>31.013999999999999</v>
      </c>
      <c r="V147">
        <v>168.35</v>
      </c>
      <c r="W147">
        <v>233401.4467</v>
      </c>
      <c r="Y147" s="5">
        <v>1.5081</v>
      </c>
      <c r="Z147">
        <v>2.7256</v>
      </c>
      <c r="AA147">
        <v>0.31519999999999998</v>
      </c>
      <c r="AB147">
        <v>0.27200000000000002</v>
      </c>
      <c r="AC147">
        <v>-0.6855</v>
      </c>
      <c r="AD147" t="s">
        <v>33</v>
      </c>
      <c r="AE147">
        <v>13.789400000000001</v>
      </c>
      <c r="AF147">
        <v>10.5932</v>
      </c>
      <c r="AG147">
        <v>3.274</v>
      </c>
      <c r="AH147">
        <v>25794.2346</v>
      </c>
      <c r="AJ147">
        <v>3.1726999999999999</v>
      </c>
      <c r="AK147">
        <v>15.4411</v>
      </c>
      <c r="AL147">
        <v>0.37090000000000001</v>
      </c>
      <c r="AM147">
        <v>30.362500000000001</v>
      </c>
      <c r="AN147">
        <v>0.89900000000000002</v>
      </c>
      <c r="AO147">
        <v>195.11080000000001</v>
      </c>
      <c r="AP147">
        <v>48.524099999999997</v>
      </c>
      <c r="AQ147">
        <v>37.505400000000002</v>
      </c>
      <c r="AR147">
        <v>218.96799999999999</v>
      </c>
      <c r="AS147">
        <v>171855.34950000001</v>
      </c>
      <c r="AU147" s="1">
        <f t="shared" si="16"/>
        <v>44638</v>
      </c>
      <c r="AV147" s="30">
        <f t="shared" si="17"/>
        <v>4.3695231356448403</v>
      </c>
      <c r="AW147" s="31">
        <f t="shared" si="18"/>
        <v>-0.97900332728898543</v>
      </c>
      <c r="AX147">
        <f t="shared" ca="1" si="11"/>
        <v>6.6543759441980294E-2</v>
      </c>
      <c r="AY147">
        <f t="shared" ca="1" si="12"/>
        <v>-0.12149557140902989</v>
      </c>
      <c r="AZ147">
        <f t="shared" ca="1" si="13"/>
        <v>-0.85066419547516814</v>
      </c>
      <c r="BA147">
        <f t="shared" ca="1" si="14"/>
        <v>-0.95007457553080665</v>
      </c>
      <c r="BB147">
        <f t="shared" ca="1" si="15"/>
        <v>-0.99177581847817564</v>
      </c>
    </row>
    <row r="148" spans="1:54">
      <c r="A148" s="71">
        <v>44645</v>
      </c>
      <c r="B148" s="5">
        <v>3.0863</v>
      </c>
      <c r="C148">
        <v>-1.0874999999999999</v>
      </c>
      <c r="D148">
        <v>0.20039999999999999</v>
      </c>
      <c r="E148">
        <v>48.937899999999999</v>
      </c>
      <c r="F148">
        <v>1.9982</v>
      </c>
      <c r="G148">
        <v>0</v>
      </c>
      <c r="H148">
        <v>27.247900000000001</v>
      </c>
      <c r="I148">
        <v>4.53</v>
      </c>
      <c r="J148">
        <v>94.754999999999995</v>
      </c>
      <c r="K148">
        <v>372494.027</v>
      </c>
      <c r="M148" s="71">
        <v>44645</v>
      </c>
      <c r="N148" s="5">
        <v>4.5793999999999997</v>
      </c>
      <c r="O148">
        <v>11.946999999999999</v>
      </c>
      <c r="P148">
        <v>0.57840000000000003</v>
      </c>
      <c r="Q148">
        <v>44.697699999999998</v>
      </c>
      <c r="R148">
        <v>1.3932</v>
      </c>
      <c r="S148" t="s">
        <v>33</v>
      </c>
      <c r="T148">
        <v>44.615299999999998</v>
      </c>
      <c r="U148">
        <v>31.013999999999999</v>
      </c>
      <c r="V148">
        <v>182.6</v>
      </c>
      <c r="W148">
        <v>253157.73190000001</v>
      </c>
      <c r="Y148" s="5">
        <v>1.5851</v>
      </c>
      <c r="Z148">
        <v>2.7256</v>
      </c>
      <c r="AA148">
        <v>0.31519999999999998</v>
      </c>
      <c r="AB148">
        <v>0.27200000000000002</v>
      </c>
      <c r="AC148">
        <v>-0.6855</v>
      </c>
      <c r="AD148" t="s">
        <v>33</v>
      </c>
      <c r="AE148">
        <v>13.789400000000001</v>
      </c>
      <c r="AF148">
        <v>10.5932</v>
      </c>
      <c r="AG148">
        <v>3.3889999999999998</v>
      </c>
      <c r="AH148">
        <v>26698.748299999999</v>
      </c>
      <c r="AJ148">
        <v>3.5133000000000001</v>
      </c>
      <c r="AK148">
        <v>15.4411</v>
      </c>
      <c r="AL148">
        <v>0.37090000000000001</v>
      </c>
      <c r="AM148">
        <v>30.362500000000001</v>
      </c>
      <c r="AN148">
        <v>0.89900000000000002</v>
      </c>
      <c r="AO148">
        <v>195.11080000000001</v>
      </c>
      <c r="AP148">
        <v>48.524099999999997</v>
      </c>
      <c r="AQ148">
        <v>37.505400000000002</v>
      </c>
      <c r="AR148">
        <v>251.77</v>
      </c>
      <c r="AS148">
        <v>197599.77770000001</v>
      </c>
      <c r="AU148" s="1">
        <f t="shared" si="16"/>
        <v>44645</v>
      </c>
      <c r="AV148" s="30">
        <f t="shared" si="17"/>
        <v>4.6684815667400166</v>
      </c>
      <c r="AW148" s="31">
        <f t="shared" si="18"/>
        <v>-0.88620400005084854</v>
      </c>
      <c r="AX148">
        <f t="shared" ca="1" si="11"/>
        <v>1.2210890084329431E-2</v>
      </c>
      <c r="AY148">
        <f t="shared" ca="1" si="12"/>
        <v>-0.12898185297255205</v>
      </c>
      <c r="AZ148">
        <f t="shared" ca="1" si="13"/>
        <v>-0.85570713886582195</v>
      </c>
      <c r="BA148">
        <f t="shared" ca="1" si="14"/>
        <v>-0.95662113797673354</v>
      </c>
      <c r="BB148">
        <f t="shared" ca="1" si="15"/>
        <v>-0.99177581847817564</v>
      </c>
    </row>
    <row r="149" spans="1:54">
      <c r="A149" s="71">
        <v>44652</v>
      </c>
      <c r="B149" s="5">
        <v>2.8332000000000002</v>
      </c>
      <c r="C149">
        <v>0.24329999999999999</v>
      </c>
      <c r="D149">
        <v>0.27979999999999999</v>
      </c>
      <c r="E149">
        <v>47.523200000000003</v>
      </c>
      <c r="F149">
        <v>1.8447</v>
      </c>
      <c r="G149">
        <v>0</v>
      </c>
      <c r="H149">
        <v>26.9056</v>
      </c>
      <c r="I149">
        <v>6.3841999999999999</v>
      </c>
      <c r="J149">
        <v>94.87</v>
      </c>
      <c r="K149">
        <v>372946.1067</v>
      </c>
      <c r="M149" s="71">
        <v>44652</v>
      </c>
      <c r="N149" s="5">
        <v>4.4211999999999998</v>
      </c>
      <c r="O149">
        <v>12.575200000000001</v>
      </c>
      <c r="P149">
        <v>0.60580000000000001</v>
      </c>
      <c r="Q149">
        <v>43.156700000000001</v>
      </c>
      <c r="R149">
        <v>1.3548</v>
      </c>
      <c r="S149" t="s">
        <v>33</v>
      </c>
      <c r="T149">
        <v>43.864699999999999</v>
      </c>
      <c r="U149">
        <v>30.610499999999998</v>
      </c>
      <c r="V149">
        <v>181.15</v>
      </c>
      <c r="W149">
        <v>251147.44330000001</v>
      </c>
      <c r="Y149" s="5">
        <v>1.4981</v>
      </c>
      <c r="Z149">
        <v>4.6760999999999999</v>
      </c>
      <c r="AA149">
        <v>0.623</v>
      </c>
      <c r="AB149">
        <v>0.82620000000000005</v>
      </c>
      <c r="AC149">
        <v>-0.42959999999999998</v>
      </c>
      <c r="AD149" t="s">
        <v>33</v>
      </c>
      <c r="AE149">
        <v>13.0268</v>
      </c>
      <c r="AF149">
        <v>9.9060000000000006</v>
      </c>
      <c r="AG149">
        <v>3.1789999999999998</v>
      </c>
      <c r="AH149">
        <v>25045.671600000001</v>
      </c>
      <c r="AJ149">
        <v>2.8012000000000001</v>
      </c>
      <c r="AK149">
        <v>25.2087</v>
      </c>
      <c r="AL149">
        <v>0.57599999999999996</v>
      </c>
      <c r="AM149">
        <v>28.648900000000001</v>
      </c>
      <c r="AN149">
        <v>0.56820000000000004</v>
      </c>
      <c r="AO149">
        <v>195.11080000000001</v>
      </c>
      <c r="AP149">
        <v>48.1526</v>
      </c>
      <c r="AQ149">
        <v>37.254300000000001</v>
      </c>
      <c r="AR149">
        <v>257.71699999999998</v>
      </c>
      <c r="AS149">
        <v>202266.89629999999</v>
      </c>
      <c r="AU149" s="1">
        <f t="shared" si="16"/>
        <v>44652</v>
      </c>
      <c r="AV149" s="30">
        <f t="shared" si="17"/>
        <v>4.2689069527021779</v>
      </c>
      <c r="AW149" s="31">
        <f t="shared" si="18"/>
        <v>-1.0102354756921721</v>
      </c>
      <c r="AX149">
        <f t="shared" ca="1" si="11"/>
        <v>-1.1975202364818678E-2</v>
      </c>
      <c r="AY149">
        <f t="shared" ca="1" si="12"/>
        <v>-0.61139231540851124</v>
      </c>
      <c r="AZ149">
        <f t="shared" ca="1" si="13"/>
        <v>-0.86035666892497864</v>
      </c>
      <c r="BA149">
        <f t="shared" ca="1" si="14"/>
        <v>-0.95662113797673354</v>
      </c>
      <c r="BB149">
        <f t="shared" ca="1" si="15"/>
        <v>-0.99177581847817564</v>
      </c>
    </row>
    <row r="150" spans="1:54">
      <c r="A150" s="71">
        <v>44659</v>
      </c>
      <c r="B150" s="5">
        <v>2.8683000000000001</v>
      </c>
      <c r="C150">
        <v>0.24329999999999999</v>
      </c>
      <c r="D150">
        <v>0.27979999999999999</v>
      </c>
      <c r="E150">
        <v>47.523200000000003</v>
      </c>
      <c r="F150">
        <v>1.8447</v>
      </c>
      <c r="G150">
        <v>0</v>
      </c>
      <c r="H150">
        <v>26.9056</v>
      </c>
      <c r="I150">
        <v>6.3841999999999999</v>
      </c>
      <c r="J150">
        <v>98.32</v>
      </c>
      <c r="K150">
        <v>386508.49810000003</v>
      </c>
      <c r="M150" s="71">
        <v>44659</v>
      </c>
      <c r="N150" s="5">
        <v>4.4348999999999998</v>
      </c>
      <c r="O150">
        <v>12.575200000000001</v>
      </c>
      <c r="P150">
        <v>0.60580000000000001</v>
      </c>
      <c r="Q150">
        <v>43.156700000000001</v>
      </c>
      <c r="R150">
        <v>1.3548</v>
      </c>
      <c r="S150" t="s">
        <v>33</v>
      </c>
      <c r="T150">
        <v>43.864699999999999</v>
      </c>
      <c r="U150">
        <v>30.610499999999998</v>
      </c>
      <c r="V150">
        <v>184.2</v>
      </c>
      <c r="W150">
        <v>255375.98149999999</v>
      </c>
      <c r="Y150" s="5">
        <v>1.5268999999999999</v>
      </c>
      <c r="Z150">
        <v>4.6760999999999999</v>
      </c>
      <c r="AA150">
        <v>0.623</v>
      </c>
      <c r="AB150">
        <v>0.82620000000000005</v>
      </c>
      <c r="AC150">
        <v>-0.42959999999999998</v>
      </c>
      <c r="AD150" t="s">
        <v>33</v>
      </c>
      <c r="AE150">
        <v>13.0268</v>
      </c>
      <c r="AF150">
        <v>9.9060000000000006</v>
      </c>
      <c r="AG150">
        <v>3.226</v>
      </c>
      <c r="AH150">
        <v>25419.953099999999</v>
      </c>
      <c r="AJ150">
        <v>2.8256999999999999</v>
      </c>
      <c r="AK150">
        <v>25.2087</v>
      </c>
      <c r="AL150">
        <v>0.57599999999999996</v>
      </c>
      <c r="AM150">
        <v>28.648900000000001</v>
      </c>
      <c r="AN150">
        <v>0.56820000000000004</v>
      </c>
      <c r="AO150">
        <v>195.11080000000001</v>
      </c>
      <c r="AP150">
        <v>48.1526</v>
      </c>
      <c r="AQ150">
        <v>37.254300000000001</v>
      </c>
      <c r="AR150">
        <v>260.54599999999999</v>
      </c>
      <c r="AS150">
        <v>204487.54139999999</v>
      </c>
      <c r="AU150" s="1">
        <f t="shared" si="16"/>
        <v>44659</v>
      </c>
      <c r="AV150" s="30">
        <f t="shared" si="17"/>
        <v>4.2826381746241768</v>
      </c>
      <c r="AW150" s="31">
        <f t="shared" si="18"/>
        <v>-1.0059731836007562</v>
      </c>
      <c r="AX150">
        <f t="shared" ca="1" si="11"/>
        <v>-1.1975202364818678E-2</v>
      </c>
      <c r="AY150">
        <f t="shared" ca="1" si="12"/>
        <v>-0.77250237932190735</v>
      </c>
      <c r="AZ150">
        <f t="shared" ca="1" si="13"/>
        <v>-0.86968940814381623</v>
      </c>
      <c r="BA150">
        <f t="shared" ca="1" si="14"/>
        <v>-0.97114283361290865</v>
      </c>
      <c r="BB150">
        <f t="shared" ca="1" si="15"/>
        <v>-0.99591000335336999</v>
      </c>
    </row>
    <row r="151" spans="1:54">
      <c r="A151" s="71">
        <v>44666</v>
      </c>
      <c r="B151" s="5">
        <v>2.8580999999999999</v>
      </c>
      <c r="C151">
        <v>0.24329999999999999</v>
      </c>
      <c r="D151">
        <v>0.27979999999999999</v>
      </c>
      <c r="E151">
        <v>47.523200000000003</v>
      </c>
      <c r="F151">
        <v>1.8447</v>
      </c>
      <c r="G151">
        <v>0</v>
      </c>
      <c r="H151">
        <v>26.9056</v>
      </c>
      <c r="I151">
        <v>6.3841999999999999</v>
      </c>
      <c r="J151">
        <v>97.314999999999998</v>
      </c>
      <c r="K151">
        <v>382557.7145</v>
      </c>
      <c r="M151" s="71">
        <v>44666</v>
      </c>
      <c r="N151" s="5">
        <v>4.4089</v>
      </c>
      <c r="O151">
        <v>12.575200000000001</v>
      </c>
      <c r="P151">
        <v>0.60580000000000001</v>
      </c>
      <c r="Q151">
        <v>43.156700000000001</v>
      </c>
      <c r="R151">
        <v>1.3548</v>
      </c>
      <c r="S151" t="s">
        <v>33</v>
      </c>
      <c r="T151">
        <v>43.864699999999999</v>
      </c>
      <c r="U151">
        <v>30.610499999999998</v>
      </c>
      <c r="V151">
        <v>184.5</v>
      </c>
      <c r="W151">
        <v>255791.90330000001</v>
      </c>
      <c r="Y151" s="5">
        <v>1.5221</v>
      </c>
      <c r="Z151">
        <v>4.6760999999999999</v>
      </c>
      <c r="AA151">
        <v>0.623</v>
      </c>
      <c r="AB151">
        <v>0.82620000000000005</v>
      </c>
      <c r="AC151">
        <v>-0.42959999999999998</v>
      </c>
      <c r="AD151" t="s">
        <v>33</v>
      </c>
      <c r="AE151">
        <v>13.0268</v>
      </c>
      <c r="AF151">
        <v>9.9060000000000006</v>
      </c>
      <c r="AG151">
        <v>3.218</v>
      </c>
      <c r="AH151">
        <v>25357.572800000002</v>
      </c>
      <c r="AJ151">
        <v>2.8378000000000001</v>
      </c>
      <c r="AK151">
        <v>25.2087</v>
      </c>
      <c r="AL151">
        <v>0.57599999999999996</v>
      </c>
      <c r="AM151">
        <v>28.648900000000001</v>
      </c>
      <c r="AN151">
        <v>0.56820000000000004</v>
      </c>
      <c r="AO151">
        <v>195.11080000000001</v>
      </c>
      <c r="AP151">
        <v>48.1526</v>
      </c>
      <c r="AQ151">
        <v>37.254300000000001</v>
      </c>
      <c r="AR151">
        <v>261.93700000000001</v>
      </c>
      <c r="AS151">
        <v>205579.04490000001</v>
      </c>
      <c r="AU151" s="1">
        <f t="shared" si="16"/>
        <v>44666</v>
      </c>
      <c r="AV151" s="30">
        <f t="shared" si="17"/>
        <v>4.2837235180135469</v>
      </c>
      <c r="AW151" s="31">
        <f t="shared" si="18"/>
        <v>-1.0056362834638812</v>
      </c>
      <c r="AX151">
        <f t="shared" ca="1" si="11"/>
        <v>-1.1975202364818678E-2</v>
      </c>
      <c r="AY151">
        <f t="shared" ca="1" si="12"/>
        <v>-0.78633619881940708</v>
      </c>
      <c r="AZ151">
        <f t="shared" ca="1" si="13"/>
        <v>-0.88013946068938154</v>
      </c>
      <c r="BA151">
        <f t="shared" ca="1" si="14"/>
        <v>-0.97205744288044005</v>
      </c>
      <c r="BB151">
        <f t="shared" ca="1" si="15"/>
        <v>-1.0050009073595232</v>
      </c>
    </row>
    <row r="152" spans="1:54">
      <c r="A152" s="71">
        <v>44673</v>
      </c>
      <c r="B152" s="5">
        <v>2.8473000000000002</v>
      </c>
      <c r="C152">
        <v>0.24329999999999999</v>
      </c>
      <c r="D152">
        <v>0.27979999999999999</v>
      </c>
      <c r="E152">
        <v>47.523200000000003</v>
      </c>
      <c r="F152">
        <v>1.8447</v>
      </c>
      <c r="G152">
        <v>0</v>
      </c>
      <c r="H152">
        <v>26.9056</v>
      </c>
      <c r="I152">
        <v>6.3841999999999999</v>
      </c>
      <c r="J152">
        <v>96.254999999999995</v>
      </c>
      <c r="K152">
        <v>378390.71889999998</v>
      </c>
      <c r="M152" s="71">
        <v>44673</v>
      </c>
      <c r="N152" s="5">
        <v>4.4362000000000004</v>
      </c>
      <c r="O152">
        <v>12.575200000000001</v>
      </c>
      <c r="P152">
        <v>0.60580000000000001</v>
      </c>
      <c r="Q152">
        <v>43.156700000000001</v>
      </c>
      <c r="R152">
        <v>1.3548</v>
      </c>
      <c r="S152" t="s">
        <v>33</v>
      </c>
      <c r="T152">
        <v>43.864699999999999</v>
      </c>
      <c r="U152">
        <v>30.610499999999998</v>
      </c>
      <c r="V152">
        <v>189.05</v>
      </c>
      <c r="W152">
        <v>262100.05050000001</v>
      </c>
      <c r="Y152" s="5">
        <v>1.5125</v>
      </c>
      <c r="Z152">
        <v>4.6760999999999999</v>
      </c>
      <c r="AA152">
        <v>0.623</v>
      </c>
      <c r="AB152">
        <v>0.82620000000000005</v>
      </c>
      <c r="AC152">
        <v>-0.42959999999999998</v>
      </c>
      <c r="AD152" t="s">
        <v>33</v>
      </c>
      <c r="AE152">
        <v>13.0268</v>
      </c>
      <c r="AF152">
        <v>9.9060000000000006</v>
      </c>
      <c r="AG152">
        <v>3.2029999999999998</v>
      </c>
      <c r="AH152">
        <v>25232.812300000001</v>
      </c>
      <c r="AJ152">
        <v>2.8372999999999999</v>
      </c>
      <c r="AK152">
        <v>25.2087</v>
      </c>
      <c r="AL152">
        <v>0.57599999999999996</v>
      </c>
      <c r="AM152">
        <v>28.648900000000001</v>
      </c>
      <c r="AN152">
        <v>0.56820000000000004</v>
      </c>
      <c r="AO152">
        <v>195.11080000000001</v>
      </c>
      <c r="AP152">
        <v>48.1526</v>
      </c>
      <c r="AQ152">
        <v>37.254300000000001</v>
      </c>
      <c r="AR152">
        <v>261.88900000000001</v>
      </c>
      <c r="AS152">
        <v>205541.4069</v>
      </c>
      <c r="AU152" s="1">
        <f t="shared" si="16"/>
        <v>44673</v>
      </c>
      <c r="AV152" s="30">
        <f t="shared" si="17"/>
        <v>4.2982815676231736</v>
      </c>
      <c r="AW152" s="31">
        <f t="shared" si="18"/>
        <v>-1.0011173367838235</v>
      </c>
      <c r="AX152">
        <f t="shared" ca="1" si="11"/>
        <v>-1.1975202364818678E-2</v>
      </c>
      <c r="AY152">
        <f t="shared" ca="1" si="12"/>
        <v>-0.79190036100397809</v>
      </c>
      <c r="AZ152">
        <f t="shared" ca="1" si="13"/>
        <v>-0.88547020234508045</v>
      </c>
      <c r="BA152">
        <f t="shared" ca="1" si="14"/>
        <v>-0.97431146670438773</v>
      </c>
      <c r="BB152">
        <f t="shared" ca="1" si="15"/>
        <v>-1.0059394935870687</v>
      </c>
    </row>
    <row r="153" spans="1:54">
      <c r="A153" s="71">
        <v>44680</v>
      </c>
      <c r="B153" s="5">
        <v>2.7648000000000001</v>
      </c>
      <c r="C153">
        <v>0.24329999999999999</v>
      </c>
      <c r="D153">
        <v>0.27979999999999999</v>
      </c>
      <c r="E153">
        <v>47.523200000000003</v>
      </c>
      <c r="F153">
        <v>1.8447</v>
      </c>
      <c r="G153">
        <v>0</v>
      </c>
      <c r="H153">
        <v>26.9056</v>
      </c>
      <c r="I153">
        <v>6.3841999999999999</v>
      </c>
      <c r="J153">
        <v>88.135000000000005</v>
      </c>
      <c r="K153">
        <v>346469.96010000003</v>
      </c>
      <c r="M153" s="71">
        <v>44680</v>
      </c>
      <c r="N153" s="5">
        <v>4.2077999999999998</v>
      </c>
      <c r="O153">
        <v>12.575200000000001</v>
      </c>
      <c r="P153">
        <v>0.60580000000000001</v>
      </c>
      <c r="Q153">
        <v>43.156700000000001</v>
      </c>
      <c r="R153">
        <v>1.3548</v>
      </c>
      <c r="S153" t="s">
        <v>33</v>
      </c>
      <c r="T153">
        <v>43.864699999999999</v>
      </c>
      <c r="U153">
        <v>30.610499999999998</v>
      </c>
      <c r="V153">
        <v>178.05</v>
      </c>
      <c r="W153">
        <v>246849.58470000001</v>
      </c>
      <c r="Y153" s="5">
        <v>1.7237</v>
      </c>
      <c r="Z153">
        <v>4.6760999999999999</v>
      </c>
      <c r="AA153">
        <v>0.623</v>
      </c>
      <c r="AB153">
        <v>0.82620000000000005</v>
      </c>
      <c r="AC153">
        <v>-0.42959999999999998</v>
      </c>
      <c r="AD153" t="s">
        <v>33</v>
      </c>
      <c r="AE153">
        <v>13.0268</v>
      </c>
      <c r="AF153">
        <v>9.9060000000000006</v>
      </c>
      <c r="AG153">
        <v>3.5510000000000002</v>
      </c>
      <c r="AH153">
        <v>27977.5435</v>
      </c>
      <c r="AJ153">
        <v>2.7484000000000002</v>
      </c>
      <c r="AK153">
        <v>25.2087</v>
      </c>
      <c r="AL153">
        <v>0.57599999999999996</v>
      </c>
      <c r="AM153">
        <v>28.648900000000001</v>
      </c>
      <c r="AN153">
        <v>0.56820000000000004</v>
      </c>
      <c r="AO153">
        <v>195.11080000000001</v>
      </c>
      <c r="AP153">
        <v>48.1526</v>
      </c>
      <c r="AQ153">
        <v>37.254300000000001</v>
      </c>
      <c r="AR153">
        <v>251.626</v>
      </c>
      <c r="AS153">
        <v>197486.86360000001</v>
      </c>
      <c r="AU153" s="1">
        <f t="shared" si="16"/>
        <v>44680</v>
      </c>
      <c r="AV153" s="30">
        <f t="shared" si="17"/>
        <v>4.1648539234500221</v>
      </c>
      <c r="AW153" s="31">
        <f t="shared" si="18"/>
        <v>-1.0425344514270833</v>
      </c>
      <c r="AX153">
        <f t="shared" ca="1" si="11"/>
        <v>-1.1975202364818678E-2</v>
      </c>
      <c r="AY153">
        <f t="shared" ca="1" si="12"/>
        <v>-0.80148076256440071</v>
      </c>
      <c r="AZ153">
        <f t="shared" ca="1" si="13"/>
        <v>-0.8859027951269538</v>
      </c>
      <c r="BA153">
        <f t="shared" ca="1" si="14"/>
        <v>-0.97915598003691473</v>
      </c>
      <c r="BB153">
        <f t="shared" ca="1" si="15"/>
        <v>-1.0059394935870687</v>
      </c>
    </row>
    <row r="154" spans="1:54">
      <c r="A154" s="71">
        <v>44687</v>
      </c>
      <c r="B154" s="5">
        <v>2.7536</v>
      </c>
      <c r="C154">
        <v>0.24329999999999999</v>
      </c>
      <c r="D154">
        <v>0.27979999999999999</v>
      </c>
      <c r="E154">
        <v>47.523200000000003</v>
      </c>
      <c r="F154">
        <v>1.8447</v>
      </c>
      <c r="G154">
        <v>0</v>
      </c>
      <c r="H154">
        <v>26.9056</v>
      </c>
      <c r="I154">
        <v>6.3841999999999999</v>
      </c>
      <c r="J154">
        <v>87.034999999999997</v>
      </c>
      <c r="K154">
        <v>342145.7194</v>
      </c>
      <c r="M154" s="71">
        <v>44687</v>
      </c>
      <c r="N154" s="5">
        <v>4.0682</v>
      </c>
      <c r="O154">
        <v>12.575200000000001</v>
      </c>
      <c r="P154">
        <v>0.60580000000000001</v>
      </c>
      <c r="Q154">
        <v>43.156700000000001</v>
      </c>
      <c r="R154">
        <v>1.3548</v>
      </c>
      <c r="S154" t="s">
        <v>33</v>
      </c>
      <c r="T154">
        <v>43.864699999999999</v>
      </c>
      <c r="U154">
        <v>30.610499999999998</v>
      </c>
      <c r="V154">
        <v>171.9</v>
      </c>
      <c r="W154">
        <v>238323.18799999999</v>
      </c>
      <c r="Y154" s="5">
        <v>1.7237</v>
      </c>
      <c r="Z154">
        <v>4.6760999999999999</v>
      </c>
      <c r="AA154">
        <v>0.623</v>
      </c>
      <c r="AB154">
        <v>0.82620000000000005</v>
      </c>
      <c r="AC154">
        <v>-0.42959999999999998</v>
      </c>
      <c r="AD154" t="s">
        <v>33</v>
      </c>
      <c r="AE154">
        <v>13.0268</v>
      </c>
      <c r="AF154">
        <v>9.9060000000000006</v>
      </c>
      <c r="AG154">
        <v>3.65</v>
      </c>
      <c r="AH154">
        <v>27977.5435</v>
      </c>
      <c r="AJ154">
        <v>2.6533000000000002</v>
      </c>
      <c r="AK154">
        <v>25.2087</v>
      </c>
      <c r="AL154">
        <v>0.57599999999999996</v>
      </c>
      <c r="AM154">
        <v>28.648900000000001</v>
      </c>
      <c r="AN154">
        <v>0.56820000000000004</v>
      </c>
      <c r="AO154">
        <v>195.11080000000001</v>
      </c>
      <c r="AP154">
        <v>48.1526</v>
      </c>
      <c r="AQ154">
        <v>37.254300000000001</v>
      </c>
      <c r="AR154">
        <v>240.64400000000001</v>
      </c>
      <c r="AS154">
        <v>188867.74950000001</v>
      </c>
      <c r="AU154" s="1">
        <f t="shared" si="16"/>
        <v>44687</v>
      </c>
      <c r="AV154" s="30">
        <f t="shared" si="17"/>
        <v>4.0447709641504943</v>
      </c>
      <c r="AW154" s="31">
        <f t="shared" si="18"/>
        <v>-1.0798092584794827</v>
      </c>
      <c r="AX154">
        <f t="shared" ca="1" si="11"/>
        <v>-1.1975202364818678E-2</v>
      </c>
      <c r="AY154">
        <f t="shared" ca="1" si="12"/>
        <v>-0.81516641161698322</v>
      </c>
      <c r="AZ154">
        <f t="shared" ca="1" si="13"/>
        <v>-0.88804882432219656</v>
      </c>
      <c r="BA154">
        <f t="shared" ca="1" si="14"/>
        <v>-0.98005846622095949</v>
      </c>
      <c r="BB154">
        <f t="shared" ca="1" si="15"/>
        <v>-1.0098092464830304</v>
      </c>
    </row>
    <row r="155" spans="1:54">
      <c r="A155" s="71">
        <v>44694</v>
      </c>
      <c r="B155" s="5">
        <v>2.7906</v>
      </c>
      <c r="C155">
        <v>0.24329999999999999</v>
      </c>
      <c r="D155">
        <v>0.27979999999999999</v>
      </c>
      <c r="E155">
        <v>47.523200000000003</v>
      </c>
      <c r="F155">
        <v>1.8447</v>
      </c>
      <c r="G155">
        <v>0</v>
      </c>
      <c r="H155">
        <v>26.9056</v>
      </c>
      <c r="I155">
        <v>6.3841999999999999</v>
      </c>
      <c r="J155">
        <v>90.68</v>
      </c>
      <c r="K155">
        <v>356474.68070000003</v>
      </c>
      <c r="M155" s="71">
        <v>44694</v>
      </c>
      <c r="N155" s="5">
        <v>4.1836000000000002</v>
      </c>
      <c r="O155">
        <v>12.575200000000001</v>
      </c>
      <c r="P155">
        <v>0.60580000000000001</v>
      </c>
      <c r="Q155">
        <v>43.156700000000001</v>
      </c>
      <c r="R155">
        <v>1.3548</v>
      </c>
      <c r="S155" t="s">
        <v>33</v>
      </c>
      <c r="T155">
        <v>43.864699999999999</v>
      </c>
      <c r="U155">
        <v>30.610499999999998</v>
      </c>
      <c r="V155">
        <v>181.1</v>
      </c>
      <c r="W155">
        <v>251078.12299999999</v>
      </c>
      <c r="Y155" s="5">
        <v>1.7237</v>
      </c>
      <c r="Z155">
        <v>4.6760999999999999</v>
      </c>
      <c r="AA155">
        <v>0.623</v>
      </c>
      <c r="AB155">
        <v>0.82620000000000005</v>
      </c>
      <c r="AC155">
        <v>-0.42959999999999998</v>
      </c>
      <c r="AD155" t="s">
        <v>33</v>
      </c>
      <c r="AE155">
        <v>13.0268</v>
      </c>
      <c r="AF155">
        <v>9.9060000000000006</v>
      </c>
      <c r="AG155">
        <v>3.65</v>
      </c>
      <c r="AH155">
        <v>27977.5435</v>
      </c>
      <c r="AJ155">
        <v>2.7256</v>
      </c>
      <c r="AK155">
        <v>25.2087</v>
      </c>
      <c r="AL155">
        <v>0.57599999999999996</v>
      </c>
      <c r="AM155">
        <v>28.648900000000001</v>
      </c>
      <c r="AN155">
        <v>0.56820000000000004</v>
      </c>
      <c r="AO155">
        <v>195.11080000000001</v>
      </c>
      <c r="AP155">
        <v>48.1526</v>
      </c>
      <c r="AQ155">
        <v>37.254300000000001</v>
      </c>
      <c r="AR155">
        <v>248.989</v>
      </c>
      <c r="AS155">
        <v>195416.77069999999</v>
      </c>
      <c r="AU155" s="1">
        <f t="shared" si="16"/>
        <v>44694</v>
      </c>
      <c r="AV155" s="30">
        <f t="shared" si="17"/>
        <v>4.1320474039749984</v>
      </c>
      <c r="AW155" s="31">
        <f t="shared" si="18"/>
        <v>-1.0527178837027826</v>
      </c>
      <c r="AX155">
        <f t="shared" ca="1" si="11"/>
        <v>-1.1975202364818678E-2</v>
      </c>
      <c r="AY155">
        <f t="shared" ca="1" si="12"/>
        <v>-0.82333114050118383</v>
      </c>
      <c r="AZ155">
        <f t="shared" ca="1" si="13"/>
        <v>-0.89327695299543963</v>
      </c>
      <c r="BA155">
        <f t="shared" ca="1" si="14"/>
        <v>-0.98157953734156422</v>
      </c>
      <c r="BB155">
        <f t="shared" ca="1" si="15"/>
        <v>-1.0182754382222192</v>
      </c>
    </row>
    <row r="156" spans="1:54">
      <c r="A156" s="71">
        <v>44701</v>
      </c>
      <c r="B156" s="5">
        <v>2.7928000000000002</v>
      </c>
      <c r="C156">
        <v>0.24329999999999999</v>
      </c>
      <c r="D156">
        <v>0.27979999999999999</v>
      </c>
      <c r="E156">
        <v>47.523200000000003</v>
      </c>
      <c r="F156">
        <v>1.8447</v>
      </c>
      <c r="G156">
        <v>0</v>
      </c>
      <c r="H156">
        <v>26.9056</v>
      </c>
      <c r="I156">
        <v>6.3841999999999999</v>
      </c>
      <c r="J156">
        <v>90.89</v>
      </c>
      <c r="K156">
        <v>357300.21759999997</v>
      </c>
      <c r="M156" s="71">
        <v>44701</v>
      </c>
      <c r="N156" s="5">
        <v>4.1407999999999996</v>
      </c>
      <c r="O156">
        <v>12.575200000000001</v>
      </c>
      <c r="P156">
        <v>0.60580000000000001</v>
      </c>
      <c r="Q156">
        <v>43.156700000000001</v>
      </c>
      <c r="R156">
        <v>1.3548</v>
      </c>
      <c r="S156" t="s">
        <v>33</v>
      </c>
      <c r="T156">
        <v>43.864699999999999</v>
      </c>
      <c r="U156">
        <v>30.610499999999998</v>
      </c>
      <c r="V156">
        <v>181.2</v>
      </c>
      <c r="W156">
        <v>250716.40239999999</v>
      </c>
      <c r="Y156" s="5">
        <v>1.7428999999999999</v>
      </c>
      <c r="Z156">
        <v>4.6760999999999999</v>
      </c>
      <c r="AA156">
        <v>0.623</v>
      </c>
      <c r="AB156">
        <v>0.82620000000000005</v>
      </c>
      <c r="AC156">
        <v>-0.42959999999999998</v>
      </c>
      <c r="AD156" t="s">
        <v>33</v>
      </c>
      <c r="AE156">
        <v>13.0268</v>
      </c>
      <c r="AF156">
        <v>9.9060000000000006</v>
      </c>
      <c r="AG156">
        <v>3.6829999999999998</v>
      </c>
      <c r="AH156">
        <v>28227.0645</v>
      </c>
      <c r="AJ156">
        <v>2.7454999999999998</v>
      </c>
      <c r="AK156">
        <v>25.2087</v>
      </c>
      <c r="AL156">
        <v>0.57599999999999996</v>
      </c>
      <c r="AM156">
        <v>28.648900000000001</v>
      </c>
      <c r="AN156">
        <v>0.56820000000000004</v>
      </c>
      <c r="AO156">
        <v>195.11080000000001</v>
      </c>
      <c r="AP156">
        <v>48.1526</v>
      </c>
      <c r="AQ156">
        <v>37.254300000000001</v>
      </c>
      <c r="AR156">
        <v>251.291</v>
      </c>
      <c r="AS156">
        <v>197223.39720000001</v>
      </c>
      <c r="AU156" s="1">
        <f t="shared" si="16"/>
        <v>44701</v>
      </c>
      <c r="AV156" s="30">
        <f t="shared" si="17"/>
        <v>4.1284626920345486</v>
      </c>
      <c r="AW156" s="31">
        <f t="shared" si="18"/>
        <v>-1.0538306098272729</v>
      </c>
      <c r="AX156">
        <f t="shared" ca="1" si="11"/>
        <v>-8.7055196897574016E-2</v>
      </c>
      <c r="AY156">
        <f t="shared" ca="1" si="12"/>
        <v>-0.82549465258135313</v>
      </c>
      <c r="AZ156">
        <f t="shared" ca="1" si="13"/>
        <v>-0.90476366745614889</v>
      </c>
      <c r="BA156">
        <f t="shared" ca="1" si="14"/>
        <v>-0.9848180601402633</v>
      </c>
      <c r="BB156">
        <f t="shared" ca="1" si="15"/>
        <v>-1.0267836094126519</v>
      </c>
    </row>
    <row r="157" spans="1:54">
      <c r="A157" s="71">
        <v>44708</v>
      </c>
      <c r="B157" s="5">
        <v>2.8624999999999998</v>
      </c>
      <c r="C157">
        <v>0.24329999999999999</v>
      </c>
      <c r="D157">
        <v>0.27979999999999999</v>
      </c>
      <c r="E157">
        <v>47.523200000000003</v>
      </c>
      <c r="F157">
        <v>1.8447</v>
      </c>
      <c r="G157">
        <v>0</v>
      </c>
      <c r="H157">
        <v>26.9056</v>
      </c>
      <c r="I157">
        <v>6.3841999999999999</v>
      </c>
      <c r="J157">
        <v>97.754999999999995</v>
      </c>
      <c r="K157">
        <v>384287.41080000001</v>
      </c>
      <c r="M157" s="71">
        <v>44708</v>
      </c>
      <c r="N157" s="5">
        <v>4.4425999999999997</v>
      </c>
      <c r="O157">
        <v>12.575200000000001</v>
      </c>
      <c r="P157">
        <v>0.60580000000000001</v>
      </c>
      <c r="Q157">
        <v>43.156700000000001</v>
      </c>
      <c r="R157">
        <v>1.3548</v>
      </c>
      <c r="S157" t="s">
        <v>33</v>
      </c>
      <c r="T157">
        <v>43.864699999999999</v>
      </c>
      <c r="U157">
        <v>30.610499999999998</v>
      </c>
      <c r="V157">
        <v>201.85</v>
      </c>
      <c r="W157">
        <v>279288.66350000002</v>
      </c>
      <c r="Y157" s="5">
        <v>1.8894</v>
      </c>
      <c r="Z157">
        <v>4.6760999999999999</v>
      </c>
      <c r="AA157">
        <v>0.623</v>
      </c>
      <c r="AB157">
        <v>0.82620000000000005</v>
      </c>
      <c r="AC157">
        <v>-0.42959999999999998</v>
      </c>
      <c r="AD157" t="s">
        <v>33</v>
      </c>
      <c r="AE157">
        <v>13.0268</v>
      </c>
      <c r="AF157">
        <v>9.9060000000000006</v>
      </c>
      <c r="AG157">
        <v>3.931</v>
      </c>
      <c r="AH157">
        <v>30129.662199999999</v>
      </c>
      <c r="AJ157">
        <v>2.9083999999999999</v>
      </c>
      <c r="AK157">
        <v>25.2087</v>
      </c>
      <c r="AL157">
        <v>0.57599999999999996</v>
      </c>
      <c r="AM157">
        <v>28.648900000000001</v>
      </c>
      <c r="AN157">
        <v>0.56820000000000004</v>
      </c>
      <c r="AO157">
        <v>195.11080000000001</v>
      </c>
      <c r="AP157">
        <v>48.1526</v>
      </c>
      <c r="AQ157">
        <v>37.254300000000001</v>
      </c>
      <c r="AR157">
        <v>270.08999999999997</v>
      </c>
      <c r="AS157">
        <v>211977.51389999999</v>
      </c>
      <c r="AU157" s="1">
        <f t="shared" si="16"/>
        <v>44708</v>
      </c>
      <c r="AV157" s="30">
        <f t="shared" si="17"/>
        <v>4.3451174705220854</v>
      </c>
      <c r="AW157" s="31">
        <f t="shared" si="18"/>
        <v>-0.98657906046330723</v>
      </c>
      <c r="AX157">
        <f t="shared" ca="1" si="11"/>
        <v>-0.77186987349050085</v>
      </c>
      <c r="AY157">
        <f t="shared" ca="1" si="12"/>
        <v>-0.83019012816286808</v>
      </c>
      <c r="AZ157">
        <f t="shared" ca="1" si="13"/>
        <v>-0.91360392792004796</v>
      </c>
      <c r="BA157">
        <f t="shared" ca="1" si="14"/>
        <v>-0.99369728742549768</v>
      </c>
      <c r="BB157">
        <f t="shared" ca="1" si="15"/>
        <v>-1.0328892738456867</v>
      </c>
    </row>
    <row r="158" spans="1:54">
      <c r="A158" s="71">
        <v>44715</v>
      </c>
      <c r="B158" s="5">
        <v>2.8052999999999999</v>
      </c>
      <c r="C158">
        <v>0.24329999999999999</v>
      </c>
      <c r="D158">
        <v>0.27979999999999999</v>
      </c>
      <c r="E158">
        <v>47.523200000000003</v>
      </c>
      <c r="F158">
        <v>1.8447</v>
      </c>
      <c r="G158">
        <v>0</v>
      </c>
      <c r="H158">
        <v>26.9056</v>
      </c>
      <c r="I158">
        <v>6.3841999999999999</v>
      </c>
      <c r="J158">
        <v>92.125</v>
      </c>
      <c r="K158">
        <v>362155.1606</v>
      </c>
      <c r="M158" s="71">
        <v>44715</v>
      </c>
      <c r="N158" s="5">
        <v>4.3183999999999996</v>
      </c>
      <c r="O158">
        <v>12.575200000000001</v>
      </c>
      <c r="P158">
        <v>0.60580000000000001</v>
      </c>
      <c r="Q158">
        <v>43.156700000000001</v>
      </c>
      <c r="R158">
        <v>1.3548</v>
      </c>
      <c r="S158" t="s">
        <v>33</v>
      </c>
      <c r="T158">
        <v>43.864699999999999</v>
      </c>
      <c r="U158">
        <v>30.610499999999998</v>
      </c>
      <c r="V158">
        <v>196.65</v>
      </c>
      <c r="W158">
        <v>272093.71159999998</v>
      </c>
      <c r="Y158" s="5">
        <v>1.8894</v>
      </c>
      <c r="Z158">
        <v>4.6760999999999999</v>
      </c>
      <c r="AA158">
        <v>0.623</v>
      </c>
      <c r="AB158">
        <v>0.82620000000000005</v>
      </c>
      <c r="AC158">
        <v>-0.42959999999999998</v>
      </c>
      <c r="AD158" t="s">
        <v>33</v>
      </c>
      <c r="AE158">
        <v>13.0268</v>
      </c>
      <c r="AF158">
        <v>9.9060000000000006</v>
      </c>
      <c r="AG158">
        <v>3.931</v>
      </c>
      <c r="AH158">
        <v>30129.662199999999</v>
      </c>
      <c r="AJ158">
        <v>2.8469000000000002</v>
      </c>
      <c r="AK158">
        <v>25.2087</v>
      </c>
      <c r="AL158">
        <v>0.57599999999999996</v>
      </c>
      <c r="AM158">
        <v>28.648900000000001</v>
      </c>
      <c r="AN158">
        <v>0.56820000000000004</v>
      </c>
      <c r="AO158">
        <v>195.11080000000001</v>
      </c>
      <c r="AP158">
        <v>48.1526</v>
      </c>
      <c r="AQ158">
        <v>37.254300000000001</v>
      </c>
      <c r="AR158">
        <v>262.99200000000002</v>
      </c>
      <c r="AS158">
        <v>206407.0821</v>
      </c>
      <c r="AU158" s="1">
        <f t="shared" si="16"/>
        <v>44715</v>
      </c>
      <c r="AV158" s="30">
        <f t="shared" si="17"/>
        <v>4.2679143216999602</v>
      </c>
      <c r="AW158" s="31">
        <f t="shared" si="18"/>
        <v>-1.0105435970883945</v>
      </c>
      <c r="AX158">
        <f t="shared" ca="1" si="11"/>
        <v>-0.77455772386537625</v>
      </c>
      <c r="AY158">
        <f t="shared" ca="1" si="12"/>
        <v>-0.84235884274248285</v>
      </c>
      <c r="AZ158">
        <f t="shared" ca="1" si="13"/>
        <v>-0.91776885973189515</v>
      </c>
      <c r="BA158">
        <f t="shared" ca="1" si="14"/>
        <v>-0.99369728742549768</v>
      </c>
      <c r="BB158">
        <f t="shared" ca="1" si="15"/>
        <v>-1.0328892738456867</v>
      </c>
    </row>
    <row r="159" spans="1:54">
      <c r="A159" s="71">
        <v>44722</v>
      </c>
      <c r="B159" s="5">
        <v>2.7997000000000001</v>
      </c>
      <c r="C159">
        <v>0.24329999999999999</v>
      </c>
      <c r="D159">
        <v>0.27979999999999999</v>
      </c>
      <c r="E159">
        <v>47.523200000000003</v>
      </c>
      <c r="F159">
        <v>1.8447</v>
      </c>
      <c r="G159">
        <v>0</v>
      </c>
      <c r="H159">
        <v>26.9056</v>
      </c>
      <c r="I159">
        <v>6.3841999999999999</v>
      </c>
      <c r="J159">
        <v>91.57</v>
      </c>
      <c r="K159">
        <v>359973.38459999999</v>
      </c>
      <c r="M159" s="71">
        <v>44722</v>
      </c>
      <c r="N159" s="5">
        <v>4.2145999999999999</v>
      </c>
      <c r="O159">
        <v>12.575200000000001</v>
      </c>
      <c r="P159">
        <v>0.60580000000000001</v>
      </c>
      <c r="Q159">
        <v>43.156700000000001</v>
      </c>
      <c r="R159">
        <v>1.3548</v>
      </c>
      <c r="S159" t="s">
        <v>33</v>
      </c>
      <c r="T159">
        <v>43.864699999999999</v>
      </c>
      <c r="U159">
        <v>30.610499999999998</v>
      </c>
      <c r="V159">
        <v>192.8</v>
      </c>
      <c r="W159">
        <v>266766.67979999998</v>
      </c>
      <c r="Y159" s="5">
        <v>1.9157999999999999</v>
      </c>
      <c r="Z159">
        <v>4.6760999999999999</v>
      </c>
      <c r="AA159">
        <v>0.623</v>
      </c>
      <c r="AB159">
        <v>0.82620000000000005</v>
      </c>
      <c r="AC159">
        <v>-0.42959999999999998</v>
      </c>
      <c r="AD159" t="s">
        <v>33</v>
      </c>
      <c r="AE159">
        <v>13.0268</v>
      </c>
      <c r="AF159">
        <v>9.9060000000000006</v>
      </c>
      <c r="AG159">
        <v>3.976</v>
      </c>
      <c r="AH159">
        <v>30472.7536</v>
      </c>
      <c r="AJ159">
        <v>2.8889</v>
      </c>
      <c r="AK159">
        <v>25.2087</v>
      </c>
      <c r="AL159">
        <v>0.57599999999999996</v>
      </c>
      <c r="AM159">
        <v>28.648900000000001</v>
      </c>
      <c r="AN159">
        <v>0.56820000000000004</v>
      </c>
      <c r="AO159">
        <v>195.11080000000001</v>
      </c>
      <c r="AP159">
        <v>48.1526</v>
      </c>
      <c r="AQ159">
        <v>37.254300000000001</v>
      </c>
      <c r="AR159">
        <v>267.83600000000001</v>
      </c>
      <c r="AS159">
        <v>210208.52540000001</v>
      </c>
      <c r="AU159" s="1">
        <f t="shared" si="16"/>
        <v>44722</v>
      </c>
      <c r="AV159" s="30">
        <f t="shared" si="17"/>
        <v>4.2570433310152511</v>
      </c>
      <c r="AW159" s="31">
        <f t="shared" si="18"/>
        <v>-1.0139180482395376</v>
      </c>
      <c r="AX159">
        <f t="shared" ca="1" si="11"/>
        <v>-0.79100424542869352</v>
      </c>
      <c r="AY159">
        <f t="shared" ca="1" si="12"/>
        <v>-0.84612064197181103</v>
      </c>
      <c r="AZ159">
        <f t="shared" ca="1" si="13"/>
        <v>-0.92918496272052897</v>
      </c>
      <c r="BA159">
        <f t="shared" ca="1" si="14"/>
        <v>-0.99746715008727627</v>
      </c>
      <c r="BB159">
        <f t="shared" ca="1" si="15"/>
        <v>-1.0328892738456867</v>
      </c>
    </row>
    <row r="160" spans="1:54">
      <c r="A160" s="71">
        <v>44729</v>
      </c>
      <c r="B160" s="5">
        <v>2.7538</v>
      </c>
      <c r="C160">
        <v>0.24329999999999999</v>
      </c>
      <c r="D160">
        <v>0.27979999999999999</v>
      </c>
      <c r="E160">
        <v>47.523200000000003</v>
      </c>
      <c r="F160">
        <v>1.8447</v>
      </c>
      <c r="G160">
        <v>0</v>
      </c>
      <c r="H160">
        <v>26.9056</v>
      </c>
      <c r="I160">
        <v>6.3841999999999999</v>
      </c>
      <c r="J160">
        <v>87.055000000000007</v>
      </c>
      <c r="K160">
        <v>342224.3419</v>
      </c>
      <c r="M160" s="71">
        <v>44729</v>
      </c>
      <c r="N160" s="5">
        <v>4.2027999999999999</v>
      </c>
      <c r="O160">
        <v>12.575200000000001</v>
      </c>
      <c r="P160">
        <v>0.60580000000000001</v>
      </c>
      <c r="Q160">
        <v>43.156700000000001</v>
      </c>
      <c r="R160">
        <v>1.3548</v>
      </c>
      <c r="S160" t="s">
        <v>33</v>
      </c>
      <c r="T160">
        <v>43.864699999999999</v>
      </c>
      <c r="U160">
        <v>30.610499999999998</v>
      </c>
      <c r="V160">
        <v>194.4</v>
      </c>
      <c r="W160">
        <v>268980.51120000001</v>
      </c>
      <c r="Y160" s="5">
        <v>2.1269999999999998</v>
      </c>
      <c r="Z160">
        <v>4.6760999999999999</v>
      </c>
      <c r="AA160">
        <v>0.623</v>
      </c>
      <c r="AB160">
        <v>0.82620000000000005</v>
      </c>
      <c r="AC160">
        <v>-0.42959999999999998</v>
      </c>
      <c r="AD160" t="s">
        <v>33</v>
      </c>
      <c r="AE160">
        <v>13.0268</v>
      </c>
      <c r="AF160">
        <v>9.9060000000000006</v>
      </c>
      <c r="AG160">
        <v>4.3339999999999996</v>
      </c>
      <c r="AH160">
        <v>33217.484700000001</v>
      </c>
      <c r="AJ160">
        <v>2.6823999999999999</v>
      </c>
      <c r="AK160">
        <v>25.2087</v>
      </c>
      <c r="AL160">
        <v>0.57599999999999996</v>
      </c>
      <c r="AM160">
        <v>28.648900000000001</v>
      </c>
      <c r="AN160">
        <v>0.56820000000000004</v>
      </c>
      <c r="AO160">
        <v>195.11080000000001</v>
      </c>
      <c r="AP160">
        <v>48.1526</v>
      </c>
      <c r="AQ160">
        <v>37.254300000000001</v>
      </c>
      <c r="AR160">
        <v>244.001</v>
      </c>
      <c r="AS160">
        <v>191502.41320000001</v>
      </c>
      <c r="AU160" s="1">
        <f t="shared" si="16"/>
        <v>44729</v>
      </c>
      <c r="AV160" s="30">
        <f t="shared" si="17"/>
        <v>4.1234268156993119</v>
      </c>
      <c r="AW160" s="31">
        <f t="shared" si="18"/>
        <v>-1.0553937901472006</v>
      </c>
      <c r="AX160">
        <f t="shared" ca="1" si="11"/>
        <v>-0.79347645307046266</v>
      </c>
      <c r="AY160">
        <f t="shared" ca="1" si="12"/>
        <v>-0.85290192237641316</v>
      </c>
      <c r="AZ160">
        <f t="shared" ca="1" si="13"/>
        <v>-0.94332676952881789</v>
      </c>
      <c r="BA160">
        <f t="shared" ca="1" si="14"/>
        <v>-1.002247073453838</v>
      </c>
      <c r="BB160">
        <f t="shared" ca="1" si="15"/>
        <v>-1.0328892738456867</v>
      </c>
    </row>
    <row r="161" spans="1:54">
      <c r="A161" s="71">
        <v>44736</v>
      </c>
      <c r="B161" s="5">
        <v>2.6659000000000002</v>
      </c>
      <c r="C161">
        <v>0.24329999999999999</v>
      </c>
      <c r="D161">
        <v>0.27979999999999999</v>
      </c>
      <c r="E161">
        <v>47.523200000000003</v>
      </c>
      <c r="F161">
        <v>1.8447</v>
      </c>
      <c r="G161">
        <v>0</v>
      </c>
      <c r="H161">
        <v>26.9056</v>
      </c>
      <c r="I161">
        <v>6.3841999999999999</v>
      </c>
      <c r="J161">
        <v>78.405000000000001</v>
      </c>
      <c r="K161">
        <v>308220.08539999998</v>
      </c>
      <c r="M161" s="71">
        <v>44736</v>
      </c>
      <c r="N161" s="5">
        <v>4.0282999999999998</v>
      </c>
      <c r="O161">
        <v>12.575200000000001</v>
      </c>
      <c r="P161">
        <v>0.60580000000000001</v>
      </c>
      <c r="Q161">
        <v>43.156700000000001</v>
      </c>
      <c r="R161">
        <v>1.3548</v>
      </c>
      <c r="S161" t="s">
        <v>33</v>
      </c>
      <c r="T161">
        <v>43.864699999999999</v>
      </c>
      <c r="U161">
        <v>30.610499999999998</v>
      </c>
      <c r="V161">
        <v>186.25</v>
      </c>
      <c r="W161">
        <v>257703.8077</v>
      </c>
      <c r="Y161" s="5">
        <v>1.9638</v>
      </c>
      <c r="Z161">
        <v>4.6760999999999999</v>
      </c>
      <c r="AA161">
        <v>0.623</v>
      </c>
      <c r="AB161">
        <v>0.82620000000000005</v>
      </c>
      <c r="AC161">
        <v>-0.42959999999999998</v>
      </c>
      <c r="AD161" t="s">
        <v>33</v>
      </c>
      <c r="AE161">
        <v>13.0268</v>
      </c>
      <c r="AF161">
        <v>9.9060000000000006</v>
      </c>
      <c r="AG161">
        <v>4.0570000000000004</v>
      </c>
      <c r="AH161">
        <v>31096.556100000002</v>
      </c>
      <c r="AJ161">
        <v>2.5842999999999998</v>
      </c>
      <c r="AK161">
        <v>25.2087</v>
      </c>
      <c r="AL161">
        <v>0.57599999999999996</v>
      </c>
      <c r="AM161">
        <v>28.648900000000001</v>
      </c>
      <c r="AN161">
        <v>0.56820000000000004</v>
      </c>
      <c r="AO161">
        <v>195.11080000000001</v>
      </c>
      <c r="AP161">
        <v>48.1526</v>
      </c>
      <c r="AQ161">
        <v>37.254300000000001</v>
      </c>
      <c r="AR161">
        <v>232.684</v>
      </c>
      <c r="AS161">
        <v>182619.8327</v>
      </c>
      <c r="AU161" s="1">
        <f t="shared" si="16"/>
        <v>44736</v>
      </c>
      <c r="AV161" s="30">
        <f t="shared" si="17"/>
        <v>4.0079096586187077</v>
      </c>
      <c r="AW161" s="31">
        <f t="shared" si="18"/>
        <v>-1.0912513320210724</v>
      </c>
      <c r="AX161">
        <f t="shared" ca="1" si="11"/>
        <v>-0.80597361893605768</v>
      </c>
      <c r="AY161">
        <f t="shared" ca="1" si="12"/>
        <v>-0.85599088365990383</v>
      </c>
      <c r="AZ161">
        <f t="shared" ca="1" si="13"/>
        <v>-0.95066859630637823</v>
      </c>
      <c r="BA161">
        <f t="shared" ca="1" si="14"/>
        <v>-1.0057205084981</v>
      </c>
      <c r="BB161">
        <f t="shared" ca="1" si="15"/>
        <v>-1.0416283733453349</v>
      </c>
    </row>
    <row r="162" spans="1:54">
      <c r="A162" s="71">
        <v>44743</v>
      </c>
      <c r="B162" s="5">
        <v>2.4792000000000001</v>
      </c>
      <c r="C162">
        <v>7.5738000000000003</v>
      </c>
      <c r="D162">
        <v>0.65949999999999998</v>
      </c>
      <c r="E162">
        <v>44.801099999999998</v>
      </c>
      <c r="F162">
        <v>1.7323</v>
      </c>
      <c r="G162">
        <v>0</v>
      </c>
      <c r="H162">
        <v>26.863800000000001</v>
      </c>
      <c r="I162">
        <v>9.4894999999999996</v>
      </c>
      <c r="J162">
        <v>84.6</v>
      </c>
      <c r="K162">
        <v>332573.42290000001</v>
      </c>
      <c r="M162" s="71">
        <v>44743</v>
      </c>
      <c r="N162" s="5">
        <v>4.8784000000000001</v>
      </c>
      <c r="O162">
        <v>12.719900000000001</v>
      </c>
      <c r="P162">
        <v>0.60470000000000002</v>
      </c>
      <c r="Q162">
        <v>42.358800000000002</v>
      </c>
      <c r="R162">
        <v>1.6055999999999999</v>
      </c>
      <c r="S162" t="s">
        <v>33</v>
      </c>
      <c r="T162">
        <v>38.895200000000003</v>
      </c>
      <c r="U162">
        <v>26.182099999999998</v>
      </c>
      <c r="V162">
        <v>216.75</v>
      </c>
      <c r="W162">
        <v>299904.9681</v>
      </c>
      <c r="Y162" s="5">
        <v>2.3633000000000002</v>
      </c>
      <c r="Z162">
        <v>11.7479</v>
      </c>
      <c r="AA162">
        <v>0.8861</v>
      </c>
      <c r="AB162">
        <v>0.67649999999999999</v>
      </c>
      <c r="AC162">
        <v>-0.3674</v>
      </c>
      <c r="AD162" t="s">
        <v>33</v>
      </c>
      <c r="AE162">
        <v>13.2835</v>
      </c>
      <c r="AF162">
        <v>10.1191</v>
      </c>
      <c r="AG162">
        <v>4.68</v>
      </c>
      <c r="AH162">
        <v>35868.645499999999</v>
      </c>
      <c r="AJ162">
        <v>2.2509000000000001</v>
      </c>
      <c r="AK162">
        <v>29.664100000000001</v>
      </c>
      <c r="AL162">
        <v>0.6784</v>
      </c>
      <c r="AM162">
        <v>26.875499999999999</v>
      </c>
      <c r="AN162">
        <v>0.37819999999999998</v>
      </c>
      <c r="AO162">
        <v>195.11080000000001</v>
      </c>
      <c r="AP162">
        <v>48.812800000000003</v>
      </c>
      <c r="AQ162">
        <v>36.483899999999998</v>
      </c>
      <c r="AR162">
        <v>255.31899999999999</v>
      </c>
      <c r="AS162">
        <v>200384.99359999999</v>
      </c>
      <c r="AU162" s="1">
        <f t="shared" si="16"/>
        <v>44743</v>
      </c>
      <c r="AV162" s="30">
        <f t="shared" si="17"/>
        <v>4.2244331526068049</v>
      </c>
      <c r="AW162" s="31">
        <f t="shared" si="18"/>
        <v>-1.0240405345207693</v>
      </c>
      <c r="AX162">
        <f t="shared" ca="1" si="11"/>
        <v>-0.8193193063618518</v>
      </c>
      <c r="AY162">
        <f t="shared" ca="1" si="12"/>
        <v>-0.8623976891604751</v>
      </c>
      <c r="AZ162">
        <f t="shared" ca="1" si="13"/>
        <v>-0.96138563809594579</v>
      </c>
      <c r="BA162">
        <f t="shared" ca="1" si="14"/>
        <v>-1.0070387566236101</v>
      </c>
      <c r="BB162">
        <f t="shared" ca="1" si="15"/>
        <v>-1.0437731573866755</v>
      </c>
    </row>
    <row r="163" spans="1:54">
      <c r="A163" s="71">
        <v>44750</v>
      </c>
      <c r="B163" s="5">
        <v>2.5640999999999998</v>
      </c>
      <c r="C163">
        <v>7.5738000000000003</v>
      </c>
      <c r="D163">
        <v>0.65949999999999998</v>
      </c>
      <c r="E163">
        <v>44.801099999999998</v>
      </c>
      <c r="F163">
        <v>1.7323</v>
      </c>
      <c r="G163">
        <v>0</v>
      </c>
      <c r="H163">
        <v>26.863800000000001</v>
      </c>
      <c r="I163">
        <v>9.4894999999999996</v>
      </c>
      <c r="J163">
        <v>94.57</v>
      </c>
      <c r="K163">
        <v>371766.7683</v>
      </c>
      <c r="M163" s="71">
        <v>44750</v>
      </c>
      <c r="N163" s="5">
        <v>5.4516</v>
      </c>
      <c r="O163">
        <v>12.719900000000001</v>
      </c>
      <c r="P163">
        <v>0.60470000000000002</v>
      </c>
      <c r="Q163">
        <v>42.358800000000002</v>
      </c>
      <c r="R163">
        <v>1.6055999999999999</v>
      </c>
      <c r="S163" t="s">
        <v>33</v>
      </c>
      <c r="T163">
        <v>38.895200000000003</v>
      </c>
      <c r="U163">
        <v>26.182099999999998</v>
      </c>
      <c r="V163">
        <v>255.7</v>
      </c>
      <c r="W163">
        <v>353797.92550000001</v>
      </c>
      <c r="Y163" s="5">
        <v>2.8738000000000001</v>
      </c>
      <c r="Z163">
        <v>11.7479</v>
      </c>
      <c r="AA163">
        <v>0.8861</v>
      </c>
      <c r="AB163">
        <v>0.67649999999999999</v>
      </c>
      <c r="AC163">
        <v>-0.3674</v>
      </c>
      <c r="AD163" t="s">
        <v>33</v>
      </c>
      <c r="AE163">
        <v>13.2835</v>
      </c>
      <c r="AF163">
        <v>10.1191</v>
      </c>
      <c r="AG163">
        <v>5.5549999999999997</v>
      </c>
      <c r="AH163">
        <v>42574.522700000001</v>
      </c>
      <c r="AJ163">
        <v>2.5712999999999999</v>
      </c>
      <c r="AK163">
        <v>29.664100000000001</v>
      </c>
      <c r="AL163">
        <v>0.6784</v>
      </c>
      <c r="AM163">
        <v>26.875499999999999</v>
      </c>
      <c r="AN163">
        <v>0.37819999999999998</v>
      </c>
      <c r="AO163">
        <v>195.11080000000001</v>
      </c>
      <c r="AP163">
        <v>48.812800000000003</v>
      </c>
      <c r="AQ163">
        <v>36.483899999999998</v>
      </c>
      <c r="AR163">
        <v>299.00700000000001</v>
      </c>
      <c r="AS163">
        <v>234673.2598</v>
      </c>
      <c r="AU163" s="1">
        <f t="shared" si="16"/>
        <v>44750</v>
      </c>
      <c r="AV163" s="30">
        <f t="shared" si="17"/>
        <v>4.6967761572590279</v>
      </c>
      <c r="AW163" s="31">
        <f t="shared" si="18"/>
        <v>-0.87742111021889424</v>
      </c>
      <c r="AX163">
        <f t="shared" ca="1" si="11"/>
        <v>-0.8193193063618518</v>
      </c>
      <c r="AY163">
        <f t="shared" ca="1" si="12"/>
        <v>-0.8623976891604751</v>
      </c>
      <c r="AZ163">
        <f t="shared" ca="1" si="13"/>
        <v>-0.97137102889144711</v>
      </c>
      <c r="BA163">
        <f t="shared" ca="1" si="14"/>
        <v>-1.0103125060412277</v>
      </c>
      <c r="BB163">
        <f t="shared" ca="1" si="15"/>
        <v>-1.0437731573866755</v>
      </c>
    </row>
    <row r="164" spans="1:54">
      <c r="A164" s="71">
        <v>44757</v>
      </c>
      <c r="B164" s="5">
        <v>2.5303</v>
      </c>
      <c r="C164">
        <v>7.5738000000000003</v>
      </c>
      <c r="D164">
        <v>0.65949999999999998</v>
      </c>
      <c r="E164">
        <v>44.801099999999998</v>
      </c>
      <c r="F164">
        <v>1.7323</v>
      </c>
      <c r="G164">
        <v>0</v>
      </c>
      <c r="H164">
        <v>26.863800000000001</v>
      </c>
      <c r="I164">
        <v>9.4894999999999996</v>
      </c>
      <c r="J164">
        <v>90.6</v>
      </c>
      <c r="K164">
        <v>356160.19050000003</v>
      </c>
      <c r="M164" s="71">
        <v>44757</v>
      </c>
      <c r="N164" s="5">
        <v>5.3478000000000003</v>
      </c>
      <c r="O164">
        <v>12.719900000000001</v>
      </c>
      <c r="P164">
        <v>0.60470000000000002</v>
      </c>
      <c r="Q164">
        <v>42.358800000000002</v>
      </c>
      <c r="R164">
        <v>1.6055999999999999</v>
      </c>
      <c r="S164" t="s">
        <v>33</v>
      </c>
      <c r="T164">
        <v>38.895200000000003</v>
      </c>
      <c r="U164">
        <v>26.182099999999998</v>
      </c>
      <c r="V164">
        <v>253</v>
      </c>
      <c r="W164">
        <v>350062.08510000003</v>
      </c>
      <c r="Y164" s="5">
        <v>2.9449999999999998</v>
      </c>
      <c r="Z164">
        <v>11.7479</v>
      </c>
      <c r="AA164">
        <v>0.8861</v>
      </c>
      <c r="AB164">
        <v>0.67649999999999999</v>
      </c>
      <c r="AC164">
        <v>-0.3674</v>
      </c>
      <c r="AD164" t="s">
        <v>33</v>
      </c>
      <c r="AE164">
        <v>13.2835</v>
      </c>
      <c r="AF164">
        <v>10.1191</v>
      </c>
      <c r="AG164">
        <v>5.6769999999999996</v>
      </c>
      <c r="AH164">
        <v>43510.226499999997</v>
      </c>
      <c r="AJ164">
        <v>2.4419</v>
      </c>
      <c r="AK164">
        <v>29.664100000000001</v>
      </c>
      <c r="AL164">
        <v>0.6784</v>
      </c>
      <c r="AM164">
        <v>26.875499999999999</v>
      </c>
      <c r="AN164">
        <v>0.37819999999999998</v>
      </c>
      <c r="AO164">
        <v>195.11080000000001</v>
      </c>
      <c r="AP164">
        <v>48.812800000000003</v>
      </c>
      <c r="AQ164">
        <v>36.483899999999998</v>
      </c>
      <c r="AR164">
        <v>281.35899999999998</v>
      </c>
      <c r="AS164">
        <v>220822.4564</v>
      </c>
      <c r="AU164" s="1">
        <f t="shared" si="16"/>
        <v>44757</v>
      </c>
      <c r="AV164" s="30">
        <f t="shared" si="17"/>
        <v>4.5891276053904857</v>
      </c>
      <c r="AW164" s="31">
        <f t="shared" si="18"/>
        <v>-0.91083616780721854</v>
      </c>
      <c r="AX164">
        <f t="shared" ca="1" si="11"/>
        <v>-0.8193193063618518</v>
      </c>
      <c r="AY164">
        <f t="shared" ca="1" si="12"/>
        <v>-0.8623976891604751</v>
      </c>
      <c r="AZ164">
        <f t="shared" ca="1" si="13"/>
        <v>-0.97137102889144711</v>
      </c>
      <c r="BA164">
        <f t="shared" ca="1" si="14"/>
        <v>-1.0103125060412277</v>
      </c>
      <c r="BB164">
        <f t="shared" ca="1" si="15"/>
        <v>-1.0437731573866755</v>
      </c>
    </row>
    <row r="165" spans="1:54">
      <c r="A165" s="71">
        <v>44764</v>
      </c>
      <c r="B165" s="5">
        <v>2.5848</v>
      </c>
      <c r="C165">
        <v>7.5738000000000003</v>
      </c>
      <c r="D165">
        <v>0.65949999999999998</v>
      </c>
      <c r="E165">
        <v>44.801099999999998</v>
      </c>
      <c r="F165">
        <v>1.7323</v>
      </c>
      <c r="G165">
        <v>0</v>
      </c>
      <c r="H165">
        <v>26.863800000000001</v>
      </c>
      <c r="I165">
        <v>9.4894999999999996</v>
      </c>
      <c r="J165">
        <v>96.995000000000005</v>
      </c>
      <c r="K165">
        <v>381299.7536</v>
      </c>
      <c r="M165" s="71">
        <v>44764</v>
      </c>
      <c r="N165" s="5">
        <v>5.5256999999999996</v>
      </c>
      <c r="O165">
        <v>12.719900000000001</v>
      </c>
      <c r="P165">
        <v>0.60470000000000002</v>
      </c>
      <c r="Q165">
        <v>42.358800000000002</v>
      </c>
      <c r="R165">
        <v>1.6055999999999999</v>
      </c>
      <c r="S165" t="s">
        <v>33</v>
      </c>
      <c r="T165">
        <v>38.895200000000003</v>
      </c>
      <c r="U165">
        <v>26.182099999999998</v>
      </c>
      <c r="V165">
        <v>268.25</v>
      </c>
      <c r="W165">
        <v>371162.66529999999</v>
      </c>
      <c r="Y165" s="5">
        <v>3.3961999999999999</v>
      </c>
      <c r="Z165">
        <v>11.7479</v>
      </c>
      <c r="AA165">
        <v>0.8861</v>
      </c>
      <c r="AB165">
        <v>0.67649999999999999</v>
      </c>
      <c r="AC165">
        <v>-0.3674</v>
      </c>
      <c r="AD165" t="s">
        <v>33</v>
      </c>
      <c r="AE165">
        <v>13.2835</v>
      </c>
      <c r="AF165">
        <v>10.1191</v>
      </c>
      <c r="AG165">
        <v>6.45</v>
      </c>
      <c r="AH165">
        <v>49436.3505</v>
      </c>
      <c r="AJ165">
        <v>2.5832999999999999</v>
      </c>
      <c r="AK165">
        <v>29.664100000000001</v>
      </c>
      <c r="AL165">
        <v>0.6784</v>
      </c>
      <c r="AM165">
        <v>26.875499999999999</v>
      </c>
      <c r="AN165">
        <v>0.37819999999999998</v>
      </c>
      <c r="AO165">
        <v>195.11080000000001</v>
      </c>
      <c r="AP165">
        <v>48.812800000000003</v>
      </c>
      <c r="AQ165">
        <v>36.483899999999998</v>
      </c>
      <c r="AR165">
        <v>300.63799999999998</v>
      </c>
      <c r="AS165">
        <v>235952.95360000001</v>
      </c>
      <c r="AU165" s="1">
        <f t="shared" si="16"/>
        <v>44764</v>
      </c>
      <c r="AV165" s="30">
        <f t="shared" si="17"/>
        <v>4.7561491386377366</v>
      </c>
      <c r="AW165" s="31">
        <f t="shared" si="18"/>
        <v>-0.8589912144374553</v>
      </c>
      <c r="AX165">
        <f t="shared" ca="1" si="11"/>
        <v>-0.8193193063618518</v>
      </c>
      <c r="AY165">
        <f t="shared" ca="1" si="12"/>
        <v>-0.8623976891604751</v>
      </c>
      <c r="AZ165">
        <f t="shared" ca="1" si="13"/>
        <v>-0.97137102889144711</v>
      </c>
      <c r="BA165">
        <f t="shared" ca="1" si="14"/>
        <v>-1.0103125060412277</v>
      </c>
      <c r="BB165">
        <f t="shared" ca="1" si="15"/>
        <v>-1.0437731573866755</v>
      </c>
    </row>
    <row r="166" spans="1:54">
      <c r="A166" s="71">
        <v>44771</v>
      </c>
      <c r="B166" s="5">
        <v>2.6892999999999998</v>
      </c>
      <c r="C166">
        <v>7.5738000000000003</v>
      </c>
      <c r="D166">
        <v>0.65949999999999998</v>
      </c>
      <c r="E166">
        <v>44.801099999999998</v>
      </c>
      <c r="F166">
        <v>1.7323</v>
      </c>
      <c r="G166">
        <v>0</v>
      </c>
      <c r="H166">
        <v>26.863800000000001</v>
      </c>
      <c r="I166">
        <v>9.4894999999999996</v>
      </c>
      <c r="J166">
        <v>109.265</v>
      </c>
      <c r="K166">
        <v>429534.69329999998</v>
      </c>
      <c r="M166" s="71">
        <v>44771</v>
      </c>
      <c r="N166" s="5">
        <v>5.6101000000000001</v>
      </c>
      <c r="O166">
        <v>12.719900000000001</v>
      </c>
      <c r="P166">
        <v>0.60470000000000002</v>
      </c>
      <c r="Q166">
        <v>42.358800000000002</v>
      </c>
      <c r="R166">
        <v>1.6055999999999999</v>
      </c>
      <c r="S166" t="s">
        <v>33</v>
      </c>
      <c r="T166">
        <v>38.895200000000003</v>
      </c>
      <c r="U166">
        <v>26.182099999999998</v>
      </c>
      <c r="V166">
        <v>277.75</v>
      </c>
      <c r="W166">
        <v>384307.28899999999</v>
      </c>
      <c r="Y166" s="5">
        <v>3.3843000000000001</v>
      </c>
      <c r="Z166">
        <v>11.7479</v>
      </c>
      <c r="AA166">
        <v>0.8861</v>
      </c>
      <c r="AB166">
        <v>0.67649999999999999</v>
      </c>
      <c r="AC166">
        <v>-0.3674</v>
      </c>
      <c r="AD166" t="s">
        <v>33</v>
      </c>
      <c r="AE166">
        <v>13.2835</v>
      </c>
      <c r="AF166">
        <v>10.1191</v>
      </c>
      <c r="AG166">
        <v>6.4290000000000003</v>
      </c>
      <c r="AH166">
        <v>49280.399899999997</v>
      </c>
      <c r="AJ166">
        <v>2.8380000000000001</v>
      </c>
      <c r="AK166">
        <v>29.664100000000001</v>
      </c>
      <c r="AL166">
        <v>0.6784</v>
      </c>
      <c r="AM166">
        <v>26.875499999999999</v>
      </c>
      <c r="AN166">
        <v>0.37819999999999998</v>
      </c>
      <c r="AO166">
        <v>195.11080000000001</v>
      </c>
      <c r="AP166">
        <v>48.812800000000003</v>
      </c>
      <c r="AQ166">
        <v>36.483899999999998</v>
      </c>
      <c r="AR166">
        <v>335.358</v>
      </c>
      <c r="AS166">
        <v>263202.90389999998</v>
      </c>
      <c r="AU166" s="1">
        <f t="shared" si="16"/>
        <v>44771</v>
      </c>
      <c r="AV166" s="30">
        <f t="shared" si="17"/>
        <v>4.8949019959273619</v>
      </c>
      <c r="AW166" s="31">
        <f t="shared" si="18"/>
        <v>-0.81592110679179664</v>
      </c>
      <c r="AX166">
        <f t="shared" ca="1" si="11"/>
        <v>-0.8193193063618518</v>
      </c>
      <c r="AY166">
        <f t="shared" ca="1" si="12"/>
        <v>-0.86307683565634252</v>
      </c>
      <c r="AZ166">
        <f t="shared" ca="1" si="13"/>
        <v>-0.97137102889144711</v>
      </c>
      <c r="BA166">
        <f t="shared" ca="1" si="14"/>
        <v>-1.0103125060412277</v>
      </c>
      <c r="BB166">
        <f t="shared" ca="1" si="15"/>
        <v>-1.0437731573866755</v>
      </c>
    </row>
    <row r="167" spans="1:54">
      <c r="A167" s="71">
        <v>44778</v>
      </c>
      <c r="B167" s="5">
        <v>2.6861000000000002</v>
      </c>
      <c r="C167">
        <v>7.5738000000000003</v>
      </c>
      <c r="D167">
        <v>0.65949999999999998</v>
      </c>
      <c r="E167">
        <v>44.801099999999998</v>
      </c>
      <c r="F167">
        <v>1.7323</v>
      </c>
      <c r="G167">
        <v>0</v>
      </c>
      <c r="H167">
        <v>26.863800000000001</v>
      </c>
      <c r="I167">
        <v>9.4894999999999996</v>
      </c>
      <c r="J167">
        <v>108.89</v>
      </c>
      <c r="K167">
        <v>428060.52029999997</v>
      </c>
      <c r="M167" s="71">
        <v>44778</v>
      </c>
      <c r="N167" s="5">
        <v>5.5022000000000002</v>
      </c>
      <c r="O167">
        <v>12.719900000000001</v>
      </c>
      <c r="P167">
        <v>0.60470000000000002</v>
      </c>
      <c r="Q167">
        <v>42.358800000000002</v>
      </c>
      <c r="R167">
        <v>1.6055999999999999</v>
      </c>
      <c r="S167" t="s">
        <v>33</v>
      </c>
      <c r="T167">
        <v>38.895200000000003</v>
      </c>
      <c r="U167">
        <v>26.182099999999998</v>
      </c>
      <c r="V167">
        <v>275.25</v>
      </c>
      <c r="W167">
        <v>380848.17749999999</v>
      </c>
      <c r="Y167" s="5">
        <v>3.4318</v>
      </c>
      <c r="Z167">
        <v>11.7479</v>
      </c>
      <c r="AA167">
        <v>0.8861</v>
      </c>
      <c r="AB167">
        <v>0.67649999999999999</v>
      </c>
      <c r="AC167">
        <v>-0.3674</v>
      </c>
      <c r="AD167" t="s">
        <v>33</v>
      </c>
      <c r="AE167">
        <v>13.2835</v>
      </c>
      <c r="AF167">
        <v>10.1191</v>
      </c>
      <c r="AG167">
        <v>6.5110000000000001</v>
      </c>
      <c r="AH167">
        <v>49904.202400000002</v>
      </c>
      <c r="AJ167">
        <v>2.7650999999999999</v>
      </c>
      <c r="AK167">
        <v>29.664100000000001</v>
      </c>
      <c r="AL167">
        <v>0.6784</v>
      </c>
      <c r="AM167">
        <v>26.875499999999999</v>
      </c>
      <c r="AN167">
        <v>0.37819999999999998</v>
      </c>
      <c r="AO167">
        <v>195.11080000000001</v>
      </c>
      <c r="AP167">
        <v>48.812800000000003</v>
      </c>
      <c r="AQ167">
        <v>36.483899999999998</v>
      </c>
      <c r="AR167">
        <v>325.43099999999998</v>
      </c>
      <c r="AS167">
        <v>255411.82699999999</v>
      </c>
      <c r="AU167" s="1">
        <f t="shared" si="16"/>
        <v>44778</v>
      </c>
      <c r="AV167" s="30">
        <f t="shared" si="17"/>
        <v>4.8005993965533484</v>
      </c>
      <c r="AW167" s="31">
        <f t="shared" si="18"/>
        <v>-0.84519346330857936</v>
      </c>
      <c r="AX167">
        <f t="shared" ca="1" si="11"/>
        <v>-0.81619920622358166</v>
      </c>
      <c r="AY167">
        <f t="shared" ca="1" si="12"/>
        <v>-0.8580283231475061</v>
      </c>
      <c r="AZ167">
        <f t="shared" ca="1" si="13"/>
        <v>-0.97137102889144711</v>
      </c>
      <c r="BA167">
        <f t="shared" ca="1" si="14"/>
        <v>-1.0103125060412277</v>
      </c>
      <c r="BB167">
        <f t="shared" ca="1" si="15"/>
        <v>-1.0437731573866755</v>
      </c>
    </row>
    <row r="168" spans="1:54">
      <c r="A168" s="71">
        <v>44785</v>
      </c>
      <c r="B168" s="5">
        <v>2.8260000000000001</v>
      </c>
      <c r="C168">
        <v>7.5738000000000003</v>
      </c>
      <c r="D168">
        <v>0.65949999999999998</v>
      </c>
      <c r="E168">
        <v>44.801099999999998</v>
      </c>
      <c r="F168">
        <v>1.7323</v>
      </c>
      <c r="G168">
        <v>0</v>
      </c>
      <c r="H168">
        <v>26.863800000000001</v>
      </c>
      <c r="I168">
        <v>9.4894999999999996</v>
      </c>
      <c r="J168">
        <v>125.30500000000001</v>
      </c>
      <c r="K168">
        <v>492589.9853</v>
      </c>
      <c r="M168" s="71">
        <v>44785</v>
      </c>
      <c r="N168" s="5">
        <v>5.5118999999999998</v>
      </c>
      <c r="O168">
        <v>12.719900000000001</v>
      </c>
      <c r="P168">
        <v>0.60470000000000002</v>
      </c>
      <c r="Q168">
        <v>42.358800000000002</v>
      </c>
      <c r="R168">
        <v>1.6055999999999999</v>
      </c>
      <c r="S168" t="s">
        <v>33</v>
      </c>
      <c r="T168">
        <v>38.895200000000003</v>
      </c>
      <c r="U168">
        <v>26.182099999999998</v>
      </c>
      <c r="V168">
        <v>280.45</v>
      </c>
      <c r="W168">
        <v>388043.12949999998</v>
      </c>
      <c r="Y168" s="5">
        <v>3.3725000000000001</v>
      </c>
      <c r="Z168">
        <v>11.7479</v>
      </c>
      <c r="AA168">
        <v>0.8861</v>
      </c>
      <c r="AB168">
        <v>0.67649999999999999</v>
      </c>
      <c r="AC168">
        <v>-0.3674</v>
      </c>
      <c r="AD168" t="s">
        <v>33</v>
      </c>
      <c r="AE168">
        <v>13.2835</v>
      </c>
      <c r="AF168">
        <v>10.1191</v>
      </c>
      <c r="AG168">
        <v>6.4089999999999998</v>
      </c>
      <c r="AH168">
        <v>49124.449200000003</v>
      </c>
      <c r="AJ168">
        <v>3.0348999999999999</v>
      </c>
      <c r="AK168">
        <v>29.664100000000001</v>
      </c>
      <c r="AL168">
        <v>0.6784</v>
      </c>
      <c r="AM168">
        <v>26.875499999999999</v>
      </c>
      <c r="AN168">
        <v>0.37819999999999998</v>
      </c>
      <c r="AO168">
        <v>195.11080000000001</v>
      </c>
      <c r="AP168">
        <v>48.812800000000003</v>
      </c>
      <c r="AQ168">
        <v>36.483899999999998</v>
      </c>
      <c r="AR168">
        <v>362.214</v>
      </c>
      <c r="AS168">
        <v>284280.21360000002</v>
      </c>
      <c r="AU168" s="1">
        <f t="shared" si="16"/>
        <v>44785</v>
      </c>
      <c r="AV168" s="30">
        <f t="shared" si="17"/>
        <v>4.9038035566124103</v>
      </c>
      <c r="AW168" s="31">
        <f t="shared" si="18"/>
        <v>-0.81315798403952699</v>
      </c>
      <c r="AX168">
        <f t="shared" ca="1" si="11"/>
        <v>-0.81619920622358166</v>
      </c>
      <c r="AY168">
        <f t="shared" ca="1" si="12"/>
        <v>-0.8580283231475061</v>
      </c>
      <c r="AZ168">
        <f t="shared" ca="1" si="13"/>
        <v>-0.97137102889144711</v>
      </c>
      <c r="BA168">
        <f t="shared" ca="1" si="14"/>
        <v>-1.0103125060412277</v>
      </c>
      <c r="BB168">
        <f t="shared" ca="1" si="15"/>
        <v>-1.0437731573866755</v>
      </c>
    </row>
    <row r="169" spans="1:54">
      <c r="A169" s="71">
        <v>44792</v>
      </c>
      <c r="B169" s="5">
        <v>2.9525000000000001</v>
      </c>
      <c r="C169">
        <v>7.5738000000000003</v>
      </c>
      <c r="D169">
        <v>0.65949999999999998</v>
      </c>
      <c r="E169">
        <v>44.801099999999998</v>
      </c>
      <c r="F169">
        <v>1.7323</v>
      </c>
      <c r="G169">
        <v>0</v>
      </c>
      <c r="H169">
        <v>26.863800000000001</v>
      </c>
      <c r="I169">
        <v>9.4894999999999996</v>
      </c>
      <c r="J169">
        <v>140.155</v>
      </c>
      <c r="K169">
        <v>550967.23499999999</v>
      </c>
      <c r="M169" s="71">
        <v>44792</v>
      </c>
      <c r="N169" s="5">
        <v>5.6378000000000004</v>
      </c>
      <c r="O169">
        <v>12.719900000000001</v>
      </c>
      <c r="P169">
        <v>0.60470000000000002</v>
      </c>
      <c r="Q169">
        <v>42.358800000000002</v>
      </c>
      <c r="R169">
        <v>1.6055999999999999</v>
      </c>
      <c r="S169" t="s">
        <v>33</v>
      </c>
      <c r="T169">
        <v>38.895200000000003</v>
      </c>
      <c r="U169">
        <v>26.182099999999998</v>
      </c>
      <c r="V169">
        <v>292.85000000000002</v>
      </c>
      <c r="W169">
        <v>405200.32260000001</v>
      </c>
      <c r="Y169" s="5">
        <v>3.3250000000000002</v>
      </c>
      <c r="Z169">
        <v>11.7479</v>
      </c>
      <c r="AA169">
        <v>0.8861</v>
      </c>
      <c r="AB169">
        <v>0.67649999999999999</v>
      </c>
      <c r="AC169">
        <v>-0.3674</v>
      </c>
      <c r="AD169" t="s">
        <v>33</v>
      </c>
      <c r="AE169">
        <v>13.2835</v>
      </c>
      <c r="AF169">
        <v>10.1191</v>
      </c>
      <c r="AG169">
        <v>6.3280000000000003</v>
      </c>
      <c r="AH169">
        <v>48500.647799999999</v>
      </c>
      <c r="AJ169">
        <v>3.1217999999999999</v>
      </c>
      <c r="AK169">
        <v>29.664100000000001</v>
      </c>
      <c r="AL169">
        <v>0.6784</v>
      </c>
      <c r="AM169">
        <v>26.875499999999999</v>
      </c>
      <c r="AN169">
        <v>0.37819999999999998</v>
      </c>
      <c r="AO169">
        <v>195.11080000000001</v>
      </c>
      <c r="AP169">
        <v>48.812800000000003</v>
      </c>
      <c r="AQ169">
        <v>36.483899999999998</v>
      </c>
      <c r="AR169">
        <v>374.05900000000003</v>
      </c>
      <c r="AS169">
        <v>293576.8126</v>
      </c>
      <c r="AU169" s="1">
        <f t="shared" si="16"/>
        <v>44792</v>
      </c>
      <c r="AV169" s="30">
        <f t="shared" si="17"/>
        <v>4.9657407896322985</v>
      </c>
      <c r="AW169" s="31">
        <f t="shared" si="18"/>
        <v>-0.79393212198846641</v>
      </c>
      <c r="AX169">
        <f t="shared" ca="1" si="11"/>
        <v>-0.81343429631475395</v>
      </c>
      <c r="AY169">
        <f t="shared" ca="1" si="12"/>
        <v>-0.8580283231475061</v>
      </c>
      <c r="AZ169">
        <f t="shared" ca="1" si="13"/>
        <v>-0.97137102889144711</v>
      </c>
      <c r="BA169">
        <f t="shared" ca="1" si="14"/>
        <v>-1.0103125060412277</v>
      </c>
      <c r="BB169">
        <f t="shared" ca="1" si="15"/>
        <v>-1.0437731573866755</v>
      </c>
    </row>
    <row r="170" spans="1:54">
      <c r="A170" s="71">
        <v>44799</v>
      </c>
      <c r="B170" s="5">
        <v>3.1476999999999999</v>
      </c>
      <c r="C170">
        <v>7.5738000000000003</v>
      </c>
      <c r="D170">
        <v>0.65949999999999998</v>
      </c>
      <c r="E170">
        <v>44.801099999999998</v>
      </c>
      <c r="F170">
        <v>1.7323</v>
      </c>
      <c r="G170">
        <v>0</v>
      </c>
      <c r="H170">
        <v>26.863800000000001</v>
      </c>
      <c r="I170">
        <v>9.4894999999999996</v>
      </c>
      <c r="J170">
        <v>163.07</v>
      </c>
      <c r="K170">
        <v>641049.03150000004</v>
      </c>
      <c r="M170" s="71">
        <v>44799</v>
      </c>
      <c r="N170" s="5">
        <v>5.8186</v>
      </c>
      <c r="O170">
        <v>12.719900000000001</v>
      </c>
      <c r="P170">
        <v>0.60470000000000002</v>
      </c>
      <c r="Q170">
        <v>42.358800000000002</v>
      </c>
      <c r="R170">
        <v>1.6055999999999999</v>
      </c>
      <c r="S170" t="s">
        <v>33</v>
      </c>
      <c r="T170">
        <v>38.895200000000003</v>
      </c>
      <c r="U170">
        <v>26.182099999999998</v>
      </c>
      <c r="V170">
        <v>309.55</v>
      </c>
      <c r="W170">
        <v>428307.1875</v>
      </c>
      <c r="Y170" s="5">
        <v>3.3130999999999999</v>
      </c>
      <c r="Z170">
        <v>11.7479</v>
      </c>
      <c r="AA170">
        <v>0.8861</v>
      </c>
      <c r="AB170">
        <v>0.67649999999999999</v>
      </c>
      <c r="AC170">
        <v>-0.3674</v>
      </c>
      <c r="AD170" t="s">
        <v>33</v>
      </c>
      <c r="AE170">
        <v>13.2835</v>
      </c>
      <c r="AF170">
        <v>10.1191</v>
      </c>
      <c r="AG170">
        <v>6.3070000000000004</v>
      </c>
      <c r="AH170">
        <v>48344.697200000002</v>
      </c>
      <c r="AJ170">
        <v>3.3540000000000001</v>
      </c>
      <c r="AK170">
        <v>29.664100000000001</v>
      </c>
      <c r="AL170">
        <v>0.6784</v>
      </c>
      <c r="AM170">
        <v>26.875499999999999</v>
      </c>
      <c r="AN170">
        <v>0.37819999999999998</v>
      </c>
      <c r="AO170">
        <v>195.11080000000001</v>
      </c>
      <c r="AP170">
        <v>48.812800000000003</v>
      </c>
      <c r="AQ170">
        <v>36.483899999999998</v>
      </c>
      <c r="AR170">
        <v>405.71</v>
      </c>
      <c r="AS170">
        <v>318417.92749999999</v>
      </c>
      <c r="AU170" s="1">
        <f t="shared" si="16"/>
        <v>44799</v>
      </c>
      <c r="AV170" s="30">
        <f t="shared" si="17"/>
        <v>5.1338624667831949</v>
      </c>
      <c r="AW170" s="31">
        <f t="shared" si="18"/>
        <v>-0.74174567427198257</v>
      </c>
      <c r="AX170">
        <f t="shared" ca="1" si="11"/>
        <v>-0.8054192072290457</v>
      </c>
      <c r="AY170">
        <f t="shared" ca="1" si="12"/>
        <v>-0.8580283231475061</v>
      </c>
      <c r="AZ170">
        <f t="shared" ca="1" si="13"/>
        <v>-0.97137102889144711</v>
      </c>
      <c r="BA170">
        <f t="shared" ca="1" si="14"/>
        <v>-1.0103125060412277</v>
      </c>
      <c r="BB170">
        <f t="shared" ca="1" si="15"/>
        <v>-1.0437731573866755</v>
      </c>
    </row>
    <row r="171" spans="1:54">
      <c r="A171" s="71">
        <v>44806</v>
      </c>
      <c r="B171" s="5">
        <v>3.1562000000000001</v>
      </c>
      <c r="C171">
        <v>7.5738000000000003</v>
      </c>
      <c r="D171">
        <v>0.65949999999999998</v>
      </c>
      <c r="E171">
        <v>44.801099999999998</v>
      </c>
      <c r="F171">
        <v>1.7323</v>
      </c>
      <c r="G171">
        <v>0</v>
      </c>
      <c r="H171">
        <v>26.863800000000001</v>
      </c>
      <c r="I171">
        <v>9.4894999999999996</v>
      </c>
      <c r="J171">
        <v>164.065</v>
      </c>
      <c r="K171">
        <v>644960.50379999995</v>
      </c>
      <c r="M171" s="71">
        <v>44806</v>
      </c>
      <c r="N171" s="5">
        <v>5.3882000000000003</v>
      </c>
      <c r="O171">
        <v>12.719900000000001</v>
      </c>
      <c r="P171">
        <v>0.60470000000000002</v>
      </c>
      <c r="Q171">
        <v>42.358800000000002</v>
      </c>
      <c r="R171">
        <v>1.6055999999999999</v>
      </c>
      <c r="S171" t="s">
        <v>33</v>
      </c>
      <c r="T171">
        <v>38.895200000000003</v>
      </c>
      <c r="U171">
        <v>26.182099999999998</v>
      </c>
      <c r="V171">
        <v>284</v>
      </c>
      <c r="W171">
        <v>392955.06780000002</v>
      </c>
      <c r="Y171" s="5">
        <v>3.5030999999999999</v>
      </c>
      <c r="Z171">
        <v>11.7479</v>
      </c>
      <c r="AA171">
        <v>0.8861</v>
      </c>
      <c r="AB171">
        <v>0.67649999999999999</v>
      </c>
      <c r="AC171">
        <v>-0.3674</v>
      </c>
      <c r="AD171" t="s">
        <v>33</v>
      </c>
      <c r="AE171">
        <v>13.2835</v>
      </c>
      <c r="AF171">
        <v>10.1191</v>
      </c>
      <c r="AG171">
        <v>6.633</v>
      </c>
      <c r="AH171">
        <v>50839.907299999999</v>
      </c>
      <c r="AJ171">
        <v>3.0796000000000001</v>
      </c>
      <c r="AK171">
        <v>29.664100000000001</v>
      </c>
      <c r="AL171">
        <v>0.6784</v>
      </c>
      <c r="AM171">
        <v>26.875499999999999</v>
      </c>
      <c r="AN171">
        <v>0.37819999999999998</v>
      </c>
      <c r="AO171">
        <v>195.11080000000001</v>
      </c>
      <c r="AP171">
        <v>48.812800000000003</v>
      </c>
      <c r="AQ171">
        <v>36.483899999999998</v>
      </c>
      <c r="AR171">
        <v>368.30399999999997</v>
      </c>
      <c r="AS171">
        <v>289060.2463</v>
      </c>
      <c r="AU171" s="1">
        <f t="shared" si="16"/>
        <v>44806</v>
      </c>
      <c r="AV171" s="30">
        <f t="shared" si="17"/>
        <v>4.7955965810218348</v>
      </c>
      <c r="AW171" s="31">
        <f t="shared" si="18"/>
        <v>-0.84674638126416346</v>
      </c>
      <c r="AX171">
        <f t="shared" ca="1" si="11"/>
        <v>-0.8054192072290457</v>
      </c>
      <c r="AY171">
        <f t="shared" ca="1" si="12"/>
        <v>-0.8580283231475061</v>
      </c>
      <c r="AZ171">
        <f t="shared" ca="1" si="13"/>
        <v>-0.97137102889144711</v>
      </c>
      <c r="BA171">
        <f t="shared" ca="1" si="14"/>
        <v>-1.0103125060412277</v>
      </c>
      <c r="BB171">
        <f t="shared" ca="1" si="15"/>
        <v>-1.0437731573866755</v>
      </c>
    </row>
    <row r="172" spans="1:54">
      <c r="A172" s="71">
        <v>44813</v>
      </c>
      <c r="B172" s="5">
        <v>3.4382000000000001</v>
      </c>
      <c r="C172">
        <v>7.5738000000000003</v>
      </c>
      <c r="D172">
        <v>0.65949999999999998</v>
      </c>
      <c r="E172">
        <v>44.801099999999998</v>
      </c>
      <c r="F172">
        <v>1.7323</v>
      </c>
      <c r="G172">
        <v>0</v>
      </c>
      <c r="H172">
        <v>26.863800000000001</v>
      </c>
      <c r="I172">
        <v>9.4894999999999996</v>
      </c>
      <c r="J172">
        <v>197.16</v>
      </c>
      <c r="K172">
        <v>775061.1827</v>
      </c>
      <c r="M172" s="71">
        <v>44813</v>
      </c>
      <c r="N172" s="5">
        <v>5.5369999999999999</v>
      </c>
      <c r="O172">
        <v>12.719900000000001</v>
      </c>
      <c r="P172">
        <v>0.60470000000000002</v>
      </c>
      <c r="Q172">
        <v>42.358800000000002</v>
      </c>
      <c r="R172">
        <v>1.6055999999999999</v>
      </c>
      <c r="S172" t="s">
        <v>33</v>
      </c>
      <c r="T172">
        <v>38.895200000000003</v>
      </c>
      <c r="U172">
        <v>26.182099999999998</v>
      </c>
      <c r="V172">
        <v>300.60000000000002</v>
      </c>
      <c r="W172">
        <v>415923.56829999998</v>
      </c>
      <c r="Y172" s="5">
        <v>3.3725000000000001</v>
      </c>
      <c r="Z172">
        <v>11.7479</v>
      </c>
      <c r="AA172">
        <v>0.8861</v>
      </c>
      <c r="AB172">
        <v>0.67649999999999999</v>
      </c>
      <c r="AC172">
        <v>-0.3674</v>
      </c>
      <c r="AD172" t="s">
        <v>33</v>
      </c>
      <c r="AE172">
        <v>13.2835</v>
      </c>
      <c r="AF172">
        <v>10.1191</v>
      </c>
      <c r="AG172">
        <v>6.4089999999999998</v>
      </c>
      <c r="AH172">
        <v>49124.450299999997</v>
      </c>
      <c r="AJ172">
        <v>3.3845999999999998</v>
      </c>
      <c r="AK172">
        <v>29.664100000000001</v>
      </c>
      <c r="AL172">
        <v>0.6784</v>
      </c>
      <c r="AM172">
        <v>26.875499999999999</v>
      </c>
      <c r="AN172">
        <v>0.37819999999999998</v>
      </c>
      <c r="AO172">
        <v>195.11080000000001</v>
      </c>
      <c r="AP172">
        <v>48.812800000000003</v>
      </c>
      <c r="AQ172">
        <v>36.483899999999998</v>
      </c>
      <c r="AR172">
        <v>409.88200000000001</v>
      </c>
      <c r="AS172">
        <v>321692.43810000003</v>
      </c>
      <c r="AU172" s="1">
        <f t="shared" si="16"/>
        <v>44813</v>
      </c>
      <c r="AV172" s="30">
        <f t="shared" si="17"/>
        <v>5.0175069938546475</v>
      </c>
      <c r="AW172" s="31">
        <f t="shared" si="18"/>
        <v>-0.77786343676053038</v>
      </c>
      <c r="AX172">
        <f t="shared" ca="1" si="11"/>
        <v>-0.81343429631475395</v>
      </c>
      <c r="AY172">
        <f t="shared" ca="1" si="12"/>
        <v>-0.8580283231475061</v>
      </c>
      <c r="AZ172">
        <f t="shared" ca="1" si="13"/>
        <v>-0.97137102889144711</v>
      </c>
      <c r="BA172">
        <f t="shared" ca="1" si="14"/>
        <v>-1.0103125060412277</v>
      </c>
      <c r="BB172">
        <f t="shared" ca="1" si="15"/>
        <v>-1.0437731573866755</v>
      </c>
    </row>
    <row r="173" spans="1:54">
      <c r="A173" s="71">
        <v>44820</v>
      </c>
      <c r="B173" s="5">
        <v>3.5537000000000001</v>
      </c>
      <c r="C173">
        <v>7.5738000000000003</v>
      </c>
      <c r="D173">
        <v>0.65949999999999998</v>
      </c>
      <c r="E173">
        <v>44.801099999999998</v>
      </c>
      <c r="F173">
        <v>1.7323</v>
      </c>
      <c r="G173">
        <v>0</v>
      </c>
      <c r="H173">
        <v>26.863800000000001</v>
      </c>
      <c r="I173">
        <v>9.4894999999999996</v>
      </c>
      <c r="J173">
        <v>210.715</v>
      </c>
      <c r="K173">
        <v>828347.62179999996</v>
      </c>
      <c r="M173" s="71">
        <v>44820</v>
      </c>
      <c r="N173" s="5">
        <v>5.5057999999999998</v>
      </c>
      <c r="O173">
        <v>12.719900000000001</v>
      </c>
      <c r="P173">
        <v>0.60470000000000002</v>
      </c>
      <c r="Q173">
        <v>42.358800000000002</v>
      </c>
      <c r="R173">
        <v>1.6055999999999999</v>
      </c>
      <c r="S173" t="s">
        <v>33</v>
      </c>
      <c r="T173">
        <v>38.895200000000003</v>
      </c>
      <c r="U173">
        <v>26.182099999999998</v>
      </c>
      <c r="V173">
        <v>304.14999999999998</v>
      </c>
      <c r="W173">
        <v>420835.50660000002</v>
      </c>
      <c r="Y173" s="5">
        <v>3.3250000000000002</v>
      </c>
      <c r="Z173">
        <v>11.7479</v>
      </c>
      <c r="AA173">
        <v>0.8861</v>
      </c>
      <c r="AB173">
        <v>0.67649999999999999</v>
      </c>
      <c r="AC173">
        <v>-0.3674</v>
      </c>
      <c r="AD173" t="s">
        <v>33</v>
      </c>
      <c r="AE173">
        <v>13.2835</v>
      </c>
      <c r="AF173">
        <v>10.1191</v>
      </c>
      <c r="AG173">
        <v>6.3280000000000003</v>
      </c>
      <c r="AH173">
        <v>48500.647799999999</v>
      </c>
      <c r="AJ173">
        <v>3.6528999999999998</v>
      </c>
      <c r="AK173">
        <v>29.664100000000001</v>
      </c>
      <c r="AL173">
        <v>0.6784</v>
      </c>
      <c r="AM173">
        <v>26.875499999999999</v>
      </c>
      <c r="AN173">
        <v>0.37819999999999998</v>
      </c>
      <c r="AO173">
        <v>195.11080000000001</v>
      </c>
      <c r="AP173">
        <v>48.812800000000003</v>
      </c>
      <c r="AQ173">
        <v>36.483899999999998</v>
      </c>
      <c r="AR173">
        <v>446.47300000000001</v>
      </c>
      <c r="AS173">
        <v>350410.27250000002</v>
      </c>
      <c r="AU173" s="1">
        <f t="shared" si="16"/>
        <v>44820</v>
      </c>
      <c r="AV173" s="30">
        <f t="shared" si="17"/>
        <v>5.1645967508391433</v>
      </c>
      <c r="AW173" s="31">
        <f t="shared" si="18"/>
        <v>-0.73220548210182157</v>
      </c>
      <c r="AX173">
        <f t="shared" ca="1" si="11"/>
        <v>-0.81343429631475395</v>
      </c>
      <c r="AY173">
        <f t="shared" ca="1" si="12"/>
        <v>-0.8580283231475061</v>
      </c>
      <c r="AZ173">
        <f t="shared" ca="1" si="13"/>
        <v>-0.97137102889144711</v>
      </c>
      <c r="BA173">
        <f t="shared" ca="1" si="14"/>
        <v>-1.0103125060412277</v>
      </c>
      <c r="BB173">
        <f t="shared" ca="1" si="15"/>
        <v>-1.0437731573866755</v>
      </c>
    </row>
    <row r="174" spans="1:54">
      <c r="A174" s="71">
        <v>44827</v>
      </c>
      <c r="B174" s="5">
        <v>3.4295</v>
      </c>
      <c r="C174">
        <v>7.5738000000000003</v>
      </c>
      <c r="D174">
        <v>0.65949999999999998</v>
      </c>
      <c r="E174">
        <v>44.801099999999998</v>
      </c>
      <c r="F174">
        <v>1.7323</v>
      </c>
      <c r="G174">
        <v>0</v>
      </c>
      <c r="H174">
        <v>26.863800000000001</v>
      </c>
      <c r="I174">
        <v>9.4894999999999996</v>
      </c>
      <c r="J174">
        <v>196.17500000000001</v>
      </c>
      <c r="K174">
        <v>771033.19990000001</v>
      </c>
      <c r="M174" s="71">
        <v>44827</v>
      </c>
      <c r="N174" s="5">
        <v>5.3010000000000002</v>
      </c>
      <c r="O174">
        <v>12.719900000000001</v>
      </c>
      <c r="P174">
        <v>0.60470000000000002</v>
      </c>
      <c r="Q174">
        <v>42.358800000000002</v>
      </c>
      <c r="R174">
        <v>1.6055999999999999</v>
      </c>
      <c r="S174" t="s">
        <v>33</v>
      </c>
      <c r="T174">
        <v>38.895200000000003</v>
      </c>
      <c r="U174">
        <v>26.182099999999998</v>
      </c>
      <c r="V174">
        <v>294.85000000000002</v>
      </c>
      <c r="W174">
        <v>407967.61180000001</v>
      </c>
      <c r="Y174" s="5">
        <v>3.1349999999999998</v>
      </c>
      <c r="Z174">
        <v>11.7479</v>
      </c>
      <c r="AA174">
        <v>0.8861</v>
      </c>
      <c r="AB174">
        <v>0.67649999999999999</v>
      </c>
      <c r="AC174">
        <v>-0.3674</v>
      </c>
      <c r="AD174" t="s">
        <v>33</v>
      </c>
      <c r="AE174">
        <v>13.2835</v>
      </c>
      <c r="AF174">
        <v>10.1191</v>
      </c>
      <c r="AG174">
        <v>6.0019999999999998</v>
      </c>
      <c r="AH174">
        <v>46005.437599999997</v>
      </c>
      <c r="AJ174">
        <v>3.5478000000000001</v>
      </c>
      <c r="AK174">
        <v>29.664100000000001</v>
      </c>
      <c r="AL174">
        <v>0.6784</v>
      </c>
      <c r="AM174">
        <v>26.875499999999999</v>
      </c>
      <c r="AN174">
        <v>0.37819999999999998</v>
      </c>
      <c r="AO174">
        <v>195.11080000000001</v>
      </c>
      <c r="AP174">
        <v>48.812800000000003</v>
      </c>
      <c r="AQ174">
        <v>36.483899999999998</v>
      </c>
      <c r="AR174">
        <v>432.13400000000001</v>
      </c>
      <c r="AS174">
        <v>339156.49469999998</v>
      </c>
      <c r="AU174" s="1">
        <f t="shared" si="16"/>
        <v>44827</v>
      </c>
      <c r="AV174" s="30">
        <f t="shared" si="17"/>
        <v>5.0239589646977567</v>
      </c>
      <c r="AW174" s="31">
        <f t="shared" si="18"/>
        <v>-0.77586068824660737</v>
      </c>
      <c r="AX174">
        <f t="shared" ca="1" si="11"/>
        <v>-0.81343429631475395</v>
      </c>
      <c r="AY174">
        <f t="shared" ca="1" si="12"/>
        <v>-0.8580283231475061</v>
      </c>
      <c r="AZ174">
        <f t="shared" ca="1" si="13"/>
        <v>-0.97137102889144711</v>
      </c>
      <c r="BA174">
        <f t="shared" ca="1" si="14"/>
        <v>-1.0103125060412277</v>
      </c>
      <c r="BB174">
        <f t="shared" ca="1" si="15"/>
        <v>-1.0437731573866755</v>
      </c>
    </row>
    <row r="175" spans="1:54">
      <c r="A175" s="71">
        <v>44834</v>
      </c>
      <c r="B175" s="5">
        <v>3.1339000000000001</v>
      </c>
      <c r="C175">
        <v>8.3983000000000008</v>
      </c>
      <c r="D175">
        <v>0.84240000000000004</v>
      </c>
      <c r="E175">
        <v>42.605499999999999</v>
      </c>
      <c r="F175">
        <v>1.6899</v>
      </c>
      <c r="G175">
        <v>0</v>
      </c>
      <c r="H175">
        <v>25.5444</v>
      </c>
      <c r="I175">
        <v>10.29</v>
      </c>
      <c r="J175">
        <v>194.04499999999999</v>
      </c>
      <c r="K175">
        <v>762208.49419999996</v>
      </c>
      <c r="M175" s="71">
        <v>44834</v>
      </c>
      <c r="N175" s="5">
        <v>5.0849000000000002</v>
      </c>
      <c r="O175">
        <v>12.0801</v>
      </c>
      <c r="P175">
        <v>0.96220000000000006</v>
      </c>
      <c r="Q175">
        <v>42.487400000000001</v>
      </c>
      <c r="R175">
        <v>1.712</v>
      </c>
      <c r="S175" t="s">
        <v>33</v>
      </c>
      <c r="T175">
        <v>38.554900000000004</v>
      </c>
      <c r="U175">
        <v>26.6312</v>
      </c>
      <c r="V175">
        <v>283.45</v>
      </c>
      <c r="W175">
        <v>392194.06329999998</v>
      </c>
      <c r="Y175" s="5">
        <v>1.3994</v>
      </c>
      <c r="Z175">
        <v>17.6098</v>
      </c>
      <c r="AA175">
        <v>2.0343</v>
      </c>
      <c r="AB175">
        <v>0.54759999999999998</v>
      </c>
      <c r="AC175">
        <v>-0.54569999999999996</v>
      </c>
      <c r="AD175" t="s">
        <v>33</v>
      </c>
      <c r="AE175">
        <v>18.026399999999999</v>
      </c>
      <c r="AF175">
        <v>13.604900000000001</v>
      </c>
      <c r="AG175">
        <v>5.7779999999999996</v>
      </c>
      <c r="AH175">
        <v>44289.980600000003</v>
      </c>
      <c r="AJ175">
        <v>3.0943000000000001</v>
      </c>
      <c r="AK175">
        <v>25.887899999999998</v>
      </c>
      <c r="AL175">
        <v>1.1877</v>
      </c>
      <c r="AM175">
        <v>26.342400000000001</v>
      </c>
      <c r="AN175">
        <v>0.33310000000000001</v>
      </c>
      <c r="AO175">
        <v>195.11080000000001</v>
      </c>
      <c r="AP175">
        <v>47.88</v>
      </c>
      <c r="AQ175">
        <v>33.8005</v>
      </c>
      <c r="AR175">
        <v>439.80700000000002</v>
      </c>
      <c r="AS175">
        <v>345178.58309999999</v>
      </c>
      <c r="AU175" s="1">
        <f t="shared" si="16"/>
        <v>44834</v>
      </c>
      <c r="AV175" s="30">
        <f t="shared" si="17"/>
        <v>4.5991929587915754</v>
      </c>
      <c r="AW175" s="31">
        <f t="shared" si="18"/>
        <v>-0.90771179355688059</v>
      </c>
      <c r="AX175">
        <f t="shared" ca="1" si="11"/>
        <v>-0.81343429631475395</v>
      </c>
      <c r="AY175">
        <f t="shared" ca="1" si="12"/>
        <v>-0.8580283231475061</v>
      </c>
      <c r="AZ175">
        <f t="shared" ca="1" si="13"/>
        <v>-0.97137102889144711</v>
      </c>
      <c r="BA175">
        <f t="shared" ca="1" si="14"/>
        <v>-1.0103125060412277</v>
      </c>
      <c r="BB175">
        <f t="shared" ca="1" si="15"/>
        <v>-1.0437731573866755</v>
      </c>
    </row>
    <row r="176" spans="1:54">
      <c r="A176" s="71">
        <v>44841</v>
      </c>
      <c r="B176" s="5">
        <v>3.3466999999999998</v>
      </c>
      <c r="C176">
        <v>8.3983000000000008</v>
      </c>
      <c r="D176">
        <v>0.84240000000000004</v>
      </c>
      <c r="E176">
        <v>42.605499999999999</v>
      </c>
      <c r="F176">
        <v>1.6899</v>
      </c>
      <c r="G176">
        <v>0</v>
      </c>
      <c r="H176">
        <v>25.5444</v>
      </c>
      <c r="I176">
        <v>10.29</v>
      </c>
      <c r="J176">
        <v>223.3</v>
      </c>
      <c r="K176">
        <v>876720.15410000004</v>
      </c>
      <c r="M176" s="71">
        <v>44841</v>
      </c>
      <c r="N176" s="5">
        <v>5.2366000000000001</v>
      </c>
      <c r="O176">
        <v>12.0801</v>
      </c>
      <c r="P176">
        <v>0.96220000000000006</v>
      </c>
      <c r="Q176">
        <v>42.487400000000001</v>
      </c>
      <c r="R176">
        <v>1.712</v>
      </c>
      <c r="S176" t="s">
        <v>33</v>
      </c>
      <c r="T176">
        <v>38.554900000000004</v>
      </c>
      <c r="U176">
        <v>26.6312</v>
      </c>
      <c r="V176">
        <v>300</v>
      </c>
      <c r="W176">
        <v>415093.38150000002</v>
      </c>
      <c r="Y176" s="5">
        <v>1.5226</v>
      </c>
      <c r="Z176">
        <v>17.6098</v>
      </c>
      <c r="AA176">
        <v>2.0343</v>
      </c>
      <c r="AB176">
        <v>0.54759999999999998</v>
      </c>
      <c r="AC176">
        <v>-0.54569999999999996</v>
      </c>
      <c r="AD176" t="s">
        <v>33</v>
      </c>
      <c r="AE176">
        <v>18.026399999999999</v>
      </c>
      <c r="AF176">
        <v>13.604900000000001</v>
      </c>
      <c r="AG176">
        <v>6.1449999999999996</v>
      </c>
      <c r="AH176">
        <v>47097.092100000002</v>
      </c>
      <c r="AJ176">
        <v>3.4131</v>
      </c>
      <c r="AK176">
        <v>25.887899999999998</v>
      </c>
      <c r="AL176">
        <v>1.1877</v>
      </c>
      <c r="AM176">
        <v>26.342400000000001</v>
      </c>
      <c r="AN176">
        <v>0.33310000000000001</v>
      </c>
      <c r="AO176">
        <v>195.11080000000001</v>
      </c>
      <c r="AP176">
        <v>47.88</v>
      </c>
      <c r="AQ176">
        <v>33.8005</v>
      </c>
      <c r="AR176">
        <v>490.59199999999998</v>
      </c>
      <c r="AS176">
        <v>385037.28120000003</v>
      </c>
      <c r="AU176" s="1">
        <f t="shared" si="16"/>
        <v>44841</v>
      </c>
      <c r="AV176" s="30">
        <f t="shared" si="17"/>
        <v>4.8499713004291287</v>
      </c>
      <c r="AW176" s="31">
        <f t="shared" si="18"/>
        <v>-0.82986798997319189</v>
      </c>
      <c r="AX176">
        <f t="shared" ca="1" si="11"/>
        <v>-0.81343429631475395</v>
      </c>
      <c r="AY176">
        <f t="shared" ca="1" si="12"/>
        <v>-0.8580283231475061</v>
      </c>
      <c r="AZ176">
        <f t="shared" ca="1" si="13"/>
        <v>-0.96138563809594579</v>
      </c>
      <c r="BA176">
        <f t="shared" ca="1" si="14"/>
        <v>-1.0103125060412277</v>
      </c>
      <c r="BB176">
        <f t="shared" ca="1" si="15"/>
        <v>-1.0437731573866755</v>
      </c>
    </row>
    <row r="177" spans="1:54">
      <c r="A177" s="71">
        <v>44848</v>
      </c>
      <c r="B177" s="5">
        <v>3.2524999999999999</v>
      </c>
      <c r="C177">
        <v>8.3983000000000008</v>
      </c>
      <c r="D177">
        <v>0.84240000000000004</v>
      </c>
      <c r="E177">
        <v>42.605499999999999</v>
      </c>
      <c r="F177">
        <v>1.6899</v>
      </c>
      <c r="G177">
        <v>0</v>
      </c>
      <c r="H177">
        <v>25.5444</v>
      </c>
      <c r="I177">
        <v>10.29</v>
      </c>
      <c r="J177">
        <v>210.5</v>
      </c>
      <c r="K177">
        <v>826020.65659999999</v>
      </c>
      <c r="M177" s="71">
        <v>44848</v>
      </c>
      <c r="N177" s="5">
        <v>4.9077999999999999</v>
      </c>
      <c r="O177">
        <v>12.0801</v>
      </c>
      <c r="P177">
        <v>0.96220000000000006</v>
      </c>
      <c r="Q177">
        <v>42.487400000000001</v>
      </c>
      <c r="R177">
        <v>1.712</v>
      </c>
      <c r="S177" t="s">
        <v>33</v>
      </c>
      <c r="T177">
        <v>38.554900000000004</v>
      </c>
      <c r="U177">
        <v>26.6312</v>
      </c>
      <c r="V177">
        <v>280.95</v>
      </c>
      <c r="W177">
        <v>388734.95179999998</v>
      </c>
      <c r="Y177" s="5">
        <v>1.3720000000000001</v>
      </c>
      <c r="Z177">
        <v>17.6098</v>
      </c>
      <c r="AA177">
        <v>2.0343</v>
      </c>
      <c r="AB177">
        <v>0.54759999999999998</v>
      </c>
      <c r="AC177">
        <v>-0.54569999999999996</v>
      </c>
      <c r="AD177" t="s">
        <v>33</v>
      </c>
      <c r="AE177">
        <v>18.026399999999999</v>
      </c>
      <c r="AF177">
        <v>13.604900000000001</v>
      </c>
      <c r="AG177">
        <v>5.6970000000000001</v>
      </c>
      <c r="AH177">
        <v>43666.178099999997</v>
      </c>
      <c r="AJ177">
        <v>3.1991000000000001</v>
      </c>
      <c r="AK177">
        <v>25.887899999999998</v>
      </c>
      <c r="AL177">
        <v>1.1877</v>
      </c>
      <c r="AM177">
        <v>26.342400000000001</v>
      </c>
      <c r="AN177">
        <v>0.33310000000000001</v>
      </c>
      <c r="AO177">
        <v>195.11080000000001</v>
      </c>
      <c r="AP177">
        <v>47.88</v>
      </c>
      <c r="AQ177">
        <v>33.8005</v>
      </c>
      <c r="AR177">
        <v>456.49599999999998</v>
      </c>
      <c r="AS177">
        <v>358276.62560000003</v>
      </c>
      <c r="AU177" s="1">
        <f t="shared" si="16"/>
        <v>44848</v>
      </c>
      <c r="AV177" s="30">
        <f t="shared" si="17"/>
        <v>4.6093753251670204</v>
      </c>
      <c r="AW177" s="31">
        <f t="shared" si="18"/>
        <v>-0.90455109744982642</v>
      </c>
      <c r="AX177">
        <f t="shared" ca="1" si="11"/>
        <v>-0.81343429631475395</v>
      </c>
      <c r="AY177">
        <f t="shared" ca="1" si="12"/>
        <v>-0.85304133227428458</v>
      </c>
      <c r="AZ177">
        <f t="shared" ca="1" si="13"/>
        <v>-0.95066859630637823</v>
      </c>
      <c r="BA177">
        <f t="shared" ca="1" si="14"/>
        <v>-1.0103125060412277</v>
      </c>
      <c r="BB177">
        <f t="shared" ca="1" si="15"/>
        <v>-1.0437731573866755</v>
      </c>
    </row>
    <row r="178" spans="1:54">
      <c r="A178" s="71">
        <v>44855</v>
      </c>
      <c r="B178" s="5">
        <v>3.3144</v>
      </c>
      <c r="C178">
        <v>8.3983000000000008</v>
      </c>
      <c r="D178">
        <v>0.84240000000000004</v>
      </c>
      <c r="E178">
        <v>42.605499999999999</v>
      </c>
      <c r="F178">
        <v>1.6899</v>
      </c>
      <c r="G178">
        <v>0</v>
      </c>
      <c r="H178">
        <v>25.5444</v>
      </c>
      <c r="I178">
        <v>10.29</v>
      </c>
      <c r="J178">
        <v>219.08</v>
      </c>
      <c r="K178">
        <v>859305.94709999999</v>
      </c>
      <c r="M178" s="71">
        <v>44855</v>
      </c>
      <c r="N178" s="5">
        <v>4.9150999999999998</v>
      </c>
      <c r="O178">
        <v>12.0801</v>
      </c>
      <c r="P178">
        <v>0.96220000000000006</v>
      </c>
      <c r="Q178">
        <v>42.487400000000001</v>
      </c>
      <c r="R178">
        <v>1.712</v>
      </c>
      <c r="S178" t="s">
        <v>33</v>
      </c>
      <c r="T178">
        <v>38.554900000000004</v>
      </c>
      <c r="U178">
        <v>26.6312</v>
      </c>
      <c r="V178">
        <v>287.05</v>
      </c>
      <c r="W178">
        <v>397175.1839</v>
      </c>
      <c r="Y178" s="5">
        <v>1.3376999999999999</v>
      </c>
      <c r="Z178">
        <v>17.6098</v>
      </c>
      <c r="AA178">
        <v>2.0343</v>
      </c>
      <c r="AB178">
        <v>0.54759999999999998</v>
      </c>
      <c r="AC178">
        <v>-0.54569999999999996</v>
      </c>
      <c r="AD178" t="s">
        <v>33</v>
      </c>
      <c r="AE178">
        <v>18.026399999999999</v>
      </c>
      <c r="AF178">
        <v>13.604900000000001</v>
      </c>
      <c r="AG178">
        <v>5.5949999999999998</v>
      </c>
      <c r="AH178">
        <v>42886.424899999998</v>
      </c>
      <c r="AJ178">
        <v>3.2902999999999998</v>
      </c>
      <c r="AK178">
        <v>25.887899999999998</v>
      </c>
      <c r="AL178">
        <v>1.1877</v>
      </c>
      <c r="AM178">
        <v>26.342400000000001</v>
      </c>
      <c r="AN178">
        <v>0.33310000000000001</v>
      </c>
      <c r="AO178">
        <v>195.11080000000001</v>
      </c>
      <c r="AP178">
        <v>47.88</v>
      </c>
      <c r="AQ178">
        <v>33.8005</v>
      </c>
      <c r="AR178">
        <v>471.02600000000001</v>
      </c>
      <c r="AS178">
        <v>369680.95559999999</v>
      </c>
      <c r="AU178" s="1">
        <f t="shared" si="16"/>
        <v>44855</v>
      </c>
      <c r="AV178" s="30">
        <f t="shared" si="17"/>
        <v>4.6745586102058994</v>
      </c>
      <c r="AW178" s="31">
        <f t="shared" si="18"/>
        <v>-0.88431763229341498</v>
      </c>
      <c r="AX178">
        <f t="shared" ca="1" si="11"/>
        <v>-0.81343429631475395</v>
      </c>
      <c r="AY178">
        <f t="shared" ca="1" si="12"/>
        <v>-0.85304133227428458</v>
      </c>
      <c r="AZ178">
        <f t="shared" ca="1" si="13"/>
        <v>-0.95066859630637823</v>
      </c>
      <c r="BA178">
        <f t="shared" ca="1" si="14"/>
        <v>-1.0103125060412277</v>
      </c>
      <c r="BB178">
        <f t="shared" ca="1" si="15"/>
        <v>-1.0437731573866755</v>
      </c>
    </row>
    <row r="179" spans="1:54">
      <c r="A179" s="71">
        <v>44862</v>
      </c>
      <c r="B179" s="5">
        <v>3.4337</v>
      </c>
      <c r="C179">
        <v>8.3983000000000008</v>
      </c>
      <c r="D179">
        <v>0.84240000000000004</v>
      </c>
      <c r="E179">
        <v>42.605499999999999</v>
      </c>
      <c r="F179">
        <v>1.6899</v>
      </c>
      <c r="G179">
        <v>0</v>
      </c>
      <c r="H179">
        <v>25.5444</v>
      </c>
      <c r="I179">
        <v>10.29</v>
      </c>
      <c r="J179">
        <v>235.45500000000001</v>
      </c>
      <c r="K179">
        <v>923534.24210000003</v>
      </c>
      <c r="M179" s="71">
        <v>44862</v>
      </c>
      <c r="N179" s="5">
        <v>5.1589</v>
      </c>
      <c r="O179">
        <v>12.0801</v>
      </c>
      <c r="P179">
        <v>0.96220000000000006</v>
      </c>
      <c r="Q179">
        <v>42.487400000000001</v>
      </c>
      <c r="R179">
        <v>1.712</v>
      </c>
      <c r="S179" t="s">
        <v>33</v>
      </c>
      <c r="T179">
        <v>38.554900000000004</v>
      </c>
      <c r="U179">
        <v>26.6312</v>
      </c>
      <c r="V179">
        <v>312.05</v>
      </c>
      <c r="W179">
        <v>431766.299</v>
      </c>
      <c r="Y179" s="5">
        <v>1.4473</v>
      </c>
      <c r="Z179">
        <v>17.6098</v>
      </c>
      <c r="AA179">
        <v>2.0343</v>
      </c>
      <c r="AB179">
        <v>0.54759999999999998</v>
      </c>
      <c r="AC179">
        <v>-0.54569999999999996</v>
      </c>
      <c r="AD179" t="s">
        <v>33</v>
      </c>
      <c r="AE179">
        <v>18.026399999999999</v>
      </c>
      <c r="AF179">
        <v>13.604900000000001</v>
      </c>
      <c r="AG179">
        <v>5.9210000000000003</v>
      </c>
      <c r="AH179">
        <v>45381.6351</v>
      </c>
      <c r="AJ179">
        <v>3.4821</v>
      </c>
      <c r="AK179">
        <v>25.887899999999998</v>
      </c>
      <c r="AL179">
        <v>1.1877</v>
      </c>
      <c r="AM179">
        <v>26.342400000000001</v>
      </c>
      <c r="AN179">
        <v>0.33310000000000001</v>
      </c>
      <c r="AO179">
        <v>195.11080000000001</v>
      </c>
      <c r="AP179">
        <v>47.88</v>
      </c>
      <c r="AQ179">
        <v>33.8005</v>
      </c>
      <c r="AR179">
        <v>501.57400000000001</v>
      </c>
      <c r="AS179">
        <v>393656.39529999997</v>
      </c>
      <c r="AU179" s="1">
        <f t="shared" si="16"/>
        <v>44862</v>
      </c>
      <c r="AV179" s="30">
        <f t="shared" si="17"/>
        <v>4.8797725691829426</v>
      </c>
      <c r="AW179" s="31">
        <f t="shared" si="18"/>
        <v>-0.82061741396145071</v>
      </c>
      <c r="AX179">
        <f t="shared" ca="1" si="11"/>
        <v>-0.81343429631475395</v>
      </c>
      <c r="AY179">
        <f t="shared" ca="1" si="12"/>
        <v>-0.8580283231475061</v>
      </c>
      <c r="AZ179">
        <f t="shared" ca="1" si="13"/>
        <v>-0.95066859630637823</v>
      </c>
      <c r="BA179">
        <f t="shared" ca="1" si="14"/>
        <v>-1.0103125060412277</v>
      </c>
      <c r="BB179">
        <f t="shared" ca="1" si="15"/>
        <v>-1.0437731573866755</v>
      </c>
    </row>
    <row r="180" spans="1:54">
      <c r="A180" s="71">
        <v>44869</v>
      </c>
      <c r="B180" s="5">
        <v>3.5137</v>
      </c>
      <c r="C180">
        <v>8.3983000000000008</v>
      </c>
      <c r="D180">
        <v>0.84240000000000004</v>
      </c>
      <c r="E180">
        <v>42.605499999999999</v>
      </c>
      <c r="F180">
        <v>1.6899</v>
      </c>
      <c r="G180">
        <v>0</v>
      </c>
      <c r="H180">
        <v>25.5444</v>
      </c>
      <c r="I180">
        <v>10.29</v>
      </c>
      <c r="J180">
        <v>246.965</v>
      </c>
      <c r="K180">
        <v>966558.19449999998</v>
      </c>
      <c r="M180" s="71">
        <v>44869</v>
      </c>
      <c r="N180" s="5">
        <v>5.1383000000000001</v>
      </c>
      <c r="O180">
        <v>12.0801</v>
      </c>
      <c r="P180">
        <v>0.96220000000000006</v>
      </c>
      <c r="Q180">
        <v>42.487400000000001</v>
      </c>
      <c r="R180">
        <v>1.712</v>
      </c>
      <c r="S180" t="s">
        <v>33</v>
      </c>
      <c r="T180">
        <v>38.554900000000004</v>
      </c>
      <c r="U180">
        <v>26.6312</v>
      </c>
      <c r="V180">
        <v>316.45</v>
      </c>
      <c r="W180">
        <v>437854.33529999998</v>
      </c>
      <c r="Y180" s="5">
        <v>1.4541999999999999</v>
      </c>
      <c r="Z180">
        <v>17.6098</v>
      </c>
      <c r="AA180">
        <v>2.0343</v>
      </c>
      <c r="AB180">
        <v>0.54759999999999998</v>
      </c>
      <c r="AC180">
        <v>-0.54569999999999996</v>
      </c>
      <c r="AD180" t="s">
        <v>33</v>
      </c>
      <c r="AE180">
        <v>18.026399999999999</v>
      </c>
      <c r="AF180">
        <v>13.604900000000001</v>
      </c>
      <c r="AG180">
        <v>5.9409999999999998</v>
      </c>
      <c r="AH180">
        <v>45537.585700000003</v>
      </c>
      <c r="AJ180">
        <v>3.7972999999999999</v>
      </c>
      <c r="AK180">
        <v>25.887899999999998</v>
      </c>
      <c r="AL180">
        <v>1.1877</v>
      </c>
      <c r="AM180">
        <v>26.342400000000001</v>
      </c>
      <c r="AN180">
        <v>0.33310000000000001</v>
      </c>
      <c r="AO180">
        <v>195.11080000000001</v>
      </c>
      <c r="AP180">
        <v>47.88</v>
      </c>
      <c r="AQ180">
        <v>33.8005</v>
      </c>
      <c r="AR180">
        <v>551.78499999999997</v>
      </c>
      <c r="AS180">
        <v>433063.43670000002</v>
      </c>
      <c r="AU180" s="1">
        <f t="shared" si="16"/>
        <v>44869</v>
      </c>
      <c r="AV180" s="30">
        <f t="shared" si="17"/>
        <v>5.0737711082257508</v>
      </c>
      <c r="AW180" s="31">
        <f t="shared" si="18"/>
        <v>-0.76039856064995914</v>
      </c>
      <c r="AX180">
        <f t="shared" ca="1" si="11"/>
        <v>-0.81343429631475395</v>
      </c>
      <c r="AY180">
        <f t="shared" ca="1" si="12"/>
        <v>-0.85304133227428458</v>
      </c>
      <c r="AZ180">
        <f t="shared" ca="1" si="13"/>
        <v>-0.95066859630637823</v>
      </c>
      <c r="BA180">
        <f t="shared" ca="1" si="14"/>
        <v>-1.0103125060412277</v>
      </c>
      <c r="BB180">
        <f t="shared" ca="1" si="15"/>
        <v>-1.0437731573866755</v>
      </c>
    </row>
    <row r="181" spans="1:54">
      <c r="A181" s="71">
        <v>44876</v>
      </c>
      <c r="B181" s="5">
        <v>3.4561000000000002</v>
      </c>
      <c r="C181">
        <v>8.3983000000000008</v>
      </c>
      <c r="D181">
        <v>0.84240000000000004</v>
      </c>
      <c r="E181">
        <v>42.605499999999999</v>
      </c>
      <c r="F181">
        <v>1.6899</v>
      </c>
      <c r="G181">
        <v>0</v>
      </c>
      <c r="H181">
        <v>25.5444</v>
      </c>
      <c r="I181">
        <v>10.29</v>
      </c>
      <c r="J181">
        <v>239.04499999999999</v>
      </c>
      <c r="K181">
        <v>935561.32889999996</v>
      </c>
      <c r="M181" s="71">
        <v>44876</v>
      </c>
      <c r="N181" s="5">
        <v>5.1186999999999996</v>
      </c>
      <c r="O181">
        <v>12.0801</v>
      </c>
      <c r="P181">
        <v>0.96220000000000006</v>
      </c>
      <c r="Q181">
        <v>42.487400000000001</v>
      </c>
      <c r="R181">
        <v>1.712</v>
      </c>
      <c r="S181" t="s">
        <v>33</v>
      </c>
      <c r="T181">
        <v>38.554900000000004</v>
      </c>
      <c r="U181">
        <v>26.6312</v>
      </c>
      <c r="V181">
        <v>321.2</v>
      </c>
      <c r="W181">
        <v>444426.6471</v>
      </c>
      <c r="Y181" s="5">
        <v>1.5088999999999999</v>
      </c>
      <c r="Z181">
        <v>17.6098</v>
      </c>
      <c r="AA181">
        <v>2.0343</v>
      </c>
      <c r="AB181">
        <v>0.54759999999999998</v>
      </c>
      <c r="AC181">
        <v>-0.54569999999999996</v>
      </c>
      <c r="AD181" t="s">
        <v>33</v>
      </c>
      <c r="AE181">
        <v>18.026399999999999</v>
      </c>
      <c r="AF181">
        <v>13.604900000000001</v>
      </c>
      <c r="AG181">
        <v>6.1040000000000001</v>
      </c>
      <c r="AH181">
        <v>46785.190799999997</v>
      </c>
      <c r="AJ181">
        <v>3.5253999999999999</v>
      </c>
      <c r="AK181">
        <v>25.887899999999998</v>
      </c>
      <c r="AL181">
        <v>1.1877</v>
      </c>
      <c r="AM181">
        <v>26.342400000000001</v>
      </c>
      <c r="AN181">
        <v>0.33310000000000001</v>
      </c>
      <c r="AO181">
        <v>195.11080000000001</v>
      </c>
      <c r="AP181">
        <v>47.88</v>
      </c>
      <c r="AQ181">
        <v>33.8005</v>
      </c>
      <c r="AR181">
        <v>508.48</v>
      </c>
      <c r="AS181">
        <v>399076.27490000002</v>
      </c>
      <c r="AU181" s="1">
        <f t="shared" si="16"/>
        <v>44876</v>
      </c>
      <c r="AV181" s="30">
        <f t="shared" si="17"/>
        <v>4.8962077671536992</v>
      </c>
      <c r="AW181" s="31">
        <f t="shared" si="18"/>
        <v>-0.81551578391501034</v>
      </c>
      <c r="AX181">
        <f t="shared" ca="1" si="11"/>
        <v>-0.79585470819357251</v>
      </c>
      <c r="AY181">
        <f t="shared" ca="1" si="12"/>
        <v>-0.85304133227428458</v>
      </c>
      <c r="AZ181">
        <f t="shared" ca="1" si="13"/>
        <v>-0.95066859630637823</v>
      </c>
      <c r="BA181">
        <f t="shared" ca="1" si="14"/>
        <v>-1.0103125060412277</v>
      </c>
      <c r="BB181">
        <f t="shared" ca="1" si="15"/>
        <v>-1.0437731573866755</v>
      </c>
    </row>
    <row r="182" spans="1:54">
      <c r="A182" s="71">
        <v>44883</v>
      </c>
      <c r="B182" s="5">
        <v>3.52</v>
      </c>
      <c r="C182">
        <v>8.3983000000000008</v>
      </c>
      <c r="D182">
        <v>0.84240000000000004</v>
      </c>
      <c r="E182">
        <v>42.605499999999999</v>
      </c>
      <c r="F182">
        <v>1.6899</v>
      </c>
      <c r="G182">
        <v>0</v>
      </c>
      <c r="H182">
        <v>25.5444</v>
      </c>
      <c r="I182">
        <v>10.29</v>
      </c>
      <c r="J182">
        <v>248.06</v>
      </c>
      <c r="K182">
        <v>969953.21550000005</v>
      </c>
      <c r="M182" s="71">
        <v>44883</v>
      </c>
      <c r="N182" s="5">
        <v>5.3949999999999996</v>
      </c>
      <c r="O182">
        <v>12.0801</v>
      </c>
      <c r="P182">
        <v>0.96220000000000006</v>
      </c>
      <c r="Q182">
        <v>42.487400000000001</v>
      </c>
      <c r="R182">
        <v>1.712</v>
      </c>
      <c r="S182" t="s">
        <v>33</v>
      </c>
      <c r="T182">
        <v>38.554900000000004</v>
      </c>
      <c r="U182">
        <v>26.6312</v>
      </c>
      <c r="V182">
        <v>350.75</v>
      </c>
      <c r="W182">
        <v>485313.34519999998</v>
      </c>
      <c r="Y182" s="5">
        <v>1.7076</v>
      </c>
      <c r="Z182">
        <v>17.6098</v>
      </c>
      <c r="AA182">
        <v>2.0343</v>
      </c>
      <c r="AB182">
        <v>0.54759999999999998</v>
      </c>
      <c r="AC182">
        <v>-0.54569999999999996</v>
      </c>
      <c r="AD182" t="s">
        <v>33</v>
      </c>
      <c r="AE182">
        <v>18.026399999999999</v>
      </c>
      <c r="AF182">
        <v>13.604900000000001</v>
      </c>
      <c r="AG182">
        <v>6.694</v>
      </c>
      <c r="AH182">
        <v>51307.7592</v>
      </c>
      <c r="AJ182">
        <v>3.8014999999999999</v>
      </c>
      <c r="AK182">
        <v>25.887899999999998</v>
      </c>
      <c r="AL182">
        <v>1.1877</v>
      </c>
      <c r="AM182">
        <v>26.342400000000001</v>
      </c>
      <c r="AN182">
        <v>0.33310000000000001</v>
      </c>
      <c r="AO182">
        <v>195.11080000000001</v>
      </c>
      <c r="AP182">
        <v>47.88</v>
      </c>
      <c r="AQ182">
        <v>33.8005</v>
      </c>
      <c r="AR182">
        <v>552.45600000000002</v>
      </c>
      <c r="AS182">
        <v>433590.36940000003</v>
      </c>
      <c r="AU182" s="1">
        <f t="shared" si="16"/>
        <v>44883</v>
      </c>
      <c r="AV182" s="30">
        <f t="shared" si="17"/>
        <v>5.1563388756776725</v>
      </c>
      <c r="AW182" s="31">
        <f t="shared" si="18"/>
        <v>-0.73476879920444937</v>
      </c>
      <c r="AX182">
        <f t="shared" ca="1" si="11"/>
        <v>-0.79585470819357251</v>
      </c>
      <c r="AY182">
        <f t="shared" ca="1" si="12"/>
        <v>-0.85304133227428458</v>
      </c>
      <c r="AZ182">
        <f t="shared" ca="1" si="13"/>
        <v>-0.95066859630637823</v>
      </c>
      <c r="BA182">
        <f t="shared" ca="1" si="14"/>
        <v>-1.0103125060412277</v>
      </c>
      <c r="BB182">
        <f t="shared" ca="1" si="15"/>
        <v>-1.0437731573866755</v>
      </c>
    </row>
    <row r="183" spans="1:54">
      <c r="A183" s="71">
        <v>44890</v>
      </c>
      <c r="B183" s="5">
        <v>3.6652999999999998</v>
      </c>
      <c r="C183">
        <v>8.3983000000000008</v>
      </c>
      <c r="D183">
        <v>0.84240000000000004</v>
      </c>
      <c r="E183">
        <v>42.605499999999999</v>
      </c>
      <c r="F183">
        <v>1.6899</v>
      </c>
      <c r="G183">
        <v>0</v>
      </c>
      <c r="H183">
        <v>25.5444</v>
      </c>
      <c r="I183">
        <v>10.29</v>
      </c>
      <c r="J183">
        <v>268.06</v>
      </c>
      <c r="K183">
        <v>1048156.3289</v>
      </c>
      <c r="M183" s="71">
        <v>44890</v>
      </c>
      <c r="N183" s="5">
        <v>5.3867000000000003</v>
      </c>
      <c r="O183">
        <v>12.0801</v>
      </c>
      <c r="P183">
        <v>0.96220000000000006</v>
      </c>
      <c r="Q183">
        <v>42.487400000000001</v>
      </c>
      <c r="R183">
        <v>1.712</v>
      </c>
      <c r="S183" t="s">
        <v>33</v>
      </c>
      <c r="T183">
        <v>38.554900000000004</v>
      </c>
      <c r="U183">
        <v>26.6312</v>
      </c>
      <c r="V183">
        <v>356.75</v>
      </c>
      <c r="W183">
        <v>493615.21279999998</v>
      </c>
      <c r="Y183" s="5">
        <v>1.9883999999999999</v>
      </c>
      <c r="Z183">
        <v>17.6098</v>
      </c>
      <c r="AA183">
        <v>2.0343</v>
      </c>
      <c r="AB183">
        <v>0.54759999999999998</v>
      </c>
      <c r="AC183">
        <v>-0.54569999999999996</v>
      </c>
      <c r="AD183" t="s">
        <v>33</v>
      </c>
      <c r="AE183">
        <v>18.026399999999999</v>
      </c>
      <c r="AF183">
        <v>13.604900000000001</v>
      </c>
      <c r="AG183">
        <v>7.5279999999999996</v>
      </c>
      <c r="AH183">
        <v>57701.7353</v>
      </c>
      <c r="AJ183">
        <v>3.9578000000000002</v>
      </c>
      <c r="AK183">
        <v>25.887899999999998</v>
      </c>
      <c r="AL183">
        <v>1.1877</v>
      </c>
      <c r="AM183">
        <v>26.342400000000001</v>
      </c>
      <c r="AN183">
        <v>0.33310000000000001</v>
      </c>
      <c r="AO183">
        <v>195.11080000000001</v>
      </c>
      <c r="AP183">
        <v>47.88</v>
      </c>
      <c r="AQ183">
        <v>33.8005</v>
      </c>
      <c r="AR183">
        <v>577.34500000000003</v>
      </c>
      <c r="AS183">
        <v>453124.51890000002</v>
      </c>
      <c r="AU183" s="1">
        <f t="shared" si="16"/>
        <v>44890</v>
      </c>
      <c r="AV183" s="30">
        <f t="shared" si="17"/>
        <v>5.2572774621478535</v>
      </c>
      <c r="AW183" s="31">
        <f t="shared" si="18"/>
        <v>-0.70343657390982561</v>
      </c>
      <c r="AX183">
        <f t="shared" ca="1" si="11"/>
        <v>-0.77947030528332406</v>
      </c>
      <c r="AY183">
        <f t="shared" ca="1" si="12"/>
        <v>-0.84635815177526741</v>
      </c>
      <c r="AZ183">
        <f t="shared" ca="1" si="13"/>
        <v>-0.95066859630637823</v>
      </c>
      <c r="BA183">
        <f t="shared" ca="1" si="14"/>
        <v>-1.0103125060412277</v>
      </c>
      <c r="BB183">
        <f t="shared" ca="1" si="15"/>
        <v>-1.0437731573866755</v>
      </c>
    </row>
    <row r="184" spans="1:54">
      <c r="A184" s="71">
        <v>44897</v>
      </c>
      <c r="B184" s="5">
        <v>3.7023999999999999</v>
      </c>
      <c r="C184">
        <v>8.3983000000000008</v>
      </c>
      <c r="D184">
        <v>0.84240000000000004</v>
      </c>
      <c r="E184">
        <v>42.605499999999999</v>
      </c>
      <c r="F184">
        <v>1.6899</v>
      </c>
      <c r="G184">
        <v>0</v>
      </c>
      <c r="H184">
        <v>25.5444</v>
      </c>
      <c r="I184">
        <v>10.29</v>
      </c>
      <c r="J184">
        <v>273.16500000000002</v>
      </c>
      <c r="K184">
        <v>1068117.6736000001</v>
      </c>
      <c r="M184" s="71">
        <v>44897</v>
      </c>
      <c r="N184" s="5">
        <v>5.5483000000000002</v>
      </c>
      <c r="O184">
        <v>12.0801</v>
      </c>
      <c r="P184">
        <v>0.96220000000000006</v>
      </c>
      <c r="Q184">
        <v>42.487400000000001</v>
      </c>
      <c r="R184">
        <v>1.712</v>
      </c>
      <c r="S184" t="s">
        <v>33</v>
      </c>
      <c r="T184">
        <v>38.554900000000004</v>
      </c>
      <c r="U184">
        <v>26.6312</v>
      </c>
      <c r="V184">
        <v>377.6</v>
      </c>
      <c r="W184">
        <v>522464.20280000003</v>
      </c>
      <c r="Y184" s="5">
        <v>1.9061999999999999</v>
      </c>
      <c r="Z184">
        <v>17.6098</v>
      </c>
      <c r="AA184">
        <v>2.0343</v>
      </c>
      <c r="AB184">
        <v>0.54759999999999998</v>
      </c>
      <c r="AC184">
        <v>-0.54569999999999996</v>
      </c>
      <c r="AD184" t="s">
        <v>33</v>
      </c>
      <c r="AE184">
        <v>18.026399999999999</v>
      </c>
      <c r="AF184">
        <v>13.604900000000001</v>
      </c>
      <c r="AG184">
        <v>7.2839999999999998</v>
      </c>
      <c r="AH184">
        <v>55830.327700000002</v>
      </c>
      <c r="AJ184">
        <v>4.2107000000000001</v>
      </c>
      <c r="AK184">
        <v>25.887899999999998</v>
      </c>
      <c r="AL184">
        <v>1.1877</v>
      </c>
      <c r="AM184">
        <v>26.342400000000001</v>
      </c>
      <c r="AN184">
        <v>0.33310000000000001</v>
      </c>
      <c r="AO184">
        <v>195.11080000000001</v>
      </c>
      <c r="AP184">
        <v>47.88</v>
      </c>
      <c r="AQ184">
        <v>33.8005</v>
      </c>
      <c r="AR184">
        <v>617.62900000000002</v>
      </c>
      <c r="AS184">
        <v>484740.48330000002</v>
      </c>
      <c r="AU184" s="1">
        <f t="shared" si="16"/>
        <v>44897</v>
      </c>
      <c r="AV184" s="30">
        <f t="shared" si="17"/>
        <v>5.4669830024402755</v>
      </c>
      <c r="AW184" s="31">
        <f t="shared" si="18"/>
        <v>-0.6383421292207867</v>
      </c>
      <c r="AX184">
        <f t="shared" ca="1" si="11"/>
        <v>-0.77606096309799966</v>
      </c>
      <c r="AY184">
        <f t="shared" ca="1" si="12"/>
        <v>-0.84136209497473247</v>
      </c>
      <c r="AZ184">
        <f t="shared" ca="1" si="13"/>
        <v>-0.94332676952881789</v>
      </c>
      <c r="BA184">
        <f t="shared" ca="1" si="14"/>
        <v>-1.0103125060412277</v>
      </c>
      <c r="BB184">
        <f t="shared" ca="1" si="15"/>
        <v>-1.0437731573866755</v>
      </c>
    </row>
    <row r="185" spans="1:54">
      <c r="A185" s="71">
        <v>44904</v>
      </c>
      <c r="B185" s="5">
        <v>3.6423999999999999</v>
      </c>
      <c r="C185">
        <v>8.3983000000000008</v>
      </c>
      <c r="D185">
        <v>0.84240000000000004</v>
      </c>
      <c r="E185">
        <v>42.605499999999999</v>
      </c>
      <c r="F185">
        <v>1.6899</v>
      </c>
      <c r="G185">
        <v>0</v>
      </c>
      <c r="H185">
        <v>25.5444</v>
      </c>
      <c r="I185">
        <v>10.29</v>
      </c>
      <c r="J185">
        <v>264.91000000000003</v>
      </c>
      <c r="K185">
        <v>1035839.3385</v>
      </c>
      <c r="M185" s="71">
        <v>44904</v>
      </c>
      <c r="N185" s="5">
        <v>5.4671000000000003</v>
      </c>
      <c r="O185">
        <v>12.0801</v>
      </c>
      <c r="P185">
        <v>0.96220000000000006</v>
      </c>
      <c r="Q185">
        <v>42.487400000000001</v>
      </c>
      <c r="R185">
        <v>1.712</v>
      </c>
      <c r="S185" t="s">
        <v>33</v>
      </c>
      <c r="T185">
        <v>38.554900000000004</v>
      </c>
      <c r="U185">
        <v>26.6312</v>
      </c>
      <c r="V185">
        <v>375.65</v>
      </c>
      <c r="W185">
        <v>519766.09590000001</v>
      </c>
      <c r="Y185" s="5">
        <v>2.0363000000000002</v>
      </c>
      <c r="Z185">
        <v>17.6098</v>
      </c>
      <c r="AA185">
        <v>2.0343</v>
      </c>
      <c r="AB185">
        <v>0.54759999999999998</v>
      </c>
      <c r="AC185">
        <v>-0.54569999999999996</v>
      </c>
      <c r="AD185" t="s">
        <v>33</v>
      </c>
      <c r="AE185">
        <v>18.026399999999999</v>
      </c>
      <c r="AF185">
        <v>13.604900000000001</v>
      </c>
      <c r="AG185">
        <v>7.6710000000000003</v>
      </c>
      <c r="AH185">
        <v>58793.389799999997</v>
      </c>
      <c r="AJ185">
        <v>4.2241999999999997</v>
      </c>
      <c r="AK185">
        <v>25.887899999999998</v>
      </c>
      <c r="AL185">
        <v>1.1877</v>
      </c>
      <c r="AM185">
        <v>26.342400000000001</v>
      </c>
      <c r="AN185">
        <v>0.33310000000000001</v>
      </c>
      <c r="AO185">
        <v>195.11080000000001</v>
      </c>
      <c r="AP185">
        <v>47.88</v>
      </c>
      <c r="AQ185">
        <v>33.8005</v>
      </c>
      <c r="AR185">
        <v>619.78700000000003</v>
      </c>
      <c r="AS185">
        <v>486434.19569999998</v>
      </c>
      <c r="AU185" s="1">
        <f t="shared" si="16"/>
        <v>44904</v>
      </c>
      <c r="AV185" s="30">
        <f t="shared" si="17"/>
        <v>5.4441756317112722</v>
      </c>
      <c r="AW185" s="31">
        <f t="shared" si="18"/>
        <v>-0.64542173775354783</v>
      </c>
      <c r="AX185">
        <f t="shared" ca="1" si="11"/>
        <v>-0.76194477340962397</v>
      </c>
      <c r="AY185">
        <f t="shared" ca="1" si="12"/>
        <v>-0.8275553459702566</v>
      </c>
      <c r="AZ185">
        <f t="shared" ca="1" si="13"/>
        <v>-0.94332676952881789</v>
      </c>
      <c r="BA185">
        <f t="shared" ca="1" si="14"/>
        <v>-1.0103125060412277</v>
      </c>
      <c r="BB185">
        <f t="shared" ca="1" si="15"/>
        <v>-1.0437731573866755</v>
      </c>
    </row>
    <row r="186" spans="1:54">
      <c r="A186" s="71">
        <v>44911</v>
      </c>
      <c r="B186" s="5">
        <v>3.5204</v>
      </c>
      <c r="C186">
        <v>8.3983000000000008</v>
      </c>
      <c r="D186">
        <v>0.84240000000000004</v>
      </c>
      <c r="E186">
        <v>42.605499999999999</v>
      </c>
      <c r="F186">
        <v>1.6899</v>
      </c>
      <c r="G186">
        <v>0</v>
      </c>
      <c r="H186">
        <v>25.5444</v>
      </c>
      <c r="I186">
        <v>10.29</v>
      </c>
      <c r="J186">
        <v>248.12</v>
      </c>
      <c r="K186">
        <v>970187.82479999994</v>
      </c>
      <c r="M186" s="71">
        <v>44911</v>
      </c>
      <c r="N186" s="5">
        <v>5.0453999999999999</v>
      </c>
      <c r="O186">
        <v>12.0801</v>
      </c>
      <c r="P186">
        <v>0.96220000000000006</v>
      </c>
      <c r="Q186">
        <v>42.487400000000001</v>
      </c>
      <c r="R186">
        <v>1.712</v>
      </c>
      <c r="S186" t="s">
        <v>33</v>
      </c>
      <c r="T186">
        <v>38.554900000000004</v>
      </c>
      <c r="U186">
        <v>26.6312</v>
      </c>
      <c r="V186">
        <v>346.15</v>
      </c>
      <c r="W186">
        <v>478948.58</v>
      </c>
      <c r="Y186" s="5">
        <v>2.1938</v>
      </c>
      <c r="Z186">
        <v>17.6098</v>
      </c>
      <c r="AA186">
        <v>2.0343</v>
      </c>
      <c r="AB186">
        <v>0.54759999999999998</v>
      </c>
      <c r="AC186">
        <v>-0.54569999999999996</v>
      </c>
      <c r="AD186" t="s">
        <v>33</v>
      </c>
      <c r="AE186">
        <v>18.026399999999999</v>
      </c>
      <c r="AF186">
        <v>13.604900000000001</v>
      </c>
      <c r="AG186">
        <v>8.1379999999999999</v>
      </c>
      <c r="AH186">
        <v>62380.254399999998</v>
      </c>
      <c r="AJ186">
        <v>3.9822000000000002</v>
      </c>
      <c r="AK186">
        <v>25.887899999999998</v>
      </c>
      <c r="AL186">
        <v>1.1877</v>
      </c>
      <c r="AM186">
        <v>26.342400000000001</v>
      </c>
      <c r="AN186">
        <v>0.33310000000000001</v>
      </c>
      <c r="AO186">
        <v>195.11080000000001</v>
      </c>
      <c r="AP186">
        <v>47.88</v>
      </c>
      <c r="AQ186">
        <v>33.8005</v>
      </c>
      <c r="AR186">
        <v>581.23</v>
      </c>
      <c r="AS186">
        <v>456173.20110000001</v>
      </c>
      <c r="AU186" s="1">
        <f t="shared" si="16"/>
        <v>44911</v>
      </c>
      <c r="AV186" s="30">
        <f t="shared" si="17"/>
        <v>5.1506935501469195</v>
      </c>
      <c r="AW186" s="31">
        <f t="shared" si="18"/>
        <v>-0.73652115791657868</v>
      </c>
      <c r="AX186">
        <f t="shared" ca="1" si="11"/>
        <v>-0.74361096290978024</v>
      </c>
      <c r="AY186">
        <f t="shared" ca="1" si="12"/>
        <v>-0.81944333716903717</v>
      </c>
      <c r="AZ186">
        <f t="shared" ca="1" si="13"/>
        <v>-0.93533874794694627</v>
      </c>
      <c r="BA186">
        <f t="shared" ca="1" si="14"/>
        <v>-1.0103125060412277</v>
      </c>
      <c r="BB186">
        <f t="shared" ca="1" si="15"/>
        <v>-1.0437731573866755</v>
      </c>
    </row>
    <row r="187" spans="1:54">
      <c r="A187" s="71">
        <v>44918</v>
      </c>
      <c r="B187" s="5">
        <v>3.9190999999999998</v>
      </c>
      <c r="C187">
        <v>8.3983000000000008</v>
      </c>
      <c r="D187">
        <v>0.84240000000000004</v>
      </c>
      <c r="E187">
        <v>42.605499999999999</v>
      </c>
      <c r="F187">
        <v>1.6899</v>
      </c>
      <c r="G187">
        <v>0</v>
      </c>
      <c r="H187">
        <v>25.5444</v>
      </c>
      <c r="I187">
        <v>10.29</v>
      </c>
      <c r="J187">
        <v>302.98</v>
      </c>
      <c r="K187">
        <v>1184698.9649</v>
      </c>
      <c r="M187" s="71">
        <v>44918</v>
      </c>
      <c r="N187" s="5">
        <v>5.6031000000000004</v>
      </c>
      <c r="O187">
        <v>12.0801</v>
      </c>
      <c r="P187">
        <v>0.96220000000000006</v>
      </c>
      <c r="Q187">
        <v>42.487400000000001</v>
      </c>
      <c r="R187">
        <v>1.712</v>
      </c>
      <c r="S187" t="s">
        <v>33</v>
      </c>
      <c r="T187">
        <v>38.554900000000004</v>
      </c>
      <c r="U187">
        <v>26.6312</v>
      </c>
      <c r="V187">
        <v>401.65</v>
      </c>
      <c r="W187">
        <v>555740.85560000001</v>
      </c>
      <c r="Y187" s="5">
        <v>2.2349000000000001</v>
      </c>
      <c r="Z187">
        <v>17.6098</v>
      </c>
      <c r="AA187">
        <v>2.0343</v>
      </c>
      <c r="AB187">
        <v>0.54759999999999998</v>
      </c>
      <c r="AC187">
        <v>-0.54569999999999996</v>
      </c>
      <c r="AD187" t="s">
        <v>33</v>
      </c>
      <c r="AE187">
        <v>18.026399999999999</v>
      </c>
      <c r="AF187">
        <v>13.604900000000001</v>
      </c>
      <c r="AG187">
        <v>8.7100000000000009</v>
      </c>
      <c r="AH187">
        <v>63315.958200000001</v>
      </c>
      <c r="AJ187">
        <v>4.7096</v>
      </c>
      <c r="AK187">
        <v>25.887899999999998</v>
      </c>
      <c r="AL187">
        <v>1.1877</v>
      </c>
      <c r="AM187">
        <v>26.342400000000001</v>
      </c>
      <c r="AN187">
        <v>0.33310000000000001</v>
      </c>
      <c r="AO187">
        <v>195.11080000000001</v>
      </c>
      <c r="AP187">
        <v>47.88</v>
      </c>
      <c r="AQ187">
        <v>33.8005</v>
      </c>
      <c r="AR187">
        <v>697.09199999999998</v>
      </c>
      <c r="AS187">
        <v>547106.73699999996</v>
      </c>
      <c r="AU187" s="1">
        <f t="shared" si="16"/>
        <v>44918</v>
      </c>
      <c r="AV187" s="30">
        <f t="shared" si="17"/>
        <v>5.8073183457562338</v>
      </c>
      <c r="AW187" s="31">
        <f t="shared" si="18"/>
        <v>-0.53269904439664073</v>
      </c>
      <c r="AX187">
        <f t="shared" ref="AX187:AX250" ca="1" si="19">+_xlfn.PERCENTILE.INC(OFFSET(AW187,-52,0,52,1),0.9)</f>
        <v>-0.73704360955211912</v>
      </c>
      <c r="AY187">
        <f t="shared" ref="AY187:AY250" ca="1" si="20">+_xlfn.PERCENTILE.INC(OFFSET(AW187,-52,0,52,1),0.75)</f>
        <v>-0.81581977607260003</v>
      </c>
      <c r="AZ187">
        <f t="shared" ref="AZ187:AZ250" ca="1" si="21">+_xlfn.PERCENTILE.INC(OFFSET(AW187,-52,0,52,1),0.5)</f>
        <v>-0.91601655447293795</v>
      </c>
      <c r="BA187">
        <f t="shared" ref="BA187:BA250" ca="1" si="22">+_xlfn.PERCENTILE.INC(OFFSET(AW187,-52,0,52,1),0.25)</f>
        <v>-1.0103125060412277</v>
      </c>
      <c r="BB187">
        <f t="shared" ref="BB187:BB250" ca="1" si="23">+_xlfn.PERCENTILE.INC(OFFSET(AW187,-52,0,52,1),0.1)</f>
        <v>-1.0437731573866755</v>
      </c>
    </row>
    <row r="188" spans="1:54">
      <c r="A188" s="71">
        <v>44925</v>
      </c>
      <c r="B188" s="5">
        <v>3.5958000000000001</v>
      </c>
      <c r="C188">
        <v>8.0496999999999996</v>
      </c>
      <c r="D188">
        <v>0.56359999999999999</v>
      </c>
      <c r="E188">
        <v>42.0428</v>
      </c>
      <c r="F188">
        <v>1.7337</v>
      </c>
      <c r="G188">
        <v>0</v>
      </c>
      <c r="H188">
        <v>26.666799999999999</v>
      </c>
      <c r="I188">
        <v>11.8422</v>
      </c>
      <c r="J188">
        <v>314.73500000000001</v>
      </c>
      <c r="K188">
        <v>1230662.8448000001</v>
      </c>
      <c r="M188" s="71">
        <v>44925</v>
      </c>
      <c r="N188" s="5">
        <v>5.5533000000000001</v>
      </c>
      <c r="O188">
        <v>11.1554</v>
      </c>
      <c r="P188">
        <v>0.49509999999999998</v>
      </c>
      <c r="Q188">
        <v>41.543700000000001</v>
      </c>
      <c r="R188">
        <v>1.6343000000000001</v>
      </c>
      <c r="S188" t="s">
        <v>33</v>
      </c>
      <c r="T188">
        <v>41.329700000000003</v>
      </c>
      <c r="U188">
        <v>29.879200000000001</v>
      </c>
      <c r="V188">
        <v>439.9</v>
      </c>
      <c r="W188">
        <v>608665.26170000003</v>
      </c>
      <c r="Y188" s="5">
        <v>0.65720000000000001</v>
      </c>
      <c r="Z188">
        <v>8.4431999999999992</v>
      </c>
      <c r="AA188">
        <v>0.98819999999999997</v>
      </c>
      <c r="AB188">
        <v>0.43440000000000001</v>
      </c>
      <c r="AC188">
        <v>-1.0377000000000001</v>
      </c>
      <c r="AD188" t="s">
        <v>33</v>
      </c>
      <c r="AE188">
        <v>15.6166</v>
      </c>
      <c r="AF188">
        <v>11.8002</v>
      </c>
      <c r="AG188">
        <v>8.56</v>
      </c>
      <c r="AH188">
        <v>62224.303800000002</v>
      </c>
      <c r="AJ188">
        <v>3.8582999999999998</v>
      </c>
      <c r="AK188">
        <v>12.2234</v>
      </c>
      <c r="AL188">
        <v>0.39410000000000001</v>
      </c>
      <c r="AM188">
        <v>26.148199999999999</v>
      </c>
      <c r="AN188">
        <v>0.81289999999999996</v>
      </c>
      <c r="AO188">
        <v>195.11080000000001</v>
      </c>
      <c r="AP188">
        <v>44.353099999999998</v>
      </c>
      <c r="AQ188">
        <v>30.868600000000001</v>
      </c>
      <c r="AR188">
        <v>777.89800000000002</v>
      </c>
      <c r="AS188">
        <v>610526.85609999998</v>
      </c>
      <c r="AU188" s="1">
        <f t="shared" si="16"/>
        <v>44925</v>
      </c>
      <c r="AV188" s="30">
        <f t="shared" si="17"/>
        <v>5.3649890380191749</v>
      </c>
      <c r="AW188" s="31">
        <f t="shared" si="18"/>
        <v>-0.67000195311655553</v>
      </c>
      <c r="AX188">
        <f t="shared" ca="1" si="19"/>
        <v>-0.73494403507566231</v>
      </c>
      <c r="AY188">
        <f t="shared" ca="1" si="20"/>
        <v>-0.81492633394613945</v>
      </c>
      <c r="AZ188">
        <f t="shared" ca="1" si="21"/>
        <v>-0.90927398068204957</v>
      </c>
      <c r="BA188">
        <f t="shared" ca="1" si="22"/>
        <v>-1.0103125060412277</v>
      </c>
      <c r="BB188">
        <f t="shared" ca="1" si="23"/>
        <v>-1.0437731573866755</v>
      </c>
    </row>
    <row r="189" spans="1:54">
      <c r="A189" s="71">
        <v>44932</v>
      </c>
      <c r="B189" s="5">
        <v>3.6299000000000001</v>
      </c>
      <c r="C189">
        <v>8.0496999999999996</v>
      </c>
      <c r="D189">
        <v>0.56359999999999999</v>
      </c>
      <c r="E189">
        <v>42.0428</v>
      </c>
      <c r="F189">
        <v>1.7337</v>
      </c>
      <c r="G189">
        <v>0</v>
      </c>
      <c r="H189">
        <v>26.666799999999999</v>
      </c>
      <c r="I189">
        <v>11.8422</v>
      </c>
      <c r="J189">
        <v>320.58</v>
      </c>
      <c r="K189">
        <v>1253517.7046999999</v>
      </c>
      <c r="M189" s="71">
        <v>44932</v>
      </c>
      <c r="N189" s="5">
        <v>5.6223000000000001</v>
      </c>
      <c r="O189">
        <v>11.1554</v>
      </c>
      <c r="P189">
        <v>0.49509999999999998</v>
      </c>
      <c r="Q189">
        <v>41.543700000000001</v>
      </c>
      <c r="R189">
        <v>1.6343000000000001</v>
      </c>
      <c r="S189" t="s">
        <v>33</v>
      </c>
      <c r="T189">
        <v>41.329700000000003</v>
      </c>
      <c r="U189">
        <v>29.879200000000001</v>
      </c>
      <c r="V189">
        <v>453.6</v>
      </c>
      <c r="W189">
        <v>627621.19279999996</v>
      </c>
      <c r="Y189" s="5">
        <v>0.63170000000000004</v>
      </c>
      <c r="Z189">
        <v>8.4431999999999992</v>
      </c>
      <c r="AA189">
        <v>0.98819999999999997</v>
      </c>
      <c r="AB189">
        <v>0.43440000000000001</v>
      </c>
      <c r="AC189">
        <v>-1.0377000000000001</v>
      </c>
      <c r="AD189" t="s">
        <v>33</v>
      </c>
      <c r="AE189">
        <v>15.6166</v>
      </c>
      <c r="AF189">
        <v>11.8002</v>
      </c>
      <c r="AG189">
        <v>8.4309999999999992</v>
      </c>
      <c r="AH189">
        <v>61288.599900000001</v>
      </c>
      <c r="AJ189">
        <v>3.9245999999999999</v>
      </c>
      <c r="AK189">
        <v>12.2234</v>
      </c>
      <c r="AL189">
        <v>0.39410000000000001</v>
      </c>
      <c r="AM189">
        <v>26.148199999999999</v>
      </c>
      <c r="AN189">
        <v>0.81289999999999996</v>
      </c>
      <c r="AO189">
        <v>195.11080000000001</v>
      </c>
      <c r="AP189">
        <v>44.353099999999998</v>
      </c>
      <c r="AQ189">
        <v>30.868600000000001</v>
      </c>
      <c r="AR189">
        <v>794.827</v>
      </c>
      <c r="AS189">
        <v>623813.08880000003</v>
      </c>
      <c r="AU189" s="1">
        <f t="shared" si="16"/>
        <v>44932</v>
      </c>
      <c r="AV189" s="30">
        <f t="shared" si="17"/>
        <v>5.4394572871182421</v>
      </c>
      <c r="AW189" s="31">
        <f t="shared" si="18"/>
        <v>-0.64688635342706102</v>
      </c>
      <c r="AX189">
        <f t="shared" ca="1" si="19"/>
        <v>-0.73246181381208431</v>
      </c>
      <c r="AY189">
        <f t="shared" ca="1" si="20"/>
        <v>-0.80835151852676179</v>
      </c>
      <c r="AZ189">
        <f t="shared" ca="1" si="21"/>
        <v>-0.90613144550335356</v>
      </c>
      <c r="BA189">
        <f t="shared" ca="1" si="22"/>
        <v>-1.0070387566236101</v>
      </c>
      <c r="BB189">
        <f t="shared" ca="1" si="23"/>
        <v>-1.0437731573866755</v>
      </c>
    </row>
    <row r="190" spans="1:54">
      <c r="A190" s="71">
        <v>44939</v>
      </c>
      <c r="B190" s="5">
        <v>4.0175999999999998</v>
      </c>
      <c r="C190">
        <v>8.0496999999999996</v>
      </c>
      <c r="D190">
        <v>0.56359999999999999</v>
      </c>
      <c r="E190">
        <v>42.0428</v>
      </c>
      <c r="F190">
        <v>1.7337</v>
      </c>
      <c r="G190">
        <v>0</v>
      </c>
      <c r="H190">
        <v>26.666799999999999</v>
      </c>
      <c r="I190">
        <v>11.8422</v>
      </c>
      <c r="J190">
        <v>387.03500000000003</v>
      </c>
      <c r="K190">
        <v>1513367.0996999999</v>
      </c>
      <c r="M190" s="71">
        <v>44939</v>
      </c>
      <c r="N190" s="5">
        <v>5.8926999999999996</v>
      </c>
      <c r="O190">
        <v>11.1554</v>
      </c>
      <c r="P190">
        <v>0.49509999999999998</v>
      </c>
      <c r="Q190">
        <v>41.543700000000001</v>
      </c>
      <c r="R190">
        <v>1.6343000000000001</v>
      </c>
      <c r="S190" t="s">
        <v>33</v>
      </c>
      <c r="T190">
        <v>41.329700000000003</v>
      </c>
      <c r="U190">
        <v>29.879200000000001</v>
      </c>
      <c r="V190">
        <v>487.9</v>
      </c>
      <c r="W190">
        <v>675080.20279999997</v>
      </c>
      <c r="Y190" s="5">
        <v>0.74639999999999995</v>
      </c>
      <c r="Z190">
        <v>8.4431999999999992</v>
      </c>
      <c r="AA190">
        <v>0.98819999999999997</v>
      </c>
      <c r="AB190">
        <v>0.43440000000000001</v>
      </c>
      <c r="AC190">
        <v>-1.0377000000000001</v>
      </c>
      <c r="AD190" t="s">
        <v>33</v>
      </c>
      <c r="AE190">
        <v>15.6166</v>
      </c>
      <c r="AF190">
        <v>11.8002</v>
      </c>
      <c r="AG190">
        <v>9.01</v>
      </c>
      <c r="AH190">
        <v>65499.267099999997</v>
      </c>
      <c r="AJ190">
        <v>3.9477000000000002</v>
      </c>
      <c r="AK190">
        <v>12.2234</v>
      </c>
      <c r="AL190">
        <v>0.39410000000000001</v>
      </c>
      <c r="AM190">
        <v>26.148199999999999</v>
      </c>
      <c r="AN190">
        <v>0.81289999999999996</v>
      </c>
      <c r="AO190">
        <v>195.11080000000001</v>
      </c>
      <c r="AP190">
        <v>44.353099999999998</v>
      </c>
      <c r="AQ190">
        <v>30.868600000000001</v>
      </c>
      <c r="AR190">
        <v>800.726</v>
      </c>
      <c r="AS190">
        <v>628442.56929999997</v>
      </c>
      <c r="AU190" s="1">
        <f t="shared" si="16"/>
        <v>44939</v>
      </c>
      <c r="AV190" s="30">
        <f t="shared" si="17"/>
        <v>5.5848440794305381</v>
      </c>
      <c r="AW190" s="31">
        <f t="shared" si="18"/>
        <v>-0.60175701398522874</v>
      </c>
      <c r="AX190">
        <f t="shared" ca="1" si="19"/>
        <v>-0.70631346472902523</v>
      </c>
      <c r="AY190">
        <f t="shared" ca="1" si="20"/>
        <v>-0.78991495068148243</v>
      </c>
      <c r="AZ190">
        <f t="shared" ca="1" si="21"/>
        <v>-0.89537754875033748</v>
      </c>
      <c r="BA190">
        <f t="shared" ca="1" si="22"/>
        <v>-1.0057205084981</v>
      </c>
      <c r="BB190">
        <f t="shared" ca="1" si="23"/>
        <v>-1.0410439765814228</v>
      </c>
    </row>
    <row r="191" spans="1:54">
      <c r="A191" s="71">
        <v>44946</v>
      </c>
      <c r="B191" s="5">
        <v>4.2697000000000003</v>
      </c>
      <c r="C191">
        <v>8.0496999999999996</v>
      </c>
      <c r="D191">
        <v>0.56359999999999999</v>
      </c>
      <c r="E191">
        <v>42.0428</v>
      </c>
      <c r="F191">
        <v>1.7337</v>
      </c>
      <c r="G191">
        <v>0</v>
      </c>
      <c r="H191">
        <v>26.666799999999999</v>
      </c>
      <c r="I191">
        <v>11.8422</v>
      </c>
      <c r="J191">
        <v>430.24</v>
      </c>
      <c r="K191">
        <v>1682305.3755000001</v>
      </c>
      <c r="M191" s="71">
        <v>44946</v>
      </c>
      <c r="N191" s="5">
        <v>5.8907999999999996</v>
      </c>
      <c r="O191">
        <v>11.1554</v>
      </c>
      <c r="P191">
        <v>0.49509999999999998</v>
      </c>
      <c r="Q191">
        <v>41.543700000000001</v>
      </c>
      <c r="R191">
        <v>1.6343000000000001</v>
      </c>
      <c r="S191" t="s">
        <v>33</v>
      </c>
      <c r="T191">
        <v>41.329700000000003</v>
      </c>
      <c r="U191">
        <v>29.879200000000001</v>
      </c>
      <c r="V191">
        <v>495</v>
      </c>
      <c r="W191">
        <v>684904.07949999999</v>
      </c>
      <c r="Y191" s="5">
        <v>0.76339999999999997</v>
      </c>
      <c r="Z191">
        <v>8.4431999999999992</v>
      </c>
      <c r="AA191">
        <v>0.98819999999999997</v>
      </c>
      <c r="AB191">
        <v>0.43440000000000001</v>
      </c>
      <c r="AC191">
        <v>-1.0377000000000001</v>
      </c>
      <c r="AD191" t="s">
        <v>33</v>
      </c>
      <c r="AE191">
        <v>15.6166</v>
      </c>
      <c r="AF191">
        <v>11.8002</v>
      </c>
      <c r="AG191">
        <v>9.0960000000000001</v>
      </c>
      <c r="AH191">
        <v>66123.069699999993</v>
      </c>
      <c r="AJ191">
        <v>3.6715</v>
      </c>
      <c r="AK191">
        <v>12.2234</v>
      </c>
      <c r="AL191">
        <v>0.39410000000000001</v>
      </c>
      <c r="AM191">
        <v>26.148199999999999</v>
      </c>
      <c r="AN191">
        <v>0.81289999999999996</v>
      </c>
      <c r="AO191">
        <v>195.11080000000001</v>
      </c>
      <c r="AP191">
        <v>44.353099999999998</v>
      </c>
      <c r="AQ191">
        <v>30.868600000000001</v>
      </c>
      <c r="AR191">
        <v>730.18200000000002</v>
      </c>
      <c r="AS191">
        <v>573076.99349999998</v>
      </c>
      <c r="AU191" s="1">
        <f t="shared" si="16"/>
        <v>44946</v>
      </c>
      <c r="AV191" s="30">
        <f t="shared" si="17"/>
        <v>5.4953865164744773</v>
      </c>
      <c r="AW191" s="31">
        <f t="shared" si="18"/>
        <v>-0.62952542857141192</v>
      </c>
      <c r="AX191">
        <f t="shared" ca="1" si="19"/>
        <v>-0.67334541519588254</v>
      </c>
      <c r="AY191">
        <f t="shared" ca="1" si="20"/>
        <v>-0.77736274963204965</v>
      </c>
      <c r="AZ191">
        <f t="shared" ca="1" si="21"/>
        <v>-0.88526081617213181</v>
      </c>
      <c r="BA191">
        <f t="shared" ca="1" si="22"/>
        <v>-1.002247073453838</v>
      </c>
      <c r="BB191">
        <f t="shared" ca="1" si="23"/>
        <v>-1.0406850597364519</v>
      </c>
    </row>
    <row r="192" spans="1:54">
      <c r="A192" s="71">
        <v>44953</v>
      </c>
      <c r="B192" s="5">
        <v>4.2439</v>
      </c>
      <c r="C192">
        <v>8.0496999999999996</v>
      </c>
      <c r="D192">
        <v>0.56359999999999999</v>
      </c>
      <c r="E192">
        <v>42.0428</v>
      </c>
      <c r="F192">
        <v>1.7337</v>
      </c>
      <c r="G192">
        <v>0</v>
      </c>
      <c r="H192">
        <v>26.666799999999999</v>
      </c>
      <c r="I192">
        <v>11.8422</v>
      </c>
      <c r="J192">
        <v>425.81</v>
      </c>
      <c r="K192">
        <v>1664983.3858</v>
      </c>
      <c r="M192" s="71">
        <v>44953</v>
      </c>
      <c r="N192" s="5">
        <v>5.8807999999999998</v>
      </c>
      <c r="O192">
        <v>11.1554</v>
      </c>
      <c r="P192">
        <v>0.49509999999999998</v>
      </c>
      <c r="Q192">
        <v>41.543700000000001</v>
      </c>
      <c r="R192">
        <v>1.6343000000000001</v>
      </c>
      <c r="S192" t="s">
        <v>33</v>
      </c>
      <c r="T192">
        <v>41.329700000000003</v>
      </c>
      <c r="U192">
        <v>29.879200000000001</v>
      </c>
      <c r="V192">
        <v>501.2</v>
      </c>
      <c r="W192">
        <v>693482.67599999998</v>
      </c>
      <c r="Y192" s="5">
        <v>0.74639999999999995</v>
      </c>
      <c r="Z192">
        <v>8.4431999999999992</v>
      </c>
      <c r="AA192">
        <v>0.98819999999999997</v>
      </c>
      <c r="AB192">
        <v>0.43440000000000001</v>
      </c>
      <c r="AC192">
        <v>-1.0377000000000001</v>
      </c>
      <c r="AD192" t="s">
        <v>33</v>
      </c>
      <c r="AE192">
        <v>15.6166</v>
      </c>
      <c r="AF192">
        <v>11.8002</v>
      </c>
      <c r="AG192">
        <v>9.01</v>
      </c>
      <c r="AH192">
        <v>65499.267099999997</v>
      </c>
      <c r="AJ192">
        <v>3.9190999999999998</v>
      </c>
      <c r="AK192">
        <v>12.2234</v>
      </c>
      <c r="AL192">
        <v>0.39410000000000001</v>
      </c>
      <c r="AM192">
        <v>26.148199999999999</v>
      </c>
      <c r="AN192">
        <v>0.81289999999999996</v>
      </c>
      <c r="AO192">
        <v>195.11080000000001</v>
      </c>
      <c r="AP192">
        <v>44.353099999999998</v>
      </c>
      <c r="AQ192">
        <v>30.868600000000001</v>
      </c>
      <c r="AR192">
        <v>793.43600000000004</v>
      </c>
      <c r="AS192">
        <v>622721.58519999997</v>
      </c>
      <c r="AU192" s="1">
        <f t="shared" si="16"/>
        <v>44953</v>
      </c>
      <c r="AV192" s="30">
        <f t="shared" si="17"/>
        <v>5.6245246443872023</v>
      </c>
      <c r="AW192" s="31">
        <f t="shared" si="18"/>
        <v>-0.58943981751440799</v>
      </c>
      <c r="AX192">
        <f t="shared" ca="1" si="19"/>
        <v>-0.64919791339601052</v>
      </c>
      <c r="AY192">
        <f t="shared" ca="1" si="20"/>
        <v>-0.77199515634744531</v>
      </c>
      <c r="AZ192">
        <f t="shared" ca="1" si="21"/>
        <v>-0.88086937125615461</v>
      </c>
      <c r="BA192">
        <f t="shared" ca="1" si="22"/>
        <v>-0.99491401632434673</v>
      </c>
      <c r="BB192">
        <f t="shared" ca="1" si="23"/>
        <v>-1.0406850597364519</v>
      </c>
    </row>
    <row r="193" spans="1:54">
      <c r="A193" s="71">
        <v>44960</v>
      </c>
      <c r="B193" s="5">
        <v>4.1512000000000002</v>
      </c>
      <c r="C193">
        <v>8.0496999999999996</v>
      </c>
      <c r="D193">
        <v>0.56359999999999999</v>
      </c>
      <c r="E193">
        <v>42.0428</v>
      </c>
      <c r="F193">
        <v>1.7337</v>
      </c>
      <c r="G193">
        <v>0</v>
      </c>
      <c r="H193">
        <v>26.666799999999999</v>
      </c>
      <c r="I193">
        <v>11.8422</v>
      </c>
      <c r="J193">
        <v>409.92</v>
      </c>
      <c r="K193">
        <v>1602851.0122</v>
      </c>
      <c r="M193" s="71">
        <v>44960</v>
      </c>
      <c r="N193" s="5">
        <v>5.5415999999999999</v>
      </c>
      <c r="O193">
        <v>11.1554</v>
      </c>
      <c r="P193">
        <v>0.49509999999999998</v>
      </c>
      <c r="Q193">
        <v>41.543700000000001</v>
      </c>
      <c r="R193">
        <v>1.6343000000000001</v>
      </c>
      <c r="S193" t="s">
        <v>33</v>
      </c>
      <c r="T193">
        <v>41.329700000000003</v>
      </c>
      <c r="U193">
        <v>29.879200000000001</v>
      </c>
      <c r="V193">
        <v>473</v>
      </c>
      <c r="W193">
        <v>654463.89820000005</v>
      </c>
      <c r="Y193" s="5">
        <v>0.76339999999999997</v>
      </c>
      <c r="Z193">
        <v>8.4431999999999992</v>
      </c>
      <c r="AA193">
        <v>0.98819999999999997</v>
      </c>
      <c r="AB193">
        <v>0.43440000000000001</v>
      </c>
      <c r="AC193">
        <v>-1.0377000000000001</v>
      </c>
      <c r="AD193" t="s">
        <v>33</v>
      </c>
      <c r="AE193">
        <v>15.6166</v>
      </c>
      <c r="AF193">
        <v>11.8002</v>
      </c>
      <c r="AG193">
        <v>9.0960000000000001</v>
      </c>
      <c r="AH193">
        <v>66123.069699999993</v>
      </c>
      <c r="AJ193">
        <v>3.7046999999999999</v>
      </c>
      <c r="AK193">
        <v>12.2234</v>
      </c>
      <c r="AL193">
        <v>0.39410000000000001</v>
      </c>
      <c r="AM193">
        <v>26.148199999999999</v>
      </c>
      <c r="AN193">
        <v>0.81289999999999996</v>
      </c>
      <c r="AO193">
        <v>195.11080000000001</v>
      </c>
      <c r="AP193">
        <v>44.353099999999998</v>
      </c>
      <c r="AQ193">
        <v>30.868600000000001</v>
      </c>
      <c r="AR193">
        <v>738.67</v>
      </c>
      <c r="AS193">
        <v>579738.92879999999</v>
      </c>
      <c r="AU193" s="1">
        <f t="shared" si="16"/>
        <v>44960</v>
      </c>
      <c r="AV193" s="30">
        <f t="shared" si="17"/>
        <v>5.3708209678603165</v>
      </c>
      <c r="AW193" s="31">
        <f t="shared" si="18"/>
        <v>-0.66819167078474306</v>
      </c>
      <c r="AX193">
        <f t="shared" ca="1" si="19"/>
        <v>-0.64556819932089915</v>
      </c>
      <c r="AY193">
        <f t="shared" ca="1" si="20"/>
        <v>-0.75573533905546497</v>
      </c>
      <c r="AZ193">
        <f t="shared" ca="1" si="21"/>
        <v>-0.86820616232817471</v>
      </c>
      <c r="BA193">
        <f t="shared" ca="1" si="22"/>
        <v>-0.99491401632434673</v>
      </c>
      <c r="BB193">
        <f t="shared" ca="1" si="23"/>
        <v>-1.0406850597364519</v>
      </c>
    </row>
    <row r="194" spans="1:54">
      <c r="A194" s="71">
        <v>44967</v>
      </c>
      <c r="B194" s="5">
        <v>4.2690999999999999</v>
      </c>
      <c r="C194">
        <v>8.0496999999999996</v>
      </c>
      <c r="D194">
        <v>0.56359999999999999</v>
      </c>
      <c r="E194">
        <v>42.0428</v>
      </c>
      <c r="F194">
        <v>1.7337</v>
      </c>
      <c r="G194">
        <v>0</v>
      </c>
      <c r="H194">
        <v>26.666799999999999</v>
      </c>
      <c r="I194">
        <v>11.8422</v>
      </c>
      <c r="J194">
        <v>430.13</v>
      </c>
      <c r="K194">
        <v>1681875.2583000001</v>
      </c>
      <c r="M194" s="71">
        <v>44967</v>
      </c>
      <c r="N194" s="5">
        <v>5.6063999999999998</v>
      </c>
      <c r="O194">
        <v>11.1554</v>
      </c>
      <c r="P194">
        <v>0.49509999999999998</v>
      </c>
      <c r="Q194">
        <v>41.543700000000001</v>
      </c>
      <c r="R194">
        <v>1.6343000000000001</v>
      </c>
      <c r="S194" t="s">
        <v>33</v>
      </c>
      <c r="T194">
        <v>41.329700000000003</v>
      </c>
      <c r="U194">
        <v>29.879200000000001</v>
      </c>
      <c r="V194">
        <v>488</v>
      </c>
      <c r="W194">
        <v>675218.56720000005</v>
      </c>
      <c r="Y194" s="5">
        <v>0.9163</v>
      </c>
      <c r="Z194">
        <v>8.4431999999999992</v>
      </c>
      <c r="AA194">
        <v>0.98819999999999997</v>
      </c>
      <c r="AB194">
        <v>0.43440000000000001</v>
      </c>
      <c r="AC194">
        <v>-1.0377000000000001</v>
      </c>
      <c r="AD194" t="s">
        <v>33</v>
      </c>
      <c r="AE194">
        <v>15.6166</v>
      </c>
      <c r="AF194">
        <v>11.8002</v>
      </c>
      <c r="AG194">
        <v>9.8680000000000003</v>
      </c>
      <c r="AH194">
        <v>71737.292600000001</v>
      </c>
      <c r="AJ194">
        <v>3.9735999999999998</v>
      </c>
      <c r="AK194">
        <v>12.2234</v>
      </c>
      <c r="AL194">
        <v>0.39410000000000001</v>
      </c>
      <c r="AM194">
        <v>26.148199999999999</v>
      </c>
      <c r="AN194">
        <v>0.81289999999999996</v>
      </c>
      <c r="AO194">
        <v>195.11080000000001</v>
      </c>
      <c r="AP194">
        <v>44.353099999999998</v>
      </c>
      <c r="AQ194">
        <v>30.868600000000001</v>
      </c>
      <c r="AR194">
        <v>807.34299999999996</v>
      </c>
      <c r="AS194">
        <v>633636.62060000002</v>
      </c>
      <c r="AU194" s="1">
        <f t="shared" si="16"/>
        <v>44967</v>
      </c>
      <c r="AV194" s="30">
        <f t="shared" si="17"/>
        <v>5.5784818862923942</v>
      </c>
      <c r="AW194" s="31">
        <f t="shared" si="18"/>
        <v>-0.60373189470966926</v>
      </c>
      <c r="AX194">
        <f t="shared" ca="1" si="19"/>
        <v>-0.64556819932089915</v>
      </c>
      <c r="AY194">
        <f t="shared" ca="1" si="20"/>
        <v>-0.7404395451831316</v>
      </c>
      <c r="AZ194">
        <f t="shared" ca="1" si="21"/>
        <v>-0.85706543185755679</v>
      </c>
      <c r="BA194">
        <f t="shared" ca="1" si="22"/>
        <v>-0.99021362954343628</v>
      </c>
      <c r="BB194">
        <f t="shared" ca="1" si="23"/>
        <v>-1.0406850597364519</v>
      </c>
    </row>
    <row r="195" spans="1:54">
      <c r="A195" s="71">
        <v>44974</v>
      </c>
      <c r="B195" s="5">
        <v>4.2333999999999996</v>
      </c>
      <c r="C195">
        <v>8.0496999999999996</v>
      </c>
      <c r="D195">
        <v>0.56359999999999999</v>
      </c>
      <c r="E195">
        <v>42.0428</v>
      </c>
      <c r="F195">
        <v>1.7337</v>
      </c>
      <c r="G195">
        <v>0</v>
      </c>
      <c r="H195">
        <v>26.666799999999999</v>
      </c>
      <c r="I195">
        <v>11.8422</v>
      </c>
      <c r="J195">
        <v>424.01499999999999</v>
      </c>
      <c r="K195">
        <v>1657964.6564</v>
      </c>
      <c r="M195" s="71">
        <v>44974</v>
      </c>
      <c r="N195" s="5">
        <v>5.5830000000000002</v>
      </c>
      <c r="O195">
        <v>11.1554</v>
      </c>
      <c r="P195">
        <v>0.49509999999999998</v>
      </c>
      <c r="Q195">
        <v>41.543700000000001</v>
      </c>
      <c r="R195">
        <v>1.6343000000000001</v>
      </c>
      <c r="S195" t="s">
        <v>33</v>
      </c>
      <c r="T195">
        <v>41.329700000000003</v>
      </c>
      <c r="U195">
        <v>29.879200000000001</v>
      </c>
      <c r="V195">
        <v>493.85</v>
      </c>
      <c r="W195">
        <v>683312.88820000004</v>
      </c>
      <c r="Y195" s="5">
        <v>0.84830000000000005</v>
      </c>
      <c r="Z195">
        <v>8.4431999999999992</v>
      </c>
      <c r="AA195">
        <v>0.98819999999999997</v>
      </c>
      <c r="AB195">
        <v>0.43440000000000001</v>
      </c>
      <c r="AC195">
        <v>-1.0377000000000001</v>
      </c>
      <c r="AD195" t="s">
        <v>33</v>
      </c>
      <c r="AE195">
        <v>15.6166</v>
      </c>
      <c r="AF195">
        <v>11.8002</v>
      </c>
      <c r="AG195">
        <v>9.5250000000000004</v>
      </c>
      <c r="AH195">
        <v>69242.082399999999</v>
      </c>
      <c r="AJ195">
        <v>3.9630000000000001</v>
      </c>
      <c r="AK195">
        <v>12.2234</v>
      </c>
      <c r="AL195">
        <v>0.39410000000000001</v>
      </c>
      <c r="AM195">
        <v>26.148199999999999</v>
      </c>
      <c r="AN195">
        <v>0.81289999999999996</v>
      </c>
      <c r="AO195">
        <v>195.11080000000001</v>
      </c>
      <c r="AP195">
        <v>44.353099999999998</v>
      </c>
      <c r="AQ195">
        <v>30.868600000000001</v>
      </c>
      <c r="AR195">
        <v>804.65800000000002</v>
      </c>
      <c r="AS195">
        <v>631528.88959999999</v>
      </c>
      <c r="AU195" s="1">
        <f t="shared" si="16"/>
        <v>44974</v>
      </c>
      <c r="AV195" s="30">
        <f t="shared" si="17"/>
        <v>5.5569970595427467</v>
      </c>
      <c r="AW195" s="31">
        <f t="shared" si="18"/>
        <v>-0.61040097395554105</v>
      </c>
      <c r="AX195">
        <f t="shared" ca="1" si="19"/>
        <v>-0.63905009007406277</v>
      </c>
      <c r="AY195">
        <f t="shared" ca="1" si="20"/>
        <v>-0.73608306823854641</v>
      </c>
      <c r="AZ195">
        <f t="shared" ca="1" si="21"/>
        <v>-0.85094301527091087</v>
      </c>
      <c r="BA195">
        <f t="shared" ca="1" si="22"/>
        <v>-0.99021362954343628</v>
      </c>
      <c r="BB195">
        <f t="shared" ca="1" si="23"/>
        <v>-1.0406850597364519</v>
      </c>
    </row>
    <row r="196" spans="1:54">
      <c r="A196" s="71">
        <v>44981</v>
      </c>
      <c r="B196" s="5">
        <v>4.3056000000000001</v>
      </c>
      <c r="C196">
        <v>8.0496999999999996</v>
      </c>
      <c r="D196">
        <v>0.56359999999999999</v>
      </c>
      <c r="E196">
        <v>42.0428</v>
      </c>
      <c r="F196">
        <v>1.7337</v>
      </c>
      <c r="G196">
        <v>0</v>
      </c>
      <c r="H196">
        <v>26.666799999999999</v>
      </c>
      <c r="I196">
        <v>11.8422</v>
      </c>
      <c r="J196">
        <v>436.39</v>
      </c>
      <c r="K196">
        <v>1706352.8328</v>
      </c>
      <c r="M196" s="71">
        <v>44981</v>
      </c>
      <c r="N196" s="5">
        <v>5.4313000000000002</v>
      </c>
      <c r="O196">
        <v>11.1554</v>
      </c>
      <c r="P196">
        <v>0.49509999999999998</v>
      </c>
      <c r="Q196">
        <v>41.543700000000001</v>
      </c>
      <c r="R196">
        <v>1.6343000000000001</v>
      </c>
      <c r="S196" t="s">
        <v>33</v>
      </c>
      <c r="T196">
        <v>41.329700000000003</v>
      </c>
      <c r="U196">
        <v>29.879200000000001</v>
      </c>
      <c r="V196">
        <v>484.95</v>
      </c>
      <c r="W196">
        <v>670998.45120000001</v>
      </c>
      <c r="Y196" s="5">
        <v>0.95879999999999999</v>
      </c>
      <c r="Z196">
        <v>8.4431999999999992</v>
      </c>
      <c r="AA196">
        <v>0.98819999999999997</v>
      </c>
      <c r="AB196">
        <v>0.43440000000000001</v>
      </c>
      <c r="AC196">
        <v>-1.0377000000000001</v>
      </c>
      <c r="AD196" t="s">
        <v>33</v>
      </c>
      <c r="AE196">
        <v>15.6166</v>
      </c>
      <c r="AF196">
        <v>11.8002</v>
      </c>
      <c r="AG196">
        <v>10.083</v>
      </c>
      <c r="AH196">
        <v>73296.798899999994</v>
      </c>
      <c r="AJ196">
        <v>3.9679000000000002</v>
      </c>
      <c r="AK196">
        <v>12.2234</v>
      </c>
      <c r="AL196">
        <v>0.39410000000000001</v>
      </c>
      <c r="AM196">
        <v>26.148199999999999</v>
      </c>
      <c r="AN196">
        <v>0.81289999999999996</v>
      </c>
      <c r="AO196">
        <v>195.11080000000001</v>
      </c>
      <c r="AP196">
        <v>44.353099999999998</v>
      </c>
      <c r="AQ196">
        <v>30.868600000000001</v>
      </c>
      <c r="AR196">
        <v>805.90499999999997</v>
      </c>
      <c r="AS196">
        <v>632507.47900000005</v>
      </c>
      <c r="AU196" s="1">
        <f t="shared" si="16"/>
        <v>44981</v>
      </c>
      <c r="AV196" s="30">
        <f t="shared" si="17"/>
        <v>5.5378290078908252</v>
      </c>
      <c r="AW196" s="31">
        <f t="shared" si="18"/>
        <v>-0.61635090582816943</v>
      </c>
      <c r="AX196">
        <f t="shared" ca="1" si="19"/>
        <v>-0.63040709863634936</v>
      </c>
      <c r="AY196">
        <f t="shared" ca="1" si="20"/>
        <v>-0.73412796992879237</v>
      </c>
      <c r="AZ196">
        <f t="shared" ca="1" si="21"/>
        <v>-0.84596992228637147</v>
      </c>
      <c r="BA196">
        <f t="shared" ca="1" si="22"/>
        <v>-0.99021362954343628</v>
      </c>
      <c r="BB196">
        <f t="shared" ca="1" si="23"/>
        <v>-1.0406850597364519</v>
      </c>
    </row>
    <row r="197" spans="1:54">
      <c r="A197" s="71">
        <v>44988</v>
      </c>
      <c r="B197" s="5">
        <v>4.3434999999999997</v>
      </c>
      <c r="C197">
        <v>8.0496999999999996</v>
      </c>
      <c r="D197">
        <v>0.56359999999999999</v>
      </c>
      <c r="E197">
        <v>42.0428</v>
      </c>
      <c r="F197">
        <v>1.7337</v>
      </c>
      <c r="G197">
        <v>0</v>
      </c>
      <c r="H197">
        <v>26.666799999999999</v>
      </c>
      <c r="I197">
        <v>11.8422</v>
      </c>
      <c r="J197">
        <v>442.89499999999998</v>
      </c>
      <c r="K197">
        <v>1731788.3955000001</v>
      </c>
      <c r="M197" s="71">
        <v>44988</v>
      </c>
      <c r="N197" s="5">
        <v>5.3630000000000004</v>
      </c>
      <c r="O197">
        <v>11.1554</v>
      </c>
      <c r="P197">
        <v>0.49509999999999998</v>
      </c>
      <c r="Q197">
        <v>41.543700000000001</v>
      </c>
      <c r="R197">
        <v>1.6343000000000001</v>
      </c>
      <c r="S197" t="s">
        <v>33</v>
      </c>
      <c r="T197">
        <v>41.329700000000003</v>
      </c>
      <c r="U197">
        <v>29.879200000000001</v>
      </c>
      <c r="V197">
        <v>485.2</v>
      </c>
      <c r="W197">
        <v>671344.36230000004</v>
      </c>
      <c r="Y197" s="5">
        <v>1.1329</v>
      </c>
      <c r="Z197">
        <v>8.4431999999999992</v>
      </c>
      <c r="AA197">
        <v>0.98819999999999997</v>
      </c>
      <c r="AB197">
        <v>0.43440000000000001</v>
      </c>
      <c r="AC197">
        <v>-1.0377000000000001</v>
      </c>
      <c r="AD197" t="s">
        <v>33</v>
      </c>
      <c r="AE197">
        <v>15.6166</v>
      </c>
      <c r="AF197">
        <v>11.8002</v>
      </c>
      <c r="AG197">
        <v>10.962</v>
      </c>
      <c r="AH197">
        <v>79690.774999999994</v>
      </c>
      <c r="AJ197">
        <v>3.8056999999999999</v>
      </c>
      <c r="AK197">
        <v>12.2234</v>
      </c>
      <c r="AL197">
        <v>0.39410000000000001</v>
      </c>
      <c r="AM197">
        <v>26.148199999999999</v>
      </c>
      <c r="AN197">
        <v>0.81289999999999996</v>
      </c>
      <c r="AO197">
        <v>195.11080000000001</v>
      </c>
      <c r="AP197">
        <v>44.353099999999998</v>
      </c>
      <c r="AQ197">
        <v>30.868600000000001</v>
      </c>
      <c r="AR197">
        <v>764.471</v>
      </c>
      <c r="AS197">
        <v>599988.20129999996</v>
      </c>
      <c r="AU197" s="1">
        <f t="shared" si="16"/>
        <v>44988</v>
      </c>
      <c r="AV197" s="30">
        <f t="shared" si="17"/>
        <v>5.4357868407723107</v>
      </c>
      <c r="AW197" s="31">
        <f t="shared" si="18"/>
        <v>-0.64802569226530127</v>
      </c>
      <c r="AX197">
        <f t="shared" ca="1" si="19"/>
        <v>-0.61766835810249365</v>
      </c>
      <c r="AY197">
        <f t="shared" ca="1" si="20"/>
        <v>-0.72501325505382264</v>
      </c>
      <c r="AZ197">
        <f t="shared" ca="1" si="21"/>
        <v>-0.83753072664088557</v>
      </c>
      <c r="BA197">
        <f t="shared" ca="1" si="22"/>
        <v>-0.99021362954343628</v>
      </c>
      <c r="BB197">
        <f t="shared" ca="1" si="23"/>
        <v>-1.0406850597364519</v>
      </c>
    </row>
    <row r="198" spans="1:54">
      <c r="A198" s="71">
        <v>44995</v>
      </c>
      <c r="B198" s="5">
        <v>4.2286000000000001</v>
      </c>
      <c r="C198">
        <v>8.0496999999999996</v>
      </c>
      <c r="D198">
        <v>0.56359999999999999</v>
      </c>
      <c r="E198">
        <v>42.0428</v>
      </c>
      <c r="F198">
        <v>1.7337</v>
      </c>
      <c r="G198">
        <v>0</v>
      </c>
      <c r="H198">
        <v>26.666799999999999</v>
      </c>
      <c r="I198">
        <v>11.8422</v>
      </c>
      <c r="J198">
        <v>423.2</v>
      </c>
      <c r="K198">
        <v>1654777.8795</v>
      </c>
      <c r="M198" s="71">
        <v>44995</v>
      </c>
      <c r="N198" s="5">
        <v>5.1685999999999996</v>
      </c>
      <c r="O198">
        <v>11.1554</v>
      </c>
      <c r="P198">
        <v>0.49509999999999998</v>
      </c>
      <c r="Q198">
        <v>41.543700000000001</v>
      </c>
      <c r="R198">
        <v>1.6343000000000001</v>
      </c>
      <c r="S198" t="s">
        <v>33</v>
      </c>
      <c r="T198">
        <v>41.329700000000003</v>
      </c>
      <c r="U198">
        <v>29.879200000000001</v>
      </c>
      <c r="V198">
        <v>470.5</v>
      </c>
      <c r="W198">
        <v>651004.78670000006</v>
      </c>
      <c r="Y198" s="5">
        <v>1.0607</v>
      </c>
      <c r="Z198">
        <v>8.4431999999999992</v>
      </c>
      <c r="AA198">
        <v>0.98819999999999997</v>
      </c>
      <c r="AB198">
        <v>0.43440000000000001</v>
      </c>
      <c r="AC198">
        <v>-1.0377000000000001</v>
      </c>
      <c r="AD198" t="s">
        <v>33</v>
      </c>
      <c r="AE198">
        <v>15.6166</v>
      </c>
      <c r="AF198">
        <v>11.8002</v>
      </c>
      <c r="AG198">
        <v>10.598000000000001</v>
      </c>
      <c r="AH198">
        <v>77039.614199999996</v>
      </c>
      <c r="AJ198">
        <v>3.7383000000000002</v>
      </c>
      <c r="AK198">
        <v>12.2234</v>
      </c>
      <c r="AL198">
        <v>0.39410000000000001</v>
      </c>
      <c r="AM198">
        <v>26.148199999999999</v>
      </c>
      <c r="AN198">
        <v>0.81289999999999996</v>
      </c>
      <c r="AO198">
        <v>195.11080000000001</v>
      </c>
      <c r="AP198">
        <v>44.353099999999998</v>
      </c>
      <c r="AQ198">
        <v>30.868600000000001</v>
      </c>
      <c r="AR198">
        <v>747.25400000000002</v>
      </c>
      <c r="AS198">
        <v>586476.14029999997</v>
      </c>
      <c r="AU198" s="1">
        <f t="shared" si="16"/>
        <v>44995</v>
      </c>
      <c r="AV198" s="30">
        <f t="shared" si="17"/>
        <v>5.3030882159350616</v>
      </c>
      <c r="AW198" s="31">
        <f t="shared" si="18"/>
        <v>-0.68921651289280939</v>
      </c>
      <c r="AX198">
        <f t="shared" ca="1" si="19"/>
        <v>-0.61766835810249365</v>
      </c>
      <c r="AY198">
        <f t="shared" ca="1" si="20"/>
        <v>-0.69507791871150815</v>
      </c>
      <c r="AZ198">
        <f t="shared" ca="1" si="21"/>
        <v>-0.8252427019673213</v>
      </c>
      <c r="BA198">
        <f t="shared" ca="1" si="22"/>
        <v>-0.99021362954343628</v>
      </c>
      <c r="BB198">
        <f t="shared" ca="1" si="23"/>
        <v>-1.0406850597364519</v>
      </c>
    </row>
    <row r="199" spans="1:54">
      <c r="A199" s="71">
        <v>45002</v>
      </c>
      <c r="B199" s="5">
        <v>3.9079999999999999</v>
      </c>
      <c r="C199">
        <v>8.0496999999999996</v>
      </c>
      <c r="D199">
        <v>0.56359999999999999</v>
      </c>
      <c r="E199">
        <v>42.0428</v>
      </c>
      <c r="F199">
        <v>1.7337</v>
      </c>
      <c r="G199">
        <v>0</v>
      </c>
      <c r="H199">
        <v>26.666799999999999</v>
      </c>
      <c r="I199">
        <v>11.8422</v>
      </c>
      <c r="J199">
        <v>368.245</v>
      </c>
      <c r="K199">
        <v>1439895.2747</v>
      </c>
      <c r="M199" s="71">
        <v>45002</v>
      </c>
      <c r="N199" s="5">
        <v>5.0259</v>
      </c>
      <c r="O199">
        <v>11.1554</v>
      </c>
      <c r="P199">
        <v>0.49509999999999998</v>
      </c>
      <c r="Q199">
        <v>41.543700000000001</v>
      </c>
      <c r="R199">
        <v>1.6343000000000001</v>
      </c>
      <c r="S199" t="s">
        <v>33</v>
      </c>
      <c r="T199">
        <v>41.329700000000003</v>
      </c>
      <c r="U199">
        <v>29.879200000000001</v>
      </c>
      <c r="V199">
        <v>461.65</v>
      </c>
      <c r="W199">
        <v>638759.53189999994</v>
      </c>
      <c r="Y199" s="5">
        <v>0.85260000000000002</v>
      </c>
      <c r="Z199">
        <v>8.4431999999999992</v>
      </c>
      <c r="AA199">
        <v>0.98819999999999997</v>
      </c>
      <c r="AB199">
        <v>0.43440000000000001</v>
      </c>
      <c r="AC199">
        <v>-1.0377000000000001</v>
      </c>
      <c r="AD199" t="s">
        <v>33</v>
      </c>
      <c r="AE199">
        <v>15.6166</v>
      </c>
      <c r="AF199">
        <v>11.8002</v>
      </c>
      <c r="AG199">
        <v>9.5470000000000006</v>
      </c>
      <c r="AH199">
        <v>69398.032999999996</v>
      </c>
      <c r="AJ199">
        <v>3.4710000000000001</v>
      </c>
      <c r="AK199">
        <v>12.2234</v>
      </c>
      <c r="AL199">
        <v>0.39410000000000001</v>
      </c>
      <c r="AM199">
        <v>26.148199999999999</v>
      </c>
      <c r="AN199">
        <v>0.81289999999999996</v>
      </c>
      <c r="AO199">
        <v>195.11080000000001</v>
      </c>
      <c r="AP199">
        <v>44.353099999999998</v>
      </c>
      <c r="AQ199">
        <v>30.868600000000001</v>
      </c>
      <c r="AR199">
        <v>678.96500000000003</v>
      </c>
      <c r="AS199">
        <v>532879.55299999996</v>
      </c>
      <c r="AU199" s="1">
        <f t="shared" ref="AU199:AU262" si="24">+A199</f>
        <v>45002</v>
      </c>
      <c r="AV199" s="30">
        <f t="shared" ref="AV199:AV251" si="25">+(Y199*AH199+N199*W199+B199*K199+AJ199*AS199)/(K199+W199+AH199)</f>
        <v>5.0027847351761263</v>
      </c>
      <c r="AW199" s="31">
        <f t="shared" ref="AW199:AW252" si="26">+(AV199-$AW$1)/$AX$1</f>
        <v>-0.78243335538027869</v>
      </c>
      <c r="AX199">
        <f t="shared" ca="1" si="19"/>
        <v>-0.61766835810249365</v>
      </c>
      <c r="AY199">
        <f t="shared" ca="1" si="20"/>
        <v>-0.68441287294874598</v>
      </c>
      <c r="AZ199">
        <f t="shared" ca="1" si="21"/>
        <v>-0.81826926037662373</v>
      </c>
      <c r="BA199">
        <f t="shared" ca="1" si="22"/>
        <v>-0.99021362954343628</v>
      </c>
      <c r="BB199">
        <f t="shared" ca="1" si="23"/>
        <v>-1.0406850597364519</v>
      </c>
    </row>
    <row r="200" spans="1:54">
      <c r="A200" s="71">
        <v>45009</v>
      </c>
      <c r="B200" s="5">
        <v>3.9514999999999998</v>
      </c>
      <c r="C200">
        <v>8.0496999999999996</v>
      </c>
      <c r="D200">
        <v>0.56359999999999999</v>
      </c>
      <c r="E200">
        <v>42.0428</v>
      </c>
      <c r="F200">
        <v>1.7337</v>
      </c>
      <c r="G200">
        <v>0</v>
      </c>
      <c r="H200">
        <v>26.666799999999999</v>
      </c>
      <c r="I200">
        <v>11.8422</v>
      </c>
      <c r="J200">
        <v>375.7</v>
      </c>
      <c r="K200">
        <v>1469045.4852</v>
      </c>
      <c r="M200" s="71">
        <v>45009</v>
      </c>
      <c r="N200" s="5">
        <v>4.7651000000000003</v>
      </c>
      <c r="O200">
        <v>11.1554</v>
      </c>
      <c r="P200">
        <v>0.49509999999999998</v>
      </c>
      <c r="Q200">
        <v>41.543700000000001</v>
      </c>
      <c r="R200">
        <v>1.6343000000000001</v>
      </c>
      <c r="S200" t="s">
        <v>33</v>
      </c>
      <c r="T200">
        <v>41.329700000000003</v>
      </c>
      <c r="U200">
        <v>29.879200000000001</v>
      </c>
      <c r="V200">
        <v>438.1</v>
      </c>
      <c r="W200">
        <v>606174.70149999997</v>
      </c>
      <c r="Y200" s="5">
        <v>0.75490000000000002</v>
      </c>
      <c r="Z200">
        <v>8.4431999999999992</v>
      </c>
      <c r="AA200">
        <v>0.98819999999999997</v>
      </c>
      <c r="AB200">
        <v>0.43440000000000001</v>
      </c>
      <c r="AC200">
        <v>-1.0377000000000001</v>
      </c>
      <c r="AD200" t="s">
        <v>33</v>
      </c>
      <c r="AE200">
        <v>15.6166</v>
      </c>
      <c r="AF200">
        <v>11.8002</v>
      </c>
      <c r="AG200">
        <v>9.0530000000000008</v>
      </c>
      <c r="AH200">
        <v>65811.168399999995</v>
      </c>
      <c r="AJ200">
        <v>3.4716999999999998</v>
      </c>
      <c r="AK200">
        <v>12.2234</v>
      </c>
      <c r="AL200">
        <v>0.39410000000000001</v>
      </c>
      <c r="AM200">
        <v>26.148199999999999</v>
      </c>
      <c r="AN200">
        <v>0.81289999999999996</v>
      </c>
      <c r="AO200">
        <v>195.11080000000001</v>
      </c>
      <c r="AP200">
        <v>44.353099999999998</v>
      </c>
      <c r="AQ200">
        <v>30.868600000000001</v>
      </c>
      <c r="AR200">
        <v>679.15599999999995</v>
      </c>
      <c r="AS200">
        <v>533030.10519999999</v>
      </c>
      <c r="AU200" s="1">
        <f t="shared" si="24"/>
        <v>45009</v>
      </c>
      <c r="AV200" s="30">
        <f t="shared" si="25"/>
        <v>4.9479040775835159</v>
      </c>
      <c r="AW200" s="31">
        <f t="shared" si="26"/>
        <v>-0.79946879433519957</v>
      </c>
      <c r="AX200">
        <f t="shared" ca="1" si="19"/>
        <v>-0.61766835810249365</v>
      </c>
      <c r="AY200">
        <f t="shared" ca="1" si="20"/>
        <v>-0.68441287294874598</v>
      </c>
      <c r="AZ200">
        <f t="shared" ca="1" si="21"/>
        <v>-0.81571844535340343</v>
      </c>
      <c r="BA200">
        <f t="shared" ca="1" si="22"/>
        <v>-0.99021362954343628</v>
      </c>
      <c r="BB200">
        <f t="shared" ca="1" si="23"/>
        <v>-1.0406850597364519</v>
      </c>
    </row>
    <row r="201" spans="1:54">
      <c r="A201" s="71">
        <v>45016</v>
      </c>
      <c r="B201" s="5">
        <v>4.1036000000000001</v>
      </c>
      <c r="C201">
        <v>7.5567000000000002</v>
      </c>
      <c r="D201">
        <v>0.36620000000000003</v>
      </c>
      <c r="E201">
        <v>42.014299999999999</v>
      </c>
      <c r="F201">
        <v>1.8042</v>
      </c>
      <c r="G201">
        <v>0</v>
      </c>
      <c r="H201">
        <v>25.9694</v>
      </c>
      <c r="I201">
        <v>10.597200000000001</v>
      </c>
      <c r="J201">
        <v>444.435</v>
      </c>
      <c r="K201">
        <v>1737810.0352</v>
      </c>
      <c r="M201" s="71">
        <v>45016</v>
      </c>
      <c r="N201" s="5">
        <v>5.5658000000000003</v>
      </c>
      <c r="O201">
        <v>11.235099999999999</v>
      </c>
      <c r="P201">
        <v>0.36359999999999998</v>
      </c>
      <c r="Q201">
        <v>40.7699</v>
      </c>
      <c r="R201">
        <v>1.6284000000000001</v>
      </c>
      <c r="S201" t="s">
        <v>33</v>
      </c>
      <c r="T201">
        <v>41.613199999999999</v>
      </c>
      <c r="U201">
        <v>29.657299999999999</v>
      </c>
      <c r="V201">
        <v>532.95000000000005</v>
      </c>
      <c r="W201">
        <v>737413.3922</v>
      </c>
      <c r="Y201" s="5">
        <v>1.1075999999999999</v>
      </c>
      <c r="Z201">
        <v>34.438200000000002</v>
      </c>
      <c r="AA201">
        <v>2.4502999999999999</v>
      </c>
      <c r="AB201">
        <v>0.66069999999999995</v>
      </c>
      <c r="AC201">
        <v>-0.26800000000000002</v>
      </c>
      <c r="AD201" t="s">
        <v>33</v>
      </c>
      <c r="AE201">
        <v>17.433499999999999</v>
      </c>
      <c r="AF201">
        <v>13.584199999999999</v>
      </c>
      <c r="AG201">
        <v>9.9329999999999998</v>
      </c>
      <c r="AH201">
        <v>72205.144499999995</v>
      </c>
      <c r="AJ201">
        <v>2.8031999999999999</v>
      </c>
      <c r="AK201">
        <v>29.031600000000001</v>
      </c>
      <c r="AL201">
        <v>0.69769999999999999</v>
      </c>
      <c r="AM201">
        <v>24.729900000000001</v>
      </c>
      <c r="AN201">
        <v>0.28010000000000002</v>
      </c>
      <c r="AO201">
        <v>195.11080000000001</v>
      </c>
      <c r="AP201">
        <v>42.936300000000003</v>
      </c>
      <c r="AQ201">
        <v>29.502600000000001</v>
      </c>
      <c r="AR201">
        <v>791.03800000000001</v>
      </c>
      <c r="AS201">
        <v>620839.68259999994</v>
      </c>
      <c r="AU201" s="1">
        <f t="shared" si="24"/>
        <v>45016</v>
      </c>
      <c r="AV201" s="30">
        <f t="shared" si="25"/>
        <v>5.1251230668769123</v>
      </c>
      <c r="AW201" s="31">
        <f t="shared" si="26"/>
        <v>-0.74445846089183831</v>
      </c>
      <c r="AX201">
        <f t="shared" ca="1" si="19"/>
        <v>-0.61766835810249365</v>
      </c>
      <c r="AY201">
        <f t="shared" ca="1" si="20"/>
        <v>-0.68441287294874598</v>
      </c>
      <c r="AZ201">
        <f t="shared" ca="1" si="21"/>
        <v>-0.81433688397726867</v>
      </c>
      <c r="BA201">
        <f t="shared" ca="1" si="22"/>
        <v>-0.99021362954343628</v>
      </c>
      <c r="BB201">
        <f t="shared" ca="1" si="23"/>
        <v>-1.0406850597364519</v>
      </c>
    </row>
    <row r="202" spans="1:54">
      <c r="A202" s="71">
        <v>45023</v>
      </c>
      <c r="B202" s="5">
        <v>4.2220000000000004</v>
      </c>
      <c r="C202">
        <v>7.5567000000000002</v>
      </c>
      <c r="D202">
        <v>0.36620000000000003</v>
      </c>
      <c r="E202">
        <v>42.014299999999999</v>
      </c>
      <c r="F202">
        <v>1.8042</v>
      </c>
      <c r="G202">
        <v>0</v>
      </c>
      <c r="H202">
        <v>25.9694</v>
      </c>
      <c r="I202">
        <v>10.597200000000001</v>
      </c>
      <c r="J202">
        <v>467.60500000000002</v>
      </c>
      <c r="K202">
        <v>1828408.3421</v>
      </c>
      <c r="M202" s="71">
        <v>45023</v>
      </c>
      <c r="N202" s="5">
        <v>5.6542000000000003</v>
      </c>
      <c r="O202">
        <v>11.235099999999999</v>
      </c>
      <c r="P202">
        <v>0.36359999999999998</v>
      </c>
      <c r="Q202">
        <v>40.7699</v>
      </c>
      <c r="R202">
        <v>1.6284000000000001</v>
      </c>
      <c r="S202" t="s">
        <v>33</v>
      </c>
      <c r="T202">
        <v>41.613199999999999</v>
      </c>
      <c r="U202">
        <v>29.657299999999999</v>
      </c>
      <c r="V202">
        <v>551.04999999999995</v>
      </c>
      <c r="W202">
        <v>762457.35959999997</v>
      </c>
      <c r="Y202" s="5">
        <v>1.075</v>
      </c>
      <c r="Z202">
        <v>34.438200000000002</v>
      </c>
      <c r="AA202">
        <v>2.4502999999999999</v>
      </c>
      <c r="AB202">
        <v>0.66069999999999995</v>
      </c>
      <c r="AC202">
        <v>-0.26800000000000002</v>
      </c>
      <c r="AD202" t="s">
        <v>33</v>
      </c>
      <c r="AE202">
        <v>17.433499999999999</v>
      </c>
      <c r="AF202">
        <v>13.584199999999999</v>
      </c>
      <c r="AG202">
        <v>9.6969999999999992</v>
      </c>
      <c r="AH202">
        <v>70489.6875</v>
      </c>
      <c r="AJ202">
        <v>2.8201999999999998</v>
      </c>
      <c r="AK202">
        <v>29.031600000000001</v>
      </c>
      <c r="AL202">
        <v>0.69769999999999999</v>
      </c>
      <c r="AM202">
        <v>24.729900000000001</v>
      </c>
      <c r="AN202">
        <v>0.28010000000000002</v>
      </c>
      <c r="AO202">
        <v>195.11080000000001</v>
      </c>
      <c r="AP202">
        <v>42.936300000000003</v>
      </c>
      <c r="AQ202">
        <v>29.502600000000001</v>
      </c>
      <c r="AR202">
        <v>796.36099999999999</v>
      </c>
      <c r="AS202">
        <v>625017.50650000002</v>
      </c>
      <c r="AU202" s="1">
        <f t="shared" si="24"/>
        <v>45023</v>
      </c>
      <c r="AV202" s="30">
        <f t="shared" si="25"/>
        <v>5.2112834179050953</v>
      </c>
      <c r="AW202" s="31">
        <f t="shared" si="26"/>
        <v>-0.7177135298968278</v>
      </c>
      <c r="AX202">
        <f t="shared" ca="1" si="19"/>
        <v>-0.61766835810249365</v>
      </c>
      <c r="AY202">
        <f t="shared" ca="1" si="20"/>
        <v>-0.68441287294874598</v>
      </c>
      <c r="AZ202">
        <f t="shared" ca="1" si="21"/>
        <v>-0.80631338918736328</v>
      </c>
      <c r="BA202">
        <f t="shared" ca="1" si="22"/>
        <v>-0.92977189097124069</v>
      </c>
      <c r="BB202">
        <f t="shared" ca="1" si="23"/>
        <v>-1.0406850597364519</v>
      </c>
    </row>
    <row r="203" spans="1:54">
      <c r="A203" s="71">
        <v>45030</v>
      </c>
      <c r="B203" s="5">
        <v>4.399</v>
      </c>
      <c r="C203">
        <v>7.5567000000000002</v>
      </c>
      <c r="D203">
        <v>0.36620000000000003</v>
      </c>
      <c r="E203">
        <v>42.014299999999999</v>
      </c>
      <c r="F203">
        <v>1.8042</v>
      </c>
      <c r="G203">
        <v>0</v>
      </c>
      <c r="H203">
        <v>25.9694</v>
      </c>
      <c r="I203">
        <v>10.597200000000001</v>
      </c>
      <c r="J203">
        <v>502.21499999999997</v>
      </c>
      <c r="K203">
        <v>1963738.8297999999</v>
      </c>
      <c r="M203" s="71">
        <v>45030</v>
      </c>
      <c r="N203" s="5">
        <v>5.9813999999999998</v>
      </c>
      <c r="O203">
        <v>11.235099999999999</v>
      </c>
      <c r="P203">
        <v>0.36359999999999998</v>
      </c>
      <c r="Q203">
        <v>40.7699</v>
      </c>
      <c r="R203">
        <v>1.6284000000000001</v>
      </c>
      <c r="S203" t="s">
        <v>33</v>
      </c>
      <c r="T203">
        <v>41.613199999999999</v>
      </c>
      <c r="U203">
        <v>29.657299999999999</v>
      </c>
      <c r="V203">
        <v>604.25</v>
      </c>
      <c r="W203">
        <v>836067.25260000001</v>
      </c>
      <c r="Y203" s="5">
        <v>1.2621</v>
      </c>
      <c r="Z203">
        <v>34.438200000000002</v>
      </c>
      <c r="AA203">
        <v>2.4502999999999999</v>
      </c>
      <c r="AB203">
        <v>0.66069999999999995</v>
      </c>
      <c r="AC203">
        <v>-0.26800000000000002</v>
      </c>
      <c r="AD203" t="s">
        <v>33</v>
      </c>
      <c r="AE203">
        <v>17.433499999999999</v>
      </c>
      <c r="AF203">
        <v>13.584199999999999</v>
      </c>
      <c r="AG203">
        <v>11.048</v>
      </c>
      <c r="AH203">
        <v>80314.577499999999</v>
      </c>
      <c r="AJ203">
        <v>3.0863999999999998</v>
      </c>
      <c r="AK203">
        <v>29.031600000000001</v>
      </c>
      <c r="AL203">
        <v>0.69769999999999999</v>
      </c>
      <c r="AM203">
        <v>24.729900000000001</v>
      </c>
      <c r="AN203">
        <v>0.28010000000000002</v>
      </c>
      <c r="AO203">
        <v>195.11080000000001</v>
      </c>
      <c r="AP203">
        <v>42.936300000000003</v>
      </c>
      <c r="AQ203">
        <v>29.502600000000001</v>
      </c>
      <c r="AR203">
        <v>879.80499999999995</v>
      </c>
      <c r="AS203">
        <v>690507.71849999996</v>
      </c>
      <c r="AU203" s="1">
        <f t="shared" si="24"/>
        <v>45030</v>
      </c>
      <c r="AV203" s="30">
        <f t="shared" si="25"/>
        <v>5.5108412812760683</v>
      </c>
      <c r="AW203" s="31">
        <f t="shared" si="26"/>
        <v>-0.62472813360649859</v>
      </c>
      <c r="AX203">
        <f t="shared" ca="1" si="19"/>
        <v>-0.61766835810249365</v>
      </c>
      <c r="AY203">
        <f t="shared" ca="1" si="20"/>
        <v>-0.68441287294874598</v>
      </c>
      <c r="AZ203">
        <f t="shared" ca="1" si="21"/>
        <v>-0.79670045816183299</v>
      </c>
      <c r="BA203">
        <f t="shared" ca="1" si="22"/>
        <v>-0.90849288711946508</v>
      </c>
      <c r="BB203">
        <f t="shared" ca="1" si="23"/>
        <v>-1.0406850597364519</v>
      </c>
    </row>
    <row r="204" spans="1:54">
      <c r="A204" s="71">
        <v>45037</v>
      </c>
      <c r="B204" s="5">
        <v>4.4824999999999999</v>
      </c>
      <c r="C204">
        <v>7.5567000000000002</v>
      </c>
      <c r="D204">
        <v>0.36620000000000003</v>
      </c>
      <c r="E204">
        <v>42.014299999999999</v>
      </c>
      <c r="F204">
        <v>1.8042</v>
      </c>
      <c r="G204">
        <v>0</v>
      </c>
      <c r="H204">
        <v>25.9694</v>
      </c>
      <c r="I204">
        <v>10.597200000000001</v>
      </c>
      <c r="J204">
        <v>518.56500000000005</v>
      </c>
      <c r="K204">
        <v>2027669.875</v>
      </c>
      <c r="M204" s="71">
        <v>45037</v>
      </c>
      <c r="N204" s="5">
        <v>6.0311000000000003</v>
      </c>
      <c r="O204">
        <v>11.235099999999999</v>
      </c>
      <c r="P204">
        <v>0.36359999999999998</v>
      </c>
      <c r="Q204">
        <v>40.7699</v>
      </c>
      <c r="R204">
        <v>1.6284000000000001</v>
      </c>
      <c r="S204" t="s">
        <v>33</v>
      </c>
      <c r="T204">
        <v>41.613199999999999</v>
      </c>
      <c r="U204">
        <v>29.657299999999999</v>
      </c>
      <c r="V204">
        <v>622.29999999999995</v>
      </c>
      <c r="W204">
        <v>861042.03769999999</v>
      </c>
      <c r="Y204" s="5">
        <v>1.3364</v>
      </c>
      <c r="Z204">
        <v>34.438200000000002</v>
      </c>
      <c r="AA204">
        <v>2.4502999999999999</v>
      </c>
      <c r="AB204">
        <v>0.66069999999999995</v>
      </c>
      <c r="AC204">
        <v>-0.26800000000000002</v>
      </c>
      <c r="AD204" t="s">
        <v>33</v>
      </c>
      <c r="AE204">
        <v>17.433499999999999</v>
      </c>
      <c r="AF204">
        <v>13.584199999999999</v>
      </c>
      <c r="AG204">
        <v>11.585000000000001</v>
      </c>
      <c r="AH204">
        <v>84213.343399999998</v>
      </c>
      <c r="AJ204">
        <v>3.1516999999999999</v>
      </c>
      <c r="AK204">
        <v>29.031600000000001</v>
      </c>
      <c r="AL204">
        <v>0.69769999999999999</v>
      </c>
      <c r="AM204">
        <v>24.729900000000001</v>
      </c>
      <c r="AN204">
        <v>0.28010000000000002</v>
      </c>
      <c r="AO204">
        <v>195.11080000000001</v>
      </c>
      <c r="AP204">
        <v>42.936300000000003</v>
      </c>
      <c r="AQ204">
        <v>29.502600000000001</v>
      </c>
      <c r="AR204">
        <v>900.28300000000002</v>
      </c>
      <c r="AS204">
        <v>706579.16709999996</v>
      </c>
      <c r="AU204" s="1">
        <f t="shared" si="24"/>
        <v>45037</v>
      </c>
      <c r="AV204" s="30">
        <f t="shared" si="25"/>
        <v>5.5909677134411284</v>
      </c>
      <c r="AW204" s="31">
        <f t="shared" si="26"/>
        <v>-0.59985618411281605</v>
      </c>
      <c r="AX204">
        <f t="shared" ca="1" si="19"/>
        <v>-0.61718862860600232</v>
      </c>
      <c r="AY204">
        <f t="shared" ca="1" si="20"/>
        <v>-0.66954938253360241</v>
      </c>
      <c r="AZ204">
        <f t="shared" ca="1" si="21"/>
        <v>-0.7881827386843725</v>
      </c>
      <c r="BA204">
        <f t="shared" ca="1" si="22"/>
        <v>-0.90534127147658994</v>
      </c>
      <c r="BB204">
        <f t="shared" ca="1" si="23"/>
        <v>-1.0406850597364519</v>
      </c>
    </row>
    <row r="205" spans="1:54">
      <c r="A205" s="71">
        <v>45044</v>
      </c>
      <c r="B205" s="5">
        <v>4.4397000000000002</v>
      </c>
      <c r="C205">
        <v>7.5567000000000002</v>
      </c>
      <c r="D205">
        <v>0.36620000000000003</v>
      </c>
      <c r="E205">
        <v>42.014299999999999</v>
      </c>
      <c r="F205">
        <v>1.8042</v>
      </c>
      <c r="G205">
        <v>0</v>
      </c>
      <c r="H205">
        <v>25.9694</v>
      </c>
      <c r="I205">
        <v>10.597200000000001</v>
      </c>
      <c r="J205">
        <v>510.17500000000001</v>
      </c>
      <c r="K205">
        <v>1994863.6688999999</v>
      </c>
      <c r="M205" s="71">
        <v>45044</v>
      </c>
      <c r="N205" s="5">
        <v>5.9470000000000001</v>
      </c>
      <c r="O205">
        <v>11.235099999999999</v>
      </c>
      <c r="P205">
        <v>0.36359999999999998</v>
      </c>
      <c r="Q205">
        <v>40.7699</v>
      </c>
      <c r="R205">
        <v>1.6284000000000001</v>
      </c>
      <c r="S205" t="s">
        <v>33</v>
      </c>
      <c r="T205">
        <v>41.613199999999999</v>
      </c>
      <c r="U205">
        <v>29.657299999999999</v>
      </c>
      <c r="V205">
        <v>625.70000000000005</v>
      </c>
      <c r="W205">
        <v>865746.42929999996</v>
      </c>
      <c r="Y205" s="5">
        <v>1.4522999999999999</v>
      </c>
      <c r="Z205">
        <v>34.438200000000002</v>
      </c>
      <c r="AA205">
        <v>2.4502999999999999</v>
      </c>
      <c r="AB205">
        <v>0.66069999999999995</v>
      </c>
      <c r="AC205">
        <v>-0.26800000000000002</v>
      </c>
      <c r="AD205" t="s">
        <v>33</v>
      </c>
      <c r="AE205">
        <v>17.433499999999999</v>
      </c>
      <c r="AF205">
        <v>13.584199999999999</v>
      </c>
      <c r="AG205">
        <v>12.420999999999999</v>
      </c>
      <c r="AH205">
        <v>90295.4182</v>
      </c>
      <c r="AJ205">
        <v>3.4552999999999998</v>
      </c>
      <c r="AK205">
        <v>29.031600000000001</v>
      </c>
      <c r="AL205">
        <v>0.69769999999999999</v>
      </c>
      <c r="AM205">
        <v>24.729900000000001</v>
      </c>
      <c r="AN205">
        <v>0.28010000000000002</v>
      </c>
      <c r="AO205">
        <v>195.11080000000001</v>
      </c>
      <c r="AP205">
        <v>42.936300000000003</v>
      </c>
      <c r="AQ205">
        <v>29.502600000000001</v>
      </c>
      <c r="AR205">
        <v>995.476</v>
      </c>
      <c r="AS205">
        <v>781290.70209999999</v>
      </c>
      <c r="AU205" s="1">
        <f t="shared" si="24"/>
        <v>45044</v>
      </c>
      <c r="AV205" s="30">
        <f t="shared" si="25"/>
        <v>5.705340259494192</v>
      </c>
      <c r="AW205" s="31">
        <f t="shared" si="26"/>
        <v>-0.56435393957214219</v>
      </c>
      <c r="AX205">
        <f t="shared" ca="1" si="19"/>
        <v>-0.61099596714280391</v>
      </c>
      <c r="AY205">
        <f t="shared" ca="1" si="20"/>
        <v>-0.66315017615488259</v>
      </c>
      <c r="AZ205">
        <f t="shared" ca="1" si="21"/>
        <v>-0.78014839607040454</v>
      </c>
      <c r="BA205">
        <f t="shared" ca="1" si="22"/>
        <v>-0.88937599858251781</v>
      </c>
      <c r="BB205">
        <f t="shared" ca="1" si="23"/>
        <v>-1.0406850597364519</v>
      </c>
    </row>
    <row r="206" spans="1:54">
      <c r="A206" s="71">
        <v>45051</v>
      </c>
      <c r="B206" s="5">
        <v>4.4912000000000001</v>
      </c>
      <c r="C206">
        <v>7.5567000000000002</v>
      </c>
      <c r="D206">
        <v>0.36620000000000003</v>
      </c>
      <c r="E206">
        <v>42.014299999999999</v>
      </c>
      <c r="F206">
        <v>1.8042</v>
      </c>
      <c r="G206">
        <v>0</v>
      </c>
      <c r="H206">
        <v>25.9694</v>
      </c>
      <c r="I206">
        <v>10.597200000000001</v>
      </c>
      <c r="J206">
        <v>520.255</v>
      </c>
      <c r="K206">
        <v>2034278.0381</v>
      </c>
      <c r="M206" s="71">
        <v>45051</v>
      </c>
      <c r="N206" s="5">
        <v>5.8335999999999997</v>
      </c>
      <c r="O206">
        <v>11.235099999999999</v>
      </c>
      <c r="P206">
        <v>0.36359999999999998</v>
      </c>
      <c r="Q206">
        <v>40.7699</v>
      </c>
      <c r="R206">
        <v>1.6284000000000001</v>
      </c>
      <c r="S206" t="s">
        <v>33</v>
      </c>
      <c r="T206">
        <v>41.613199999999999</v>
      </c>
      <c r="U206">
        <v>29.657299999999999</v>
      </c>
      <c r="V206">
        <v>623.45000000000005</v>
      </c>
      <c r="W206">
        <v>862633.22900000005</v>
      </c>
      <c r="Y206" s="5">
        <v>1.4196</v>
      </c>
      <c r="Z206">
        <v>34.438200000000002</v>
      </c>
      <c r="AA206">
        <v>2.4502999999999999</v>
      </c>
      <c r="AB206">
        <v>0.66069999999999995</v>
      </c>
      <c r="AC206">
        <v>-0.26800000000000002</v>
      </c>
      <c r="AD206" t="s">
        <v>33</v>
      </c>
      <c r="AE206">
        <v>17.433499999999999</v>
      </c>
      <c r="AF206">
        <v>13.584199999999999</v>
      </c>
      <c r="AG206">
        <v>12.396000000000001</v>
      </c>
      <c r="AH206">
        <v>88579.961200000005</v>
      </c>
      <c r="AJ206">
        <v>3.5695999999999999</v>
      </c>
      <c r="AK206">
        <v>29.031600000000001</v>
      </c>
      <c r="AL206">
        <v>0.69769999999999999</v>
      </c>
      <c r="AM206">
        <v>24.729900000000001</v>
      </c>
      <c r="AN206">
        <v>0.28010000000000002</v>
      </c>
      <c r="AO206">
        <v>195.11080000000001</v>
      </c>
      <c r="AP206">
        <v>42.936300000000003</v>
      </c>
      <c r="AQ206">
        <v>29.502600000000001</v>
      </c>
      <c r="AR206">
        <v>1031.299</v>
      </c>
      <c r="AS206">
        <v>809406.32759999996</v>
      </c>
      <c r="AU206" s="1">
        <f t="shared" si="24"/>
        <v>45051</v>
      </c>
      <c r="AV206" s="30">
        <f t="shared" si="25"/>
        <v>5.755706634286212</v>
      </c>
      <c r="AW206" s="31">
        <f t="shared" si="26"/>
        <v>-0.54871977371503244</v>
      </c>
      <c r="AX206">
        <f t="shared" ca="1" si="19"/>
        <v>-0.60439880263425649</v>
      </c>
      <c r="AY206">
        <f t="shared" ca="1" si="20"/>
        <v>-0.64774085755574118</v>
      </c>
      <c r="AZ206">
        <f t="shared" ca="1" si="21"/>
        <v>-0.77686206250356893</v>
      </c>
      <c r="BA206">
        <f t="shared" ca="1" si="22"/>
        <v>-0.87914524073752442</v>
      </c>
      <c r="BB206">
        <f t="shared" ca="1" si="23"/>
        <v>-1.023028285892646</v>
      </c>
    </row>
    <row r="207" spans="1:54">
      <c r="A207" s="71">
        <v>45058</v>
      </c>
      <c r="B207" s="5">
        <v>4.5467000000000004</v>
      </c>
      <c r="C207">
        <v>7.5567000000000002</v>
      </c>
      <c r="D207">
        <v>0.36620000000000003</v>
      </c>
      <c r="E207">
        <v>42.014299999999999</v>
      </c>
      <c r="F207">
        <v>1.8042</v>
      </c>
      <c r="G207">
        <v>0</v>
      </c>
      <c r="H207">
        <v>25.9694</v>
      </c>
      <c r="I207">
        <v>10.597200000000001</v>
      </c>
      <c r="J207">
        <v>531.12</v>
      </c>
      <c r="K207">
        <v>2076761.8795</v>
      </c>
      <c r="M207" s="71">
        <v>45058</v>
      </c>
      <c r="N207" s="5">
        <v>6.3414000000000001</v>
      </c>
      <c r="O207">
        <v>11.235099999999999</v>
      </c>
      <c r="P207">
        <v>0.36359999999999998</v>
      </c>
      <c r="Q207">
        <v>40.7699</v>
      </c>
      <c r="R207">
        <v>1.6284000000000001</v>
      </c>
      <c r="S207" t="s">
        <v>33</v>
      </c>
      <c r="T207">
        <v>41.613199999999999</v>
      </c>
      <c r="U207">
        <v>29.657299999999999</v>
      </c>
      <c r="V207">
        <v>700.95</v>
      </c>
      <c r="W207">
        <v>969865.68590000004</v>
      </c>
      <c r="Y207" s="5">
        <v>1.4612000000000001</v>
      </c>
      <c r="Z207">
        <v>34.438200000000002</v>
      </c>
      <c r="AA207">
        <v>2.4502999999999999</v>
      </c>
      <c r="AB207">
        <v>0.66069999999999995</v>
      </c>
      <c r="AC207">
        <v>-0.26800000000000002</v>
      </c>
      <c r="AD207" t="s">
        <v>33</v>
      </c>
      <c r="AE207">
        <v>17.433499999999999</v>
      </c>
      <c r="AF207">
        <v>13.584199999999999</v>
      </c>
      <c r="AG207">
        <v>12.702</v>
      </c>
      <c r="AH207">
        <v>90763.270199999999</v>
      </c>
      <c r="AJ207">
        <v>4.0465</v>
      </c>
      <c r="AK207">
        <v>29.031600000000001</v>
      </c>
      <c r="AL207">
        <v>0.69769999999999999</v>
      </c>
      <c r="AM207">
        <v>24.729900000000001</v>
      </c>
      <c r="AN207">
        <v>0.28010000000000002</v>
      </c>
      <c r="AO207">
        <v>195.11080000000001</v>
      </c>
      <c r="AP207">
        <v>42.936300000000003</v>
      </c>
      <c r="AQ207">
        <v>29.502600000000001</v>
      </c>
      <c r="AR207">
        <v>1180.827</v>
      </c>
      <c r="AS207">
        <v>926761.77659999998</v>
      </c>
      <c r="AU207" s="1">
        <f t="shared" si="24"/>
        <v>45058</v>
      </c>
      <c r="AV207" s="30">
        <f t="shared" si="25"/>
        <v>6.2075416605825984</v>
      </c>
      <c r="AW207" s="31">
        <f t="shared" si="26"/>
        <v>-0.4084662063233111</v>
      </c>
      <c r="AX207">
        <f t="shared" ca="1" si="19"/>
        <v>-0.60195450205767276</v>
      </c>
      <c r="AY207">
        <f t="shared" ca="1" si="20"/>
        <v>-0.64652019950868267</v>
      </c>
      <c r="AZ207">
        <f t="shared" ca="1" si="21"/>
        <v>-0.76812962444828325</v>
      </c>
      <c r="BA207">
        <f t="shared" ca="1" si="22"/>
        <v>-0.86359868838281506</v>
      </c>
      <c r="BB207">
        <f t="shared" ca="1" si="23"/>
        <v>-1.0135806031244232</v>
      </c>
    </row>
    <row r="208" spans="1:54">
      <c r="A208" s="71">
        <v>45065</v>
      </c>
      <c r="B208" s="5">
        <v>4.5585000000000004</v>
      </c>
      <c r="C208">
        <v>7.5567000000000002</v>
      </c>
      <c r="D208">
        <v>0.36620000000000003</v>
      </c>
      <c r="E208">
        <v>42.014299999999999</v>
      </c>
      <c r="F208">
        <v>1.8042</v>
      </c>
      <c r="G208">
        <v>0</v>
      </c>
      <c r="H208">
        <v>25.9694</v>
      </c>
      <c r="I208">
        <v>10.597200000000001</v>
      </c>
      <c r="J208">
        <v>533.42999999999995</v>
      </c>
      <c r="K208">
        <v>2085794.3389999999</v>
      </c>
      <c r="M208" s="71">
        <v>45065</v>
      </c>
      <c r="N208" s="5">
        <v>6.3667999999999996</v>
      </c>
      <c r="O208">
        <v>11.235099999999999</v>
      </c>
      <c r="P208">
        <v>0.36359999999999998</v>
      </c>
      <c r="Q208">
        <v>40.7699</v>
      </c>
      <c r="R208">
        <v>1.6284000000000001</v>
      </c>
      <c r="S208" t="s">
        <v>33</v>
      </c>
      <c r="T208">
        <v>41.613199999999999</v>
      </c>
      <c r="U208">
        <v>29.657299999999999</v>
      </c>
      <c r="V208">
        <v>717.2</v>
      </c>
      <c r="W208">
        <v>992349.91070000001</v>
      </c>
      <c r="Y208" s="5">
        <v>1.6068</v>
      </c>
      <c r="Z208">
        <v>34.438200000000002</v>
      </c>
      <c r="AA208">
        <v>2.4502999999999999</v>
      </c>
      <c r="AB208">
        <v>0.66069999999999995</v>
      </c>
      <c r="AC208">
        <v>-0.26800000000000002</v>
      </c>
      <c r="AD208" t="s">
        <v>33</v>
      </c>
      <c r="AE208">
        <v>17.433499999999999</v>
      </c>
      <c r="AF208">
        <v>13.584199999999999</v>
      </c>
      <c r="AG208">
        <v>13.771000000000001</v>
      </c>
      <c r="AH208">
        <v>98404.851299999995</v>
      </c>
      <c r="AJ208">
        <v>4.0785999999999998</v>
      </c>
      <c r="AK208">
        <v>29.031600000000001</v>
      </c>
      <c r="AL208">
        <v>0.69769999999999999</v>
      </c>
      <c r="AM208">
        <v>24.729900000000001</v>
      </c>
      <c r="AN208">
        <v>0.28010000000000002</v>
      </c>
      <c r="AO208">
        <v>195.11080000000001</v>
      </c>
      <c r="AP208">
        <v>42.936300000000003</v>
      </c>
      <c r="AQ208">
        <v>29.502600000000001</v>
      </c>
      <c r="AR208">
        <v>1190.8979999999999</v>
      </c>
      <c r="AS208">
        <v>934665.76769999997</v>
      </c>
      <c r="AU208" s="1">
        <f t="shared" si="24"/>
        <v>45065</v>
      </c>
      <c r="AV208" s="30">
        <f t="shared" si="25"/>
        <v>6.2320559171442564</v>
      </c>
      <c r="AW208" s="31">
        <f t="shared" si="26"/>
        <v>-0.40085676541096993</v>
      </c>
      <c r="AX208">
        <f t="shared" ca="1" si="19"/>
        <v>-0.60004626710005737</v>
      </c>
      <c r="AY208">
        <f t="shared" ca="1" si="20"/>
        <v>-0.64365183562035755</v>
      </c>
      <c r="AZ208">
        <f t="shared" ca="1" si="21"/>
        <v>-0.75242851077089878</v>
      </c>
      <c r="BA208">
        <f t="shared" ca="1" si="22"/>
        <v>-0.84980758955748636</v>
      </c>
      <c r="BB208">
        <f t="shared" ca="1" si="23"/>
        <v>-1.0081471434258857</v>
      </c>
    </row>
    <row r="209" spans="1:54">
      <c r="A209" s="71">
        <v>45072</v>
      </c>
      <c r="B209" s="5">
        <v>4.6797000000000004</v>
      </c>
      <c r="C209">
        <v>7.5567000000000002</v>
      </c>
      <c r="D209">
        <v>0.36620000000000003</v>
      </c>
      <c r="E209">
        <v>42.014299999999999</v>
      </c>
      <c r="F209">
        <v>1.8042</v>
      </c>
      <c r="G209">
        <v>0</v>
      </c>
      <c r="H209">
        <v>25.9694</v>
      </c>
      <c r="I209">
        <v>10.597200000000001</v>
      </c>
      <c r="J209">
        <v>557.13499999999999</v>
      </c>
      <c r="K209">
        <v>2178484.5792</v>
      </c>
      <c r="M209" s="71">
        <v>45072</v>
      </c>
      <c r="N209" s="5">
        <v>6.3418000000000001</v>
      </c>
      <c r="O209">
        <v>11.235099999999999</v>
      </c>
      <c r="P209">
        <v>0.36359999999999998</v>
      </c>
      <c r="Q209">
        <v>40.7699</v>
      </c>
      <c r="R209">
        <v>1.6284000000000001</v>
      </c>
      <c r="S209" t="s">
        <v>33</v>
      </c>
      <c r="T209">
        <v>41.613199999999999</v>
      </c>
      <c r="U209">
        <v>29.657299999999999</v>
      </c>
      <c r="V209">
        <v>724.55</v>
      </c>
      <c r="W209">
        <v>1002519.6986</v>
      </c>
      <c r="Y209" s="5">
        <v>1.5563</v>
      </c>
      <c r="Z209">
        <v>34.438200000000002</v>
      </c>
      <c r="AA209">
        <v>2.4502999999999999</v>
      </c>
      <c r="AB209">
        <v>0.66069999999999995</v>
      </c>
      <c r="AC209">
        <v>-0.26800000000000002</v>
      </c>
      <c r="AD209" t="s">
        <v>33</v>
      </c>
      <c r="AE209">
        <v>17.433499999999999</v>
      </c>
      <c r="AF209">
        <v>13.584199999999999</v>
      </c>
      <c r="AG209">
        <v>13.4</v>
      </c>
      <c r="AH209">
        <v>95753.690499999997</v>
      </c>
      <c r="AJ209">
        <v>4.1375000000000002</v>
      </c>
      <c r="AK209">
        <v>29.031600000000001</v>
      </c>
      <c r="AL209">
        <v>0.69769999999999999</v>
      </c>
      <c r="AM209">
        <v>24.729900000000001</v>
      </c>
      <c r="AN209">
        <v>0.28010000000000002</v>
      </c>
      <c r="AO209">
        <v>195.11080000000001</v>
      </c>
      <c r="AP209">
        <v>42.936300000000003</v>
      </c>
      <c r="AQ209">
        <v>29.502600000000001</v>
      </c>
      <c r="AR209">
        <v>1209.3610000000001</v>
      </c>
      <c r="AS209">
        <v>949156.41799999995</v>
      </c>
      <c r="AU209" s="1">
        <f t="shared" si="24"/>
        <v>45072</v>
      </c>
      <c r="AV209" s="30">
        <f t="shared" si="25"/>
        <v>6.2954267777568251</v>
      </c>
      <c r="AW209" s="31">
        <f t="shared" si="26"/>
        <v>-0.38118589274213416</v>
      </c>
      <c r="AX209">
        <f t="shared" ca="1" si="19"/>
        <v>-0.5904814541742488</v>
      </c>
      <c r="AY209">
        <f t="shared" ca="1" si="20"/>
        <v>-0.63613795405844298</v>
      </c>
      <c r="AZ209">
        <f t="shared" ca="1" si="21"/>
        <v>-0.74310206758191044</v>
      </c>
      <c r="BA209">
        <f t="shared" ca="1" si="22"/>
        <v>-0.84558169279747541</v>
      </c>
      <c r="BB209">
        <f t="shared" ca="1" si="23"/>
        <v>-0.97900477119769835</v>
      </c>
    </row>
    <row r="210" spans="1:54">
      <c r="A210" s="71">
        <v>45079</v>
      </c>
      <c r="B210" s="5">
        <v>4.7408000000000001</v>
      </c>
      <c r="C210">
        <v>7.5567000000000002</v>
      </c>
      <c r="D210">
        <v>0.36620000000000003</v>
      </c>
      <c r="E210">
        <v>42.014299999999999</v>
      </c>
      <c r="F210">
        <v>1.8042</v>
      </c>
      <c r="G210">
        <v>0</v>
      </c>
      <c r="H210">
        <v>25.9694</v>
      </c>
      <c r="I210">
        <v>10.597200000000001</v>
      </c>
      <c r="J210">
        <v>569.09</v>
      </c>
      <c r="K210">
        <v>2225230.4901999999</v>
      </c>
      <c r="M210" s="71">
        <v>45079</v>
      </c>
      <c r="N210" s="5">
        <v>6.5168999999999997</v>
      </c>
      <c r="O210">
        <v>11.235099999999999</v>
      </c>
      <c r="P210">
        <v>0.36359999999999998</v>
      </c>
      <c r="Q210">
        <v>40.7699</v>
      </c>
      <c r="R210">
        <v>1.6284000000000001</v>
      </c>
      <c r="S210" t="s">
        <v>33</v>
      </c>
      <c r="T210">
        <v>41.613199999999999</v>
      </c>
      <c r="U210">
        <v>29.657299999999999</v>
      </c>
      <c r="V210">
        <v>767.6</v>
      </c>
      <c r="W210">
        <v>1062085.5988</v>
      </c>
      <c r="Y210" s="5">
        <v>1.5622</v>
      </c>
      <c r="Z210">
        <v>34.438200000000002</v>
      </c>
      <c r="AA210">
        <v>2.4502999999999999</v>
      </c>
      <c r="AB210">
        <v>0.66069999999999995</v>
      </c>
      <c r="AC210">
        <v>-0.26800000000000002</v>
      </c>
      <c r="AD210" t="s">
        <v>33</v>
      </c>
      <c r="AE210">
        <v>17.433499999999999</v>
      </c>
      <c r="AF210">
        <v>13.584199999999999</v>
      </c>
      <c r="AG210">
        <v>13.444000000000001</v>
      </c>
      <c r="AH210">
        <v>96065.591799999995</v>
      </c>
      <c r="AJ210">
        <v>4.1733000000000002</v>
      </c>
      <c r="AK210">
        <v>29.031600000000001</v>
      </c>
      <c r="AL210">
        <v>0.69769999999999999</v>
      </c>
      <c r="AM210">
        <v>24.729900000000001</v>
      </c>
      <c r="AN210">
        <v>0.28010000000000002</v>
      </c>
      <c r="AO210">
        <v>195.11080000000001</v>
      </c>
      <c r="AP210">
        <v>42.936300000000003</v>
      </c>
      <c r="AQ210">
        <v>29.502600000000001</v>
      </c>
      <c r="AR210">
        <v>1220.5820000000001</v>
      </c>
      <c r="AS210">
        <v>957963.72239999997</v>
      </c>
      <c r="AU210" s="1">
        <f t="shared" si="24"/>
        <v>45079</v>
      </c>
      <c r="AV210" s="30">
        <f t="shared" si="25"/>
        <v>6.3897083026854942</v>
      </c>
      <c r="AW210" s="31">
        <f t="shared" si="26"/>
        <v>-0.35192007791859869</v>
      </c>
      <c r="AX210">
        <f t="shared" ca="1" si="19"/>
        <v>-0.56686252736636877</v>
      </c>
      <c r="AY210">
        <f t="shared" ca="1" si="20"/>
        <v>-0.62832610483018358</v>
      </c>
      <c r="AZ210">
        <f t="shared" ca="1" si="21"/>
        <v>-0.73913341609428063</v>
      </c>
      <c r="BA210">
        <f t="shared" ca="1" si="22"/>
        <v>-0.83369935830703878</v>
      </c>
      <c r="BB210">
        <f t="shared" ca="1" si="23"/>
        <v>-0.9105237303821847</v>
      </c>
    </row>
    <row r="211" spans="1:54">
      <c r="A211" s="71">
        <v>45086</v>
      </c>
      <c r="B211" s="5">
        <v>5.0330000000000004</v>
      </c>
      <c r="C211">
        <v>7.5567000000000002</v>
      </c>
      <c r="D211">
        <v>0.36620000000000003</v>
      </c>
      <c r="E211">
        <v>42.014299999999999</v>
      </c>
      <c r="F211">
        <v>1.8042</v>
      </c>
      <c r="G211">
        <v>0</v>
      </c>
      <c r="H211">
        <v>25.9694</v>
      </c>
      <c r="I211">
        <v>10.597200000000001</v>
      </c>
      <c r="J211">
        <v>626.245</v>
      </c>
      <c r="K211">
        <v>2448715.4375999998</v>
      </c>
      <c r="M211" s="71">
        <v>45086</v>
      </c>
      <c r="N211" s="5">
        <v>6.4851000000000001</v>
      </c>
      <c r="O211">
        <v>11.235099999999999</v>
      </c>
      <c r="P211">
        <v>0.36359999999999998</v>
      </c>
      <c r="Q211">
        <v>40.7699</v>
      </c>
      <c r="R211">
        <v>1.6284000000000001</v>
      </c>
      <c r="S211" t="s">
        <v>33</v>
      </c>
      <c r="T211">
        <v>41.613199999999999</v>
      </c>
      <c r="U211">
        <v>29.657299999999999</v>
      </c>
      <c r="V211">
        <v>779</v>
      </c>
      <c r="W211">
        <v>1077859.1473000001</v>
      </c>
      <c r="Y211" s="5">
        <v>1.6395</v>
      </c>
      <c r="Z211">
        <v>34.438200000000002</v>
      </c>
      <c r="AA211">
        <v>2.4502999999999999</v>
      </c>
      <c r="AB211">
        <v>0.66069999999999995</v>
      </c>
      <c r="AC211">
        <v>-0.26800000000000002</v>
      </c>
      <c r="AD211" t="s">
        <v>33</v>
      </c>
      <c r="AE211">
        <v>17.433499999999999</v>
      </c>
      <c r="AF211">
        <v>13.584199999999999</v>
      </c>
      <c r="AG211">
        <v>14.010999999999999</v>
      </c>
      <c r="AH211">
        <v>100120.3083</v>
      </c>
      <c r="AJ211">
        <v>4.1840000000000002</v>
      </c>
      <c r="AK211">
        <v>29.031600000000001</v>
      </c>
      <c r="AL211">
        <v>0.69769999999999999</v>
      </c>
      <c r="AM211">
        <v>24.729900000000001</v>
      </c>
      <c r="AN211">
        <v>0.28010000000000002</v>
      </c>
      <c r="AO211">
        <v>195.11080000000001</v>
      </c>
      <c r="AP211">
        <v>42.936300000000003</v>
      </c>
      <c r="AQ211">
        <v>29.502600000000001</v>
      </c>
      <c r="AR211">
        <v>1223.9390000000001</v>
      </c>
      <c r="AS211">
        <v>960598.3861</v>
      </c>
      <c r="AU211" s="1">
        <f t="shared" si="24"/>
        <v>45086</v>
      </c>
      <c r="AV211" s="30">
        <f t="shared" si="25"/>
        <v>6.4790948062805409</v>
      </c>
      <c r="AW211" s="31">
        <f t="shared" si="26"/>
        <v>-0.32417372078325213</v>
      </c>
      <c r="AX211">
        <f t="shared" ca="1" si="19"/>
        <v>-0.55028319030074346</v>
      </c>
      <c r="AY211">
        <f t="shared" ca="1" si="20"/>
        <v>-0.62263382666191625</v>
      </c>
      <c r="AZ211">
        <f t="shared" ca="1" si="21"/>
        <v>-0.73564497856051403</v>
      </c>
      <c r="BA211">
        <f t="shared" ca="1" si="22"/>
        <v>-0.82293005796438601</v>
      </c>
      <c r="BB211">
        <f t="shared" ca="1" si="23"/>
        <v>-0.90739572394617518</v>
      </c>
    </row>
    <row r="212" spans="1:54">
      <c r="A212" s="71">
        <v>45093</v>
      </c>
      <c r="B212" s="5">
        <v>5.6012000000000004</v>
      </c>
      <c r="C212">
        <v>7.5567000000000002</v>
      </c>
      <c r="D212">
        <v>0.36620000000000003</v>
      </c>
      <c r="E212">
        <v>42.014299999999999</v>
      </c>
      <c r="F212">
        <v>1.8042</v>
      </c>
      <c r="G212">
        <v>0</v>
      </c>
      <c r="H212">
        <v>25.9694</v>
      </c>
      <c r="I212">
        <v>10.597200000000001</v>
      </c>
      <c r="J212">
        <v>737.38499999999999</v>
      </c>
      <c r="K212">
        <v>2883290.1387</v>
      </c>
      <c r="M212" s="71">
        <v>45093</v>
      </c>
      <c r="N212" s="5">
        <v>6.7374000000000001</v>
      </c>
      <c r="O212">
        <v>11.235099999999999</v>
      </c>
      <c r="P212">
        <v>0.36359999999999998</v>
      </c>
      <c r="Q212">
        <v>40.7699</v>
      </c>
      <c r="R212">
        <v>1.6284000000000001</v>
      </c>
      <c r="S212" t="s">
        <v>33</v>
      </c>
      <c r="T212">
        <v>41.613199999999999</v>
      </c>
      <c r="U212">
        <v>29.657299999999999</v>
      </c>
      <c r="V212">
        <v>831.1</v>
      </c>
      <c r="W212">
        <v>1149947.0312000001</v>
      </c>
      <c r="Y212" s="5">
        <v>1.7316</v>
      </c>
      <c r="Z212">
        <v>34.438200000000002</v>
      </c>
      <c r="AA212">
        <v>2.4502999999999999</v>
      </c>
      <c r="AB212">
        <v>0.66069999999999995</v>
      </c>
      <c r="AC212">
        <v>-0.26800000000000002</v>
      </c>
      <c r="AD212" t="s">
        <v>33</v>
      </c>
      <c r="AE212">
        <v>17.433499999999999</v>
      </c>
      <c r="AF212">
        <v>13.584199999999999</v>
      </c>
      <c r="AG212">
        <v>14.688000000000001</v>
      </c>
      <c r="AH212">
        <v>104954.77800000001</v>
      </c>
      <c r="AJ212">
        <v>4.4271000000000003</v>
      </c>
      <c r="AK212">
        <v>29.031600000000001</v>
      </c>
      <c r="AL212">
        <v>0.69769999999999999</v>
      </c>
      <c r="AM212">
        <v>24.729900000000001</v>
      </c>
      <c r="AN212">
        <v>0.28010000000000002</v>
      </c>
      <c r="AO212">
        <v>195.11080000000001</v>
      </c>
      <c r="AP212">
        <v>42.936300000000003</v>
      </c>
      <c r="AQ212">
        <v>29.502600000000001</v>
      </c>
      <c r="AR212">
        <v>1300.1420000000001</v>
      </c>
      <c r="AS212">
        <v>1020405.2522</v>
      </c>
      <c r="AU212" s="1">
        <f t="shared" si="24"/>
        <v>45093</v>
      </c>
      <c r="AV212" s="30">
        <f t="shared" si="25"/>
        <v>6.9104367314340402</v>
      </c>
      <c r="AW212" s="31">
        <f t="shared" si="26"/>
        <v>-0.19028139228389568</v>
      </c>
      <c r="AX212">
        <f t="shared" ca="1" si="19"/>
        <v>-0.53430111732847996</v>
      </c>
      <c r="AY212">
        <f t="shared" ca="1" si="20"/>
        <v>-0.61486342286001228</v>
      </c>
      <c r="AZ212">
        <f t="shared" ca="1" si="21"/>
        <v>-0.73348714065313547</v>
      </c>
      <c r="BA212">
        <f t="shared" ca="1" si="22"/>
        <v>-0.81709518358421018</v>
      </c>
      <c r="BB212">
        <f t="shared" ca="1" si="23"/>
        <v>-0.90252775093418525</v>
      </c>
    </row>
    <row r="213" spans="1:54">
      <c r="A213" s="71">
        <v>45100</v>
      </c>
      <c r="B213" s="5">
        <v>5.7393000000000001</v>
      </c>
      <c r="C213">
        <v>7.5567000000000002</v>
      </c>
      <c r="D213">
        <v>0.36620000000000003</v>
      </c>
      <c r="E213">
        <v>42.014299999999999</v>
      </c>
      <c r="F213">
        <v>1.8042</v>
      </c>
      <c r="G213">
        <v>0</v>
      </c>
      <c r="H213">
        <v>25.9694</v>
      </c>
      <c r="I213">
        <v>10.597200000000001</v>
      </c>
      <c r="J213">
        <v>764.41</v>
      </c>
      <c r="K213">
        <v>2988962.0956999999</v>
      </c>
      <c r="M213" s="71">
        <v>45100</v>
      </c>
      <c r="N213" s="5">
        <v>6.8315000000000001</v>
      </c>
      <c r="O213">
        <v>11.235099999999999</v>
      </c>
      <c r="P213">
        <v>0.36359999999999998</v>
      </c>
      <c r="Q213">
        <v>40.7699</v>
      </c>
      <c r="R213">
        <v>1.6284000000000001</v>
      </c>
      <c r="S213" t="s">
        <v>33</v>
      </c>
      <c r="T213">
        <v>41.613199999999999</v>
      </c>
      <c r="U213">
        <v>29.657299999999999</v>
      </c>
      <c r="V213">
        <v>872.1</v>
      </c>
      <c r="W213">
        <v>1189126.1233999999</v>
      </c>
      <c r="Y213" s="5">
        <v>1.7643</v>
      </c>
      <c r="Z213">
        <v>34.438200000000002</v>
      </c>
      <c r="AA213">
        <v>2.4502999999999999</v>
      </c>
      <c r="AB213">
        <v>0.66069999999999995</v>
      </c>
      <c r="AC213">
        <v>-0.26800000000000002</v>
      </c>
      <c r="AD213" t="s">
        <v>33</v>
      </c>
      <c r="AE213">
        <v>17.433499999999999</v>
      </c>
      <c r="AF213">
        <v>13.584199999999999</v>
      </c>
      <c r="AG213">
        <v>14.928000000000001</v>
      </c>
      <c r="AH213">
        <v>106670.235</v>
      </c>
      <c r="AJ213">
        <v>4.4733000000000001</v>
      </c>
      <c r="AK213">
        <v>29.031600000000001</v>
      </c>
      <c r="AL213">
        <v>0.69769999999999999</v>
      </c>
      <c r="AM213">
        <v>24.729900000000001</v>
      </c>
      <c r="AN213">
        <v>0.28010000000000002</v>
      </c>
      <c r="AO213">
        <v>195.11080000000001</v>
      </c>
      <c r="AP213">
        <v>42.936300000000003</v>
      </c>
      <c r="AQ213">
        <v>29.502600000000001</v>
      </c>
      <c r="AR213">
        <v>1314.625</v>
      </c>
      <c r="AS213">
        <v>1031771.9441</v>
      </c>
      <c r="AU213" s="1">
        <f t="shared" si="24"/>
        <v>45100</v>
      </c>
      <c r="AV213" s="30">
        <f t="shared" si="25"/>
        <v>7.0206265588265717</v>
      </c>
      <c r="AW213" s="31">
        <f t="shared" si="26"/>
        <v>-0.15607750041486873</v>
      </c>
      <c r="AX213">
        <f t="shared" ca="1" si="19"/>
        <v>-0.42088949013064425</v>
      </c>
      <c r="AY213">
        <f t="shared" ca="1" si="20"/>
        <v>-0.60873370414407313</v>
      </c>
      <c r="AZ213">
        <f t="shared" ca="1" si="21"/>
        <v>-0.72495950599932468</v>
      </c>
      <c r="BA213">
        <f t="shared" ca="1" si="22"/>
        <v>-0.81561711463420694</v>
      </c>
      <c r="BB213">
        <f t="shared" ca="1" si="23"/>
        <v>-0.88362798008596288</v>
      </c>
    </row>
    <row r="214" spans="1:54">
      <c r="A214" s="71">
        <v>45107</v>
      </c>
      <c r="B214" s="5">
        <v>5.8651999999999997</v>
      </c>
      <c r="C214">
        <v>4.7698</v>
      </c>
      <c r="D214">
        <v>0.44779999999999998</v>
      </c>
      <c r="E214">
        <v>42.432600000000001</v>
      </c>
      <c r="F214">
        <v>2.1534</v>
      </c>
      <c r="G214">
        <v>0</v>
      </c>
      <c r="H214">
        <v>24.0901</v>
      </c>
      <c r="I214">
        <v>7.2371999999999996</v>
      </c>
      <c r="J214">
        <v>764.72500000000002</v>
      </c>
      <c r="K214">
        <v>2990193.7947</v>
      </c>
      <c r="M214" s="71">
        <v>45107</v>
      </c>
      <c r="N214" s="5">
        <v>6.6402999999999999</v>
      </c>
      <c r="O214">
        <v>10.849299999999999</v>
      </c>
      <c r="P214">
        <v>0.63780000000000003</v>
      </c>
      <c r="Q214">
        <v>38.964100000000002</v>
      </c>
      <c r="R214">
        <v>1.4251</v>
      </c>
      <c r="S214" t="s">
        <v>33</v>
      </c>
      <c r="T214">
        <v>42.625300000000003</v>
      </c>
      <c r="U214">
        <v>29.950900000000001</v>
      </c>
      <c r="V214">
        <v>889.8</v>
      </c>
      <c r="W214">
        <v>1213260.4341</v>
      </c>
      <c r="Y214" s="5">
        <v>1.4453</v>
      </c>
      <c r="Z214">
        <v>34.673999999999999</v>
      </c>
      <c r="AA214">
        <v>4.1479999999999997</v>
      </c>
      <c r="AB214">
        <v>1.4107000000000001</v>
      </c>
      <c r="AC214">
        <v>-0.27029999999999998</v>
      </c>
      <c r="AD214" t="s">
        <v>33</v>
      </c>
      <c r="AE214">
        <v>15.9497</v>
      </c>
      <c r="AF214">
        <v>11.878</v>
      </c>
      <c r="AG214">
        <v>14.775</v>
      </c>
      <c r="AH214">
        <v>105578.5806</v>
      </c>
      <c r="AJ214">
        <v>3.5785999999999998</v>
      </c>
      <c r="AK214">
        <v>28.361699999999999</v>
      </c>
      <c r="AL214">
        <v>1.3733</v>
      </c>
      <c r="AM214">
        <v>24.539400000000001</v>
      </c>
      <c r="AN214">
        <v>7.3300000000000004E-2</v>
      </c>
      <c r="AO214">
        <v>195.11080000000001</v>
      </c>
      <c r="AP214">
        <v>41.997100000000003</v>
      </c>
      <c r="AQ214">
        <v>28.363700000000001</v>
      </c>
      <c r="AR214">
        <v>1356.778</v>
      </c>
      <c r="AS214">
        <v>1064855.7926</v>
      </c>
      <c r="AU214" s="1">
        <f t="shared" si="24"/>
        <v>45107</v>
      </c>
      <c r="AV214" s="30">
        <f t="shared" si="25"/>
        <v>6.8594937366661428</v>
      </c>
      <c r="AW214" s="31">
        <f t="shared" si="26"/>
        <v>-0.20609454605460095</v>
      </c>
      <c r="AX214">
        <f t="shared" ca="1" si="19"/>
        <v>-0.40161770950220405</v>
      </c>
      <c r="AY214">
        <f t="shared" ca="1" si="20"/>
        <v>-0.6032381745285591</v>
      </c>
      <c r="AZ214">
        <f t="shared" ca="1" si="21"/>
        <v>-0.7105750519033267</v>
      </c>
      <c r="BA214">
        <f t="shared" ca="1" si="22"/>
        <v>-0.81374743400839789</v>
      </c>
      <c r="BB214">
        <f t="shared" ca="1" si="23"/>
        <v>-0.87557812064075036</v>
      </c>
    </row>
    <row r="215" spans="1:54">
      <c r="A215" s="71">
        <v>45114</v>
      </c>
      <c r="B215" s="5">
        <v>5.7596999999999996</v>
      </c>
      <c r="C215">
        <v>4.7698</v>
      </c>
      <c r="D215">
        <v>0.44779999999999998</v>
      </c>
      <c r="E215">
        <v>42.432600000000001</v>
      </c>
      <c r="F215">
        <v>2.1534</v>
      </c>
      <c r="G215">
        <v>0</v>
      </c>
      <c r="H215">
        <v>24.0901</v>
      </c>
      <c r="I215">
        <v>7.2371999999999996</v>
      </c>
      <c r="J215">
        <v>742.71500000000003</v>
      </c>
      <c r="K215">
        <v>2904131.2683999999</v>
      </c>
      <c r="M215" s="71">
        <v>45114</v>
      </c>
      <c r="N215" s="5">
        <v>6.3647999999999998</v>
      </c>
      <c r="O215">
        <v>10.849299999999999</v>
      </c>
      <c r="P215">
        <v>0.63780000000000003</v>
      </c>
      <c r="Q215">
        <v>38.964100000000002</v>
      </c>
      <c r="R215">
        <v>1.4251</v>
      </c>
      <c r="S215" t="s">
        <v>33</v>
      </c>
      <c r="T215">
        <v>42.625300000000003</v>
      </c>
      <c r="U215">
        <v>29.950900000000001</v>
      </c>
      <c r="V215">
        <v>863.55</v>
      </c>
      <c r="W215">
        <v>1177468.0241</v>
      </c>
      <c r="Y215" s="5">
        <v>1.6734</v>
      </c>
      <c r="Z215">
        <v>34.673999999999999</v>
      </c>
      <c r="AA215">
        <v>4.1479999999999997</v>
      </c>
      <c r="AB215">
        <v>1.4107000000000001</v>
      </c>
      <c r="AC215">
        <v>-0.27029999999999998</v>
      </c>
      <c r="AD215" t="s">
        <v>33</v>
      </c>
      <c r="AE215">
        <v>15.9497</v>
      </c>
      <c r="AF215">
        <v>11.878</v>
      </c>
      <c r="AG215">
        <v>16.739000000000001</v>
      </c>
      <c r="AH215">
        <v>119614.1378</v>
      </c>
      <c r="AJ215">
        <v>3.6034000000000002</v>
      </c>
      <c r="AK215">
        <v>28.361699999999999</v>
      </c>
      <c r="AL215">
        <v>1.3733</v>
      </c>
      <c r="AM215">
        <v>24.539400000000001</v>
      </c>
      <c r="AN215">
        <v>7.3300000000000004E-2</v>
      </c>
      <c r="AO215">
        <v>195.11080000000001</v>
      </c>
      <c r="AP215">
        <v>41.997100000000003</v>
      </c>
      <c r="AQ215">
        <v>28.363700000000001</v>
      </c>
      <c r="AR215">
        <v>1366.3689999999999</v>
      </c>
      <c r="AS215">
        <v>1072383.4032000001</v>
      </c>
      <c r="AU215" s="1">
        <f t="shared" si="24"/>
        <v>45114</v>
      </c>
      <c r="AV215" s="30">
        <f t="shared" si="25"/>
        <v>6.7327362603572212</v>
      </c>
      <c r="AW215" s="31">
        <f t="shared" si="26"/>
        <v>-0.24544118190889183</v>
      </c>
      <c r="AX215">
        <f t="shared" ca="1" si="19"/>
        <v>-0.38315298000901776</v>
      </c>
      <c r="AY215">
        <f t="shared" ca="1" si="20"/>
        <v>-0.60128180651712559</v>
      </c>
      <c r="AZ215">
        <f t="shared" ca="1" si="21"/>
        <v>-0.6963265434013175</v>
      </c>
      <c r="BA215">
        <f t="shared" ca="1" si="22"/>
        <v>-0.80289109176128148</v>
      </c>
      <c r="BB215">
        <f t="shared" ca="1" si="23"/>
        <v>-0.85776673112012614</v>
      </c>
    </row>
    <row r="216" spans="1:54">
      <c r="A216" s="71">
        <v>45121</v>
      </c>
      <c r="B216" s="5">
        <v>5.9564000000000004</v>
      </c>
      <c r="C216">
        <v>4.7698</v>
      </c>
      <c r="D216">
        <v>0.44779999999999998</v>
      </c>
      <c r="E216">
        <v>42.432600000000001</v>
      </c>
      <c r="F216">
        <v>2.1534</v>
      </c>
      <c r="G216">
        <v>0</v>
      </c>
      <c r="H216">
        <v>24.0901</v>
      </c>
      <c r="I216">
        <v>7.2371999999999996</v>
      </c>
      <c r="J216">
        <v>783.75</v>
      </c>
      <c r="K216">
        <v>3064584.5063999998</v>
      </c>
      <c r="M216" s="71">
        <v>45121</v>
      </c>
      <c r="N216" s="5">
        <v>6.65</v>
      </c>
      <c r="O216">
        <v>10.849299999999999</v>
      </c>
      <c r="P216">
        <v>0.63780000000000003</v>
      </c>
      <c r="Q216">
        <v>38.964100000000002</v>
      </c>
      <c r="R216">
        <v>1.4251</v>
      </c>
      <c r="S216" t="s">
        <v>33</v>
      </c>
      <c r="T216">
        <v>42.625300000000003</v>
      </c>
      <c r="U216">
        <v>29.950900000000001</v>
      </c>
      <c r="V216">
        <v>925.85</v>
      </c>
      <c r="W216">
        <v>1262415.3437999999</v>
      </c>
      <c r="Y216" s="5">
        <v>1.8964000000000001</v>
      </c>
      <c r="Z216">
        <v>34.673999999999999</v>
      </c>
      <c r="AA216">
        <v>4.1479999999999997</v>
      </c>
      <c r="AB216">
        <v>1.4107000000000001</v>
      </c>
      <c r="AC216">
        <v>-0.27029999999999998</v>
      </c>
      <c r="AD216" t="s">
        <v>33</v>
      </c>
      <c r="AE216">
        <v>15.9497</v>
      </c>
      <c r="AF216">
        <v>11.878</v>
      </c>
      <c r="AG216">
        <v>18.66</v>
      </c>
      <c r="AH216">
        <v>133337.79380000001</v>
      </c>
      <c r="AJ216">
        <v>3.5367000000000002</v>
      </c>
      <c r="AK216">
        <v>28.361699999999999</v>
      </c>
      <c r="AL216">
        <v>1.3733</v>
      </c>
      <c r="AM216">
        <v>24.539400000000001</v>
      </c>
      <c r="AN216">
        <v>7.3300000000000004E-2</v>
      </c>
      <c r="AO216">
        <v>195.11080000000001</v>
      </c>
      <c r="AP216">
        <v>41.997100000000003</v>
      </c>
      <c r="AQ216">
        <v>28.363700000000001</v>
      </c>
      <c r="AR216">
        <v>1340.569</v>
      </c>
      <c r="AS216">
        <v>1052134.1307999999</v>
      </c>
      <c r="AU216" s="1">
        <f t="shared" si="24"/>
        <v>45121</v>
      </c>
      <c r="AV216" s="30">
        <f t="shared" si="25"/>
        <v>6.8656008147605698</v>
      </c>
      <c r="AW216" s="31">
        <f t="shared" si="26"/>
        <v>-0.20419885528422368</v>
      </c>
      <c r="AX216">
        <f t="shared" ca="1" si="19"/>
        <v>-0.35484665940095228</v>
      </c>
      <c r="AY216">
        <f t="shared" ca="1" si="20"/>
        <v>-0.59725209246321409</v>
      </c>
      <c r="AZ216">
        <f t="shared" ca="1" si="21"/>
        <v>-0.67960923300468246</v>
      </c>
      <c r="BA216">
        <f t="shared" ca="1" si="22"/>
        <v>-0.7953162900751497</v>
      </c>
      <c r="BB216">
        <f t="shared" ca="1" si="23"/>
        <v>-0.84659108946860506</v>
      </c>
    </row>
    <row r="217" spans="1:54">
      <c r="A217" s="71">
        <v>45128</v>
      </c>
      <c r="B217" s="5">
        <v>6.1685999999999996</v>
      </c>
      <c r="C217">
        <v>4.7698</v>
      </c>
      <c r="D217">
        <v>0.44779999999999998</v>
      </c>
      <c r="E217">
        <v>42.432600000000001</v>
      </c>
      <c r="F217">
        <v>2.1534</v>
      </c>
      <c r="G217">
        <v>0</v>
      </c>
      <c r="H217">
        <v>24.0901</v>
      </c>
      <c r="I217">
        <v>7.2371999999999996</v>
      </c>
      <c r="J217">
        <v>828.02</v>
      </c>
      <c r="K217">
        <v>3237687.0978999999</v>
      </c>
      <c r="M217" s="71">
        <v>45128</v>
      </c>
      <c r="N217" s="5">
        <v>6.7347000000000001</v>
      </c>
      <c r="O217">
        <v>10.849299999999999</v>
      </c>
      <c r="P217">
        <v>0.63780000000000003</v>
      </c>
      <c r="Q217">
        <v>38.964100000000002</v>
      </c>
      <c r="R217">
        <v>1.4251</v>
      </c>
      <c r="S217" t="s">
        <v>33</v>
      </c>
      <c r="T217">
        <v>42.625300000000003</v>
      </c>
      <c r="U217">
        <v>29.950900000000001</v>
      </c>
      <c r="V217">
        <v>957.1</v>
      </c>
      <c r="W217">
        <v>1305025.3557</v>
      </c>
      <c r="Y217" s="5">
        <v>2.056</v>
      </c>
      <c r="Z217">
        <v>34.673999999999999</v>
      </c>
      <c r="AA217">
        <v>4.1479999999999997</v>
      </c>
      <c r="AB217">
        <v>1.4107000000000001</v>
      </c>
      <c r="AC217">
        <v>-0.27029999999999998</v>
      </c>
      <c r="AD217" t="s">
        <v>33</v>
      </c>
      <c r="AE217">
        <v>15.9497</v>
      </c>
      <c r="AF217">
        <v>11.878</v>
      </c>
      <c r="AG217">
        <v>20.035</v>
      </c>
      <c r="AH217">
        <v>143162.6838</v>
      </c>
      <c r="AJ217">
        <v>3.7444999999999999</v>
      </c>
      <c r="AK217">
        <v>28.361699999999999</v>
      </c>
      <c r="AL217">
        <v>1.3733</v>
      </c>
      <c r="AM217">
        <v>24.539400000000001</v>
      </c>
      <c r="AN217">
        <v>7.3300000000000004E-2</v>
      </c>
      <c r="AO217">
        <v>195.11080000000001</v>
      </c>
      <c r="AP217">
        <v>41.997100000000003</v>
      </c>
      <c r="AQ217">
        <v>28.363700000000001</v>
      </c>
      <c r="AR217">
        <v>1420.992</v>
      </c>
      <c r="AS217">
        <v>1115253.1455000001</v>
      </c>
      <c r="AU217" s="1">
        <f t="shared" si="24"/>
        <v>45128</v>
      </c>
      <c r="AV217" s="30">
        <f t="shared" si="25"/>
        <v>7.0918148268873846</v>
      </c>
      <c r="AW217" s="31">
        <f t="shared" si="26"/>
        <v>-0.13398003569681086</v>
      </c>
      <c r="AX217">
        <f t="shared" ca="1" si="19"/>
        <v>-0.32694835649678683</v>
      </c>
      <c r="AY217">
        <f t="shared" ca="1" si="20"/>
        <v>-0.58316834802884154</v>
      </c>
      <c r="AZ217">
        <f t="shared" ca="1" si="21"/>
        <v>-0.6690968119506493</v>
      </c>
      <c r="BA217">
        <f t="shared" ca="1" si="22"/>
        <v>-0.7853080470323256</v>
      </c>
      <c r="BB217">
        <f t="shared" ca="1" si="23"/>
        <v>-0.84366091597504056</v>
      </c>
    </row>
    <row r="218" spans="1:54">
      <c r="A218" s="71">
        <v>45135</v>
      </c>
      <c r="B218" s="5">
        <v>6.0502000000000002</v>
      </c>
      <c r="C218">
        <v>4.7698</v>
      </c>
      <c r="D218">
        <v>0.44779999999999998</v>
      </c>
      <c r="E218">
        <v>42.432600000000001</v>
      </c>
      <c r="F218">
        <v>2.1534</v>
      </c>
      <c r="G218">
        <v>0</v>
      </c>
      <c r="H218">
        <v>24.0901</v>
      </c>
      <c r="I218">
        <v>7.2371999999999996</v>
      </c>
      <c r="J218">
        <v>803.33</v>
      </c>
      <c r="K218">
        <v>3141145.3544000001</v>
      </c>
      <c r="M218" s="71">
        <v>45135</v>
      </c>
      <c r="N218" s="5">
        <v>6.3103999999999996</v>
      </c>
      <c r="O218">
        <v>10.849299999999999</v>
      </c>
      <c r="P218">
        <v>0.63780000000000003</v>
      </c>
      <c r="Q218">
        <v>38.964100000000002</v>
      </c>
      <c r="R218">
        <v>1.4251</v>
      </c>
      <c r="S218" t="s">
        <v>33</v>
      </c>
      <c r="T218">
        <v>42.625300000000003</v>
      </c>
      <c r="U218">
        <v>29.950900000000001</v>
      </c>
      <c r="V218">
        <v>903.7</v>
      </c>
      <c r="W218">
        <v>1232213.3674000001</v>
      </c>
      <c r="Y218" s="5">
        <v>2.0687000000000002</v>
      </c>
      <c r="Z218">
        <v>34.673999999999999</v>
      </c>
      <c r="AA218">
        <v>4.1479999999999997</v>
      </c>
      <c r="AB218">
        <v>1.4107000000000001</v>
      </c>
      <c r="AC218">
        <v>-0.27029999999999998</v>
      </c>
      <c r="AD218" t="s">
        <v>33</v>
      </c>
      <c r="AE218">
        <v>15.9497</v>
      </c>
      <c r="AF218">
        <v>11.878</v>
      </c>
      <c r="AG218">
        <v>20.143999999999998</v>
      </c>
      <c r="AH218">
        <v>143942.43700000001</v>
      </c>
      <c r="AJ218">
        <v>3.4493999999999998</v>
      </c>
      <c r="AK218">
        <v>28.361699999999999</v>
      </c>
      <c r="AL218">
        <v>1.3733</v>
      </c>
      <c r="AM218">
        <v>24.539400000000001</v>
      </c>
      <c r="AN218">
        <v>7.3300000000000004E-2</v>
      </c>
      <c r="AO218">
        <v>195.11080000000001</v>
      </c>
      <c r="AP218">
        <v>41.997100000000003</v>
      </c>
      <c r="AQ218">
        <v>28.363700000000001</v>
      </c>
      <c r="AR218">
        <v>1306.76</v>
      </c>
      <c r="AS218">
        <v>1025599.3035</v>
      </c>
      <c r="AU218" s="1">
        <f t="shared" si="24"/>
        <v>45135</v>
      </c>
      <c r="AV218" s="30">
        <f t="shared" si="25"/>
        <v>6.7774522303223153</v>
      </c>
      <c r="AW218" s="31">
        <f t="shared" si="26"/>
        <v>-0.23156095142213093</v>
      </c>
      <c r="AX218">
        <f t="shared" ca="1" si="19"/>
        <v>-0.25331443579632795</v>
      </c>
      <c r="AY218">
        <f t="shared" ca="1" si="20"/>
        <v>-0.56044539810786476</v>
      </c>
      <c r="AZ218">
        <f t="shared" ca="1" si="21"/>
        <v>-0.65810868152502211</v>
      </c>
      <c r="BA218">
        <f t="shared" ca="1" si="22"/>
        <v>-0.77900591641546746</v>
      </c>
      <c r="BB218">
        <f t="shared" ca="1" si="23"/>
        <v>-0.82894293237201777</v>
      </c>
    </row>
    <row r="219" spans="1:54">
      <c r="A219" s="71">
        <v>45142</v>
      </c>
      <c r="B219" s="5">
        <v>6.1550000000000002</v>
      </c>
      <c r="C219">
        <v>4.7698</v>
      </c>
      <c r="D219">
        <v>0.44779999999999998</v>
      </c>
      <c r="E219">
        <v>42.432600000000001</v>
      </c>
      <c r="F219">
        <v>2.1534</v>
      </c>
      <c r="G219">
        <v>0</v>
      </c>
      <c r="H219">
        <v>24.0901</v>
      </c>
      <c r="I219">
        <v>7.2371999999999996</v>
      </c>
      <c r="J219">
        <v>825.19</v>
      </c>
      <c r="K219">
        <v>3226621.3572999998</v>
      </c>
      <c r="M219" s="71">
        <v>45142</v>
      </c>
      <c r="N219" s="5">
        <v>6.4176000000000002</v>
      </c>
      <c r="O219">
        <v>10.849299999999999</v>
      </c>
      <c r="P219">
        <v>0.63780000000000003</v>
      </c>
      <c r="Q219">
        <v>38.964100000000002</v>
      </c>
      <c r="R219">
        <v>1.4251</v>
      </c>
      <c r="S219" t="s">
        <v>33</v>
      </c>
      <c r="T219">
        <v>42.625300000000003</v>
      </c>
      <c r="U219">
        <v>29.950900000000001</v>
      </c>
      <c r="V219">
        <v>943.75</v>
      </c>
      <c r="W219">
        <v>1286822.3585999999</v>
      </c>
      <c r="Y219" s="5">
        <v>1.8152999999999999</v>
      </c>
      <c r="Z219">
        <v>34.673999999999999</v>
      </c>
      <c r="AA219">
        <v>4.1479999999999997</v>
      </c>
      <c r="AB219">
        <v>1.4107000000000001</v>
      </c>
      <c r="AC219">
        <v>-0.27029999999999998</v>
      </c>
      <c r="AD219" t="s">
        <v>33</v>
      </c>
      <c r="AE219">
        <v>15.9497</v>
      </c>
      <c r="AF219">
        <v>11.878</v>
      </c>
      <c r="AG219">
        <v>17.962</v>
      </c>
      <c r="AH219">
        <v>128347.3734</v>
      </c>
      <c r="AJ219">
        <v>3.4329000000000001</v>
      </c>
      <c r="AK219">
        <v>28.361699999999999</v>
      </c>
      <c r="AL219">
        <v>1.3733</v>
      </c>
      <c r="AM219">
        <v>24.539400000000001</v>
      </c>
      <c r="AN219">
        <v>7.3300000000000004E-2</v>
      </c>
      <c r="AO219">
        <v>195.11080000000001</v>
      </c>
      <c r="AP219">
        <v>41.997100000000003</v>
      </c>
      <c r="AQ219">
        <v>28.363700000000001</v>
      </c>
      <c r="AR219">
        <v>1300.3820000000001</v>
      </c>
      <c r="AS219">
        <v>1020593.4424000001</v>
      </c>
      <c r="AU219" s="1">
        <f t="shared" si="24"/>
        <v>45142</v>
      </c>
      <c r="AV219" s="30">
        <f t="shared" si="25"/>
        <v>6.8625987738893821</v>
      </c>
      <c r="AW219" s="31">
        <f t="shared" si="26"/>
        <v>-0.20513071518249471</v>
      </c>
      <c r="AX219">
        <f t="shared" ca="1" si="19"/>
        <v>-0.23294897447080704</v>
      </c>
      <c r="AY219">
        <f t="shared" ca="1" si="20"/>
        <v>-0.54471459138543454</v>
      </c>
      <c r="AZ219">
        <f t="shared" ca="1" si="21"/>
        <v>-0.6474560228461812</v>
      </c>
      <c r="BA219">
        <f t="shared" ca="1" si="22"/>
        <v>-0.77636137537508809</v>
      </c>
      <c r="BB219">
        <f t="shared" ca="1" si="23"/>
        <v>-0.82894293237201777</v>
      </c>
    </row>
    <row r="220" spans="1:54">
      <c r="A220" s="71">
        <v>45149</v>
      </c>
      <c r="B220" s="5">
        <v>6.3559999999999999</v>
      </c>
      <c r="C220">
        <v>4.7698</v>
      </c>
      <c r="D220">
        <v>0.44779999999999998</v>
      </c>
      <c r="E220">
        <v>42.432600000000001</v>
      </c>
      <c r="F220">
        <v>2.1534</v>
      </c>
      <c r="G220">
        <v>0</v>
      </c>
      <c r="H220">
        <v>24.0901</v>
      </c>
      <c r="I220">
        <v>7.2371999999999996</v>
      </c>
      <c r="J220">
        <v>867.11500000000001</v>
      </c>
      <c r="K220">
        <v>3390554.6338</v>
      </c>
      <c r="M220" s="71">
        <v>45149</v>
      </c>
      <c r="N220" s="5">
        <v>7.0301</v>
      </c>
      <c r="O220">
        <v>10.849299999999999</v>
      </c>
      <c r="P220">
        <v>0.63780000000000003</v>
      </c>
      <c r="Q220">
        <v>38.964100000000002</v>
      </c>
      <c r="R220">
        <v>1.4251</v>
      </c>
      <c r="S220" t="s">
        <v>33</v>
      </c>
      <c r="T220">
        <v>42.625300000000003</v>
      </c>
      <c r="U220">
        <v>29.950900000000001</v>
      </c>
      <c r="V220">
        <v>1082.5999999999999</v>
      </c>
      <c r="W220">
        <v>1476147.1634</v>
      </c>
      <c r="Y220" s="5">
        <v>1.7569999999999999</v>
      </c>
      <c r="Z220">
        <v>34.673999999999999</v>
      </c>
      <c r="AA220">
        <v>4.1479999999999997</v>
      </c>
      <c r="AB220">
        <v>1.4107000000000001</v>
      </c>
      <c r="AC220">
        <v>-0.27029999999999998</v>
      </c>
      <c r="AD220" t="s">
        <v>33</v>
      </c>
      <c r="AE220">
        <v>15.9497</v>
      </c>
      <c r="AF220">
        <v>11.878</v>
      </c>
      <c r="AG220">
        <v>17.46</v>
      </c>
      <c r="AH220">
        <v>124760.5088</v>
      </c>
      <c r="AJ220">
        <v>3.7664</v>
      </c>
      <c r="AK220">
        <v>28.361699999999999</v>
      </c>
      <c r="AL220">
        <v>1.3733</v>
      </c>
      <c r="AM220">
        <v>24.539400000000001</v>
      </c>
      <c r="AN220">
        <v>7.3300000000000004E-2</v>
      </c>
      <c r="AO220">
        <v>195.11080000000001</v>
      </c>
      <c r="AP220">
        <v>41.997100000000003</v>
      </c>
      <c r="AQ220">
        <v>28.363700000000001</v>
      </c>
      <c r="AR220">
        <v>1429.48</v>
      </c>
      <c r="AS220">
        <v>1121915.0808000001</v>
      </c>
      <c r="AU220" s="1">
        <f t="shared" si="24"/>
        <v>45149</v>
      </c>
      <c r="AV220" s="30">
        <f t="shared" si="25"/>
        <v>7.2869652960047535</v>
      </c>
      <c r="AW220" s="31">
        <f t="shared" si="26"/>
        <v>-7.3403613155533828E-2</v>
      </c>
      <c r="AX220">
        <f t="shared" ca="1" si="19"/>
        <v>-0.208641186591354</v>
      </c>
      <c r="AY220">
        <f t="shared" ca="1" si="20"/>
        <v>-0.50164083487830835</v>
      </c>
      <c r="AZ220">
        <f t="shared" ca="1" si="21"/>
        <v>-0.64615404559030443</v>
      </c>
      <c r="BA220">
        <f t="shared" ca="1" si="22"/>
        <v>-0.7642640925491212</v>
      </c>
      <c r="BB220">
        <f t="shared" ca="1" si="23"/>
        <v>-0.8201072509568067</v>
      </c>
    </row>
    <row r="221" spans="1:54">
      <c r="A221" s="71">
        <v>45156</v>
      </c>
      <c r="B221" s="5">
        <v>7.4490999999999996</v>
      </c>
      <c r="C221">
        <v>4.7698</v>
      </c>
      <c r="D221">
        <v>0.44779999999999998</v>
      </c>
      <c r="E221">
        <v>42.432600000000001</v>
      </c>
      <c r="F221">
        <v>2.1534</v>
      </c>
      <c r="G221">
        <v>0</v>
      </c>
      <c r="H221">
        <v>24.0901</v>
      </c>
      <c r="I221">
        <v>7.2371999999999996</v>
      </c>
      <c r="J221">
        <v>1095.1600000000001</v>
      </c>
      <c r="K221">
        <v>4282246.0835999995</v>
      </c>
      <c r="M221" s="71">
        <v>45156</v>
      </c>
      <c r="N221" s="5">
        <v>6.9954000000000001</v>
      </c>
      <c r="O221">
        <v>10.849299999999999</v>
      </c>
      <c r="P221">
        <v>0.63780000000000003</v>
      </c>
      <c r="Q221">
        <v>38.964100000000002</v>
      </c>
      <c r="R221">
        <v>1.4251</v>
      </c>
      <c r="S221" t="s">
        <v>33</v>
      </c>
      <c r="T221">
        <v>42.625300000000003</v>
      </c>
      <c r="U221">
        <v>29.950900000000001</v>
      </c>
      <c r="V221">
        <v>1344.15</v>
      </c>
      <c r="W221">
        <v>1832775.9188000001</v>
      </c>
      <c r="Y221" s="5">
        <v>2.2385000000000002</v>
      </c>
      <c r="Z221">
        <v>34.673999999999999</v>
      </c>
      <c r="AA221">
        <v>4.1479999999999997</v>
      </c>
      <c r="AB221">
        <v>1.4107000000000001</v>
      </c>
      <c r="AC221">
        <v>-0.27029999999999998</v>
      </c>
      <c r="AD221" t="s">
        <v>33</v>
      </c>
      <c r="AE221">
        <v>15.9497</v>
      </c>
      <c r="AF221">
        <v>11.878</v>
      </c>
      <c r="AG221">
        <v>21.606000000000002</v>
      </c>
      <c r="AH221">
        <v>154391.12959999999</v>
      </c>
      <c r="AJ221">
        <v>4.8563000000000001</v>
      </c>
      <c r="AK221">
        <v>28.361699999999999</v>
      </c>
      <c r="AL221">
        <v>1.3733</v>
      </c>
      <c r="AM221">
        <v>24.539400000000001</v>
      </c>
      <c r="AN221">
        <v>7.3300000000000004E-2</v>
      </c>
      <c r="AO221">
        <v>195.11080000000001</v>
      </c>
      <c r="AP221">
        <v>41.997100000000003</v>
      </c>
      <c r="AQ221">
        <v>28.363700000000001</v>
      </c>
      <c r="AR221">
        <v>1851.3510000000001</v>
      </c>
      <c r="AS221">
        <v>1453017.0322</v>
      </c>
      <c r="AU221" s="1">
        <f t="shared" si="24"/>
        <v>45156</v>
      </c>
      <c r="AV221" s="30">
        <f t="shared" si="25"/>
        <v>8.3136603097287711</v>
      </c>
      <c r="AW221" s="31">
        <f t="shared" si="26"/>
        <v>0.24529155193250615</v>
      </c>
      <c r="AX221">
        <f t="shared" ca="1" si="19"/>
        <v>-0.20522709826970534</v>
      </c>
      <c r="AY221">
        <f t="shared" ca="1" si="20"/>
        <v>-0.40656384609522578</v>
      </c>
      <c r="AZ221">
        <f t="shared" ca="1" si="21"/>
        <v>-0.64188193348716727</v>
      </c>
      <c r="BA221">
        <f t="shared" ca="1" si="22"/>
        <v>-0.74844348583136855</v>
      </c>
      <c r="BB221">
        <f t="shared" ca="1" si="23"/>
        <v>-0.8201072509568067</v>
      </c>
    </row>
    <row r="222" spans="1:54">
      <c r="A222" s="71">
        <v>45163</v>
      </c>
      <c r="B222" s="5">
        <v>7.6840000000000002</v>
      </c>
      <c r="C222">
        <v>4.7698</v>
      </c>
      <c r="D222">
        <v>0.44779999999999998</v>
      </c>
      <c r="E222">
        <v>42.432600000000001</v>
      </c>
      <c r="F222">
        <v>2.1534</v>
      </c>
      <c r="G222">
        <v>0</v>
      </c>
      <c r="H222">
        <v>24.0901</v>
      </c>
      <c r="I222">
        <v>7.2371999999999996</v>
      </c>
      <c r="J222">
        <v>1144.165</v>
      </c>
      <c r="K222">
        <v>4473863.2621999998</v>
      </c>
      <c r="M222" s="71">
        <v>45163</v>
      </c>
      <c r="N222" s="5">
        <v>7.3611000000000004</v>
      </c>
      <c r="O222">
        <v>10.849299999999999</v>
      </c>
      <c r="P222">
        <v>0.63780000000000003</v>
      </c>
      <c r="Q222">
        <v>38.964100000000002</v>
      </c>
      <c r="R222">
        <v>1.4251</v>
      </c>
      <c r="S222" t="s">
        <v>33</v>
      </c>
      <c r="T222">
        <v>42.625300000000003</v>
      </c>
      <c r="U222">
        <v>29.950900000000001</v>
      </c>
      <c r="V222">
        <v>1422.45</v>
      </c>
      <c r="W222">
        <v>1939539.5645000001</v>
      </c>
      <c r="Y222" s="5">
        <v>2.2461000000000002</v>
      </c>
      <c r="Z222">
        <v>34.673999999999999</v>
      </c>
      <c r="AA222">
        <v>4.1479999999999997</v>
      </c>
      <c r="AB222">
        <v>1.4107000000000001</v>
      </c>
      <c r="AC222">
        <v>-0.27029999999999998</v>
      </c>
      <c r="AD222" t="s">
        <v>33</v>
      </c>
      <c r="AE222">
        <v>15.9497</v>
      </c>
      <c r="AF222">
        <v>11.878</v>
      </c>
      <c r="AG222">
        <v>21.672000000000001</v>
      </c>
      <c r="AH222">
        <v>154858.98149999999</v>
      </c>
      <c r="AJ222">
        <v>5.0194000000000001</v>
      </c>
      <c r="AK222">
        <v>28.361699999999999</v>
      </c>
      <c r="AL222">
        <v>1.3733</v>
      </c>
      <c r="AM222">
        <v>24.539400000000001</v>
      </c>
      <c r="AN222">
        <v>7.3300000000000004E-2</v>
      </c>
      <c r="AO222">
        <v>195.11080000000001</v>
      </c>
      <c r="AP222">
        <v>41.997100000000003</v>
      </c>
      <c r="AQ222">
        <v>28.363700000000001</v>
      </c>
      <c r="AR222">
        <v>1914.461</v>
      </c>
      <c r="AS222">
        <v>1502548.7098000001</v>
      </c>
      <c r="AU222" s="1">
        <f t="shared" si="24"/>
        <v>45163</v>
      </c>
      <c r="AV222" s="30">
        <f t="shared" si="25"/>
        <v>8.6086750800206957</v>
      </c>
      <c r="AW222" s="31">
        <f t="shared" si="26"/>
        <v>0.33686673216111906</v>
      </c>
      <c r="AX222">
        <f t="shared" ca="1" si="19"/>
        <v>-0.20429204127405079</v>
      </c>
      <c r="AY222">
        <f t="shared" ca="1" si="20"/>
        <v>-0.395939047243761</v>
      </c>
      <c r="AZ222">
        <f t="shared" ca="1" si="21"/>
        <v>-0.63393377889609925</v>
      </c>
      <c r="BA222">
        <f t="shared" ca="1" si="22"/>
        <v>-0.74242387092694651</v>
      </c>
      <c r="BB222">
        <f t="shared" ca="1" si="23"/>
        <v>-0.8201072509568067</v>
      </c>
    </row>
    <row r="223" spans="1:54">
      <c r="A223" s="71">
        <v>45170</v>
      </c>
      <c r="B223" s="5">
        <v>7.4180000000000001</v>
      </c>
      <c r="C223">
        <v>4.7698</v>
      </c>
      <c r="D223">
        <v>0.44779999999999998</v>
      </c>
      <c r="E223">
        <v>42.432600000000001</v>
      </c>
      <c r="F223">
        <v>2.1534</v>
      </c>
      <c r="G223">
        <v>0</v>
      </c>
      <c r="H223">
        <v>24.0901</v>
      </c>
      <c r="I223">
        <v>7.2371999999999996</v>
      </c>
      <c r="J223">
        <v>1088.665</v>
      </c>
      <c r="K223">
        <v>4256849.6224999996</v>
      </c>
      <c r="M223" s="71">
        <v>45170</v>
      </c>
      <c r="N223" s="5">
        <v>7.3028000000000004</v>
      </c>
      <c r="O223">
        <v>10.849299999999999</v>
      </c>
      <c r="P223">
        <v>0.63780000000000003</v>
      </c>
      <c r="Q223">
        <v>38.964100000000002</v>
      </c>
      <c r="R223">
        <v>1.4251</v>
      </c>
      <c r="S223" t="s">
        <v>33</v>
      </c>
      <c r="T223">
        <v>42.625300000000003</v>
      </c>
      <c r="U223">
        <v>29.950900000000001</v>
      </c>
      <c r="V223">
        <v>1409.95</v>
      </c>
      <c r="W223">
        <v>1922495.5597999999</v>
      </c>
      <c r="Y223" s="5">
        <v>2.383</v>
      </c>
      <c r="Z223">
        <v>34.673999999999999</v>
      </c>
      <c r="AA223">
        <v>4.1479999999999997</v>
      </c>
      <c r="AB223">
        <v>1.4107000000000001</v>
      </c>
      <c r="AC223">
        <v>-0.27029999999999998</v>
      </c>
      <c r="AD223" t="s">
        <v>33</v>
      </c>
      <c r="AE223">
        <v>15.9497</v>
      </c>
      <c r="AF223">
        <v>11.878</v>
      </c>
      <c r="AG223">
        <v>22.85</v>
      </c>
      <c r="AH223">
        <v>163280.31589999999</v>
      </c>
      <c r="AJ223">
        <v>4.8429000000000002</v>
      </c>
      <c r="AK223">
        <v>28.361699999999999</v>
      </c>
      <c r="AL223">
        <v>1.3733</v>
      </c>
      <c r="AM223">
        <v>24.539400000000001</v>
      </c>
      <c r="AN223">
        <v>7.3300000000000004E-2</v>
      </c>
      <c r="AO223">
        <v>195.11080000000001</v>
      </c>
      <c r="AP223">
        <v>41.997100000000003</v>
      </c>
      <c r="AQ223">
        <v>28.363700000000001</v>
      </c>
      <c r="AR223">
        <v>1846.172</v>
      </c>
      <c r="AS223">
        <v>1448952.1225000001</v>
      </c>
      <c r="AU223" s="1">
        <f t="shared" si="24"/>
        <v>45170</v>
      </c>
      <c r="AV223" s="30">
        <f t="shared" si="25"/>
        <v>8.3598090909994696</v>
      </c>
      <c r="AW223" s="31">
        <f t="shared" si="26"/>
        <v>0.25961653965435216</v>
      </c>
      <c r="AX223">
        <f t="shared" ca="1" si="19"/>
        <v>-0.19167313858392851</v>
      </c>
      <c r="AY223">
        <f t="shared" ca="1" si="20"/>
        <v>-0.37386943903625031</v>
      </c>
      <c r="AZ223">
        <f t="shared" ca="1" si="21"/>
        <v>-0.62712678108895525</v>
      </c>
      <c r="BA223">
        <f t="shared" ca="1" si="22"/>
        <v>-0.73850548366039359</v>
      </c>
      <c r="BB223">
        <f t="shared" ca="1" si="23"/>
        <v>-0.8201072509568067</v>
      </c>
    </row>
    <row r="224" spans="1:54">
      <c r="A224" s="71">
        <v>45177</v>
      </c>
      <c r="B224" s="5">
        <v>6.6535000000000002</v>
      </c>
      <c r="C224">
        <v>4.7698</v>
      </c>
      <c r="D224">
        <v>0.44779999999999998</v>
      </c>
      <c r="E224">
        <v>42.432600000000001</v>
      </c>
      <c r="F224">
        <v>2.1534</v>
      </c>
      <c r="G224">
        <v>0</v>
      </c>
      <c r="H224">
        <v>24.0901</v>
      </c>
      <c r="I224">
        <v>7.2371999999999996</v>
      </c>
      <c r="J224">
        <v>929.18499999999995</v>
      </c>
      <c r="K224">
        <v>3633257.9961999999</v>
      </c>
      <c r="M224" s="71">
        <v>45177</v>
      </c>
      <c r="N224" s="5">
        <v>6.1131000000000002</v>
      </c>
      <c r="O224">
        <v>10.849299999999999</v>
      </c>
      <c r="P224">
        <v>0.63780000000000003</v>
      </c>
      <c r="Q224">
        <v>38.964100000000002</v>
      </c>
      <c r="R224">
        <v>1.4251</v>
      </c>
      <c r="S224" t="s">
        <v>33</v>
      </c>
      <c r="T224">
        <v>42.625300000000003</v>
      </c>
      <c r="U224">
        <v>29.950900000000001</v>
      </c>
      <c r="V224">
        <v>1155.55</v>
      </c>
      <c r="W224">
        <v>1575615.9750999999</v>
      </c>
      <c r="Y224" s="5">
        <v>2.0661999999999998</v>
      </c>
      <c r="Z224">
        <v>34.673999999999999</v>
      </c>
      <c r="AA224">
        <v>4.1479999999999997</v>
      </c>
      <c r="AB224">
        <v>1.4107000000000001</v>
      </c>
      <c r="AC224">
        <v>-0.27029999999999998</v>
      </c>
      <c r="AD224" t="s">
        <v>33</v>
      </c>
      <c r="AE224">
        <v>15.9497</v>
      </c>
      <c r="AF224">
        <v>11.878</v>
      </c>
      <c r="AG224">
        <v>20.122</v>
      </c>
      <c r="AH224">
        <v>143786.48639999999</v>
      </c>
      <c r="AJ224">
        <v>4.0670999999999999</v>
      </c>
      <c r="AK224">
        <v>28.361699999999999</v>
      </c>
      <c r="AL224">
        <v>1.3733</v>
      </c>
      <c r="AM224">
        <v>24.539400000000001</v>
      </c>
      <c r="AN224">
        <v>7.3300000000000004E-2</v>
      </c>
      <c r="AO224">
        <v>195.11080000000001</v>
      </c>
      <c r="AP224">
        <v>41.997100000000003</v>
      </c>
      <c r="AQ224">
        <v>28.363700000000001</v>
      </c>
      <c r="AR224">
        <v>1545.87</v>
      </c>
      <c r="AS224">
        <v>1213262.6351999999</v>
      </c>
      <c r="AU224" s="1">
        <f t="shared" si="24"/>
        <v>45177</v>
      </c>
      <c r="AV224" s="30">
        <f t="shared" si="25"/>
        <v>7.293070895383523</v>
      </c>
      <c r="AW224" s="31">
        <f t="shared" si="26"/>
        <v>-7.1508381391506337E-2</v>
      </c>
      <c r="AX224">
        <f t="shared" ca="1" si="19"/>
        <v>-0.15949788960177147</v>
      </c>
      <c r="AY224">
        <f t="shared" ca="1" si="20"/>
        <v>-0.34498348863476203</v>
      </c>
      <c r="AZ224">
        <f t="shared" ca="1" si="21"/>
        <v>-0.62053951971733401</v>
      </c>
      <c r="BA224">
        <f t="shared" ca="1" si="22"/>
        <v>-0.73520688888248165</v>
      </c>
      <c r="BB224">
        <f t="shared" ca="1" si="23"/>
        <v>-0.81391108495702924</v>
      </c>
    </row>
    <row r="225" spans="1:54">
      <c r="A225" s="71">
        <v>45184</v>
      </c>
      <c r="B225" s="5">
        <v>6.7127999999999997</v>
      </c>
      <c r="C225">
        <v>4.7698</v>
      </c>
      <c r="D225">
        <v>0.44779999999999998</v>
      </c>
      <c r="E225">
        <v>42.432600000000001</v>
      </c>
      <c r="F225">
        <v>2.1534</v>
      </c>
      <c r="G225">
        <v>0</v>
      </c>
      <c r="H225">
        <v>24.0901</v>
      </c>
      <c r="I225">
        <v>7.2371999999999996</v>
      </c>
      <c r="J225">
        <v>941.55</v>
      </c>
      <c r="K225">
        <v>3681607.0710999998</v>
      </c>
      <c r="M225" s="71">
        <v>45184</v>
      </c>
      <c r="N225" s="5">
        <v>6.3160999999999996</v>
      </c>
      <c r="O225">
        <v>10.849299999999999</v>
      </c>
      <c r="P225">
        <v>0.63780000000000003</v>
      </c>
      <c r="Q225">
        <v>38.964100000000002</v>
      </c>
      <c r="R225">
        <v>1.4251</v>
      </c>
      <c r="S225" t="s">
        <v>33</v>
      </c>
      <c r="T225">
        <v>42.625300000000003</v>
      </c>
      <c r="U225">
        <v>29.950900000000001</v>
      </c>
      <c r="V225">
        <v>1198.95</v>
      </c>
      <c r="W225">
        <v>1634792.7596</v>
      </c>
      <c r="Y225" s="5">
        <v>2.1598999999999999</v>
      </c>
      <c r="Z225">
        <v>34.673999999999999</v>
      </c>
      <c r="AA225">
        <v>4.1479999999999997</v>
      </c>
      <c r="AB225">
        <v>1.4107000000000001</v>
      </c>
      <c r="AC225">
        <v>-0.27029999999999998</v>
      </c>
      <c r="AD225" t="s">
        <v>33</v>
      </c>
      <c r="AE225">
        <v>15.9497</v>
      </c>
      <c r="AF225">
        <v>11.878</v>
      </c>
      <c r="AG225">
        <v>20.93</v>
      </c>
      <c r="AH225">
        <v>149556.6599</v>
      </c>
      <c r="AJ225">
        <v>4.2407000000000004</v>
      </c>
      <c r="AK225">
        <v>28.361699999999999</v>
      </c>
      <c r="AL225">
        <v>1.3733</v>
      </c>
      <c r="AM225">
        <v>24.539400000000001</v>
      </c>
      <c r="AN225">
        <v>7.3300000000000004E-2</v>
      </c>
      <c r="AO225">
        <v>195.11080000000001</v>
      </c>
      <c r="AP225">
        <v>41.997100000000003</v>
      </c>
      <c r="AQ225">
        <v>28.363700000000001</v>
      </c>
      <c r="AR225">
        <v>1613.056</v>
      </c>
      <c r="AS225">
        <v>1265993.5473</v>
      </c>
      <c r="AU225" s="1">
        <f t="shared" si="24"/>
        <v>45184</v>
      </c>
      <c r="AV225" s="30">
        <f t="shared" si="25"/>
        <v>7.4517850318767698</v>
      </c>
      <c r="AW225" s="31">
        <f t="shared" si="26"/>
        <v>-2.224211706238241E-2</v>
      </c>
      <c r="AX225">
        <f t="shared" ca="1" si="19"/>
        <v>-0.13618978216861669</v>
      </c>
      <c r="AY225">
        <f t="shared" ca="1" si="20"/>
        <v>-0.30449058606466206</v>
      </c>
      <c r="AZ225">
        <f t="shared" ca="1" si="21"/>
        <v>-0.61337593989185524</v>
      </c>
      <c r="BA225">
        <f t="shared" ca="1" si="22"/>
        <v>-0.73284631137747858</v>
      </c>
      <c r="BB225">
        <f t="shared" ca="1" si="23"/>
        <v>-0.81391108495702924</v>
      </c>
    </row>
    <row r="226" spans="1:54">
      <c r="A226" s="71">
        <v>45191</v>
      </c>
      <c r="B226" s="5">
        <v>6.8205999999999998</v>
      </c>
      <c r="C226">
        <v>4.7698</v>
      </c>
      <c r="D226">
        <v>0.44779999999999998</v>
      </c>
      <c r="E226">
        <v>42.432600000000001</v>
      </c>
      <c r="F226">
        <v>2.1534</v>
      </c>
      <c r="G226">
        <v>0</v>
      </c>
      <c r="H226">
        <v>24.0901</v>
      </c>
      <c r="I226">
        <v>7.2371999999999996</v>
      </c>
      <c r="J226">
        <v>964.03499999999997</v>
      </c>
      <c r="K226">
        <v>3769526.9213</v>
      </c>
      <c r="M226" s="71">
        <v>45191</v>
      </c>
      <c r="N226" s="5">
        <v>6.3800999999999997</v>
      </c>
      <c r="O226">
        <v>10.849299999999999</v>
      </c>
      <c r="P226">
        <v>0.63780000000000003</v>
      </c>
      <c r="Q226">
        <v>38.964100000000002</v>
      </c>
      <c r="R226">
        <v>1.4251</v>
      </c>
      <c r="S226" t="s">
        <v>33</v>
      </c>
      <c r="T226">
        <v>42.625300000000003</v>
      </c>
      <c r="U226">
        <v>29.950900000000001</v>
      </c>
      <c r="V226">
        <v>1212.8</v>
      </c>
      <c r="W226">
        <v>1653677.5168999999</v>
      </c>
      <c r="Y226" s="5">
        <v>1.9471000000000001</v>
      </c>
      <c r="Z226">
        <v>34.673999999999999</v>
      </c>
      <c r="AA226">
        <v>4.1479999999999997</v>
      </c>
      <c r="AB226">
        <v>1.4107000000000001</v>
      </c>
      <c r="AC226">
        <v>-0.27029999999999998</v>
      </c>
      <c r="AD226" t="s">
        <v>33</v>
      </c>
      <c r="AE226">
        <v>15.9497</v>
      </c>
      <c r="AF226">
        <v>11.878</v>
      </c>
      <c r="AG226">
        <v>19.096</v>
      </c>
      <c r="AH226">
        <v>136456.80650000001</v>
      </c>
      <c r="AJ226">
        <v>4.1212</v>
      </c>
      <c r="AK226">
        <v>28.361699999999999</v>
      </c>
      <c r="AL226">
        <v>1.3733</v>
      </c>
      <c r="AM226">
        <v>24.539400000000001</v>
      </c>
      <c r="AN226">
        <v>7.3300000000000004E-2</v>
      </c>
      <c r="AO226">
        <v>195.11080000000001</v>
      </c>
      <c r="AP226">
        <v>41.997100000000003</v>
      </c>
      <c r="AQ226">
        <v>28.363700000000001</v>
      </c>
      <c r="AR226">
        <v>1566.827</v>
      </c>
      <c r="AS226">
        <v>1229710.4643000001</v>
      </c>
      <c r="AU226" s="1">
        <f t="shared" si="24"/>
        <v>45191</v>
      </c>
      <c r="AV226" s="30">
        <f t="shared" si="25"/>
        <v>7.4815063773991204</v>
      </c>
      <c r="AW226" s="31">
        <f t="shared" si="26"/>
        <v>-1.3016349924849241E-2</v>
      </c>
      <c r="AX226">
        <f t="shared" ca="1" si="19"/>
        <v>-7.9461255409661619E-2</v>
      </c>
      <c r="AY226">
        <f t="shared" ca="1" si="20"/>
        <v>-0.24197112428720161</v>
      </c>
      <c r="AZ226">
        <f t="shared" ca="1" si="21"/>
        <v>-0.6070664343326051</v>
      </c>
      <c r="BA226">
        <f t="shared" ca="1" si="22"/>
        <v>-0.72197734722373319</v>
      </c>
      <c r="BB226">
        <f t="shared" ca="1" si="23"/>
        <v>-0.81391108495702924</v>
      </c>
    </row>
    <row r="227" spans="1:54">
      <c r="A227" s="71">
        <v>45198</v>
      </c>
      <c r="B227" s="5">
        <v>9.1544000000000008</v>
      </c>
      <c r="C227">
        <v>-0.55730000000000002</v>
      </c>
      <c r="D227">
        <v>6.6199999999999995E-2</v>
      </c>
      <c r="E227">
        <v>43.864699999999999</v>
      </c>
      <c r="F227">
        <v>3.5565000000000002</v>
      </c>
      <c r="G227">
        <v>0</v>
      </c>
      <c r="H227">
        <v>17.209399999999999</v>
      </c>
      <c r="I227">
        <v>-0.89229999999999998</v>
      </c>
      <c r="J227">
        <v>1002.18</v>
      </c>
      <c r="K227">
        <v>3918679.8094000001</v>
      </c>
      <c r="M227" s="71">
        <v>45198</v>
      </c>
      <c r="N227" s="5">
        <v>6.2422000000000004</v>
      </c>
      <c r="O227">
        <v>9.6395999999999997</v>
      </c>
      <c r="P227">
        <v>0.32390000000000002</v>
      </c>
      <c r="Q227">
        <v>37.491900000000001</v>
      </c>
      <c r="R227">
        <v>1.3236000000000001</v>
      </c>
      <c r="S227" t="s">
        <v>33</v>
      </c>
      <c r="T227">
        <v>43.520699999999998</v>
      </c>
      <c r="U227">
        <v>29.6493</v>
      </c>
      <c r="V227">
        <v>1209.4000000000001</v>
      </c>
      <c r="W227">
        <v>1649041.5475999999</v>
      </c>
      <c r="Y227" s="5">
        <v>1.9257</v>
      </c>
      <c r="Z227">
        <v>23.264500000000002</v>
      </c>
      <c r="AA227">
        <v>1.5224</v>
      </c>
      <c r="AB227">
        <v>5.7252000000000001</v>
      </c>
      <c r="AC227">
        <v>-0.1817</v>
      </c>
      <c r="AD227" t="s">
        <v>33</v>
      </c>
      <c r="AE227">
        <v>13.476900000000001</v>
      </c>
      <c r="AF227">
        <v>9.5389999999999997</v>
      </c>
      <c r="AG227">
        <v>18.66</v>
      </c>
      <c r="AH227">
        <v>133337.79380000001</v>
      </c>
      <c r="AJ227">
        <v>3.5941999999999998</v>
      </c>
      <c r="AK227">
        <v>22.915299999999998</v>
      </c>
      <c r="AL227">
        <v>0.64149999999999996</v>
      </c>
      <c r="AM227">
        <v>25.922799999999999</v>
      </c>
      <c r="AN227">
        <v>0.1014</v>
      </c>
      <c r="AO227">
        <v>195.11080000000001</v>
      </c>
      <c r="AP227">
        <v>41.062800000000003</v>
      </c>
      <c r="AQ227">
        <v>27.402799999999999</v>
      </c>
      <c r="AR227">
        <v>1606.1990000000001</v>
      </c>
      <c r="AS227">
        <v>1260611.3058</v>
      </c>
      <c r="AU227" s="1">
        <f t="shared" si="24"/>
        <v>45198</v>
      </c>
      <c r="AV227" s="30">
        <f t="shared" si="25"/>
        <v>8.9377194645098417</v>
      </c>
      <c r="AW227" s="31">
        <f t="shared" si="26"/>
        <v>0.43900500402794751</v>
      </c>
      <c r="AX227">
        <f t="shared" ca="1" si="19"/>
        <v>-7.1697904567909088E-2</v>
      </c>
      <c r="AY227">
        <f t="shared" ca="1" si="20"/>
        <v>-0.22519435008024843</v>
      </c>
      <c r="AZ227">
        <f t="shared" ca="1" si="21"/>
        <v>-0.60274445434744894</v>
      </c>
      <c r="BA227">
        <f t="shared" ca="1" si="22"/>
        <v>-0.70700581290657616</v>
      </c>
      <c r="BB227">
        <f t="shared" ca="1" si="23"/>
        <v>-0.81391108495702924</v>
      </c>
    </row>
    <row r="228" spans="1:54">
      <c r="A228" s="71">
        <v>45205</v>
      </c>
      <c r="B228" s="5">
        <v>9.1175999999999995</v>
      </c>
      <c r="C228">
        <v>-0.55730000000000002</v>
      </c>
      <c r="D228">
        <v>6.6199999999999995E-2</v>
      </c>
      <c r="E228">
        <v>43.864699999999999</v>
      </c>
      <c r="F228">
        <v>3.5565000000000002</v>
      </c>
      <c r="G228">
        <v>0</v>
      </c>
      <c r="H228">
        <v>17.209399999999999</v>
      </c>
      <c r="I228">
        <v>-0.89229999999999998</v>
      </c>
      <c r="J228">
        <v>995.51499999999999</v>
      </c>
      <c r="K228">
        <v>3892618.6217999998</v>
      </c>
      <c r="M228" s="71">
        <v>45205</v>
      </c>
      <c r="N228" s="5">
        <v>6.8105000000000002</v>
      </c>
      <c r="O228">
        <v>9.6395999999999997</v>
      </c>
      <c r="P228">
        <v>0.32390000000000002</v>
      </c>
      <c r="Q228">
        <v>37.491900000000001</v>
      </c>
      <c r="R228">
        <v>1.3236000000000001</v>
      </c>
      <c r="S228" t="s">
        <v>33</v>
      </c>
      <c r="T228">
        <v>43.520699999999998</v>
      </c>
      <c r="U228">
        <v>29.6493</v>
      </c>
      <c r="V228">
        <v>1336.3</v>
      </c>
      <c r="W228">
        <v>1822072.2838000001</v>
      </c>
      <c r="Y228" s="5">
        <v>2.0831</v>
      </c>
      <c r="Z228">
        <v>23.264500000000002</v>
      </c>
      <c r="AA228">
        <v>1.5224</v>
      </c>
      <c r="AB228">
        <v>5.7252000000000001</v>
      </c>
      <c r="AC228">
        <v>-0.1817</v>
      </c>
      <c r="AD228" t="s">
        <v>33</v>
      </c>
      <c r="AE228">
        <v>13.476900000000001</v>
      </c>
      <c r="AF228">
        <v>9.5389999999999997</v>
      </c>
      <c r="AG228">
        <v>20.079000000000001</v>
      </c>
      <c r="AH228">
        <v>143474.5851</v>
      </c>
      <c r="AJ228">
        <v>4.0788000000000002</v>
      </c>
      <c r="AK228">
        <v>22.915299999999998</v>
      </c>
      <c r="AL228">
        <v>0.64149999999999996</v>
      </c>
      <c r="AM228">
        <v>25.922799999999999</v>
      </c>
      <c r="AN228">
        <v>0.1014</v>
      </c>
      <c r="AO228">
        <v>195.11080000000001</v>
      </c>
      <c r="AP228">
        <v>41.062800000000003</v>
      </c>
      <c r="AQ228">
        <v>27.402799999999999</v>
      </c>
      <c r="AR228">
        <v>1829.0509999999999</v>
      </c>
      <c r="AS228">
        <v>1435515.3376</v>
      </c>
      <c r="AU228" s="1">
        <f t="shared" si="24"/>
        <v>45205</v>
      </c>
      <c r="AV228" s="30">
        <f t="shared" si="25"/>
        <v>9.2272256200309588</v>
      </c>
      <c r="AW228" s="31">
        <f t="shared" si="26"/>
        <v>0.52887026176709473</v>
      </c>
      <c r="AX228">
        <f t="shared" ca="1" si="19"/>
        <v>-2.716874349529487E-2</v>
      </c>
      <c r="AY228">
        <f t="shared" ca="1" si="20"/>
        <v>-0.20585358833657438</v>
      </c>
      <c r="AZ228">
        <f t="shared" ca="1" si="21"/>
        <v>-0.60080659904902234</v>
      </c>
      <c r="BA228">
        <f t="shared" ca="1" si="22"/>
        <v>-0.69277152814706344</v>
      </c>
      <c r="BB228">
        <f t="shared" ca="1" si="23"/>
        <v>-0.79776525043970747</v>
      </c>
    </row>
    <row r="229" spans="1:54">
      <c r="A229" s="71">
        <v>45212</v>
      </c>
      <c r="B229" s="5">
        <v>10.4085</v>
      </c>
      <c r="C229">
        <v>-0.55730000000000002</v>
      </c>
      <c r="D229">
        <v>6.6199999999999995E-2</v>
      </c>
      <c r="E229">
        <v>43.864699999999999</v>
      </c>
      <c r="F229">
        <v>3.5565000000000002</v>
      </c>
      <c r="G229">
        <v>0</v>
      </c>
      <c r="H229">
        <v>17.209399999999999</v>
      </c>
      <c r="I229">
        <v>-0.89229999999999998</v>
      </c>
      <c r="J229">
        <v>1229.425</v>
      </c>
      <c r="K229">
        <v>4807243.1346000005</v>
      </c>
      <c r="M229" s="71">
        <v>45212</v>
      </c>
      <c r="N229" s="5">
        <v>7.8639999999999999</v>
      </c>
      <c r="O229">
        <v>9.6395999999999997</v>
      </c>
      <c r="P229">
        <v>0.32390000000000002</v>
      </c>
      <c r="Q229">
        <v>37.491900000000001</v>
      </c>
      <c r="R229">
        <v>1.3236000000000001</v>
      </c>
      <c r="S229" t="s">
        <v>33</v>
      </c>
      <c r="T229">
        <v>43.520699999999998</v>
      </c>
      <c r="U229">
        <v>29.6493</v>
      </c>
      <c r="V229">
        <v>1570.65</v>
      </c>
      <c r="W229">
        <v>2141613.2848</v>
      </c>
      <c r="Y229" s="5">
        <v>2.5867</v>
      </c>
      <c r="Z229">
        <v>23.264500000000002</v>
      </c>
      <c r="AA229">
        <v>1.5224</v>
      </c>
      <c r="AB229">
        <v>5.7252000000000001</v>
      </c>
      <c r="AC229">
        <v>-0.1817</v>
      </c>
      <c r="AD229" t="s">
        <v>33</v>
      </c>
      <c r="AE229">
        <v>13.476900000000001</v>
      </c>
      <c r="AF229">
        <v>9.5389999999999997</v>
      </c>
      <c r="AG229">
        <v>24.617999999999999</v>
      </c>
      <c r="AH229">
        <v>175912.3174</v>
      </c>
      <c r="AJ229">
        <v>4.9974999999999996</v>
      </c>
      <c r="AK229">
        <v>22.915299999999998</v>
      </c>
      <c r="AL229">
        <v>0.64149999999999996</v>
      </c>
      <c r="AM229">
        <v>25.922799999999999</v>
      </c>
      <c r="AN229">
        <v>0.1014</v>
      </c>
      <c r="AO229">
        <v>195.11080000000001</v>
      </c>
      <c r="AP229">
        <v>41.062800000000003</v>
      </c>
      <c r="AQ229">
        <v>27.402799999999999</v>
      </c>
      <c r="AR229">
        <v>2251.498</v>
      </c>
      <c r="AS229">
        <v>1767068.9456</v>
      </c>
      <c r="AU229" s="1">
        <f t="shared" si="24"/>
        <v>45212</v>
      </c>
      <c r="AV229" s="30">
        <f t="shared" si="25"/>
        <v>10.690002623076561</v>
      </c>
      <c r="AW229" s="31">
        <f t="shared" si="26"/>
        <v>0.98292911297518948</v>
      </c>
      <c r="AX229">
        <f t="shared" ca="1" si="19"/>
        <v>-1.3938926638602571E-2</v>
      </c>
      <c r="AY229">
        <f t="shared" ca="1" si="20"/>
        <v>-0.20489775020792694</v>
      </c>
      <c r="AZ229">
        <f t="shared" ca="1" si="21"/>
        <v>-0.59464800081361202</v>
      </c>
      <c r="BA229">
        <f t="shared" ca="1" si="22"/>
        <v>-0.67480559306061894</v>
      </c>
      <c r="BB229">
        <f t="shared" ca="1" si="23"/>
        <v>-0.78022987590724668</v>
      </c>
    </row>
    <row r="230" spans="1:54">
      <c r="A230" s="71">
        <v>45219</v>
      </c>
      <c r="B230" s="5">
        <v>10.7568</v>
      </c>
      <c r="C230">
        <v>-0.55730000000000002</v>
      </c>
      <c r="D230">
        <v>6.6199999999999995E-2</v>
      </c>
      <c r="E230">
        <v>43.864699999999999</v>
      </c>
      <c r="F230">
        <v>3.5565000000000002</v>
      </c>
      <c r="G230">
        <v>0</v>
      </c>
      <c r="H230">
        <v>17.209399999999999</v>
      </c>
      <c r="I230">
        <v>-0.89229999999999998</v>
      </c>
      <c r="J230">
        <v>1292.5550000000001</v>
      </c>
      <c r="K230">
        <v>5054091.2620000001</v>
      </c>
      <c r="M230" s="71">
        <v>45219</v>
      </c>
      <c r="N230" s="5">
        <v>8.6205999999999996</v>
      </c>
      <c r="O230">
        <v>9.6395999999999997</v>
      </c>
      <c r="P230">
        <v>0.32390000000000002</v>
      </c>
      <c r="Q230">
        <v>37.491900000000001</v>
      </c>
      <c r="R230">
        <v>1.3236000000000001</v>
      </c>
      <c r="S230" t="s">
        <v>33</v>
      </c>
      <c r="T230">
        <v>43.520699999999998</v>
      </c>
      <c r="U230">
        <v>29.6493</v>
      </c>
      <c r="V230">
        <v>1738.85</v>
      </c>
      <c r="W230">
        <v>2370957.4128</v>
      </c>
      <c r="Y230" s="5">
        <v>2.5988000000000002</v>
      </c>
      <c r="Z230">
        <v>23.264500000000002</v>
      </c>
      <c r="AA230">
        <v>1.5224</v>
      </c>
      <c r="AB230">
        <v>5.7252000000000001</v>
      </c>
      <c r="AC230">
        <v>-0.1817</v>
      </c>
      <c r="AD230" t="s">
        <v>33</v>
      </c>
      <c r="AE230">
        <v>13.476900000000001</v>
      </c>
      <c r="AF230">
        <v>9.5389999999999997</v>
      </c>
      <c r="AG230">
        <v>24.727</v>
      </c>
      <c r="AH230">
        <v>176692.07060000001</v>
      </c>
      <c r="AJ230">
        <v>5.5132000000000003</v>
      </c>
      <c r="AK230">
        <v>22.915299999999998</v>
      </c>
      <c r="AL230">
        <v>0.64149999999999996</v>
      </c>
      <c r="AM230">
        <v>25.922799999999999</v>
      </c>
      <c r="AN230">
        <v>0.1014</v>
      </c>
      <c r="AO230">
        <v>195.11080000000001</v>
      </c>
      <c r="AP230">
        <v>41.062800000000003</v>
      </c>
      <c r="AQ230">
        <v>27.402799999999999</v>
      </c>
      <c r="AR230">
        <v>2488.6419999999998</v>
      </c>
      <c r="AS230">
        <v>1953189.1172</v>
      </c>
      <c r="AU230" s="1">
        <f t="shared" si="24"/>
        <v>45219</v>
      </c>
      <c r="AV230" s="30">
        <f t="shared" si="25"/>
        <v>11.317464885387986</v>
      </c>
      <c r="AW230" s="31">
        <f t="shared" si="26"/>
        <v>1.1776989195884784</v>
      </c>
      <c r="AX230">
        <f t="shared" ca="1" si="19"/>
        <v>0.21946076174677026</v>
      </c>
      <c r="AY230">
        <f t="shared" ca="1" si="20"/>
        <v>-0.20071948953414168</v>
      </c>
      <c r="AZ230">
        <f t="shared" ca="1" si="21"/>
        <v>-0.57689687854327509</v>
      </c>
      <c r="BA230">
        <f t="shared" ca="1" si="22"/>
        <v>-0.66864424136769618</v>
      </c>
      <c r="BB230">
        <f t="shared" ca="1" si="23"/>
        <v>-0.75880455067414709</v>
      </c>
    </row>
    <row r="231" spans="1:54">
      <c r="A231" s="71">
        <v>45226</v>
      </c>
      <c r="B231" s="5">
        <v>8.9359000000000002</v>
      </c>
      <c r="C231">
        <v>-0.55730000000000002</v>
      </c>
      <c r="D231">
        <v>6.6199999999999995E-2</v>
      </c>
      <c r="E231">
        <v>43.864699999999999</v>
      </c>
      <c r="F231">
        <v>3.5565000000000002</v>
      </c>
      <c r="G231">
        <v>0</v>
      </c>
      <c r="H231">
        <v>17.209399999999999</v>
      </c>
      <c r="I231">
        <v>-0.89229999999999998</v>
      </c>
      <c r="J231">
        <v>962.58</v>
      </c>
      <c r="K231">
        <v>3763837.6447999999</v>
      </c>
      <c r="M231" s="71">
        <v>45226</v>
      </c>
      <c r="N231" s="5">
        <v>6.8928000000000003</v>
      </c>
      <c r="O231">
        <v>9.6395999999999997</v>
      </c>
      <c r="P231">
        <v>0.32390000000000002</v>
      </c>
      <c r="Q231">
        <v>37.491900000000001</v>
      </c>
      <c r="R231">
        <v>1.3236000000000001</v>
      </c>
      <c r="S231" t="s">
        <v>33</v>
      </c>
      <c r="T231">
        <v>43.520699999999998</v>
      </c>
      <c r="U231">
        <v>29.6493</v>
      </c>
      <c r="V231">
        <v>1354.35</v>
      </c>
      <c r="W231">
        <v>1846683.8267000001</v>
      </c>
      <c r="Y231" s="5">
        <v>2.2040999999999999</v>
      </c>
      <c r="Z231">
        <v>23.264500000000002</v>
      </c>
      <c r="AA231">
        <v>1.5224</v>
      </c>
      <c r="AB231">
        <v>5.7252000000000001</v>
      </c>
      <c r="AC231">
        <v>-0.1817</v>
      </c>
      <c r="AD231" t="s">
        <v>33</v>
      </c>
      <c r="AE231">
        <v>13.476900000000001</v>
      </c>
      <c r="AF231">
        <v>9.5389999999999997</v>
      </c>
      <c r="AG231">
        <v>21.17</v>
      </c>
      <c r="AH231">
        <v>151272.11689999999</v>
      </c>
      <c r="AJ231">
        <v>4.2721</v>
      </c>
      <c r="AK231">
        <v>22.915299999999998</v>
      </c>
      <c r="AL231">
        <v>0.64149999999999996</v>
      </c>
      <c r="AM231">
        <v>25.922799999999999</v>
      </c>
      <c r="AN231">
        <v>0.1014</v>
      </c>
      <c r="AO231">
        <v>195.11080000000001</v>
      </c>
      <c r="AP231">
        <v>41.062800000000003</v>
      </c>
      <c r="AQ231">
        <v>27.402799999999999</v>
      </c>
      <c r="AR231">
        <v>1917.914</v>
      </c>
      <c r="AS231">
        <v>1505258.6495999999</v>
      </c>
      <c r="AU231" s="1">
        <f t="shared" si="24"/>
        <v>45226</v>
      </c>
      <c r="AV231" s="30">
        <f t="shared" si="25"/>
        <v>9.2204159391649068</v>
      </c>
      <c r="AW231" s="31">
        <f t="shared" si="26"/>
        <v>0.52675647691492966</v>
      </c>
      <c r="AX231">
        <f t="shared" ca="1" si="19"/>
        <v>0.25818404088216756</v>
      </c>
      <c r="AY231">
        <f t="shared" ca="1" si="20"/>
        <v>-0.18173041931663894</v>
      </c>
      <c r="AZ231">
        <f t="shared" ca="1" si="21"/>
        <v>-0.55653685664358732</v>
      </c>
      <c r="BA231">
        <f t="shared" ca="1" si="22"/>
        <v>-0.65306718689516174</v>
      </c>
      <c r="BB231">
        <f t="shared" ca="1" si="23"/>
        <v>-0.74366473059431237</v>
      </c>
    </row>
    <row r="232" spans="1:54">
      <c r="A232" s="71">
        <v>45233</v>
      </c>
      <c r="B232" s="5">
        <v>8.8116000000000003</v>
      </c>
      <c r="C232">
        <v>-0.55730000000000002</v>
      </c>
      <c r="D232">
        <v>6.6199999999999995E-2</v>
      </c>
      <c r="E232">
        <v>43.864699999999999</v>
      </c>
      <c r="F232">
        <v>3.5565000000000002</v>
      </c>
      <c r="G232">
        <v>0</v>
      </c>
      <c r="H232">
        <v>17.209399999999999</v>
      </c>
      <c r="I232">
        <v>-0.89229999999999998</v>
      </c>
      <c r="J232">
        <v>940.07</v>
      </c>
      <c r="K232">
        <v>3675820.0406999998</v>
      </c>
      <c r="M232" s="71">
        <v>45233</v>
      </c>
      <c r="N232" s="5">
        <v>6.8005000000000004</v>
      </c>
      <c r="O232">
        <v>9.6395999999999997</v>
      </c>
      <c r="P232">
        <v>0.32390000000000002</v>
      </c>
      <c r="Q232">
        <v>37.491900000000001</v>
      </c>
      <c r="R232">
        <v>1.3236000000000001</v>
      </c>
      <c r="S232" t="s">
        <v>33</v>
      </c>
      <c r="T232">
        <v>43.520699999999998</v>
      </c>
      <c r="U232">
        <v>29.6493</v>
      </c>
      <c r="V232">
        <v>1333.85</v>
      </c>
      <c r="W232">
        <v>1818731.6588999999</v>
      </c>
      <c r="Y232" s="5">
        <v>2.3664000000000001</v>
      </c>
      <c r="Z232">
        <v>23.264500000000002</v>
      </c>
      <c r="AA232">
        <v>1.5224</v>
      </c>
      <c r="AB232">
        <v>5.7252000000000001</v>
      </c>
      <c r="AC232">
        <v>-0.1817</v>
      </c>
      <c r="AD232" t="s">
        <v>33</v>
      </c>
      <c r="AE232">
        <v>13.476900000000001</v>
      </c>
      <c r="AF232">
        <v>9.5389999999999997</v>
      </c>
      <c r="AG232">
        <v>22.632000000000001</v>
      </c>
      <c r="AH232">
        <v>161720.8095</v>
      </c>
      <c r="AJ232">
        <v>3.8771</v>
      </c>
      <c r="AK232">
        <v>22.915299999999998</v>
      </c>
      <c r="AL232">
        <v>0.64149999999999996</v>
      </c>
      <c r="AM232">
        <v>25.922799999999999</v>
      </c>
      <c r="AN232">
        <v>0.1014</v>
      </c>
      <c r="AO232">
        <v>195.11080000000001</v>
      </c>
      <c r="AP232">
        <v>41.062800000000003</v>
      </c>
      <c r="AQ232">
        <v>27.402799999999999</v>
      </c>
      <c r="AR232">
        <v>1736.3040000000001</v>
      </c>
      <c r="AS232">
        <v>1362723.3433000001</v>
      </c>
      <c r="AU232" s="1">
        <f t="shared" si="24"/>
        <v>45233</v>
      </c>
      <c r="AV232" s="30">
        <f t="shared" si="25"/>
        <v>8.9147492865251063</v>
      </c>
      <c r="AW232" s="31">
        <f t="shared" si="26"/>
        <v>0.43187485869063441</v>
      </c>
      <c r="AX232">
        <f t="shared" ca="1" si="19"/>
        <v>0.32914171291044225</v>
      </c>
      <c r="AY232">
        <f t="shared" ca="1" si="20"/>
        <v>-0.15055313423535427</v>
      </c>
      <c r="AZ232">
        <f t="shared" ca="1" si="21"/>
        <v>-0.54070940905583664</v>
      </c>
      <c r="BA232">
        <f t="shared" ca="1" si="22"/>
        <v>-0.64717118813662111</v>
      </c>
      <c r="BB232">
        <f t="shared" ca="1" si="23"/>
        <v>-0.73634592204536575</v>
      </c>
    </row>
    <row r="233" spans="1:54">
      <c r="A233" s="71">
        <v>45240</v>
      </c>
      <c r="B233" s="5">
        <v>8.8109000000000002</v>
      </c>
      <c r="C233">
        <v>-0.55730000000000002</v>
      </c>
      <c r="D233">
        <v>6.6199999999999995E-2</v>
      </c>
      <c r="E233">
        <v>43.864699999999999</v>
      </c>
      <c r="F233">
        <v>3.5565000000000002</v>
      </c>
      <c r="G233">
        <v>0</v>
      </c>
      <c r="H233">
        <v>17.209399999999999</v>
      </c>
      <c r="I233">
        <v>-0.89229999999999998</v>
      </c>
      <c r="J233">
        <v>939.94</v>
      </c>
      <c r="K233">
        <v>3675311.7204999998</v>
      </c>
      <c r="M233" s="71">
        <v>45240</v>
      </c>
      <c r="N233" s="5">
        <v>6.6646000000000001</v>
      </c>
      <c r="O233">
        <v>9.6395999999999997</v>
      </c>
      <c r="P233">
        <v>0.32390000000000002</v>
      </c>
      <c r="Q233">
        <v>37.491900000000001</v>
      </c>
      <c r="R233">
        <v>1.3236000000000001</v>
      </c>
      <c r="S233" t="s">
        <v>33</v>
      </c>
      <c r="T233">
        <v>43.520699999999998</v>
      </c>
      <c r="U233">
        <v>29.6493</v>
      </c>
      <c r="V233">
        <v>1303.4000000000001</v>
      </c>
      <c r="W233">
        <v>1777212.4632999999</v>
      </c>
      <c r="Y233" s="5">
        <v>2.3687999999999998</v>
      </c>
      <c r="Z233">
        <v>23.264500000000002</v>
      </c>
      <c r="AA233">
        <v>1.5224</v>
      </c>
      <c r="AB233">
        <v>5.7252000000000001</v>
      </c>
      <c r="AC233">
        <v>-0.1817</v>
      </c>
      <c r="AD233" t="s">
        <v>33</v>
      </c>
      <c r="AE233">
        <v>13.476900000000001</v>
      </c>
      <c r="AF233">
        <v>9.5389999999999997</v>
      </c>
      <c r="AG233">
        <v>22.654</v>
      </c>
      <c r="AH233">
        <v>161876.76019999999</v>
      </c>
      <c r="AJ233">
        <v>3.8988999999999998</v>
      </c>
      <c r="AK233">
        <v>22.915299999999998</v>
      </c>
      <c r="AL233">
        <v>0.64149999999999996</v>
      </c>
      <c r="AM233">
        <v>25.922799999999999</v>
      </c>
      <c r="AN233">
        <v>0.1014</v>
      </c>
      <c r="AO233">
        <v>195.11080000000001</v>
      </c>
      <c r="AP233">
        <v>41.062800000000003</v>
      </c>
      <c r="AQ233">
        <v>27.402799999999999</v>
      </c>
      <c r="AR233">
        <v>1746.327</v>
      </c>
      <c r="AS233">
        <v>1370589.6964</v>
      </c>
      <c r="AU233" s="1">
        <f t="shared" si="24"/>
        <v>45240</v>
      </c>
      <c r="AV233" s="30">
        <f t="shared" si="25"/>
        <v>8.8975583603988415</v>
      </c>
      <c r="AW233" s="31">
        <f t="shared" si="26"/>
        <v>0.4265386439758535</v>
      </c>
      <c r="AX233">
        <f t="shared" ca="1" si="19"/>
        <v>0.42237404603768275</v>
      </c>
      <c r="AY233">
        <f t="shared" ca="1" si="20"/>
        <v>-0.1188359300614916</v>
      </c>
      <c r="AZ233">
        <f t="shared" ca="1" si="21"/>
        <v>-0.47058262535997591</v>
      </c>
      <c r="BA233">
        <f t="shared" ca="1" si="22"/>
        <v>-0.64578789167192618</v>
      </c>
      <c r="BB233">
        <f t="shared" ca="1" si="23"/>
        <v>-0.73306327227368717</v>
      </c>
    </row>
    <row r="234" spans="1:54">
      <c r="A234" s="71">
        <v>45247</v>
      </c>
      <c r="B234" s="5">
        <v>8.9505999999999997</v>
      </c>
      <c r="C234">
        <v>-0.55730000000000002</v>
      </c>
      <c r="D234">
        <v>6.6199999999999995E-2</v>
      </c>
      <c r="E234">
        <v>43.864699999999999</v>
      </c>
      <c r="F234">
        <v>3.5565000000000002</v>
      </c>
      <c r="G234">
        <v>0</v>
      </c>
      <c r="H234">
        <v>17.209399999999999</v>
      </c>
      <c r="I234">
        <v>-0.89229999999999998</v>
      </c>
      <c r="J234">
        <v>965.245</v>
      </c>
      <c r="K234">
        <v>3774258.2097</v>
      </c>
      <c r="M234" s="71">
        <v>45247</v>
      </c>
      <c r="N234" s="5">
        <v>6.6942000000000004</v>
      </c>
      <c r="O234">
        <v>9.6395999999999997</v>
      </c>
      <c r="P234">
        <v>0.32390000000000002</v>
      </c>
      <c r="Q234">
        <v>37.491900000000001</v>
      </c>
      <c r="R234">
        <v>1.3236000000000001</v>
      </c>
      <c r="S234" t="s">
        <v>33</v>
      </c>
      <c r="T234">
        <v>43.520699999999998</v>
      </c>
      <c r="U234">
        <v>29.6493</v>
      </c>
      <c r="V234">
        <v>1326.95</v>
      </c>
      <c r="W234">
        <v>1809323.3681999999</v>
      </c>
      <c r="Y234" s="5">
        <v>2.2452999999999999</v>
      </c>
      <c r="Z234">
        <v>23.264500000000002</v>
      </c>
      <c r="AA234">
        <v>1.5224</v>
      </c>
      <c r="AB234">
        <v>5.7252000000000001</v>
      </c>
      <c r="AC234">
        <v>-0.1817</v>
      </c>
      <c r="AD234" t="s">
        <v>33</v>
      </c>
      <c r="AE234">
        <v>13.476900000000001</v>
      </c>
      <c r="AF234">
        <v>9.5389999999999997</v>
      </c>
      <c r="AG234">
        <v>21.541</v>
      </c>
      <c r="AH234">
        <v>153923.27770000001</v>
      </c>
      <c r="AJ234">
        <v>4.0514000000000001</v>
      </c>
      <c r="AK234">
        <v>22.915299999999998</v>
      </c>
      <c r="AL234">
        <v>0.64149999999999996</v>
      </c>
      <c r="AM234">
        <v>25.922799999999999</v>
      </c>
      <c r="AN234">
        <v>0.1014</v>
      </c>
      <c r="AO234">
        <v>195.11080000000001</v>
      </c>
      <c r="AP234">
        <v>41.062800000000003</v>
      </c>
      <c r="AQ234">
        <v>27.402799999999999</v>
      </c>
      <c r="AR234">
        <v>1816.4390000000001</v>
      </c>
      <c r="AS234">
        <v>1425616.5297000001</v>
      </c>
      <c r="AU234" s="1">
        <f t="shared" si="24"/>
        <v>45247</v>
      </c>
      <c r="AV234" s="30">
        <f t="shared" si="25"/>
        <v>9.0658214809566644</v>
      </c>
      <c r="AW234" s="31">
        <f t="shared" si="26"/>
        <v>0.47876899697026165</v>
      </c>
      <c r="AX234">
        <f t="shared" ca="1" si="19"/>
        <v>0.43134123721915629</v>
      </c>
      <c r="AY234">
        <f t="shared" ca="1" si="20"/>
        <v>-7.2929805214526952E-2</v>
      </c>
      <c r="AZ234">
        <f t="shared" ca="1" si="21"/>
        <v>-0.40466148586714051</v>
      </c>
      <c r="BA234">
        <f t="shared" ca="1" si="22"/>
        <v>-0.64011203135397698</v>
      </c>
      <c r="BB234">
        <f t="shared" ca="1" si="23"/>
        <v>-0.71628583429812753</v>
      </c>
    </row>
    <row r="235" spans="1:54">
      <c r="A235" s="71">
        <v>45254</v>
      </c>
      <c r="B235" s="5">
        <v>13.2241</v>
      </c>
      <c r="C235">
        <v>-0.55730000000000002</v>
      </c>
      <c r="D235">
        <v>6.6199999999999995E-2</v>
      </c>
      <c r="E235">
        <v>43.864699999999999</v>
      </c>
      <c r="F235">
        <v>3.5565000000000002</v>
      </c>
      <c r="G235">
        <v>0</v>
      </c>
      <c r="H235">
        <v>17.209399999999999</v>
      </c>
      <c r="I235">
        <v>-0.89229999999999998</v>
      </c>
      <c r="J235">
        <v>1739.635</v>
      </c>
      <c r="K235">
        <v>6802243.659</v>
      </c>
      <c r="M235" s="71">
        <v>45254</v>
      </c>
      <c r="N235" s="5">
        <v>9.0221</v>
      </c>
      <c r="O235">
        <v>9.6395999999999997</v>
      </c>
      <c r="P235">
        <v>0.32390000000000002</v>
      </c>
      <c r="Q235">
        <v>37.491900000000001</v>
      </c>
      <c r="R235">
        <v>1.3236000000000001</v>
      </c>
      <c r="S235" t="s">
        <v>33</v>
      </c>
      <c r="T235">
        <v>43.520699999999998</v>
      </c>
      <c r="U235">
        <v>29.6493</v>
      </c>
      <c r="V235">
        <v>1871.5</v>
      </c>
      <c r="W235">
        <v>2551828.3912</v>
      </c>
      <c r="Y235" s="5">
        <v>3.0177</v>
      </c>
      <c r="Z235">
        <v>23.264500000000002</v>
      </c>
      <c r="AA235">
        <v>1.5224</v>
      </c>
      <c r="AB235">
        <v>5.7252000000000001</v>
      </c>
      <c r="AC235">
        <v>-0.1817</v>
      </c>
      <c r="AD235" t="s">
        <v>33</v>
      </c>
      <c r="AE235">
        <v>13.476900000000001</v>
      </c>
      <c r="AF235">
        <v>9.5389999999999997</v>
      </c>
      <c r="AG235">
        <v>28.503</v>
      </c>
      <c r="AH235">
        <v>203671.5306</v>
      </c>
      <c r="AJ235">
        <v>6.8136999999999999</v>
      </c>
      <c r="AK235">
        <v>22.915299999999998</v>
      </c>
      <c r="AL235">
        <v>0.64149999999999996</v>
      </c>
      <c r="AM235">
        <v>25.922799999999999</v>
      </c>
      <c r="AN235">
        <v>0.1014</v>
      </c>
      <c r="AO235">
        <v>195.11080000000001</v>
      </c>
      <c r="AP235">
        <v>41.062800000000003</v>
      </c>
      <c r="AQ235">
        <v>27.402799999999999</v>
      </c>
      <c r="AR235">
        <v>3086.7040000000002</v>
      </c>
      <c r="AS235">
        <v>2422573.2749000001</v>
      </c>
      <c r="AU235" s="1">
        <f t="shared" si="24"/>
        <v>45254</v>
      </c>
      <c r="AV235" s="30">
        <f t="shared" si="25"/>
        <v>13.61175964812981</v>
      </c>
      <c r="AW235" s="31">
        <f t="shared" si="26"/>
        <v>1.8898681990714867</v>
      </c>
      <c r="AX235">
        <f t="shared" ca="1" si="19"/>
        <v>0.43829198949421622</v>
      </c>
      <c r="AY235">
        <f t="shared" ca="1" si="20"/>
        <v>-5.9191815309225355E-2</v>
      </c>
      <c r="AZ235">
        <f t="shared" ca="1" si="21"/>
        <v>-0.39102132907655207</v>
      </c>
      <c r="BA235">
        <f t="shared" ca="1" si="22"/>
        <v>-0.63172960373375564</v>
      </c>
      <c r="BB235">
        <f t="shared" ca="1" si="23"/>
        <v>-0.70201456780812399</v>
      </c>
    </row>
    <row r="236" spans="1:54">
      <c r="A236" s="71">
        <v>45261</v>
      </c>
      <c r="B236" s="5">
        <v>12.0655</v>
      </c>
      <c r="C236">
        <v>-0.55730000000000002</v>
      </c>
      <c r="D236">
        <v>6.6199999999999995E-2</v>
      </c>
      <c r="E236">
        <v>43.864699999999999</v>
      </c>
      <c r="F236">
        <v>3.5565000000000002</v>
      </c>
      <c r="G236">
        <v>0</v>
      </c>
      <c r="H236">
        <v>17.209399999999999</v>
      </c>
      <c r="I236">
        <v>-0.89229999999999998</v>
      </c>
      <c r="J236">
        <v>1529.69</v>
      </c>
      <c r="K236">
        <v>5981326.0268000001</v>
      </c>
      <c r="M236" s="71">
        <v>45261</v>
      </c>
      <c r="N236" s="5">
        <v>8.3557000000000006</v>
      </c>
      <c r="O236">
        <v>9.6395999999999997</v>
      </c>
      <c r="P236">
        <v>0.32390000000000002</v>
      </c>
      <c r="Q236">
        <v>37.491900000000001</v>
      </c>
      <c r="R236">
        <v>1.3236000000000001</v>
      </c>
      <c r="S236" t="s">
        <v>33</v>
      </c>
      <c r="T236">
        <v>43.520699999999998</v>
      </c>
      <c r="U236">
        <v>29.6493</v>
      </c>
      <c r="V236">
        <v>1738.5</v>
      </c>
      <c r="W236">
        <v>2370480.1806000001</v>
      </c>
      <c r="Y236" s="5">
        <v>2.9546999999999999</v>
      </c>
      <c r="Z236">
        <v>23.264500000000002</v>
      </c>
      <c r="AA236">
        <v>1.5224</v>
      </c>
      <c r="AB236">
        <v>5.7252000000000001</v>
      </c>
      <c r="AC236">
        <v>-0.1817</v>
      </c>
      <c r="AD236" t="s">
        <v>33</v>
      </c>
      <c r="AE236">
        <v>13.476900000000001</v>
      </c>
      <c r="AF236">
        <v>9.5389999999999997</v>
      </c>
      <c r="AG236">
        <v>28.369</v>
      </c>
      <c r="AH236">
        <v>199616.81409999999</v>
      </c>
      <c r="AJ236">
        <v>5.4417</v>
      </c>
      <c r="AK236">
        <v>22.915299999999998</v>
      </c>
      <c r="AL236">
        <v>0.64149999999999996</v>
      </c>
      <c r="AM236">
        <v>25.922799999999999</v>
      </c>
      <c r="AN236">
        <v>0.1014</v>
      </c>
      <c r="AO236">
        <v>195.11080000000001</v>
      </c>
      <c r="AP236">
        <v>41.062800000000003</v>
      </c>
      <c r="AQ236">
        <v>27.402799999999999</v>
      </c>
      <c r="AR236">
        <v>2455.7919999999999</v>
      </c>
      <c r="AS236">
        <v>1927407.051</v>
      </c>
      <c r="AU236" s="1">
        <f t="shared" si="24"/>
        <v>45261</v>
      </c>
      <c r="AV236" s="30">
        <f t="shared" si="25"/>
        <v>12.050963788406571</v>
      </c>
      <c r="AW236" s="31">
        <f t="shared" si="26"/>
        <v>1.4053834323840582</v>
      </c>
      <c r="AX236">
        <f t="shared" ca="1" si="19"/>
        <v>0.47479259767603016</v>
      </c>
      <c r="AY236">
        <f t="shared" ca="1" si="20"/>
        <v>-1.9935675277999117E-2</v>
      </c>
      <c r="AZ236">
        <f t="shared" ca="1" si="21"/>
        <v>-0.3665529853303664</v>
      </c>
      <c r="BA236">
        <f t="shared" ca="1" si="22"/>
        <v>-0.62592745734772692</v>
      </c>
      <c r="BB236">
        <f t="shared" ca="1" si="23"/>
        <v>-0.687295056915184</v>
      </c>
    </row>
    <row r="237" spans="1:54">
      <c r="A237" s="71">
        <v>45268</v>
      </c>
      <c r="B237" s="5">
        <v>12.7234</v>
      </c>
      <c r="C237">
        <v>-0.55730000000000002</v>
      </c>
      <c r="D237">
        <v>6.6199999999999995E-2</v>
      </c>
      <c r="E237">
        <v>43.864699999999999</v>
      </c>
      <c r="F237">
        <v>3.5565000000000002</v>
      </c>
      <c r="G237">
        <v>0</v>
      </c>
      <c r="H237">
        <v>17.209399999999999</v>
      </c>
      <c r="I237">
        <v>-0.89229999999999998</v>
      </c>
      <c r="J237">
        <v>1648.91</v>
      </c>
      <c r="K237">
        <v>6447494.7857999997</v>
      </c>
      <c r="M237" s="71">
        <v>45268</v>
      </c>
      <c r="N237" s="5">
        <v>8.9890000000000008</v>
      </c>
      <c r="O237">
        <v>9.6395999999999997</v>
      </c>
      <c r="P237">
        <v>0.32390000000000002</v>
      </c>
      <c r="Q237">
        <v>37.491900000000001</v>
      </c>
      <c r="R237">
        <v>1.3236000000000001</v>
      </c>
      <c r="S237" t="s">
        <v>33</v>
      </c>
      <c r="T237">
        <v>43.520699999999998</v>
      </c>
      <c r="U237">
        <v>29.6493</v>
      </c>
      <c r="V237">
        <v>1901.1</v>
      </c>
      <c r="W237">
        <v>2592188.5943999998</v>
      </c>
      <c r="Y237" s="5">
        <v>3.1775000000000002</v>
      </c>
      <c r="Z237">
        <v>23.264500000000002</v>
      </c>
      <c r="AA237">
        <v>1.5224</v>
      </c>
      <c r="AB237">
        <v>5.7252000000000001</v>
      </c>
      <c r="AC237">
        <v>-0.1817</v>
      </c>
      <c r="AD237" t="s">
        <v>33</v>
      </c>
      <c r="AE237">
        <v>13.476900000000001</v>
      </c>
      <c r="AF237">
        <v>9.5389999999999997</v>
      </c>
      <c r="AG237">
        <v>30.408000000000001</v>
      </c>
      <c r="AH237">
        <v>213964.2726</v>
      </c>
      <c r="AJ237">
        <v>5.8840000000000003</v>
      </c>
      <c r="AK237">
        <v>22.915299999999998</v>
      </c>
      <c r="AL237">
        <v>0.64149999999999996</v>
      </c>
      <c r="AM237">
        <v>25.922799999999999</v>
      </c>
      <c r="AN237">
        <v>0.1014</v>
      </c>
      <c r="AO237">
        <v>195.11080000000001</v>
      </c>
      <c r="AP237">
        <v>41.062800000000003</v>
      </c>
      <c r="AQ237">
        <v>27.402799999999999</v>
      </c>
      <c r="AR237">
        <v>2659.174</v>
      </c>
      <c r="AS237">
        <v>2087030.0333</v>
      </c>
      <c r="AU237" s="1">
        <f t="shared" si="24"/>
        <v>45268</v>
      </c>
      <c r="AV237" s="30">
        <f t="shared" si="25"/>
        <v>12.783628582296286</v>
      </c>
      <c r="AW237" s="31">
        <f t="shared" si="26"/>
        <v>1.6328090303675729</v>
      </c>
      <c r="AX237">
        <f t="shared" ca="1" si="19"/>
        <v>0.52195772892046277</v>
      </c>
      <c r="AY237">
        <f t="shared" ca="1" si="20"/>
        <v>5.1560625539489612E-2</v>
      </c>
      <c r="AZ237">
        <f t="shared" ca="1" si="21"/>
        <v>-0.33804689935092541</v>
      </c>
      <c r="BA237">
        <f t="shared" ca="1" si="22"/>
        <v>-0.61844521277275177</v>
      </c>
      <c r="BB237">
        <f t="shared" ca="1" si="23"/>
        <v>-0.687295056915184</v>
      </c>
    </row>
    <row r="238" spans="1:54">
      <c r="A238" s="71">
        <v>45275</v>
      </c>
      <c r="B238" s="5">
        <v>13.014099999999999</v>
      </c>
      <c r="C238">
        <v>-0.55730000000000002</v>
      </c>
      <c r="D238">
        <v>6.6199999999999995E-2</v>
      </c>
      <c r="E238">
        <v>43.864699999999999</v>
      </c>
      <c r="F238">
        <v>3.5565000000000002</v>
      </c>
      <c r="G238">
        <v>0</v>
      </c>
      <c r="H238">
        <v>17.209399999999999</v>
      </c>
      <c r="I238">
        <v>-0.89229999999999998</v>
      </c>
      <c r="J238">
        <v>1701.59</v>
      </c>
      <c r="K238">
        <v>6653481.7865000004</v>
      </c>
      <c r="M238" s="71">
        <v>45275</v>
      </c>
      <c r="N238" s="5">
        <v>4.1824000000000003</v>
      </c>
      <c r="O238">
        <v>9.6395999999999997</v>
      </c>
      <c r="P238">
        <v>0.32390000000000002</v>
      </c>
      <c r="Q238">
        <v>37.491900000000001</v>
      </c>
      <c r="R238">
        <v>1.3236000000000001</v>
      </c>
      <c r="S238" t="s">
        <v>33</v>
      </c>
      <c r="T238">
        <v>43.520699999999998</v>
      </c>
      <c r="U238">
        <v>29.6493</v>
      </c>
      <c r="V238">
        <v>1950.55</v>
      </c>
      <c r="W238">
        <v>2659614.6771999998</v>
      </c>
      <c r="Y238" s="5">
        <v>3.1242000000000001</v>
      </c>
      <c r="Z238">
        <v>23.264500000000002</v>
      </c>
      <c r="AA238">
        <v>1.5224</v>
      </c>
      <c r="AB238">
        <v>5.7252000000000001</v>
      </c>
      <c r="AC238">
        <v>-0.1817</v>
      </c>
      <c r="AD238" t="s">
        <v>33</v>
      </c>
      <c r="AE238">
        <v>13.476900000000001</v>
      </c>
      <c r="AF238">
        <v>9.5389999999999997</v>
      </c>
      <c r="AG238">
        <v>29.92</v>
      </c>
      <c r="AH238">
        <v>210533.35860000001</v>
      </c>
      <c r="AJ238">
        <v>6.44</v>
      </c>
      <c r="AK238">
        <v>22.915299999999998</v>
      </c>
      <c r="AL238">
        <v>0.64149999999999996</v>
      </c>
      <c r="AM238">
        <v>25.922799999999999</v>
      </c>
      <c r="AN238">
        <v>0.1014</v>
      </c>
      <c r="AO238">
        <v>195.11080000000001</v>
      </c>
      <c r="AP238">
        <v>41.062800000000003</v>
      </c>
      <c r="AQ238">
        <v>27.402799999999999</v>
      </c>
      <c r="AR238">
        <v>2914.877</v>
      </c>
      <c r="AS238">
        <v>2287716.1313999998</v>
      </c>
      <c r="AU238" s="1">
        <f t="shared" si="24"/>
        <v>45275</v>
      </c>
      <c r="AV238" s="30">
        <f t="shared" si="25"/>
        <v>11.876069530120615</v>
      </c>
      <c r="AW238" s="31">
        <f t="shared" si="26"/>
        <v>1.3510947158983113</v>
      </c>
      <c r="AX238">
        <f t="shared" ca="1" si="19"/>
        <v>0.52865888328187827</v>
      </c>
      <c r="AY238">
        <f t="shared" ca="1" si="20"/>
        <v>0.24887279886296765</v>
      </c>
      <c r="AZ238">
        <f t="shared" ca="1" si="21"/>
        <v>-0.28480745134607199</v>
      </c>
      <c r="BA238">
        <f t="shared" ca="1" si="22"/>
        <v>-0.6118884569236982</v>
      </c>
      <c r="BB238">
        <f t="shared" ca="1" si="23"/>
        <v>-0.687295056915184</v>
      </c>
    </row>
    <row r="239" spans="1:54">
      <c r="A239" s="71">
        <v>45282</v>
      </c>
      <c r="B239" s="5">
        <v>12.931699999999999</v>
      </c>
      <c r="C239">
        <v>-0.55730000000000002</v>
      </c>
      <c r="D239">
        <v>6.6199999999999995E-2</v>
      </c>
      <c r="E239">
        <v>43.864699999999999</v>
      </c>
      <c r="F239">
        <v>3.5565000000000002</v>
      </c>
      <c r="G239">
        <v>0</v>
      </c>
      <c r="H239">
        <v>17.209399999999999</v>
      </c>
      <c r="I239">
        <v>-0.89229999999999998</v>
      </c>
      <c r="J239">
        <v>1686.66</v>
      </c>
      <c r="K239">
        <v>6595103.1623999998</v>
      </c>
      <c r="M239" s="71">
        <v>45282</v>
      </c>
      <c r="N239" s="5">
        <v>4.1603000000000003</v>
      </c>
      <c r="O239">
        <v>9.6395999999999997</v>
      </c>
      <c r="P239">
        <v>0.32390000000000002</v>
      </c>
      <c r="Q239">
        <v>37.491900000000001</v>
      </c>
      <c r="R239">
        <v>1.3236000000000001</v>
      </c>
      <c r="S239" t="s">
        <v>33</v>
      </c>
      <c r="T239">
        <v>43.520699999999998</v>
      </c>
      <c r="U239">
        <v>29.6493</v>
      </c>
      <c r="V239">
        <v>1949.05</v>
      </c>
      <c r="W239">
        <v>2657569.3966000001</v>
      </c>
      <c r="Y239" s="5">
        <v>3.3761000000000001</v>
      </c>
      <c r="Z239">
        <v>23.264500000000002</v>
      </c>
      <c r="AA239">
        <v>1.5224</v>
      </c>
      <c r="AB239">
        <v>5.7252000000000001</v>
      </c>
      <c r="AC239">
        <v>-0.1817</v>
      </c>
      <c r="AD239" t="s">
        <v>33</v>
      </c>
      <c r="AE239">
        <v>13.476900000000001</v>
      </c>
      <c r="AF239">
        <v>9.5389999999999997</v>
      </c>
      <c r="AG239">
        <v>32.225000000000001</v>
      </c>
      <c r="AH239">
        <v>226752.22469999999</v>
      </c>
      <c r="AJ239">
        <v>6.2126000000000001</v>
      </c>
      <c r="AK239">
        <v>22.915299999999998</v>
      </c>
      <c r="AL239">
        <v>0.64149999999999996</v>
      </c>
      <c r="AM239">
        <v>25.922799999999999</v>
      </c>
      <c r="AN239">
        <v>0.1014</v>
      </c>
      <c r="AO239">
        <v>195.11080000000001</v>
      </c>
      <c r="AP239">
        <v>41.062800000000003</v>
      </c>
      <c r="AQ239">
        <v>27.402799999999999</v>
      </c>
      <c r="AR239">
        <v>2810.2840000000001</v>
      </c>
      <c r="AS239">
        <v>2205627.5380000002</v>
      </c>
      <c r="AU239" s="1">
        <f t="shared" si="24"/>
        <v>45282</v>
      </c>
      <c r="AV239" s="30">
        <f t="shared" si="25"/>
        <v>11.689570188352727</v>
      </c>
      <c r="AW239" s="31">
        <f t="shared" si="26"/>
        <v>1.2932036793986399</v>
      </c>
      <c r="AX239">
        <f t="shared" ca="1" si="19"/>
        <v>0.93752322785437936</v>
      </c>
      <c r="AY239">
        <f t="shared" ca="1" si="20"/>
        <v>0.27892908778104386</v>
      </c>
      <c r="AZ239">
        <f t="shared" ca="1" si="21"/>
        <v>-0.23850106666551138</v>
      </c>
      <c r="BA239">
        <f t="shared" ca="1" si="22"/>
        <v>-0.60539916452113718</v>
      </c>
      <c r="BB239">
        <f t="shared" ca="1" si="23"/>
        <v>-0.6698209248833743</v>
      </c>
    </row>
    <row r="240" spans="1:54">
      <c r="A240" s="71">
        <v>45289</v>
      </c>
      <c r="B240" s="5">
        <v>12.4361</v>
      </c>
      <c r="C240">
        <v>-20.7334</v>
      </c>
      <c r="D240">
        <v>-0.2923</v>
      </c>
      <c r="E240">
        <v>49.452800000000003</v>
      </c>
      <c r="F240">
        <v>3.5565000000000002</v>
      </c>
      <c r="G240">
        <v>0</v>
      </c>
      <c r="H240">
        <v>-8.7637999999999998</v>
      </c>
      <c r="I240">
        <v>-26.789300000000001</v>
      </c>
      <c r="J240">
        <v>1668.82</v>
      </c>
      <c r="K240">
        <v>6525345.9852</v>
      </c>
      <c r="M240" s="71">
        <v>45289</v>
      </c>
      <c r="N240" s="5">
        <v>5.4379999999999997</v>
      </c>
      <c r="O240">
        <v>3.2747999999999999</v>
      </c>
      <c r="P240">
        <v>0.20749999999999999</v>
      </c>
      <c r="Q240">
        <v>37.735599999999998</v>
      </c>
      <c r="R240">
        <v>2.7223999999999999</v>
      </c>
      <c r="S240" t="s">
        <v>33</v>
      </c>
      <c r="T240">
        <v>36.295299999999997</v>
      </c>
      <c r="U240">
        <v>20.8186</v>
      </c>
      <c r="V240">
        <v>1931.6</v>
      </c>
      <c r="W240">
        <v>2633775.966</v>
      </c>
      <c r="Y240" s="5">
        <v>3.3614999999999999</v>
      </c>
      <c r="Z240">
        <v>-18.2438</v>
      </c>
      <c r="AA240">
        <v>-0.1071</v>
      </c>
      <c r="AB240">
        <v>6.8851000000000004</v>
      </c>
      <c r="AC240">
        <v>-0.1817</v>
      </c>
      <c r="AD240" t="s">
        <v>33</v>
      </c>
      <c r="AE240">
        <v>-9.4786000000000001</v>
      </c>
      <c r="AF240">
        <v>-13.584899999999999</v>
      </c>
      <c r="AG240">
        <v>32.534999999999997</v>
      </c>
      <c r="AH240">
        <v>228935.5336</v>
      </c>
      <c r="AJ240">
        <v>7.6626000000000003</v>
      </c>
      <c r="AK240">
        <v>5.9385000000000003</v>
      </c>
      <c r="AL240">
        <v>0.1074</v>
      </c>
      <c r="AM240">
        <v>35.533799999999999</v>
      </c>
      <c r="AN240">
        <v>1.4941</v>
      </c>
      <c r="AO240">
        <v>195.11080000000001</v>
      </c>
      <c r="AP240">
        <v>40.052900000000001</v>
      </c>
      <c r="AQ240">
        <v>25.394600000000001</v>
      </c>
      <c r="AR240">
        <v>2835.317</v>
      </c>
      <c r="AS240">
        <v>2225274.6016000002</v>
      </c>
      <c r="AU240" s="1">
        <f t="shared" si="24"/>
        <v>45289</v>
      </c>
      <c r="AV240" s="30">
        <f t="shared" si="25"/>
        <v>12.067809027746259</v>
      </c>
      <c r="AW240" s="31">
        <f t="shared" si="26"/>
        <v>1.410612342878945</v>
      </c>
      <c r="AX240">
        <f t="shared" ca="1" si="19"/>
        <v>1.1582219389271493</v>
      </c>
      <c r="AY240">
        <f t="shared" ca="1" si="20"/>
        <v>0.35928471011480267</v>
      </c>
      <c r="AZ240">
        <f t="shared" ca="1" si="21"/>
        <v>-0.21882774873836594</v>
      </c>
      <c r="BA240">
        <f t="shared" ca="1" si="22"/>
        <v>-0.60539916452113718</v>
      </c>
      <c r="BB240">
        <f t="shared" ca="1" si="23"/>
        <v>-0.6698209248833743</v>
      </c>
    </row>
    <row r="241" spans="1:54">
      <c r="A241" s="71">
        <v>45296</v>
      </c>
      <c r="B241" s="5">
        <v>12.4361</v>
      </c>
      <c r="C241">
        <v>-20.7334</v>
      </c>
      <c r="D241">
        <v>-0.2923</v>
      </c>
      <c r="E241">
        <v>49.452800000000003</v>
      </c>
      <c r="F241">
        <v>3.5565000000000002</v>
      </c>
      <c r="G241">
        <v>0</v>
      </c>
      <c r="H241">
        <v>-8.7637999999999998</v>
      </c>
      <c r="I241">
        <v>-26.789300000000001</v>
      </c>
      <c r="J241">
        <v>1901.405</v>
      </c>
      <c r="K241">
        <v>7434789.5416999999</v>
      </c>
      <c r="M241" s="71">
        <v>45296</v>
      </c>
      <c r="N241" s="5">
        <v>6.0621</v>
      </c>
      <c r="O241">
        <v>3.2747999999999999</v>
      </c>
      <c r="P241">
        <v>0.20749999999999999</v>
      </c>
      <c r="Q241">
        <v>37.735599999999998</v>
      </c>
      <c r="R241">
        <v>2.7223999999999999</v>
      </c>
      <c r="S241" t="s">
        <v>33</v>
      </c>
      <c r="T241">
        <v>36.295299999999997</v>
      </c>
      <c r="U241">
        <v>20.8186</v>
      </c>
      <c r="V241">
        <v>2208.6</v>
      </c>
      <c r="W241">
        <v>3011471.1113</v>
      </c>
      <c r="Y241" s="5">
        <v>3.3614999999999999</v>
      </c>
      <c r="Z241">
        <v>-18.2438</v>
      </c>
      <c r="AA241">
        <v>-0.1071</v>
      </c>
      <c r="AB241">
        <v>6.8851000000000004</v>
      </c>
      <c r="AC241">
        <v>-0.1817</v>
      </c>
      <c r="AD241" t="s">
        <v>33</v>
      </c>
      <c r="AE241">
        <v>-9.4786000000000001</v>
      </c>
      <c r="AF241">
        <v>-13.584899999999999</v>
      </c>
      <c r="AG241">
        <v>35.15</v>
      </c>
      <c r="AH241">
        <v>247337.70869999999</v>
      </c>
      <c r="AJ241">
        <v>8.2510999999999992</v>
      </c>
      <c r="AK241">
        <v>5.9385000000000003</v>
      </c>
      <c r="AL241">
        <v>0.1074</v>
      </c>
      <c r="AM241">
        <v>35.533799999999999</v>
      </c>
      <c r="AN241">
        <v>1.4941</v>
      </c>
      <c r="AO241">
        <v>195.11080000000001</v>
      </c>
      <c r="AP241">
        <v>40.052900000000001</v>
      </c>
      <c r="AQ241">
        <v>25.394600000000001</v>
      </c>
      <c r="AR241">
        <v>3105.8389999999999</v>
      </c>
      <c r="AS241">
        <v>2437590.858</v>
      </c>
      <c r="AU241" s="1">
        <f t="shared" si="24"/>
        <v>45296</v>
      </c>
      <c r="AV241" s="30">
        <f t="shared" si="25"/>
        <v>12.312025608810645</v>
      </c>
      <c r="AW241" s="31">
        <f t="shared" si="26"/>
        <v>1.4864193182505741</v>
      </c>
      <c r="AX241">
        <f t="shared" ca="1" si="19"/>
        <v>1.2816532034176236</v>
      </c>
      <c r="AY241">
        <f t="shared" ca="1" si="20"/>
        <v>0.42787269765454872</v>
      </c>
      <c r="AZ241">
        <f t="shared" ca="1" si="21"/>
        <v>-0.20561263061854784</v>
      </c>
      <c r="BA241">
        <f t="shared" ca="1" si="22"/>
        <v>-0.6022507341663389</v>
      </c>
      <c r="BB241">
        <f t="shared" ca="1" si="23"/>
        <v>-0.66617507293279887</v>
      </c>
    </row>
    <row r="242" spans="1:54">
      <c r="A242" s="71">
        <v>45303</v>
      </c>
      <c r="B242" s="5">
        <v>12.4361</v>
      </c>
      <c r="C242">
        <v>-20.7334</v>
      </c>
      <c r="D242">
        <v>-0.2923</v>
      </c>
      <c r="E242">
        <v>49.452800000000003</v>
      </c>
      <c r="F242">
        <v>3.5565000000000002</v>
      </c>
      <c r="G242">
        <v>0</v>
      </c>
      <c r="H242">
        <v>-8.7637999999999998</v>
      </c>
      <c r="I242">
        <v>-26.789300000000001</v>
      </c>
      <c r="J242">
        <v>1820.585</v>
      </c>
      <c r="K242">
        <v>7118770.7604999999</v>
      </c>
      <c r="M242" s="71">
        <v>45303</v>
      </c>
      <c r="N242" s="5">
        <v>5.9664000000000001</v>
      </c>
      <c r="O242">
        <v>3.2747999999999999</v>
      </c>
      <c r="P242">
        <v>0.20749999999999999</v>
      </c>
      <c r="Q242">
        <v>37.735599999999998</v>
      </c>
      <c r="R242">
        <v>2.7223999999999999</v>
      </c>
      <c r="S242" t="s">
        <v>33</v>
      </c>
      <c r="T242">
        <v>36.295299999999997</v>
      </c>
      <c r="U242">
        <v>20.8186</v>
      </c>
      <c r="V242">
        <v>2179.6999999999998</v>
      </c>
      <c r="W242">
        <v>2972065.3722999999</v>
      </c>
      <c r="Y242" s="5">
        <v>3.3614999999999999</v>
      </c>
      <c r="Z242">
        <v>-18.2438</v>
      </c>
      <c r="AA242">
        <v>-0.1071</v>
      </c>
      <c r="AB242">
        <v>6.8851000000000004</v>
      </c>
      <c r="AC242">
        <v>-0.1817</v>
      </c>
      <c r="AD242" t="s">
        <v>33</v>
      </c>
      <c r="AE242">
        <v>-9.4786000000000001</v>
      </c>
      <c r="AF242">
        <v>-13.584899999999999</v>
      </c>
      <c r="AG242">
        <v>38.741</v>
      </c>
      <c r="AH242">
        <v>272601.71169999999</v>
      </c>
      <c r="AJ242">
        <v>8.4126999999999992</v>
      </c>
      <c r="AK242">
        <v>5.9385000000000003</v>
      </c>
      <c r="AL242">
        <v>0.1074</v>
      </c>
      <c r="AM242">
        <v>35.533799999999999</v>
      </c>
      <c r="AN242">
        <v>1.4941</v>
      </c>
      <c r="AO242">
        <v>195.11080000000001</v>
      </c>
      <c r="AP242">
        <v>40.052900000000001</v>
      </c>
      <c r="AQ242">
        <v>25.394600000000001</v>
      </c>
      <c r="AR242">
        <v>3180.123</v>
      </c>
      <c r="AS242">
        <v>2495892.202</v>
      </c>
      <c r="AU242" s="1">
        <f t="shared" si="24"/>
        <v>45303</v>
      </c>
      <c r="AV242" s="30">
        <f t="shared" si="25"/>
        <v>12.368079086961878</v>
      </c>
      <c r="AW242" s="31">
        <f t="shared" si="26"/>
        <v>1.503818811025327</v>
      </c>
      <c r="AX242">
        <f t="shared" ca="1" si="19"/>
        <v>1.345305612248344</v>
      </c>
      <c r="AY242">
        <f t="shared" ca="1" si="20"/>
        <v>0.4336573950249627</v>
      </c>
      <c r="AZ242">
        <f t="shared" ca="1" si="21"/>
        <v>-0.20466478523335918</v>
      </c>
      <c r="BA242">
        <f t="shared" ca="1" si="22"/>
        <v>-0.60033139158091919</v>
      </c>
      <c r="BB242">
        <f t="shared" ca="1" si="23"/>
        <v>-0.66617507293279887</v>
      </c>
    </row>
    <row r="243" spans="1:54">
      <c r="A243" s="71">
        <v>45310</v>
      </c>
      <c r="B243" s="5">
        <v>12.4361</v>
      </c>
      <c r="C243">
        <v>-20.7334</v>
      </c>
      <c r="D243">
        <v>-0.2923</v>
      </c>
      <c r="E243">
        <v>49.452800000000003</v>
      </c>
      <c r="F243">
        <v>3.5565000000000002</v>
      </c>
      <c r="G243">
        <v>0</v>
      </c>
      <c r="H243">
        <v>-8.7637999999999998</v>
      </c>
      <c r="I243">
        <v>-26.789300000000001</v>
      </c>
      <c r="J243">
        <v>2017.52</v>
      </c>
      <c r="K243">
        <v>7888817.2673000004</v>
      </c>
      <c r="M243" s="71">
        <v>45310</v>
      </c>
      <c r="N243" s="5">
        <v>6.6619999999999999</v>
      </c>
      <c r="O243">
        <v>3.2747999999999999</v>
      </c>
      <c r="P243">
        <v>0.20749999999999999</v>
      </c>
      <c r="Q243">
        <v>37.735599999999998</v>
      </c>
      <c r="R243">
        <v>2.7223999999999999</v>
      </c>
      <c r="S243" t="s">
        <v>33</v>
      </c>
      <c r="T243">
        <v>36.295299999999997</v>
      </c>
      <c r="U243">
        <v>20.8186</v>
      </c>
      <c r="V243">
        <v>2490.9499999999998</v>
      </c>
      <c r="W243">
        <v>3396461.0906000002</v>
      </c>
      <c r="Y243" s="5">
        <v>3.3614999999999999</v>
      </c>
      <c r="Z243">
        <v>-18.2438</v>
      </c>
      <c r="AA243">
        <v>-0.1071</v>
      </c>
      <c r="AB243">
        <v>6.8851000000000004</v>
      </c>
      <c r="AC243">
        <v>-0.1817</v>
      </c>
      <c r="AD243" t="s">
        <v>33</v>
      </c>
      <c r="AE243">
        <v>-9.4786000000000001</v>
      </c>
      <c r="AF243">
        <v>-13.584899999999999</v>
      </c>
      <c r="AG243">
        <v>38.94</v>
      </c>
      <c r="AH243">
        <v>274005.26750000002</v>
      </c>
      <c r="AJ243">
        <v>9.3315999999999999</v>
      </c>
      <c r="AK243">
        <v>5.9385000000000003</v>
      </c>
      <c r="AL243">
        <v>0.1074</v>
      </c>
      <c r="AM243">
        <v>35.533799999999999</v>
      </c>
      <c r="AN243">
        <v>1.4941</v>
      </c>
      <c r="AO243">
        <v>195.11080000000001</v>
      </c>
      <c r="AP243">
        <v>40.052900000000001</v>
      </c>
      <c r="AQ243">
        <v>25.394600000000001</v>
      </c>
      <c r="AR243">
        <v>3602.4740000000002</v>
      </c>
      <c r="AS243">
        <v>2827370.5337999999</v>
      </c>
      <c r="AU243" s="1">
        <f t="shared" si="24"/>
        <v>45310</v>
      </c>
      <c r="AV243" s="30">
        <f t="shared" si="25"/>
        <v>12.806875285771293</v>
      </c>
      <c r="AW243" s="31">
        <f t="shared" si="26"/>
        <v>1.640025011649928</v>
      </c>
      <c r="AX243">
        <f t="shared" ca="1" si="19"/>
        <v>1.3999545607354833</v>
      </c>
      <c r="AY243">
        <f t="shared" ca="1" si="20"/>
        <v>0.44894600226352604</v>
      </c>
      <c r="AZ243">
        <f t="shared" ca="1" si="21"/>
        <v>-0.1972401237840597</v>
      </c>
      <c r="BA243">
        <f t="shared" ca="1" si="22"/>
        <v>-0.59204390916400995</v>
      </c>
      <c r="BB243">
        <f t="shared" ca="1" si="23"/>
        <v>-0.66617507293279887</v>
      </c>
    </row>
    <row r="244" spans="1:54">
      <c r="A244" s="71">
        <v>45317</v>
      </c>
      <c r="B244" s="5">
        <v>12.4361</v>
      </c>
      <c r="C244">
        <v>-20.7334</v>
      </c>
      <c r="D244">
        <v>-0.2923</v>
      </c>
      <c r="E244">
        <v>49.452800000000003</v>
      </c>
      <c r="F244">
        <v>3.5565000000000002</v>
      </c>
      <c r="G244">
        <v>0</v>
      </c>
      <c r="H244">
        <v>-8.7637999999999998</v>
      </c>
      <c r="I244">
        <v>-26.789300000000001</v>
      </c>
      <c r="J244">
        <v>2198.1750000000002</v>
      </c>
      <c r="K244">
        <v>8595206.4398999996</v>
      </c>
      <c r="M244" s="71">
        <v>45317</v>
      </c>
      <c r="N244" s="5">
        <v>6.5750999999999999</v>
      </c>
      <c r="O244">
        <v>3.2747999999999999</v>
      </c>
      <c r="P244">
        <v>0.20749999999999999</v>
      </c>
      <c r="Q244">
        <v>37.735599999999998</v>
      </c>
      <c r="R244">
        <v>2.7223999999999999</v>
      </c>
      <c r="S244" t="s">
        <v>33</v>
      </c>
      <c r="T244">
        <v>36.295299999999997</v>
      </c>
      <c r="U244">
        <v>20.8186</v>
      </c>
      <c r="V244">
        <v>2466.5</v>
      </c>
      <c r="W244">
        <v>3363123.0172999999</v>
      </c>
      <c r="Y244" s="5">
        <v>3.3614999999999999</v>
      </c>
      <c r="Z244">
        <v>-18.2438</v>
      </c>
      <c r="AA244">
        <v>-0.1071</v>
      </c>
      <c r="AB244">
        <v>6.8851000000000004</v>
      </c>
      <c r="AC244">
        <v>-0.1817</v>
      </c>
      <c r="AD244" t="s">
        <v>33</v>
      </c>
      <c r="AE244">
        <v>-9.4786000000000001</v>
      </c>
      <c r="AF244">
        <v>-13.584899999999999</v>
      </c>
      <c r="AG244">
        <v>40.137</v>
      </c>
      <c r="AH244">
        <v>282426.6018</v>
      </c>
      <c r="AJ244">
        <v>9.4313000000000002</v>
      </c>
      <c r="AK244">
        <v>5.9385000000000003</v>
      </c>
      <c r="AL244">
        <v>0.1074</v>
      </c>
      <c r="AM244">
        <v>35.533799999999999</v>
      </c>
      <c r="AN244">
        <v>1.4941</v>
      </c>
      <c r="AO244">
        <v>195.11080000000001</v>
      </c>
      <c r="AP244">
        <v>40.052900000000001</v>
      </c>
      <c r="AQ244">
        <v>25.394600000000001</v>
      </c>
      <c r="AR244">
        <v>3648.32</v>
      </c>
      <c r="AS244">
        <v>2863352.5123999999</v>
      </c>
      <c r="AU244" s="1">
        <f t="shared" si="24"/>
        <v>45317</v>
      </c>
      <c r="AV244" s="30">
        <f t="shared" si="25"/>
        <v>12.822592801776739</v>
      </c>
      <c r="AW244" s="31">
        <f t="shared" si="26"/>
        <v>1.6449038669001945</v>
      </c>
      <c r="AX244">
        <f t="shared" ca="1" si="19"/>
        <v>1.4100894518294562</v>
      </c>
      <c r="AY244">
        <f t="shared" ca="1" si="20"/>
        <v>0.49076586695642865</v>
      </c>
      <c r="AZ244">
        <f t="shared" ca="1" si="21"/>
        <v>-0.1731794463493822</v>
      </c>
      <c r="BA244">
        <f t="shared" ca="1" si="22"/>
        <v>-0.57062540905770864</v>
      </c>
      <c r="BB244">
        <f t="shared" ca="1" si="23"/>
        <v>-0.66617507293279887</v>
      </c>
    </row>
    <row r="245" spans="1:54">
      <c r="A245" s="71">
        <v>45324</v>
      </c>
      <c r="B245" s="5">
        <v>12.4361</v>
      </c>
      <c r="C245">
        <v>-20.7334</v>
      </c>
      <c r="D245">
        <v>-0.2923</v>
      </c>
      <c r="E245">
        <v>49.452800000000003</v>
      </c>
      <c r="F245">
        <v>3.5565000000000002</v>
      </c>
      <c r="G245">
        <v>0</v>
      </c>
      <c r="H245">
        <v>-8.7637999999999998</v>
      </c>
      <c r="I245">
        <v>-26.789300000000001</v>
      </c>
      <c r="J245">
        <v>2253.7600000000002</v>
      </c>
      <c r="K245">
        <v>8812552.4428000003</v>
      </c>
      <c r="M245" s="71">
        <v>45324</v>
      </c>
      <c r="N245" s="5">
        <v>6.7026000000000003</v>
      </c>
      <c r="O245">
        <v>3.2747999999999999</v>
      </c>
      <c r="P245">
        <v>0.20749999999999999</v>
      </c>
      <c r="Q245">
        <v>37.735599999999998</v>
      </c>
      <c r="R245">
        <v>2.7223999999999999</v>
      </c>
      <c r="S245" t="s">
        <v>33</v>
      </c>
      <c r="T245">
        <v>36.295299999999997</v>
      </c>
      <c r="U245">
        <v>20.8186</v>
      </c>
      <c r="V245">
        <v>2535.1</v>
      </c>
      <c r="W245">
        <v>3456660.5153000001</v>
      </c>
      <c r="Y245" s="5">
        <v>3.3614999999999999</v>
      </c>
      <c r="Z245">
        <v>-18.2438</v>
      </c>
      <c r="AA245">
        <v>-0.1071</v>
      </c>
      <c r="AB245">
        <v>6.8851000000000004</v>
      </c>
      <c r="AC245">
        <v>-0.1817</v>
      </c>
      <c r="AD245" t="s">
        <v>33</v>
      </c>
      <c r="AE245">
        <v>-9.4786000000000001</v>
      </c>
      <c r="AF245">
        <v>-13.584899999999999</v>
      </c>
      <c r="AG245">
        <v>48.581000000000003</v>
      </c>
      <c r="AH245">
        <v>341843.7941</v>
      </c>
      <c r="AJ245">
        <v>9.7499000000000002</v>
      </c>
      <c r="AK245">
        <v>5.9385000000000003</v>
      </c>
      <c r="AL245">
        <v>0.1074</v>
      </c>
      <c r="AM245">
        <v>35.533799999999999</v>
      </c>
      <c r="AN245">
        <v>1.4941</v>
      </c>
      <c r="AO245">
        <v>195.11080000000001</v>
      </c>
      <c r="AP245">
        <v>40.052900000000001</v>
      </c>
      <c r="AQ245">
        <v>25.394600000000001</v>
      </c>
      <c r="AR245">
        <v>3794.7779999999998</v>
      </c>
      <c r="AS245">
        <v>2978299.1260000002</v>
      </c>
      <c r="AU245" s="1">
        <f t="shared" si="24"/>
        <v>45324</v>
      </c>
      <c r="AV245" s="30">
        <f t="shared" si="25"/>
        <v>12.921171157031138</v>
      </c>
      <c r="AW245" s="31">
        <f t="shared" si="26"/>
        <v>1.6755034556602046</v>
      </c>
      <c r="AX245">
        <f t="shared" ca="1" si="19"/>
        <v>1.478838620713411</v>
      </c>
      <c r="AY245">
        <f t="shared" ca="1" si="20"/>
        <v>0.52728492312797093</v>
      </c>
      <c r="AZ245">
        <f t="shared" ca="1" si="21"/>
        <v>-0.14502876805583981</v>
      </c>
      <c r="BA245">
        <f t="shared" ca="1" si="22"/>
        <v>-0.55262831517930988</v>
      </c>
      <c r="BB245">
        <f t="shared" ca="1" si="23"/>
        <v>-0.66617507293279887</v>
      </c>
    </row>
    <row r="246" spans="1:54">
      <c r="A246" s="71">
        <v>45331</v>
      </c>
      <c r="B246" s="5">
        <v>12.4361</v>
      </c>
      <c r="C246">
        <v>-20.7334</v>
      </c>
      <c r="D246">
        <v>-0.2923</v>
      </c>
      <c r="E246">
        <v>49.452800000000003</v>
      </c>
      <c r="F246">
        <v>3.5565000000000002</v>
      </c>
      <c r="G246">
        <v>0</v>
      </c>
      <c r="H246">
        <v>-8.7637999999999998</v>
      </c>
      <c r="I246">
        <v>-26.789300000000001</v>
      </c>
      <c r="J246">
        <v>2053.35</v>
      </c>
      <c r="K246">
        <v>8028918.1449999996</v>
      </c>
      <c r="M246" s="71">
        <v>45331</v>
      </c>
      <c r="N246" s="5">
        <v>5.8219000000000003</v>
      </c>
      <c r="O246">
        <v>3.2747999999999999</v>
      </c>
      <c r="P246">
        <v>0.20749999999999999</v>
      </c>
      <c r="Q246">
        <v>37.735599999999998</v>
      </c>
      <c r="R246">
        <v>2.7223999999999999</v>
      </c>
      <c r="S246" t="s">
        <v>33</v>
      </c>
      <c r="T246">
        <v>36.295299999999997</v>
      </c>
      <c r="U246">
        <v>20.8186</v>
      </c>
      <c r="V246">
        <v>2164.35</v>
      </c>
      <c r="W246">
        <v>2951135.3344999999</v>
      </c>
      <c r="Y246" s="5">
        <v>3.3614999999999999</v>
      </c>
      <c r="Z246">
        <v>-18.2438</v>
      </c>
      <c r="AA246">
        <v>-0.1071</v>
      </c>
      <c r="AB246">
        <v>6.8851000000000004</v>
      </c>
      <c r="AC246">
        <v>-0.1817</v>
      </c>
      <c r="AD246" t="s">
        <v>33</v>
      </c>
      <c r="AE246">
        <v>-9.4786000000000001</v>
      </c>
      <c r="AF246">
        <v>-13.584899999999999</v>
      </c>
      <c r="AG246">
        <v>49.512</v>
      </c>
      <c r="AH246">
        <v>348393.72080000001</v>
      </c>
      <c r="AJ246">
        <v>8.3313000000000006</v>
      </c>
      <c r="AK246">
        <v>5.9385000000000003</v>
      </c>
      <c r="AL246">
        <v>0.1074</v>
      </c>
      <c r="AM246">
        <v>35.533799999999999</v>
      </c>
      <c r="AN246">
        <v>1.4941</v>
      </c>
      <c r="AO246">
        <v>195.11080000000001</v>
      </c>
      <c r="AP246">
        <v>40.052900000000001</v>
      </c>
      <c r="AQ246">
        <v>25.394600000000001</v>
      </c>
      <c r="AR246">
        <v>3142.7170000000001</v>
      </c>
      <c r="AS246">
        <v>2466534.5207000002</v>
      </c>
      <c r="AU246" s="1">
        <f t="shared" si="24"/>
        <v>45331</v>
      </c>
      <c r="AV246" s="30">
        <f t="shared" si="25"/>
        <v>12.24794588688755</v>
      </c>
      <c r="AW246" s="31">
        <f t="shared" si="26"/>
        <v>1.466528408794413</v>
      </c>
      <c r="AX246">
        <f t="shared" ca="1" si="19"/>
        <v>1.5020788617478518</v>
      </c>
      <c r="AY246">
        <f t="shared" ca="1" si="20"/>
        <v>0.64238497456911836</v>
      </c>
      <c r="AZ246">
        <f t="shared" ca="1" si="21"/>
        <v>-0.10369182442617234</v>
      </c>
      <c r="BA246">
        <f t="shared" ca="1" si="22"/>
        <v>-0.44352959817124143</v>
      </c>
      <c r="BB246">
        <f t="shared" ca="1" si="23"/>
        <v>-0.64569593639942102</v>
      </c>
    </row>
    <row r="247" spans="1:54">
      <c r="A247" s="71">
        <v>45338</v>
      </c>
      <c r="B247" s="5">
        <v>12.4361</v>
      </c>
      <c r="C247">
        <v>-20.7334</v>
      </c>
      <c r="D247">
        <v>-0.2923</v>
      </c>
      <c r="E247">
        <v>49.452800000000003</v>
      </c>
      <c r="F247">
        <v>3.5565000000000002</v>
      </c>
      <c r="G247">
        <v>0</v>
      </c>
      <c r="H247">
        <v>-8.7637999999999998</v>
      </c>
      <c r="I247">
        <v>-26.789300000000001</v>
      </c>
      <c r="J247">
        <v>1892.44</v>
      </c>
      <c r="K247">
        <v>7399734.9961000001</v>
      </c>
      <c r="M247" s="71">
        <v>45338</v>
      </c>
      <c r="N247" s="5">
        <v>5.2275</v>
      </c>
      <c r="O247">
        <v>3.2747999999999999</v>
      </c>
      <c r="P247">
        <v>0.20749999999999999</v>
      </c>
      <c r="Q247">
        <v>37.735599999999998</v>
      </c>
      <c r="R247">
        <v>2.7223999999999999</v>
      </c>
      <c r="S247" t="s">
        <v>33</v>
      </c>
      <c r="T247">
        <v>36.295299999999997</v>
      </c>
      <c r="U247">
        <v>20.8186</v>
      </c>
      <c r="V247">
        <v>1915.4</v>
      </c>
      <c r="W247">
        <v>2611686.9358999999</v>
      </c>
      <c r="Y247" s="5">
        <v>3.3614999999999999</v>
      </c>
      <c r="Z247">
        <v>-18.2438</v>
      </c>
      <c r="AA247">
        <v>-0.1071</v>
      </c>
      <c r="AB247">
        <v>6.8851000000000004</v>
      </c>
      <c r="AC247">
        <v>-0.1817</v>
      </c>
      <c r="AD247" t="s">
        <v>33</v>
      </c>
      <c r="AE247">
        <v>-9.4786000000000001</v>
      </c>
      <c r="AF247">
        <v>-13.584899999999999</v>
      </c>
      <c r="AG247">
        <v>52.326999999999998</v>
      </c>
      <c r="AH247">
        <v>368199.45159999997</v>
      </c>
      <c r="AJ247">
        <v>7.8133999999999997</v>
      </c>
      <c r="AK247">
        <v>5.9385000000000003</v>
      </c>
      <c r="AL247">
        <v>0.1074</v>
      </c>
      <c r="AM247">
        <v>35.533799999999999</v>
      </c>
      <c r="AN247">
        <v>1.4941</v>
      </c>
      <c r="AO247">
        <v>195.11080000000001</v>
      </c>
      <c r="AP247">
        <v>40.052900000000001</v>
      </c>
      <c r="AQ247">
        <v>25.394600000000001</v>
      </c>
      <c r="AR247">
        <v>2904.6619999999998</v>
      </c>
      <c r="AS247">
        <v>2279699.2261000001</v>
      </c>
      <c r="AU247" s="1">
        <f t="shared" si="24"/>
        <v>45338</v>
      </c>
      <c r="AV247" s="30">
        <f t="shared" si="25"/>
        <v>12.016463570554665</v>
      </c>
      <c r="AW247" s="31">
        <f t="shared" si="26"/>
        <v>1.3946742612310732</v>
      </c>
      <c r="AX247">
        <f t="shared" ca="1" si="19"/>
        <v>1.5020788617478518</v>
      </c>
      <c r="AY247">
        <f t="shared" ca="1" si="20"/>
        <v>1.0316215646285116</v>
      </c>
      <c r="AZ247">
        <f t="shared" ca="1" si="21"/>
        <v>-7.245599727352009E-2</v>
      </c>
      <c r="BA247">
        <f t="shared" ca="1" si="22"/>
        <v>-0.40275912563905525</v>
      </c>
      <c r="BB247">
        <f t="shared" ca="1" si="23"/>
        <v>-0.64569593639942102</v>
      </c>
    </row>
    <row r="248" spans="1:54">
      <c r="A248" s="71">
        <v>45345</v>
      </c>
      <c r="B248" s="5">
        <v>12.4361</v>
      </c>
      <c r="C248">
        <v>-20.7334</v>
      </c>
      <c r="D248">
        <v>-0.2923</v>
      </c>
      <c r="E248">
        <v>49.452800000000003</v>
      </c>
      <c r="F248">
        <v>3.5565000000000002</v>
      </c>
      <c r="G248">
        <v>0</v>
      </c>
      <c r="H248">
        <v>-8.7637999999999998</v>
      </c>
      <c r="I248">
        <v>-26.789300000000001</v>
      </c>
      <c r="J248">
        <v>2021.01</v>
      </c>
      <c r="K248">
        <v>7902463.7105999999</v>
      </c>
      <c r="M248" s="71">
        <v>45345</v>
      </c>
      <c r="N248" s="5">
        <v>5.3902000000000001</v>
      </c>
      <c r="O248">
        <v>3.2747999999999999</v>
      </c>
      <c r="P248">
        <v>0.20749999999999999</v>
      </c>
      <c r="Q248">
        <v>37.735599999999998</v>
      </c>
      <c r="R248">
        <v>2.7223999999999999</v>
      </c>
      <c r="S248" t="s">
        <v>33</v>
      </c>
      <c r="T248">
        <v>36.295299999999997</v>
      </c>
      <c r="U248">
        <v>20.8186</v>
      </c>
      <c r="V248">
        <v>1997.6</v>
      </c>
      <c r="W248">
        <v>2723768.3111</v>
      </c>
      <c r="Y248" s="5">
        <v>3.3614999999999999</v>
      </c>
      <c r="Z248">
        <v>-18.2438</v>
      </c>
      <c r="AA248">
        <v>-0.1071</v>
      </c>
      <c r="AB248">
        <v>6.8851000000000004</v>
      </c>
      <c r="AC248">
        <v>-0.1817</v>
      </c>
      <c r="AD248" t="s">
        <v>33</v>
      </c>
      <c r="AE248">
        <v>-9.4786000000000001</v>
      </c>
      <c r="AF248">
        <v>-13.584899999999999</v>
      </c>
      <c r="AG248">
        <v>48.581000000000003</v>
      </c>
      <c r="AH248">
        <v>341843.7941</v>
      </c>
      <c r="AJ248">
        <v>8.2196999999999996</v>
      </c>
      <c r="AK248">
        <v>5.9385000000000003</v>
      </c>
      <c r="AL248">
        <v>0.1074</v>
      </c>
      <c r="AM248">
        <v>35.533799999999999</v>
      </c>
      <c r="AN248">
        <v>1.4941</v>
      </c>
      <c r="AO248">
        <v>195.11080000000001</v>
      </c>
      <c r="AP248">
        <v>40.052900000000001</v>
      </c>
      <c r="AQ248">
        <v>25.394600000000001</v>
      </c>
      <c r="AR248">
        <v>3091.404</v>
      </c>
      <c r="AS248">
        <v>2426261.8040999998</v>
      </c>
      <c r="AU248" s="1">
        <f t="shared" si="24"/>
        <v>45345</v>
      </c>
      <c r="AV248" s="30">
        <f t="shared" si="25"/>
        <v>12.221809843236787</v>
      </c>
      <c r="AW248" s="31">
        <f t="shared" si="26"/>
        <v>1.4584155509011858</v>
      </c>
      <c r="AX248">
        <f t="shared" ca="1" si="19"/>
        <v>1.5020788617478518</v>
      </c>
      <c r="AY248">
        <f t="shared" ca="1" si="20"/>
        <v>1.2065751095410189</v>
      </c>
      <c r="AZ248">
        <f t="shared" ca="1" si="21"/>
        <v>-4.6875249226944374E-2</v>
      </c>
      <c r="BA248">
        <f t="shared" ca="1" si="22"/>
        <v>-0.38610361090934309</v>
      </c>
      <c r="BB248">
        <f t="shared" ca="1" si="23"/>
        <v>-0.64569593639942102</v>
      </c>
    </row>
    <row r="249" spans="1:54">
      <c r="A249" s="71">
        <v>45352</v>
      </c>
      <c r="B249" s="5">
        <v>12.4361</v>
      </c>
      <c r="C249">
        <v>-20.7334</v>
      </c>
      <c r="D249">
        <v>-0.2923</v>
      </c>
      <c r="E249">
        <v>49.452800000000003</v>
      </c>
      <c r="F249">
        <v>3.5565000000000002</v>
      </c>
      <c r="G249">
        <v>0</v>
      </c>
      <c r="H249">
        <v>-8.7637999999999998</v>
      </c>
      <c r="I249">
        <v>-26.789300000000001</v>
      </c>
      <c r="J249">
        <v>1934.635</v>
      </c>
      <c r="K249">
        <v>7564724.0146000003</v>
      </c>
      <c r="M249" s="71">
        <v>45352</v>
      </c>
      <c r="N249" s="5">
        <v>5.0590000000000002</v>
      </c>
      <c r="O249">
        <v>3.2747999999999999</v>
      </c>
      <c r="P249">
        <v>0.20749999999999999</v>
      </c>
      <c r="Q249">
        <v>37.735599999999998</v>
      </c>
      <c r="R249">
        <v>2.7223999999999999</v>
      </c>
      <c r="S249" t="s">
        <v>33</v>
      </c>
      <c r="T249">
        <v>36.295299999999997</v>
      </c>
      <c r="U249">
        <v>20.8186</v>
      </c>
      <c r="V249">
        <v>1862.9</v>
      </c>
      <c r="W249">
        <v>2540102.1159000001</v>
      </c>
      <c r="Y249" s="5">
        <v>3.3614999999999999</v>
      </c>
      <c r="Z249">
        <v>-18.2438</v>
      </c>
      <c r="AA249">
        <v>-0.1071</v>
      </c>
      <c r="AB249">
        <v>6.8851000000000004</v>
      </c>
      <c r="AC249">
        <v>-0.1817</v>
      </c>
      <c r="AD249" t="s">
        <v>33</v>
      </c>
      <c r="AE249">
        <v>-9.4786000000000001</v>
      </c>
      <c r="AF249">
        <v>-13.584899999999999</v>
      </c>
      <c r="AG249">
        <v>46.941000000000003</v>
      </c>
      <c r="AH249">
        <v>330303.44699999999</v>
      </c>
      <c r="AJ249">
        <v>7.5468999999999999</v>
      </c>
      <c r="AK249">
        <v>5.9385000000000003</v>
      </c>
      <c r="AL249">
        <v>0.1074</v>
      </c>
      <c r="AM249">
        <v>35.533799999999999</v>
      </c>
      <c r="AN249">
        <v>1.4941</v>
      </c>
      <c r="AO249">
        <v>195.11080000000001</v>
      </c>
      <c r="AP249">
        <v>40.052900000000001</v>
      </c>
      <c r="AQ249">
        <v>25.394600000000001</v>
      </c>
      <c r="AR249">
        <v>2782.134</v>
      </c>
      <c r="AS249">
        <v>2183534.0008999999</v>
      </c>
      <c r="AU249" s="1">
        <f t="shared" si="24"/>
        <v>45352</v>
      </c>
      <c r="AV249" s="30">
        <f t="shared" si="25"/>
        <v>11.93231648788195</v>
      </c>
      <c r="AW249" s="31">
        <f t="shared" si="26"/>
        <v>1.3685542664462673</v>
      </c>
      <c r="AX249">
        <f t="shared" ca="1" si="19"/>
        <v>1.5020788617478518</v>
      </c>
      <c r="AY249">
        <f t="shared" ca="1" si="20"/>
        <v>1.3076764385235577</v>
      </c>
      <c r="AZ249">
        <f t="shared" ca="1" si="21"/>
        <v>-1.7629233493615826E-2</v>
      </c>
      <c r="BA249">
        <f t="shared" ca="1" si="22"/>
        <v>-0.35923653162448255</v>
      </c>
      <c r="BB249">
        <f t="shared" ca="1" si="23"/>
        <v>-0.64569593639942102</v>
      </c>
    </row>
    <row r="250" spans="1:54">
      <c r="A250" s="71">
        <v>45359</v>
      </c>
      <c r="B250" s="5">
        <v>12.4361</v>
      </c>
      <c r="C250">
        <v>-20.7334</v>
      </c>
      <c r="D250">
        <v>-0.2923</v>
      </c>
      <c r="E250">
        <v>49.452800000000003</v>
      </c>
      <c r="F250">
        <v>3.5565000000000002</v>
      </c>
      <c r="G250">
        <v>0</v>
      </c>
      <c r="H250">
        <v>-8.7637999999999998</v>
      </c>
      <c r="I250">
        <v>-26.789300000000001</v>
      </c>
      <c r="J250">
        <v>1849.93</v>
      </c>
      <c r="K250">
        <v>7233514.2785999998</v>
      </c>
      <c r="M250" s="71">
        <v>45359</v>
      </c>
      <c r="N250" s="5">
        <v>4.6006</v>
      </c>
      <c r="O250">
        <v>3.2747999999999999</v>
      </c>
      <c r="P250">
        <v>0.20749999999999999</v>
      </c>
      <c r="Q250">
        <v>37.735599999999998</v>
      </c>
      <c r="R250">
        <v>2.7223999999999999</v>
      </c>
      <c r="S250" t="s">
        <v>33</v>
      </c>
      <c r="T250">
        <v>36.295299999999997</v>
      </c>
      <c r="U250">
        <v>20.8186</v>
      </c>
      <c r="V250">
        <v>1668.5</v>
      </c>
      <c r="W250">
        <v>2275033.7540000002</v>
      </c>
      <c r="Y250" s="5">
        <v>3.3614999999999999</v>
      </c>
      <c r="Z250">
        <v>-18.2438</v>
      </c>
      <c r="AA250">
        <v>-0.1071</v>
      </c>
      <c r="AB250">
        <v>6.8851000000000004</v>
      </c>
      <c r="AC250">
        <v>-0.1817</v>
      </c>
      <c r="AD250" t="s">
        <v>33</v>
      </c>
      <c r="AE250">
        <v>-9.4786000000000001</v>
      </c>
      <c r="AF250">
        <v>-13.584899999999999</v>
      </c>
      <c r="AG250">
        <v>41.688000000000002</v>
      </c>
      <c r="AH250">
        <v>293343.14630000002</v>
      </c>
      <c r="AJ250">
        <v>6.8365</v>
      </c>
      <c r="AK250">
        <v>5.9385000000000003</v>
      </c>
      <c r="AL250">
        <v>0.1074</v>
      </c>
      <c r="AM250">
        <v>35.533799999999999</v>
      </c>
      <c r="AN250">
        <v>1.4941</v>
      </c>
      <c r="AO250">
        <v>195.11080000000001</v>
      </c>
      <c r="AP250">
        <v>40.052900000000001</v>
      </c>
      <c r="AQ250">
        <v>25.394600000000001</v>
      </c>
      <c r="AR250">
        <v>2455.6</v>
      </c>
      <c r="AS250">
        <v>1927256.4987000001</v>
      </c>
      <c r="AU250" s="1">
        <f t="shared" si="24"/>
        <v>45359</v>
      </c>
      <c r="AV250" s="30">
        <f t="shared" si="25"/>
        <v>11.690089918062013</v>
      </c>
      <c r="AW250" s="31">
        <f t="shared" si="26"/>
        <v>1.2933650080729666</v>
      </c>
      <c r="AX250">
        <f t="shared" ca="1" si="19"/>
        <v>1.5020788617478518</v>
      </c>
      <c r="AY250">
        <f t="shared" ca="1" si="20"/>
        <v>1.3554596035353004</v>
      </c>
      <c r="AZ250">
        <f t="shared" ca="1" si="21"/>
        <v>0.11613760100382847</v>
      </c>
      <c r="BA250">
        <f t="shared" ca="1" si="22"/>
        <v>-0.3311103100670888</v>
      </c>
      <c r="BB250">
        <f t="shared" ca="1" si="23"/>
        <v>-0.62224093865713037</v>
      </c>
    </row>
    <row r="251" spans="1:54">
      <c r="A251" s="71">
        <v>45366</v>
      </c>
      <c r="B251" s="5">
        <v>12.4361</v>
      </c>
      <c r="C251">
        <v>-20.7334</v>
      </c>
      <c r="D251">
        <v>-0.2923</v>
      </c>
      <c r="E251">
        <v>49.452800000000003</v>
      </c>
      <c r="F251">
        <v>3.5565000000000002</v>
      </c>
      <c r="G251">
        <v>0</v>
      </c>
      <c r="H251">
        <v>-8.7637999999999998</v>
      </c>
      <c r="I251">
        <v>-26.789300000000001</v>
      </c>
      <c r="J251">
        <v>1930.02</v>
      </c>
      <c r="K251">
        <v>7546678.6462000003</v>
      </c>
      <c r="M251" s="71">
        <v>45366</v>
      </c>
      <c r="N251" s="5">
        <v>4.6748000000000003</v>
      </c>
      <c r="O251">
        <v>3.2747999999999999</v>
      </c>
      <c r="P251">
        <v>0.20749999999999999</v>
      </c>
      <c r="Q251">
        <v>37.735599999999998</v>
      </c>
      <c r="R251">
        <v>2.7223999999999999</v>
      </c>
      <c r="S251" t="s">
        <v>33</v>
      </c>
      <c r="T251">
        <v>36.295299999999997</v>
      </c>
      <c r="U251">
        <v>20.8186</v>
      </c>
      <c r="V251">
        <v>1711.35</v>
      </c>
      <c r="W251">
        <v>2333460.6022999999</v>
      </c>
      <c r="Y251" s="5">
        <v>3.3614999999999999</v>
      </c>
      <c r="Z251">
        <v>-18.2438</v>
      </c>
      <c r="AA251">
        <v>-0.1071</v>
      </c>
      <c r="AB251">
        <v>6.8851000000000004</v>
      </c>
      <c r="AC251">
        <v>-0.1817</v>
      </c>
      <c r="AD251" t="s">
        <v>33</v>
      </c>
      <c r="AE251">
        <v>-9.4786000000000001</v>
      </c>
      <c r="AF251">
        <v>-13.584899999999999</v>
      </c>
      <c r="AG251">
        <v>43.86</v>
      </c>
      <c r="AH251">
        <v>308626.30859999999</v>
      </c>
      <c r="AJ251">
        <v>7.2089999999999996</v>
      </c>
      <c r="AK251">
        <v>5.9385000000000003</v>
      </c>
      <c r="AL251">
        <v>0.1074</v>
      </c>
      <c r="AM251">
        <v>35.533799999999999</v>
      </c>
      <c r="AN251">
        <v>1.4941</v>
      </c>
      <c r="AO251">
        <v>195.11080000000001</v>
      </c>
      <c r="AP251">
        <v>40.052900000000001</v>
      </c>
      <c r="AQ251">
        <v>25.394600000000001</v>
      </c>
      <c r="AR251">
        <v>2626.8519999999999</v>
      </c>
      <c r="AS251">
        <v>2061661.9857000001</v>
      </c>
      <c r="AU251" s="1">
        <f t="shared" si="24"/>
        <v>45366</v>
      </c>
      <c r="AV251" s="30">
        <f t="shared" si="25"/>
        <v>11.842423878605082</v>
      </c>
      <c r="AW251" s="31">
        <f t="shared" si="26"/>
        <v>1.3406508096545826</v>
      </c>
      <c r="AX251">
        <f t="shared" ref="AX251:AX314" ca="1" si="27">+_xlfn.PERCENTILE.INC(OFFSET(AW251,-52,0,52,1),0.9)</f>
        <v>1.5020788617478518</v>
      </c>
      <c r="AY251">
        <f t="shared" ref="AY251:AY314" ca="1" si="28">+_xlfn.PERCENTILE.INC(OFFSET(AW251,-52,0,52,1),0.75)</f>
        <v>1.3554596035353004</v>
      </c>
      <c r="AZ251">
        <f t="shared" ref="AZ251:AZ314" ca="1" si="29">+_xlfn.PERCENTILE.INC(OFFSET(AW251,-52,0,52,1),0.5)</f>
        <v>0.25245404579342917</v>
      </c>
      <c r="BA251">
        <f t="shared" ref="BA251:BA314" ca="1" si="30">+_xlfn.PERCENTILE.INC(OFFSET(AW251,-52,0,52,1),0.25)</f>
        <v>-0.26512431662748193</v>
      </c>
      <c r="BB251">
        <f t="shared" ref="BB251:BB314" ca="1" si="31">+_xlfn.PERCENTILE.INC(OFFSET(AW251,-52,0,52,1),0.1)</f>
        <v>-0.59630595965874866</v>
      </c>
    </row>
    <row r="252" spans="1:54">
      <c r="A252" s="71">
        <v>45373</v>
      </c>
      <c r="B252" s="5">
        <v>12.4361</v>
      </c>
      <c r="C252">
        <v>-20.7334</v>
      </c>
      <c r="D252">
        <v>-0.2923</v>
      </c>
      <c r="E252">
        <v>49.452800000000003</v>
      </c>
      <c r="F252">
        <v>3.5565000000000002</v>
      </c>
      <c r="G252">
        <v>0</v>
      </c>
      <c r="H252">
        <v>-8.7637999999999998</v>
      </c>
      <c r="I252">
        <v>-26.789300000000001</v>
      </c>
      <c r="J252">
        <v>2217.4349999999999</v>
      </c>
      <c r="K252">
        <v>8670516.0381000005</v>
      </c>
      <c r="M252" s="71">
        <v>45373</v>
      </c>
      <c r="N252" s="5">
        <v>5.1212</v>
      </c>
      <c r="O252">
        <v>3.2747999999999999</v>
      </c>
      <c r="P252">
        <v>0.20749999999999999</v>
      </c>
      <c r="Q252">
        <v>37.735599999999998</v>
      </c>
      <c r="R252">
        <v>2.7223999999999999</v>
      </c>
      <c r="S252" t="s">
        <v>33</v>
      </c>
      <c r="T252">
        <v>36.295299999999997</v>
      </c>
      <c r="U252">
        <v>20.8186</v>
      </c>
      <c r="V252">
        <v>1921.6</v>
      </c>
      <c r="W252">
        <v>2620140.7622000002</v>
      </c>
      <c r="Y252" s="5">
        <v>3.3614999999999999</v>
      </c>
      <c r="Z252">
        <v>-18.2438</v>
      </c>
      <c r="AA252">
        <v>-0.1071</v>
      </c>
      <c r="AB252">
        <v>6.8851000000000004</v>
      </c>
      <c r="AC252">
        <v>-0.1817</v>
      </c>
      <c r="AD252" t="s">
        <v>33</v>
      </c>
      <c r="AE252">
        <v>-9.4786000000000001</v>
      </c>
      <c r="AF252">
        <v>-13.584899999999999</v>
      </c>
      <c r="AG252">
        <v>47.716999999999999</v>
      </c>
      <c r="AH252">
        <v>335761.7193</v>
      </c>
      <c r="AJ252">
        <v>8.3063000000000002</v>
      </c>
      <c r="AK252">
        <v>5.9385000000000003</v>
      </c>
      <c r="AL252">
        <v>0.1074</v>
      </c>
      <c r="AM252">
        <v>35.533799999999999</v>
      </c>
      <c r="AN252">
        <v>1.4941</v>
      </c>
      <c r="AO252">
        <v>195.11080000000001</v>
      </c>
      <c r="AP252">
        <v>40.052900000000001</v>
      </c>
      <c r="AQ252">
        <v>25.394600000000001</v>
      </c>
      <c r="AR252">
        <v>3131.2069999999999</v>
      </c>
      <c r="AS252">
        <v>2457501.3879999998</v>
      </c>
      <c r="AU252" s="1">
        <f t="shared" si="24"/>
        <v>45373</v>
      </c>
      <c r="AV252" s="30">
        <f t="shared" ref="AV252" si="32">+(Y252*AH252+N252*W252+B252*K252+AJ252*AS252)/(K252+W252+AH252)</f>
        <v>12.281260641929645</v>
      </c>
      <c r="AW252" s="31">
        <f t="shared" si="26"/>
        <v>1.4768696018615708</v>
      </c>
      <c r="AX252">
        <f t="shared" ca="1" si="27"/>
        <v>1.5020788617478518</v>
      </c>
      <c r="AY252">
        <f t="shared" ca="1" si="28"/>
        <v>1.3554596035353004</v>
      </c>
      <c r="AZ252">
        <f t="shared" ca="1" si="29"/>
        <v>0.29824163590773561</v>
      </c>
      <c r="BA252">
        <f t="shared" ca="1" si="30"/>
        <v>-0.23503100904382115</v>
      </c>
      <c r="BB252">
        <f t="shared" ca="1" si="31"/>
        <v>-0.56279052298643117</v>
      </c>
    </row>
    <row r="253" spans="1:54">
      <c r="A253" s="71">
        <v>45380</v>
      </c>
      <c r="B253" s="5">
        <v>402.7199</v>
      </c>
      <c r="C253">
        <v>-21.115300000000001</v>
      </c>
      <c r="D253">
        <v>-1.9518</v>
      </c>
      <c r="E253">
        <v>48.660800000000002</v>
      </c>
      <c r="F253">
        <v>92.209500000000006</v>
      </c>
      <c r="G253">
        <v>0</v>
      </c>
      <c r="H253">
        <v>0.44779999999999998</v>
      </c>
      <c r="I253">
        <v>-17.052399999999999</v>
      </c>
      <c r="J253">
        <v>2184.3000000000002</v>
      </c>
      <c r="K253">
        <v>8540953.0299999993</v>
      </c>
      <c r="M253" s="71">
        <v>45380</v>
      </c>
      <c r="N253" s="5">
        <v>5.0792000000000002</v>
      </c>
      <c r="O253">
        <v>8.9934999999999992</v>
      </c>
      <c r="P253">
        <v>0.25080000000000002</v>
      </c>
      <c r="Q253">
        <v>35.616599999999998</v>
      </c>
      <c r="R253">
        <v>2.4356</v>
      </c>
      <c r="S253" t="s">
        <v>33</v>
      </c>
      <c r="T253">
        <v>33.595399999999998</v>
      </c>
      <c r="U253">
        <v>17.269200000000001</v>
      </c>
      <c r="V253">
        <v>1887.35</v>
      </c>
      <c r="W253">
        <v>2573440.1891999999</v>
      </c>
      <c r="Y253" s="5">
        <v>3.5596000000000001</v>
      </c>
      <c r="Z253">
        <v>19.086400000000001</v>
      </c>
      <c r="AA253">
        <v>1.8772</v>
      </c>
      <c r="AB253">
        <v>4.2582000000000004</v>
      </c>
      <c r="AC253">
        <v>-0.31950000000000001</v>
      </c>
      <c r="AD253" t="s">
        <v>33</v>
      </c>
      <c r="AE253">
        <v>14.497299999999999</v>
      </c>
      <c r="AF253">
        <v>10.3589</v>
      </c>
      <c r="AG253">
        <v>46.808</v>
      </c>
      <c r="AH253">
        <v>329367.74320000003</v>
      </c>
      <c r="AJ253">
        <v>6.0008999999999997</v>
      </c>
      <c r="AK253">
        <v>8</v>
      </c>
      <c r="AL253">
        <v>0.3357</v>
      </c>
      <c r="AM253">
        <v>20.617899999999999</v>
      </c>
      <c r="AN253">
        <v>0.14219999999999999</v>
      </c>
      <c r="AO253">
        <v>195.11080000000001</v>
      </c>
      <c r="AP253">
        <v>41.349800000000002</v>
      </c>
      <c r="AQ253">
        <v>27.084800000000001</v>
      </c>
      <c r="AR253">
        <v>3145.3069999999998</v>
      </c>
      <c r="AS253">
        <v>2468566.9756</v>
      </c>
      <c r="AU253" s="1">
        <f t="shared" si="24"/>
        <v>45380</v>
      </c>
      <c r="AV253" s="30"/>
      <c r="AW253" s="31"/>
    </row>
    <row r="254" spans="1:54">
      <c r="A254" s="71">
        <v>45387</v>
      </c>
      <c r="B254" s="5">
        <v>405.42070000000001</v>
      </c>
      <c r="C254">
        <v>-21.115300000000001</v>
      </c>
      <c r="D254">
        <v>-1.9518</v>
      </c>
      <c r="E254">
        <v>48.660800000000002</v>
      </c>
      <c r="F254">
        <v>92.209500000000006</v>
      </c>
      <c r="G254">
        <v>0</v>
      </c>
      <c r="H254">
        <v>0.44779999999999998</v>
      </c>
      <c r="I254">
        <v>-17.052399999999999</v>
      </c>
      <c r="J254">
        <v>2210.7199999999998</v>
      </c>
      <c r="K254">
        <v>8644259.3428000007</v>
      </c>
      <c r="M254" s="71">
        <v>45387</v>
      </c>
      <c r="N254" s="5">
        <v>5.2039999999999997</v>
      </c>
      <c r="O254">
        <v>8.9934999999999992</v>
      </c>
      <c r="P254">
        <v>0.25080000000000002</v>
      </c>
      <c r="Q254">
        <v>35.616599999999998</v>
      </c>
      <c r="R254">
        <v>2.4356</v>
      </c>
      <c r="S254" t="s">
        <v>33</v>
      </c>
      <c r="T254">
        <v>33.595399999999998</v>
      </c>
      <c r="U254">
        <v>17.269200000000001</v>
      </c>
      <c r="V254">
        <v>1959.35</v>
      </c>
      <c r="W254">
        <v>2671613.6565999999</v>
      </c>
      <c r="Y254" s="5">
        <v>3.5867</v>
      </c>
      <c r="Z254">
        <v>19.086400000000001</v>
      </c>
      <c r="AA254">
        <v>1.8772</v>
      </c>
      <c r="AB254">
        <v>4.2582000000000004</v>
      </c>
      <c r="AC254">
        <v>-0.31950000000000001</v>
      </c>
      <c r="AD254" t="s">
        <v>33</v>
      </c>
      <c r="AE254">
        <v>14.497299999999999</v>
      </c>
      <c r="AF254">
        <v>10.3589</v>
      </c>
      <c r="AG254">
        <v>47.14</v>
      </c>
      <c r="AH254">
        <v>331707.00280000002</v>
      </c>
      <c r="AJ254">
        <v>6.8086000000000002</v>
      </c>
      <c r="AK254">
        <v>8</v>
      </c>
      <c r="AL254">
        <v>0.3357</v>
      </c>
      <c r="AM254">
        <v>20.617899999999999</v>
      </c>
      <c r="AN254">
        <v>0.14219999999999999</v>
      </c>
      <c r="AO254">
        <v>195.11080000000001</v>
      </c>
      <c r="AP254">
        <v>41.349800000000002</v>
      </c>
      <c r="AQ254">
        <v>27.084800000000001</v>
      </c>
      <c r="AR254">
        <v>3578.9270000000001</v>
      </c>
      <c r="AS254">
        <v>2808890.2499000002</v>
      </c>
      <c r="AU254" s="1">
        <f t="shared" si="24"/>
        <v>45387</v>
      </c>
      <c r="AV254" s="30"/>
      <c r="AW254" s="31"/>
    </row>
    <row r="255" spans="1:54">
      <c r="A255" s="71">
        <v>45394</v>
      </c>
      <c r="B255" s="5">
        <v>406.29880000000003</v>
      </c>
      <c r="C255">
        <v>-21.115300000000001</v>
      </c>
      <c r="D255">
        <v>-1.9518</v>
      </c>
      <c r="E255">
        <v>48.660800000000002</v>
      </c>
      <c r="F255">
        <v>92.209500000000006</v>
      </c>
      <c r="G255">
        <v>0</v>
      </c>
      <c r="H255">
        <v>0.44779999999999998</v>
      </c>
      <c r="I255">
        <v>-17.052399999999999</v>
      </c>
      <c r="J255">
        <v>2219.31</v>
      </c>
      <c r="K255">
        <v>8677847.5800000001</v>
      </c>
      <c r="M255" s="71">
        <v>45394</v>
      </c>
      <c r="N255" s="5">
        <v>5.0625999999999998</v>
      </c>
      <c r="O255">
        <v>8.9934999999999992</v>
      </c>
      <c r="P255">
        <v>0.25080000000000002</v>
      </c>
      <c r="Q255">
        <v>35.616599999999998</v>
      </c>
      <c r="R255">
        <v>2.4356</v>
      </c>
      <c r="S255" t="s">
        <v>33</v>
      </c>
      <c r="T255">
        <v>33.595399999999998</v>
      </c>
      <c r="U255">
        <v>17.269200000000001</v>
      </c>
      <c r="V255">
        <v>1904.4</v>
      </c>
      <c r="W255">
        <v>2596688.2116999999</v>
      </c>
      <c r="Y255" s="5">
        <v>3.8932000000000002</v>
      </c>
      <c r="Z255">
        <v>19.086400000000001</v>
      </c>
      <c r="AA255">
        <v>1.8772</v>
      </c>
      <c r="AB255">
        <v>4.2582000000000004</v>
      </c>
      <c r="AC255">
        <v>-0.31950000000000001</v>
      </c>
      <c r="AD255" t="s">
        <v>33</v>
      </c>
      <c r="AE255">
        <v>14.497299999999999</v>
      </c>
      <c r="AF255">
        <v>10.3589</v>
      </c>
      <c r="AG255">
        <v>50.908000000000001</v>
      </c>
      <c r="AH255">
        <v>358218.61090000003</v>
      </c>
      <c r="AJ255">
        <v>6.3876999999999997</v>
      </c>
      <c r="AK255">
        <v>8</v>
      </c>
      <c r="AL255">
        <v>0.3357</v>
      </c>
      <c r="AM255">
        <v>20.617899999999999</v>
      </c>
      <c r="AN255">
        <v>0.14219999999999999</v>
      </c>
      <c r="AO255">
        <v>195.11080000000001</v>
      </c>
      <c r="AP255">
        <v>41.349800000000002</v>
      </c>
      <c r="AQ255">
        <v>27.084800000000001</v>
      </c>
      <c r="AR255">
        <v>3353.0050000000001</v>
      </c>
      <c r="AS255">
        <v>2631577.3827</v>
      </c>
      <c r="AU255" s="1">
        <f t="shared" si="24"/>
        <v>45394</v>
      </c>
      <c r="AV255" s="30"/>
      <c r="AW255" s="31"/>
    </row>
    <row r="256" spans="1:54">
      <c r="A256" s="71">
        <v>45401</v>
      </c>
      <c r="B256" s="5">
        <v>388.66430000000003</v>
      </c>
      <c r="C256">
        <v>-21.115300000000001</v>
      </c>
      <c r="D256">
        <v>-1.9518</v>
      </c>
      <c r="E256">
        <v>48.660800000000002</v>
      </c>
      <c r="F256">
        <v>92.209500000000006</v>
      </c>
      <c r="G256">
        <v>0</v>
      </c>
      <c r="H256">
        <v>0.44779999999999998</v>
      </c>
      <c r="I256">
        <v>-17.052399999999999</v>
      </c>
      <c r="J256">
        <v>2046.8050000000001</v>
      </c>
      <c r="K256">
        <v>8003326.1760999998</v>
      </c>
      <c r="M256" s="71">
        <v>45401</v>
      </c>
      <c r="N256" s="5">
        <v>4.8917999999999999</v>
      </c>
      <c r="O256">
        <v>8.9934999999999992</v>
      </c>
      <c r="P256">
        <v>0.25080000000000002</v>
      </c>
      <c r="Q256">
        <v>35.616599999999998</v>
      </c>
      <c r="R256">
        <v>2.4356</v>
      </c>
      <c r="S256" t="s">
        <v>33</v>
      </c>
      <c r="T256">
        <v>33.595399999999998</v>
      </c>
      <c r="U256">
        <v>17.269200000000001</v>
      </c>
      <c r="V256">
        <v>1835</v>
      </c>
      <c r="W256">
        <v>2502059.8972999998</v>
      </c>
      <c r="Y256" s="5">
        <v>3.6046999999999998</v>
      </c>
      <c r="Z256">
        <v>19.086400000000001</v>
      </c>
      <c r="AA256">
        <v>1.8772</v>
      </c>
      <c r="AB256">
        <v>4.2582000000000004</v>
      </c>
      <c r="AC256">
        <v>-0.31950000000000001</v>
      </c>
      <c r="AD256" t="s">
        <v>33</v>
      </c>
      <c r="AE256">
        <v>14.497299999999999</v>
      </c>
      <c r="AF256">
        <v>10.3589</v>
      </c>
      <c r="AG256">
        <v>47.362000000000002</v>
      </c>
      <c r="AH256">
        <v>333266.50910000002</v>
      </c>
      <c r="AJ256">
        <v>6.2110000000000003</v>
      </c>
      <c r="AK256">
        <v>8</v>
      </c>
      <c r="AL256">
        <v>0.3357</v>
      </c>
      <c r="AM256">
        <v>20.617899999999999</v>
      </c>
      <c r="AN256">
        <v>0.14219999999999999</v>
      </c>
      <c r="AO256">
        <v>195.11080000000001</v>
      </c>
      <c r="AP256">
        <v>41.349800000000002</v>
      </c>
      <c r="AQ256">
        <v>27.084800000000001</v>
      </c>
      <c r="AR256">
        <v>3258.1480000000001</v>
      </c>
      <c r="AS256">
        <v>2557129.3139999998</v>
      </c>
      <c r="AU256" s="1">
        <f t="shared" si="24"/>
        <v>45401</v>
      </c>
      <c r="AV256" s="30"/>
      <c r="AW256" s="31"/>
    </row>
    <row r="257" spans="1:49">
      <c r="A257" s="71">
        <v>45408</v>
      </c>
      <c r="B257" s="5">
        <v>414.10430000000002</v>
      </c>
      <c r="C257">
        <v>-21.115300000000001</v>
      </c>
      <c r="D257">
        <v>-1.9518</v>
      </c>
      <c r="E257">
        <v>48.660800000000002</v>
      </c>
      <c r="F257">
        <v>92.209500000000006</v>
      </c>
      <c r="G257">
        <v>0</v>
      </c>
      <c r="H257">
        <v>0.44779999999999998</v>
      </c>
      <c r="I257">
        <v>-17.052399999999999</v>
      </c>
      <c r="J257">
        <v>2295.665</v>
      </c>
      <c r="K257">
        <v>8976407.5162000004</v>
      </c>
      <c r="M257" s="71">
        <v>45408</v>
      </c>
      <c r="N257" s="5">
        <v>5.0350000000000001</v>
      </c>
      <c r="O257">
        <v>8.9934999999999992</v>
      </c>
      <c r="P257">
        <v>0.25080000000000002</v>
      </c>
      <c r="Q257">
        <v>35.616599999999998</v>
      </c>
      <c r="R257">
        <v>2.4356</v>
      </c>
      <c r="S257" t="s">
        <v>33</v>
      </c>
      <c r="T257">
        <v>33.595399999999998</v>
      </c>
      <c r="U257">
        <v>17.269200000000001</v>
      </c>
      <c r="V257">
        <v>1913.35</v>
      </c>
      <c r="W257">
        <v>2608891.7190999999</v>
      </c>
      <c r="Y257" s="5">
        <v>3.6949000000000001</v>
      </c>
      <c r="Z257">
        <v>19.086400000000001</v>
      </c>
      <c r="AA257">
        <v>1.8772</v>
      </c>
      <c r="AB257">
        <v>4.2582000000000004</v>
      </c>
      <c r="AC257">
        <v>-0.31950000000000001</v>
      </c>
      <c r="AD257" t="s">
        <v>33</v>
      </c>
      <c r="AE257">
        <v>14.497299999999999</v>
      </c>
      <c r="AF257">
        <v>10.3589</v>
      </c>
      <c r="AG257">
        <v>48.47</v>
      </c>
      <c r="AH257">
        <v>341064.04090000002</v>
      </c>
      <c r="AJ257">
        <v>6.6227999999999998</v>
      </c>
      <c r="AK257">
        <v>8</v>
      </c>
      <c r="AL257">
        <v>0.3357</v>
      </c>
      <c r="AM257">
        <v>20.617899999999999</v>
      </c>
      <c r="AN257">
        <v>0.14219999999999999</v>
      </c>
      <c r="AO257">
        <v>195.11080000000001</v>
      </c>
      <c r="AP257">
        <v>41.349800000000002</v>
      </c>
      <c r="AQ257">
        <v>27.084800000000001</v>
      </c>
      <c r="AR257">
        <v>3479.1779999999999</v>
      </c>
      <c r="AS257">
        <v>2730603.0998</v>
      </c>
      <c r="AU257" s="1">
        <f t="shared" si="24"/>
        <v>45408</v>
      </c>
      <c r="AV257" s="30"/>
      <c r="AW257" s="31"/>
    </row>
    <row r="258" spans="1:49">
      <c r="A258" s="71">
        <v>45415</v>
      </c>
      <c r="B258" s="5">
        <v>446.16809999999998</v>
      </c>
      <c r="C258">
        <v>-21.115300000000001</v>
      </c>
      <c r="D258">
        <v>-1.9518</v>
      </c>
      <c r="E258">
        <v>48.660800000000002</v>
      </c>
      <c r="F258">
        <v>92.209500000000006</v>
      </c>
      <c r="G258">
        <v>0</v>
      </c>
      <c r="H258">
        <v>0.44779999999999998</v>
      </c>
      <c r="I258">
        <v>-17.052399999999999</v>
      </c>
      <c r="J258">
        <v>2609.3200000000002</v>
      </c>
      <c r="K258">
        <v>10202847.3928</v>
      </c>
      <c r="M258" s="71">
        <v>45415</v>
      </c>
      <c r="N258" s="5">
        <v>5.5796999999999999</v>
      </c>
      <c r="O258">
        <v>8.9934999999999992</v>
      </c>
      <c r="P258">
        <v>0.25080000000000002</v>
      </c>
      <c r="Q258">
        <v>35.616599999999998</v>
      </c>
      <c r="R258">
        <v>2.4356</v>
      </c>
      <c r="S258" t="s">
        <v>33</v>
      </c>
      <c r="T258">
        <v>33.595399999999998</v>
      </c>
      <c r="U258">
        <v>17.269200000000001</v>
      </c>
      <c r="V258">
        <v>2182.8000000000002</v>
      </c>
      <c r="W258">
        <v>2976292.2855000002</v>
      </c>
      <c r="Y258" s="5">
        <v>3.9167000000000001</v>
      </c>
      <c r="Z258">
        <v>19.086400000000001</v>
      </c>
      <c r="AA258">
        <v>1.8772</v>
      </c>
      <c r="AB258">
        <v>4.2582000000000004</v>
      </c>
      <c r="AC258">
        <v>-0.31950000000000001</v>
      </c>
      <c r="AD258" t="s">
        <v>33</v>
      </c>
      <c r="AE258">
        <v>14.497299999999999</v>
      </c>
      <c r="AF258">
        <v>10.3589</v>
      </c>
      <c r="AG258">
        <v>51.195999999999998</v>
      </c>
      <c r="AH258">
        <v>360245.96919999999</v>
      </c>
      <c r="AJ258">
        <v>7.8048000000000002</v>
      </c>
      <c r="AK258">
        <v>8</v>
      </c>
      <c r="AL258">
        <v>0.3357</v>
      </c>
      <c r="AM258">
        <v>20.617899999999999</v>
      </c>
      <c r="AN258">
        <v>0.14219999999999999</v>
      </c>
      <c r="AO258">
        <v>195.11080000000001</v>
      </c>
      <c r="AP258">
        <v>41.349800000000002</v>
      </c>
      <c r="AQ258">
        <v>27.084800000000001</v>
      </c>
      <c r="AR258">
        <v>4113.7830000000004</v>
      </c>
      <c r="AS258">
        <v>3228667.4539000001</v>
      </c>
      <c r="AU258" s="1">
        <f t="shared" si="24"/>
        <v>45415</v>
      </c>
      <c r="AV258" s="30"/>
      <c r="AW258" s="31"/>
    </row>
    <row r="259" spans="1:49">
      <c r="A259" s="71">
        <v>45422</v>
      </c>
      <c r="B259" s="5">
        <v>431.41379999999998</v>
      </c>
      <c r="C259">
        <v>-21.115300000000001</v>
      </c>
      <c r="D259">
        <v>-1.9518</v>
      </c>
      <c r="E259">
        <v>48.660800000000002</v>
      </c>
      <c r="F259">
        <v>92.209500000000006</v>
      </c>
      <c r="G259">
        <v>0</v>
      </c>
      <c r="H259">
        <v>0.44779999999999998</v>
      </c>
      <c r="I259">
        <v>-17.052399999999999</v>
      </c>
      <c r="J259">
        <v>2464.9899999999998</v>
      </c>
      <c r="K259">
        <v>9638494.625</v>
      </c>
      <c r="M259" s="71">
        <v>45422</v>
      </c>
      <c r="N259" s="5">
        <v>5.2477999999999998</v>
      </c>
      <c r="O259">
        <v>8.9934999999999992</v>
      </c>
      <c r="P259">
        <v>0.25080000000000002</v>
      </c>
      <c r="Q259">
        <v>35.616599999999998</v>
      </c>
      <c r="R259">
        <v>2.4356</v>
      </c>
      <c r="S259" t="s">
        <v>33</v>
      </c>
      <c r="T259">
        <v>33.595399999999998</v>
      </c>
      <c r="U259">
        <v>17.269200000000001</v>
      </c>
      <c r="V259">
        <v>2036.5</v>
      </c>
      <c r="W259">
        <v>2776809.2538999999</v>
      </c>
      <c r="Y259" s="5">
        <v>4.0772000000000004</v>
      </c>
      <c r="Z259">
        <v>19.086400000000001</v>
      </c>
      <c r="AA259">
        <v>1.8772</v>
      </c>
      <c r="AB259">
        <v>4.2582000000000004</v>
      </c>
      <c r="AC259">
        <v>-0.31950000000000001</v>
      </c>
      <c r="AD259" t="s">
        <v>33</v>
      </c>
      <c r="AE259">
        <v>14.497299999999999</v>
      </c>
      <c r="AF259">
        <v>10.3589</v>
      </c>
      <c r="AG259">
        <v>53.168999999999997</v>
      </c>
      <c r="AH259">
        <v>374125.57579999999</v>
      </c>
      <c r="AJ259">
        <v>7.3102999999999998</v>
      </c>
      <c r="AK259">
        <v>8</v>
      </c>
      <c r="AL259">
        <v>0.3357</v>
      </c>
      <c r="AM259">
        <v>20.617899999999999</v>
      </c>
      <c r="AN259">
        <v>0.14219999999999999</v>
      </c>
      <c r="AO259">
        <v>195.11080000000001</v>
      </c>
      <c r="AP259">
        <v>41.349800000000002</v>
      </c>
      <c r="AQ259">
        <v>27.084800000000001</v>
      </c>
      <c r="AR259">
        <v>3848.297</v>
      </c>
      <c r="AS259">
        <v>3020303.193</v>
      </c>
      <c r="AU259" s="1">
        <f t="shared" si="24"/>
        <v>45422</v>
      </c>
      <c r="AV259" s="30"/>
      <c r="AW259" s="31"/>
    </row>
    <row r="260" spans="1:49">
      <c r="A260" s="71">
        <v>45429</v>
      </c>
      <c r="B260" s="5">
        <v>444.42360000000002</v>
      </c>
      <c r="C260">
        <v>-21.115300000000001</v>
      </c>
      <c r="D260">
        <v>-1.9518</v>
      </c>
      <c r="E260">
        <v>48.660800000000002</v>
      </c>
      <c r="F260">
        <v>92.209500000000006</v>
      </c>
      <c r="G260">
        <v>0</v>
      </c>
      <c r="H260">
        <v>0.44779999999999998</v>
      </c>
      <c r="I260">
        <v>-17.052399999999999</v>
      </c>
      <c r="J260">
        <v>2592.2550000000001</v>
      </c>
      <c r="K260">
        <v>10136120.586300001</v>
      </c>
      <c r="M260" s="71">
        <v>45429</v>
      </c>
      <c r="N260" s="5">
        <v>5.4032</v>
      </c>
      <c r="O260">
        <v>8.9934999999999992</v>
      </c>
      <c r="P260">
        <v>0.25080000000000002</v>
      </c>
      <c r="Q260">
        <v>35.616599999999998</v>
      </c>
      <c r="R260">
        <v>2.4356</v>
      </c>
      <c r="S260" t="s">
        <v>33</v>
      </c>
      <c r="T260">
        <v>33.595399999999998</v>
      </c>
      <c r="U260">
        <v>17.269200000000001</v>
      </c>
      <c r="V260">
        <v>2122.1999999999998</v>
      </c>
      <c r="W260">
        <v>2893662.9504</v>
      </c>
      <c r="Y260" s="5">
        <v>4.5820999999999996</v>
      </c>
      <c r="Z260">
        <v>19.086400000000001</v>
      </c>
      <c r="AA260">
        <v>1.8772</v>
      </c>
      <c r="AB260">
        <v>4.2582000000000004</v>
      </c>
      <c r="AC260">
        <v>-0.31950000000000001</v>
      </c>
      <c r="AD260" t="s">
        <v>33</v>
      </c>
      <c r="AE260">
        <v>14.497299999999999</v>
      </c>
      <c r="AF260">
        <v>10.3589</v>
      </c>
      <c r="AG260">
        <v>59.374000000000002</v>
      </c>
      <c r="AH260">
        <v>417791.75380000001</v>
      </c>
      <c r="AJ260">
        <v>7.6234000000000002</v>
      </c>
      <c r="AK260">
        <v>8</v>
      </c>
      <c r="AL260">
        <v>0.3357</v>
      </c>
      <c r="AM260">
        <v>20.617899999999999</v>
      </c>
      <c r="AN260">
        <v>0.14219999999999999</v>
      </c>
      <c r="AO260">
        <v>195.11080000000001</v>
      </c>
      <c r="AP260">
        <v>41.349800000000002</v>
      </c>
      <c r="AQ260">
        <v>27.084800000000001</v>
      </c>
      <c r="AR260">
        <v>4016.384</v>
      </c>
      <c r="AS260">
        <v>3152224.5684000002</v>
      </c>
      <c r="AU260" s="1">
        <f t="shared" si="24"/>
        <v>45429</v>
      </c>
      <c r="AV260" s="30"/>
      <c r="AW260" s="31"/>
    </row>
    <row r="261" spans="1:49">
      <c r="A261" s="71">
        <v>45436</v>
      </c>
      <c r="B261" s="5">
        <v>445.70240000000001</v>
      </c>
      <c r="C261">
        <v>-21.115300000000001</v>
      </c>
      <c r="D261">
        <v>-1.9518</v>
      </c>
      <c r="E261">
        <v>48.660800000000002</v>
      </c>
      <c r="F261">
        <v>92.209500000000006</v>
      </c>
      <c r="G261">
        <v>0</v>
      </c>
      <c r="H261">
        <v>0.44779999999999998</v>
      </c>
      <c r="I261">
        <v>-17.052399999999999</v>
      </c>
      <c r="J261">
        <v>2604.7649999999999</v>
      </c>
      <c r="K261">
        <v>10185036.6338</v>
      </c>
      <c r="M261" s="71">
        <v>45436</v>
      </c>
      <c r="N261" s="5">
        <v>5.6566000000000001</v>
      </c>
      <c r="O261">
        <v>8.9934999999999992</v>
      </c>
      <c r="P261">
        <v>0.25080000000000002</v>
      </c>
      <c r="Q261">
        <v>35.616599999999998</v>
      </c>
      <c r="R261">
        <v>2.4356</v>
      </c>
      <c r="S261" t="s">
        <v>33</v>
      </c>
      <c r="T261">
        <v>33.595399999999998</v>
      </c>
      <c r="U261">
        <v>17.269200000000001</v>
      </c>
      <c r="V261">
        <v>2255.9</v>
      </c>
      <c r="W261">
        <v>3075965.6252000001</v>
      </c>
      <c r="Y261" s="5">
        <v>5.1265999999999998</v>
      </c>
      <c r="Z261">
        <v>19.086400000000001</v>
      </c>
      <c r="AA261">
        <v>1.8772</v>
      </c>
      <c r="AB261">
        <v>4.2582000000000004</v>
      </c>
      <c r="AC261">
        <v>-0.31950000000000001</v>
      </c>
      <c r="AD261" t="s">
        <v>33</v>
      </c>
      <c r="AE261">
        <v>14.497299999999999</v>
      </c>
      <c r="AF261">
        <v>10.3589</v>
      </c>
      <c r="AG261">
        <v>66.067999999999998</v>
      </c>
      <c r="AH261">
        <v>464888.84590000001</v>
      </c>
      <c r="AJ261">
        <v>8.0952999999999999</v>
      </c>
      <c r="AK261">
        <v>8</v>
      </c>
      <c r="AL261">
        <v>0.3357</v>
      </c>
      <c r="AM261">
        <v>20.617899999999999</v>
      </c>
      <c r="AN261">
        <v>0.14219999999999999</v>
      </c>
      <c r="AO261">
        <v>195.11080000000001</v>
      </c>
      <c r="AP261">
        <v>41.349800000000002</v>
      </c>
      <c r="AQ261">
        <v>27.084800000000001</v>
      </c>
      <c r="AR261">
        <v>4269.7370000000001</v>
      </c>
      <c r="AS261">
        <v>3351066.4018999999</v>
      </c>
      <c r="AU261" s="1">
        <f t="shared" si="24"/>
        <v>45436</v>
      </c>
      <c r="AV261" s="30"/>
      <c r="AW261" s="31"/>
    </row>
    <row r="262" spans="1:49">
      <c r="A262" s="71">
        <v>45443</v>
      </c>
      <c r="B262" s="5">
        <v>476.44540000000001</v>
      </c>
      <c r="C262">
        <v>-21.115300000000001</v>
      </c>
      <c r="D262">
        <v>-1.9518</v>
      </c>
      <c r="E262">
        <v>48.660800000000002</v>
      </c>
      <c r="F262">
        <v>92.209500000000006</v>
      </c>
      <c r="G262">
        <v>0</v>
      </c>
      <c r="H262">
        <v>0.44779999999999998</v>
      </c>
      <c r="I262">
        <v>-17.052399999999999</v>
      </c>
      <c r="J262">
        <v>2905.5</v>
      </c>
      <c r="K262">
        <v>11360957.2992</v>
      </c>
      <c r="M262" s="71">
        <v>45443</v>
      </c>
      <c r="N262" s="5">
        <v>6.0784000000000002</v>
      </c>
      <c r="O262">
        <v>8.9934999999999992</v>
      </c>
      <c r="P262">
        <v>0.25080000000000002</v>
      </c>
      <c r="Q262">
        <v>35.616599999999998</v>
      </c>
      <c r="R262">
        <v>2.4356</v>
      </c>
      <c r="S262" t="s">
        <v>33</v>
      </c>
      <c r="T262">
        <v>33.595399999999998</v>
      </c>
      <c r="U262">
        <v>17.269200000000001</v>
      </c>
      <c r="V262">
        <v>2474</v>
      </c>
      <c r="W262">
        <v>3373349.4201000002</v>
      </c>
      <c r="Y262" s="5">
        <v>5.6026999999999996</v>
      </c>
      <c r="Z262">
        <v>19.086400000000001</v>
      </c>
      <c r="AA262">
        <v>1.8772</v>
      </c>
      <c r="AB262">
        <v>4.2582000000000004</v>
      </c>
      <c r="AC262">
        <v>-0.31950000000000001</v>
      </c>
      <c r="AD262" t="s">
        <v>33</v>
      </c>
      <c r="AE262">
        <v>14.497299999999999</v>
      </c>
      <c r="AF262">
        <v>10.3589</v>
      </c>
      <c r="AG262">
        <v>71.918999999999997</v>
      </c>
      <c r="AH262">
        <v>506059.8138</v>
      </c>
      <c r="AJ262">
        <v>8.8962000000000003</v>
      </c>
      <c r="AK262">
        <v>8</v>
      </c>
      <c r="AL262">
        <v>0.3357</v>
      </c>
      <c r="AM262">
        <v>20.617899999999999</v>
      </c>
      <c r="AN262">
        <v>0.14219999999999999</v>
      </c>
      <c r="AO262">
        <v>195.11080000000001</v>
      </c>
      <c r="AP262">
        <v>41.349800000000002</v>
      </c>
      <c r="AQ262">
        <v>27.084800000000001</v>
      </c>
      <c r="AR262">
        <v>4699.7129999999997</v>
      </c>
      <c r="AS262">
        <v>3688529.1842</v>
      </c>
      <c r="AU262" s="1">
        <f t="shared" si="24"/>
        <v>45443</v>
      </c>
      <c r="AV262" s="30"/>
      <c r="AW262" s="31"/>
    </row>
    <row r="263" spans="1:49">
      <c r="A263" s="71">
        <v>45450</v>
      </c>
      <c r="B263" s="5">
        <v>448.36290000000002</v>
      </c>
      <c r="C263">
        <v>-21.115300000000001</v>
      </c>
      <c r="D263">
        <v>-1.9518</v>
      </c>
      <c r="E263">
        <v>48.660800000000002</v>
      </c>
      <c r="F263">
        <v>92.209500000000006</v>
      </c>
      <c r="G263">
        <v>0</v>
      </c>
      <c r="H263">
        <v>0.44779999999999998</v>
      </c>
      <c r="I263">
        <v>-17.052399999999999</v>
      </c>
      <c r="J263">
        <v>2630.79</v>
      </c>
      <c r="K263">
        <v>10286798.4351</v>
      </c>
      <c r="M263" s="71">
        <v>45450</v>
      </c>
      <c r="N263" s="5">
        <v>5.6688000000000001</v>
      </c>
      <c r="O263">
        <v>8.9934999999999992</v>
      </c>
      <c r="P263">
        <v>0.25080000000000002</v>
      </c>
      <c r="Q263">
        <v>35.616599999999998</v>
      </c>
      <c r="R263">
        <v>2.4356</v>
      </c>
      <c r="S263" t="s">
        <v>33</v>
      </c>
      <c r="T263">
        <v>33.595399999999998</v>
      </c>
      <c r="U263">
        <v>17.269200000000001</v>
      </c>
      <c r="V263">
        <v>2287.85</v>
      </c>
      <c r="W263">
        <v>3119530.1014</v>
      </c>
      <c r="Y263" s="5">
        <v>5.1662999999999997</v>
      </c>
      <c r="Z263">
        <v>19.086400000000001</v>
      </c>
      <c r="AA263">
        <v>1.8772</v>
      </c>
      <c r="AB263">
        <v>4.2582000000000004</v>
      </c>
      <c r="AC263">
        <v>-0.31950000000000001</v>
      </c>
      <c r="AD263" t="s">
        <v>33</v>
      </c>
      <c r="AE263">
        <v>14.497299999999999</v>
      </c>
      <c r="AF263">
        <v>10.3589</v>
      </c>
      <c r="AG263">
        <v>66.555000000000007</v>
      </c>
      <c r="AH263">
        <v>468319.7599</v>
      </c>
      <c r="AJ263">
        <v>8.1164000000000005</v>
      </c>
      <c r="AK263">
        <v>8</v>
      </c>
      <c r="AL263">
        <v>0.3357</v>
      </c>
      <c r="AM263">
        <v>20.617899999999999</v>
      </c>
      <c r="AN263">
        <v>0.14219999999999999</v>
      </c>
      <c r="AO263">
        <v>195.11080000000001</v>
      </c>
      <c r="AP263">
        <v>41.349800000000002</v>
      </c>
      <c r="AQ263">
        <v>27.084800000000001</v>
      </c>
      <c r="AR263">
        <v>4281.0540000000001</v>
      </c>
      <c r="AS263">
        <v>3359948.9824000001</v>
      </c>
      <c r="AU263" s="1">
        <f t="shared" ref="AU263:AU326" si="33">+A263</f>
        <v>45450</v>
      </c>
      <c r="AV263" s="30"/>
      <c r="AW263" s="31"/>
    </row>
    <row r="264" spans="1:49">
      <c r="A264" s="71">
        <v>45457</v>
      </c>
      <c r="B264" s="5">
        <v>451.16340000000002</v>
      </c>
      <c r="C264">
        <v>-21.115300000000001</v>
      </c>
      <c r="D264">
        <v>-1.9518</v>
      </c>
      <c r="E264">
        <v>48.660800000000002</v>
      </c>
      <c r="F264">
        <v>92.209500000000006</v>
      </c>
      <c r="G264">
        <v>0</v>
      </c>
      <c r="H264">
        <v>0.44779999999999998</v>
      </c>
      <c r="I264">
        <v>-17.052399999999999</v>
      </c>
      <c r="J264">
        <v>2658.1849999999999</v>
      </c>
      <c r="K264">
        <v>10393917.149700001</v>
      </c>
      <c r="M264" s="71">
        <v>45457</v>
      </c>
      <c r="N264" s="5">
        <v>5.9004000000000003</v>
      </c>
      <c r="O264">
        <v>8.9934999999999992</v>
      </c>
      <c r="P264">
        <v>0.25080000000000002</v>
      </c>
      <c r="Q264">
        <v>35.616599999999998</v>
      </c>
      <c r="R264">
        <v>2.4356</v>
      </c>
      <c r="S264" t="s">
        <v>33</v>
      </c>
      <c r="T264">
        <v>33.595399999999998</v>
      </c>
      <c r="U264">
        <v>17.269200000000001</v>
      </c>
      <c r="V264">
        <v>2411.5500000000002</v>
      </c>
      <c r="W264">
        <v>3288197.5723999999</v>
      </c>
      <c r="Y264" s="5">
        <v>5.7234999999999996</v>
      </c>
      <c r="Z264">
        <v>19.086400000000001</v>
      </c>
      <c r="AA264">
        <v>1.8772</v>
      </c>
      <c r="AB264">
        <v>4.2582000000000004</v>
      </c>
      <c r="AC264">
        <v>-0.31950000000000001</v>
      </c>
      <c r="AD264" t="s">
        <v>33</v>
      </c>
      <c r="AE264">
        <v>14.497299999999999</v>
      </c>
      <c r="AF264">
        <v>10.3589</v>
      </c>
      <c r="AG264">
        <v>73.403999999999996</v>
      </c>
      <c r="AH264">
        <v>516508.50640000001</v>
      </c>
      <c r="AJ264">
        <v>8.7863000000000007</v>
      </c>
      <c r="AK264">
        <v>8</v>
      </c>
      <c r="AL264">
        <v>0.3357</v>
      </c>
      <c r="AM264">
        <v>20.617899999999999</v>
      </c>
      <c r="AN264">
        <v>0.14219999999999999</v>
      </c>
      <c r="AO264">
        <v>195.11080000000001</v>
      </c>
      <c r="AP264">
        <v>41.349800000000002</v>
      </c>
      <c r="AQ264">
        <v>27.084800000000001</v>
      </c>
      <c r="AR264">
        <v>4640.7259999999997</v>
      </c>
      <c r="AS264">
        <v>3642234.3791</v>
      </c>
      <c r="AU264" s="1">
        <f t="shared" si="33"/>
        <v>45457</v>
      </c>
      <c r="AV264" s="30"/>
      <c r="AW264" s="31"/>
    </row>
    <row r="265" spans="1:49">
      <c r="A265" s="71">
        <v>45464</v>
      </c>
      <c r="B265" s="5">
        <v>459.69209999999998</v>
      </c>
      <c r="C265">
        <v>-21.115300000000001</v>
      </c>
      <c r="D265">
        <v>-1.9518</v>
      </c>
      <c r="E265">
        <v>48.660800000000002</v>
      </c>
      <c r="F265">
        <v>92.209500000000006</v>
      </c>
      <c r="G265">
        <v>0</v>
      </c>
      <c r="H265">
        <v>0.44779999999999998</v>
      </c>
      <c r="I265">
        <v>-17.052399999999999</v>
      </c>
      <c r="J265">
        <v>2741.6149999999998</v>
      </c>
      <c r="K265">
        <v>10720141.437200001</v>
      </c>
      <c r="M265" s="71">
        <v>45464</v>
      </c>
      <c r="N265" s="5">
        <v>5.7980999999999998</v>
      </c>
      <c r="O265">
        <v>8.9934999999999992</v>
      </c>
      <c r="P265">
        <v>0.25080000000000002</v>
      </c>
      <c r="Q265">
        <v>35.616599999999998</v>
      </c>
      <c r="R265">
        <v>2.4356</v>
      </c>
      <c r="S265" t="s">
        <v>33</v>
      </c>
      <c r="T265">
        <v>33.595399999999998</v>
      </c>
      <c r="U265">
        <v>17.269200000000001</v>
      </c>
      <c r="V265">
        <v>2371.0500000000002</v>
      </c>
      <c r="W265">
        <v>3232974.997</v>
      </c>
      <c r="Y265" s="5">
        <v>5.8334999999999999</v>
      </c>
      <c r="Z265">
        <v>19.086400000000001</v>
      </c>
      <c r="AA265">
        <v>1.8772</v>
      </c>
      <c r="AB265">
        <v>4.2582000000000004</v>
      </c>
      <c r="AC265">
        <v>-0.31950000000000001</v>
      </c>
      <c r="AD265" t="s">
        <v>33</v>
      </c>
      <c r="AE265">
        <v>14.497299999999999</v>
      </c>
      <c r="AF265">
        <v>10.3589</v>
      </c>
      <c r="AG265">
        <v>74.754999999999995</v>
      </c>
      <c r="AH265">
        <v>526021.4952</v>
      </c>
      <c r="AJ265">
        <v>8.7749000000000006</v>
      </c>
      <c r="AK265">
        <v>8</v>
      </c>
      <c r="AL265">
        <v>0.3357</v>
      </c>
      <c r="AM265">
        <v>20.617899999999999</v>
      </c>
      <c r="AN265">
        <v>0.14219999999999999</v>
      </c>
      <c r="AO265">
        <v>195.11080000000001</v>
      </c>
      <c r="AP265">
        <v>41.349800000000002</v>
      </c>
      <c r="AQ265">
        <v>27.084800000000001</v>
      </c>
      <c r="AR265">
        <v>4634.5879999999997</v>
      </c>
      <c r="AS265">
        <v>3637416.7083999999</v>
      </c>
      <c r="AU265" s="1">
        <f t="shared" si="33"/>
        <v>45464</v>
      </c>
      <c r="AV265" s="30"/>
      <c r="AW265" s="31"/>
    </row>
    <row r="266" spans="1:49">
      <c r="A266" s="71">
        <v>45471</v>
      </c>
      <c r="B266" s="5">
        <v>97.415700000000001</v>
      </c>
      <c r="C266">
        <v>-18.078199999999999</v>
      </c>
      <c r="D266">
        <v>-1.5468</v>
      </c>
      <c r="E266">
        <v>47.131</v>
      </c>
      <c r="F266">
        <v>26.459599999999998</v>
      </c>
      <c r="G266">
        <v>0</v>
      </c>
      <c r="H266">
        <v>1.5656000000000001</v>
      </c>
      <c r="I266">
        <v>-14.365500000000001</v>
      </c>
      <c r="J266">
        <v>2723.855</v>
      </c>
      <c r="K266">
        <v>10650697.0725</v>
      </c>
      <c r="M266" s="71">
        <v>45471</v>
      </c>
      <c r="N266" s="5">
        <v>5.0650000000000004</v>
      </c>
      <c r="O266">
        <v>11.5526</v>
      </c>
      <c r="P266">
        <v>0.37080000000000002</v>
      </c>
      <c r="Q266">
        <v>34.975499999999997</v>
      </c>
      <c r="R266">
        <v>1.5548</v>
      </c>
      <c r="S266" t="s">
        <v>33</v>
      </c>
      <c r="T266">
        <v>37.6434</v>
      </c>
      <c r="U266">
        <v>20.911899999999999</v>
      </c>
      <c r="V266">
        <v>2408.75</v>
      </c>
      <c r="W266">
        <v>3284379.7152999998</v>
      </c>
      <c r="Y266" s="5">
        <v>6.6589999999999998</v>
      </c>
      <c r="Z266">
        <v>15.19</v>
      </c>
      <c r="AA266">
        <v>1.4951000000000001</v>
      </c>
      <c r="AB266">
        <v>3.9281000000000001</v>
      </c>
      <c r="AC266">
        <v>-0.19040000000000001</v>
      </c>
      <c r="AD266" t="s">
        <v>33</v>
      </c>
      <c r="AE266">
        <v>13.3467</v>
      </c>
      <c r="AF266">
        <v>9.1981000000000002</v>
      </c>
      <c r="AG266">
        <v>84.573999999999998</v>
      </c>
      <c r="AH266">
        <v>595107.62699999998</v>
      </c>
      <c r="AJ266">
        <v>7.0174000000000003</v>
      </c>
      <c r="AK266">
        <v>15.3405</v>
      </c>
      <c r="AL266">
        <v>0.59399999999999997</v>
      </c>
      <c r="AM266">
        <v>23.244299999999999</v>
      </c>
      <c r="AN266">
        <v>-5.8799999999999998E-2</v>
      </c>
      <c r="AO266">
        <v>195.11080000000001</v>
      </c>
      <c r="AP266">
        <v>46.659599999999998</v>
      </c>
      <c r="AQ266">
        <v>33.693100000000001</v>
      </c>
      <c r="AR266">
        <v>4953.6409999999996</v>
      </c>
      <c r="AS266">
        <v>3887822.6743000001</v>
      </c>
      <c r="AU266" s="1">
        <f t="shared" si="33"/>
        <v>45471</v>
      </c>
      <c r="AV266" s="30"/>
      <c r="AW266" s="31"/>
    </row>
    <row r="267" spans="1:49">
      <c r="A267" s="71">
        <v>45478</v>
      </c>
      <c r="B267" s="5">
        <v>99.0244</v>
      </c>
      <c r="C267">
        <v>-18.078199999999999</v>
      </c>
      <c r="D267">
        <v>-1.5468</v>
      </c>
      <c r="E267">
        <v>47.131</v>
      </c>
      <c r="F267">
        <v>26.459599999999998</v>
      </c>
      <c r="G267">
        <v>0</v>
      </c>
      <c r="H267">
        <v>1.5656000000000001</v>
      </c>
      <c r="I267">
        <v>-14.365500000000001</v>
      </c>
      <c r="J267">
        <v>2800.58</v>
      </c>
      <c r="K267">
        <v>10950703.7663</v>
      </c>
      <c r="M267" s="71">
        <v>45478</v>
      </c>
      <c r="N267" s="5">
        <v>5.2264999999999997</v>
      </c>
      <c r="O267">
        <v>11.5526</v>
      </c>
      <c r="P267">
        <v>0.37080000000000002</v>
      </c>
      <c r="Q267">
        <v>34.975499999999997</v>
      </c>
      <c r="R267">
        <v>1.5548</v>
      </c>
      <c r="S267" t="s">
        <v>33</v>
      </c>
      <c r="T267">
        <v>37.6434</v>
      </c>
      <c r="U267">
        <v>20.911899999999999</v>
      </c>
      <c r="V267">
        <v>2514.9</v>
      </c>
      <c r="W267">
        <v>3429117.4037000001</v>
      </c>
      <c r="Y267" s="5">
        <v>7.7336</v>
      </c>
      <c r="Z267">
        <v>15.19</v>
      </c>
      <c r="AA267">
        <v>1.4951000000000001</v>
      </c>
      <c r="AB267">
        <v>3.9281000000000001</v>
      </c>
      <c r="AC267">
        <v>-0.19040000000000001</v>
      </c>
      <c r="AD267" t="s">
        <v>33</v>
      </c>
      <c r="AE267">
        <v>13.3467</v>
      </c>
      <c r="AF267">
        <v>9.1981000000000002</v>
      </c>
      <c r="AG267">
        <v>98.004000000000005</v>
      </c>
      <c r="AH267">
        <v>689613.71239999996</v>
      </c>
      <c r="AJ267">
        <v>6.8369</v>
      </c>
      <c r="AK267">
        <v>15.3405</v>
      </c>
      <c r="AL267">
        <v>0.59399999999999997</v>
      </c>
      <c r="AM267">
        <v>23.244299999999999</v>
      </c>
      <c r="AN267">
        <v>-5.8799999999999998E-2</v>
      </c>
      <c r="AO267">
        <v>195.11080000000001</v>
      </c>
      <c r="AP267">
        <v>46.659599999999998</v>
      </c>
      <c r="AQ267">
        <v>33.693100000000001</v>
      </c>
      <c r="AR267">
        <v>4827.3239999999996</v>
      </c>
      <c r="AS267">
        <v>3788684.0430000001</v>
      </c>
      <c r="AU267" s="1">
        <f t="shared" si="33"/>
        <v>45478</v>
      </c>
      <c r="AV267" s="30"/>
      <c r="AW267" s="31"/>
    </row>
    <row r="268" spans="1:49">
      <c r="A268" s="71">
        <v>45485</v>
      </c>
      <c r="B268" s="5">
        <v>104.20140000000001</v>
      </c>
      <c r="C268">
        <v>-18.078199999999999</v>
      </c>
      <c r="D268">
        <v>-1.5468</v>
      </c>
      <c r="E268">
        <v>47.131</v>
      </c>
      <c r="F268">
        <v>26.459599999999998</v>
      </c>
      <c r="G268">
        <v>0</v>
      </c>
      <c r="H268">
        <v>1.5656000000000001</v>
      </c>
      <c r="I268">
        <v>-14.365500000000001</v>
      </c>
      <c r="J268">
        <v>3047.5</v>
      </c>
      <c r="K268">
        <v>11916199.404300001</v>
      </c>
      <c r="M268" s="71">
        <v>45485</v>
      </c>
      <c r="N268" s="5">
        <v>5.5114000000000001</v>
      </c>
      <c r="O268">
        <v>11.5526</v>
      </c>
      <c r="P268">
        <v>0.37080000000000002</v>
      </c>
      <c r="Q268">
        <v>34.975499999999997</v>
      </c>
      <c r="R268">
        <v>1.5548</v>
      </c>
      <c r="S268" t="s">
        <v>33</v>
      </c>
      <c r="T268">
        <v>37.6434</v>
      </c>
      <c r="U268">
        <v>20.911899999999999</v>
      </c>
      <c r="V268">
        <v>2690</v>
      </c>
      <c r="W268">
        <v>3667869.8221999998</v>
      </c>
      <c r="Y268" s="5">
        <v>8.0226000000000006</v>
      </c>
      <c r="Z268">
        <v>15.19</v>
      </c>
      <c r="AA268">
        <v>1.4951000000000001</v>
      </c>
      <c r="AB268">
        <v>3.9281000000000001</v>
      </c>
      <c r="AC268">
        <v>-0.19040000000000001</v>
      </c>
      <c r="AD268" t="s">
        <v>33</v>
      </c>
      <c r="AE268">
        <v>13.3467</v>
      </c>
      <c r="AF268">
        <v>9.1981000000000002</v>
      </c>
      <c r="AG268">
        <v>101.617</v>
      </c>
      <c r="AH268">
        <v>715033.66610000003</v>
      </c>
      <c r="AJ268">
        <v>7.3259999999999996</v>
      </c>
      <c r="AK268">
        <v>15.3405</v>
      </c>
      <c r="AL268">
        <v>0.59399999999999997</v>
      </c>
      <c r="AM268">
        <v>23.244299999999999</v>
      </c>
      <c r="AN268">
        <v>-5.8799999999999998E-2</v>
      </c>
      <c r="AO268">
        <v>195.11080000000001</v>
      </c>
      <c r="AP268">
        <v>46.659599999999998</v>
      </c>
      <c r="AQ268">
        <v>33.693100000000001</v>
      </c>
      <c r="AR268">
        <v>5169.6840000000002</v>
      </c>
      <c r="AS268">
        <v>4057382.1025999999</v>
      </c>
      <c r="AU268" s="1">
        <f t="shared" si="33"/>
        <v>45485</v>
      </c>
      <c r="AV268" s="30"/>
      <c r="AW268" s="31"/>
    </row>
    <row r="269" spans="1:49">
      <c r="A269" s="71">
        <v>45492</v>
      </c>
      <c r="B269" s="5">
        <v>97.177700000000002</v>
      </c>
      <c r="C269">
        <v>-18.078199999999999</v>
      </c>
      <c r="D269">
        <v>-1.5468</v>
      </c>
      <c r="E269">
        <v>47.131</v>
      </c>
      <c r="F269">
        <v>26.459599999999998</v>
      </c>
      <c r="G269">
        <v>0</v>
      </c>
      <c r="H269">
        <v>1.5656000000000001</v>
      </c>
      <c r="I269">
        <v>-14.365500000000001</v>
      </c>
      <c r="J269">
        <v>2712.5</v>
      </c>
      <c r="K269">
        <v>10606297.254899999</v>
      </c>
      <c r="M269" s="71">
        <v>45492</v>
      </c>
      <c r="N269" s="5">
        <v>5.0865</v>
      </c>
      <c r="O269">
        <v>11.5526</v>
      </c>
      <c r="P269">
        <v>0.37080000000000002</v>
      </c>
      <c r="Q269">
        <v>34.975499999999997</v>
      </c>
      <c r="R269">
        <v>1.5548</v>
      </c>
      <c r="S269" t="s">
        <v>33</v>
      </c>
      <c r="T269">
        <v>37.6434</v>
      </c>
      <c r="U269">
        <v>20.911899999999999</v>
      </c>
      <c r="V269">
        <v>2460</v>
      </c>
      <c r="W269">
        <v>3354260.1348000001</v>
      </c>
      <c r="Y269" s="5">
        <v>8.2530999999999999</v>
      </c>
      <c r="Z269">
        <v>15.19</v>
      </c>
      <c r="AA269">
        <v>1.4951000000000001</v>
      </c>
      <c r="AB269">
        <v>3.9281000000000001</v>
      </c>
      <c r="AC269">
        <v>-0.19040000000000001</v>
      </c>
      <c r="AD269" t="s">
        <v>33</v>
      </c>
      <c r="AE269">
        <v>13.3467</v>
      </c>
      <c r="AF269">
        <v>9.1981000000000002</v>
      </c>
      <c r="AG269">
        <v>104.498</v>
      </c>
      <c r="AH269">
        <v>735307.2487</v>
      </c>
      <c r="AJ269">
        <v>6.2367999999999997</v>
      </c>
      <c r="AK269">
        <v>15.3405</v>
      </c>
      <c r="AL269">
        <v>0.59399999999999997</v>
      </c>
      <c r="AM269">
        <v>23.244299999999999</v>
      </c>
      <c r="AN269">
        <v>-5.8799999999999998E-2</v>
      </c>
      <c r="AO269">
        <v>195.11080000000001</v>
      </c>
      <c r="AP269">
        <v>46.659599999999998</v>
      </c>
      <c r="AQ269">
        <v>33.693100000000001</v>
      </c>
      <c r="AR269">
        <v>4407.1790000000001</v>
      </c>
      <c r="AS269">
        <v>3458937.0614999998</v>
      </c>
      <c r="AU269" s="1">
        <f t="shared" si="33"/>
        <v>45492</v>
      </c>
      <c r="AV269" s="30"/>
      <c r="AW269" s="31"/>
    </row>
    <row r="270" spans="1:49">
      <c r="A270" s="71">
        <v>45499</v>
      </c>
      <c r="B270" s="5">
        <v>95.605199999999996</v>
      </c>
      <c r="C270">
        <v>-18.078199999999999</v>
      </c>
      <c r="D270">
        <v>-1.5468</v>
      </c>
      <c r="E270">
        <v>47.131</v>
      </c>
      <c r="F270">
        <v>26.459599999999998</v>
      </c>
      <c r="G270">
        <v>0</v>
      </c>
      <c r="H270">
        <v>1.5656000000000001</v>
      </c>
      <c r="I270">
        <v>-14.365500000000001</v>
      </c>
      <c r="J270">
        <v>2637.5</v>
      </c>
      <c r="K270">
        <v>10313035.579600001</v>
      </c>
      <c r="M270" s="71">
        <v>45499</v>
      </c>
      <c r="N270" s="5">
        <v>5.0083000000000002</v>
      </c>
      <c r="O270">
        <v>11.5526</v>
      </c>
      <c r="P270">
        <v>0.37080000000000002</v>
      </c>
      <c r="Q270">
        <v>34.975499999999997</v>
      </c>
      <c r="R270">
        <v>1.5548</v>
      </c>
      <c r="S270" t="s">
        <v>33</v>
      </c>
      <c r="T270">
        <v>37.6434</v>
      </c>
      <c r="U270">
        <v>20.911899999999999</v>
      </c>
      <c r="V270">
        <v>2430</v>
      </c>
      <c r="W270">
        <v>3313354.5233999998</v>
      </c>
      <c r="Y270" s="5">
        <v>8.6255000000000006</v>
      </c>
      <c r="Z270">
        <v>15.19</v>
      </c>
      <c r="AA270">
        <v>1.4951000000000001</v>
      </c>
      <c r="AB270">
        <v>3.9281000000000001</v>
      </c>
      <c r="AC270">
        <v>-0.19040000000000001</v>
      </c>
      <c r="AD270" t="s">
        <v>33</v>
      </c>
      <c r="AE270">
        <v>13.3467</v>
      </c>
      <c r="AF270">
        <v>9.1981000000000002</v>
      </c>
      <c r="AG270">
        <v>109.152</v>
      </c>
      <c r="AH270">
        <v>768056.88230000006</v>
      </c>
      <c r="AJ270">
        <v>6.2435999999999998</v>
      </c>
      <c r="AK270">
        <v>15.3405</v>
      </c>
      <c r="AL270">
        <v>0.59399999999999997</v>
      </c>
      <c r="AM270">
        <v>23.244299999999999</v>
      </c>
      <c r="AN270">
        <v>-5.8799999999999998E-2</v>
      </c>
      <c r="AO270">
        <v>195.11080000000001</v>
      </c>
      <c r="AP270">
        <v>46.659599999999998</v>
      </c>
      <c r="AQ270">
        <v>33.693100000000001</v>
      </c>
      <c r="AR270">
        <v>4411.9750000000004</v>
      </c>
      <c r="AS270">
        <v>3462700.8668</v>
      </c>
      <c r="AU270" s="1">
        <f t="shared" si="33"/>
        <v>45499</v>
      </c>
      <c r="AV270" s="30"/>
      <c r="AW270" s="31"/>
    </row>
    <row r="271" spans="1:49">
      <c r="A271" s="71">
        <v>45506</v>
      </c>
      <c r="B271" s="5">
        <v>90.992599999999996</v>
      </c>
      <c r="C271">
        <v>-18.078199999999999</v>
      </c>
      <c r="D271">
        <v>-1.5468</v>
      </c>
      <c r="E271">
        <v>47.131</v>
      </c>
      <c r="F271">
        <v>26.459599999999998</v>
      </c>
      <c r="G271">
        <v>0</v>
      </c>
      <c r="H271">
        <v>1.5656000000000001</v>
      </c>
      <c r="I271">
        <v>-14.365500000000001</v>
      </c>
      <c r="J271">
        <v>2417.5</v>
      </c>
      <c r="K271">
        <v>9452801.3322000001</v>
      </c>
      <c r="M271" s="71">
        <v>45506</v>
      </c>
      <c r="N271" s="5">
        <v>4.7118000000000002</v>
      </c>
      <c r="O271">
        <v>11.5526</v>
      </c>
      <c r="P271">
        <v>0.37080000000000002</v>
      </c>
      <c r="Q271">
        <v>34.975499999999997</v>
      </c>
      <c r="R271">
        <v>1.5548</v>
      </c>
      <c r="S271" t="s">
        <v>33</v>
      </c>
      <c r="T271">
        <v>37.6434</v>
      </c>
      <c r="U271">
        <v>20.911899999999999</v>
      </c>
      <c r="V271">
        <v>2270</v>
      </c>
      <c r="W271">
        <v>3095191.2626</v>
      </c>
      <c r="Y271" s="5">
        <v>7.3841999999999999</v>
      </c>
      <c r="Z271">
        <v>15.19</v>
      </c>
      <c r="AA271">
        <v>1.4951000000000001</v>
      </c>
      <c r="AB271">
        <v>3.9281000000000001</v>
      </c>
      <c r="AC271">
        <v>-0.19040000000000001</v>
      </c>
      <c r="AD271" t="s">
        <v>33</v>
      </c>
      <c r="AE271">
        <v>13.3467</v>
      </c>
      <c r="AF271">
        <v>9.1981000000000002</v>
      </c>
      <c r="AG271">
        <v>93.638000000000005</v>
      </c>
      <c r="AH271">
        <v>658891.43709999998</v>
      </c>
      <c r="AJ271">
        <v>5.8052000000000001</v>
      </c>
      <c r="AK271">
        <v>15.3405</v>
      </c>
      <c r="AL271">
        <v>0.59399999999999997</v>
      </c>
      <c r="AM271">
        <v>23.244299999999999</v>
      </c>
      <c r="AN271">
        <v>-5.8799999999999998E-2</v>
      </c>
      <c r="AO271">
        <v>195.11080000000001</v>
      </c>
      <c r="AP271">
        <v>46.659599999999998</v>
      </c>
      <c r="AQ271">
        <v>33.693100000000001</v>
      </c>
      <c r="AR271">
        <v>4105.0550000000003</v>
      </c>
      <c r="AS271">
        <v>3221817.3281999999</v>
      </c>
      <c r="AU271" s="1">
        <f t="shared" si="33"/>
        <v>45506</v>
      </c>
      <c r="AV271" s="30"/>
      <c r="AW271" s="31"/>
    </row>
    <row r="272" spans="1:49">
      <c r="A272" s="71">
        <v>45513</v>
      </c>
      <c r="B272" s="5">
        <v>96.863200000000006</v>
      </c>
      <c r="C272">
        <v>-18.078199999999999</v>
      </c>
      <c r="D272">
        <v>-1.5468</v>
      </c>
      <c r="E272">
        <v>47.131</v>
      </c>
      <c r="F272">
        <v>26.459599999999998</v>
      </c>
      <c r="G272">
        <v>0</v>
      </c>
      <c r="H272">
        <v>1.5656000000000001</v>
      </c>
      <c r="I272">
        <v>-14.365500000000001</v>
      </c>
      <c r="J272">
        <v>2697.5</v>
      </c>
      <c r="K272">
        <v>10547644.9198</v>
      </c>
      <c r="M272" s="71">
        <v>45513</v>
      </c>
      <c r="N272" s="5">
        <v>5.3146000000000004</v>
      </c>
      <c r="O272">
        <v>11.5526</v>
      </c>
      <c r="P272">
        <v>0.37080000000000002</v>
      </c>
      <c r="Q272">
        <v>34.975499999999997</v>
      </c>
      <c r="R272">
        <v>1.5548</v>
      </c>
      <c r="S272" t="s">
        <v>33</v>
      </c>
      <c r="T272">
        <v>37.6434</v>
      </c>
      <c r="U272">
        <v>20.911899999999999</v>
      </c>
      <c r="V272">
        <v>2635</v>
      </c>
      <c r="W272">
        <v>3592876.2012999998</v>
      </c>
      <c r="Y272" s="5">
        <v>7.9782999999999999</v>
      </c>
      <c r="Z272">
        <v>15.19</v>
      </c>
      <c r="AA272">
        <v>1.4951000000000001</v>
      </c>
      <c r="AB272">
        <v>3.9281000000000001</v>
      </c>
      <c r="AC272">
        <v>-0.19040000000000001</v>
      </c>
      <c r="AD272" t="s">
        <v>33</v>
      </c>
      <c r="AE272">
        <v>13.3467</v>
      </c>
      <c r="AF272">
        <v>9.1981000000000002</v>
      </c>
      <c r="AG272">
        <v>101.063</v>
      </c>
      <c r="AH272">
        <v>711134.90020000003</v>
      </c>
      <c r="AJ272">
        <v>6.8327</v>
      </c>
      <c r="AK272">
        <v>15.3405</v>
      </c>
      <c r="AL272">
        <v>0.59399999999999997</v>
      </c>
      <c r="AM272">
        <v>23.244299999999999</v>
      </c>
      <c r="AN272">
        <v>-5.8799999999999998E-2</v>
      </c>
      <c r="AO272">
        <v>195.11080000000001</v>
      </c>
      <c r="AP272">
        <v>46.659599999999998</v>
      </c>
      <c r="AQ272">
        <v>33.693100000000001</v>
      </c>
      <c r="AR272">
        <v>4824.3990000000003</v>
      </c>
      <c r="AS272">
        <v>3786388.1217</v>
      </c>
      <c r="AU272" s="1">
        <f t="shared" si="33"/>
        <v>45513</v>
      </c>
      <c r="AV272" s="30"/>
      <c r="AW272" s="31"/>
    </row>
    <row r="273" spans="1:54">
      <c r="A273" s="71">
        <v>45520</v>
      </c>
      <c r="B273" s="5">
        <v>99.117000000000004</v>
      </c>
      <c r="C273">
        <v>-18.078199999999999</v>
      </c>
      <c r="D273">
        <v>-1.5468</v>
      </c>
      <c r="E273">
        <v>47.131</v>
      </c>
      <c r="F273">
        <v>26.459599999999998</v>
      </c>
      <c r="G273">
        <v>0</v>
      </c>
      <c r="H273">
        <v>1.5656000000000001</v>
      </c>
      <c r="I273">
        <v>-14.365500000000001</v>
      </c>
      <c r="J273">
        <v>2805</v>
      </c>
      <c r="K273">
        <v>10967986.654300001</v>
      </c>
      <c r="M273" s="71">
        <v>45520</v>
      </c>
      <c r="N273" s="5">
        <v>5.3997000000000002</v>
      </c>
      <c r="O273">
        <v>11.5526</v>
      </c>
      <c r="P273">
        <v>0.37080000000000002</v>
      </c>
      <c r="Q273">
        <v>34.975499999999997</v>
      </c>
      <c r="R273">
        <v>1.5548</v>
      </c>
      <c r="S273" t="s">
        <v>33</v>
      </c>
      <c r="T273">
        <v>37.6434</v>
      </c>
      <c r="U273">
        <v>20.911899999999999</v>
      </c>
      <c r="V273">
        <v>2700</v>
      </c>
      <c r="W273">
        <v>3681505.0260000001</v>
      </c>
      <c r="Y273" s="5">
        <v>8.3861000000000008</v>
      </c>
      <c r="Z273">
        <v>15.19</v>
      </c>
      <c r="AA273">
        <v>1.4951000000000001</v>
      </c>
      <c r="AB273">
        <v>3.9281000000000001</v>
      </c>
      <c r="AC273">
        <v>-0.19040000000000001</v>
      </c>
      <c r="AD273" t="s">
        <v>33</v>
      </c>
      <c r="AE273">
        <v>13.3467</v>
      </c>
      <c r="AF273">
        <v>9.1981000000000002</v>
      </c>
      <c r="AG273">
        <v>106.16</v>
      </c>
      <c r="AH273">
        <v>747003.54639999999</v>
      </c>
      <c r="AJ273">
        <v>6.819</v>
      </c>
      <c r="AK273">
        <v>15.3405</v>
      </c>
      <c r="AL273">
        <v>0.59399999999999997</v>
      </c>
      <c r="AM273">
        <v>23.244299999999999</v>
      </c>
      <c r="AN273">
        <v>-5.8799999999999998E-2</v>
      </c>
      <c r="AO273">
        <v>195.11080000000001</v>
      </c>
      <c r="AP273">
        <v>46.659599999999998</v>
      </c>
      <c r="AQ273">
        <v>33.693100000000001</v>
      </c>
      <c r="AR273">
        <v>4814.808</v>
      </c>
      <c r="AS273">
        <v>3778860.5112000001</v>
      </c>
      <c r="AU273" s="1">
        <f t="shared" si="33"/>
        <v>45520</v>
      </c>
      <c r="AV273" s="30"/>
      <c r="AW273" s="31"/>
    </row>
    <row r="274" spans="1:54">
      <c r="A274" s="71">
        <v>45527</v>
      </c>
      <c r="B274" s="5">
        <v>97.439700000000002</v>
      </c>
      <c r="C274">
        <v>-18.078199999999999</v>
      </c>
      <c r="D274">
        <v>-1.5468</v>
      </c>
      <c r="E274">
        <v>47.131</v>
      </c>
      <c r="F274">
        <v>26.459599999999998</v>
      </c>
      <c r="G274">
        <v>0</v>
      </c>
      <c r="H274">
        <v>1.5656000000000001</v>
      </c>
      <c r="I274">
        <v>-14.365500000000001</v>
      </c>
      <c r="J274">
        <v>2725</v>
      </c>
      <c r="K274">
        <v>10655174.2008</v>
      </c>
      <c r="M274" s="71">
        <v>45527</v>
      </c>
      <c r="N274" s="5">
        <v>5.3023999999999996</v>
      </c>
      <c r="O274">
        <v>11.5526</v>
      </c>
      <c r="P274">
        <v>0.37080000000000002</v>
      </c>
      <c r="Q274">
        <v>34.975499999999997</v>
      </c>
      <c r="R274">
        <v>1.5548</v>
      </c>
      <c r="S274" t="s">
        <v>33</v>
      </c>
      <c r="T274">
        <v>37.6434</v>
      </c>
      <c r="U274">
        <v>20.911899999999999</v>
      </c>
      <c r="V274">
        <v>2655</v>
      </c>
      <c r="W274">
        <v>3620146.6088999999</v>
      </c>
      <c r="Y274" s="5">
        <v>8.8470999999999993</v>
      </c>
      <c r="Z274">
        <v>15.19</v>
      </c>
      <c r="AA274">
        <v>1.4951000000000001</v>
      </c>
      <c r="AB274">
        <v>3.9281000000000001</v>
      </c>
      <c r="AC274">
        <v>-0.19040000000000001</v>
      </c>
      <c r="AD274" t="s">
        <v>33</v>
      </c>
      <c r="AE274">
        <v>13.3467</v>
      </c>
      <c r="AF274">
        <v>9.1981000000000002</v>
      </c>
      <c r="AG274">
        <v>111.923</v>
      </c>
      <c r="AH274">
        <v>787550.71180000005</v>
      </c>
      <c r="AJ274">
        <v>6.4901999999999997</v>
      </c>
      <c r="AK274">
        <v>15.3405</v>
      </c>
      <c r="AL274">
        <v>0.59399999999999997</v>
      </c>
      <c r="AM274">
        <v>23.244299999999999</v>
      </c>
      <c r="AN274">
        <v>-5.8799999999999998E-2</v>
      </c>
      <c r="AO274">
        <v>195.11080000000001</v>
      </c>
      <c r="AP274">
        <v>46.659599999999998</v>
      </c>
      <c r="AQ274">
        <v>33.693100000000001</v>
      </c>
      <c r="AR274">
        <v>4584.6180000000004</v>
      </c>
      <c r="AS274">
        <v>3598197.8572</v>
      </c>
      <c r="AU274" s="1">
        <f t="shared" si="33"/>
        <v>45527</v>
      </c>
      <c r="AV274" s="30"/>
      <c r="AW274" s="31"/>
    </row>
    <row r="275" spans="1:54">
      <c r="A275" s="71">
        <v>45534</v>
      </c>
      <c r="B275" s="5">
        <v>104.5158</v>
      </c>
      <c r="C275">
        <v>-18.078199999999999</v>
      </c>
      <c r="D275">
        <v>-1.5468</v>
      </c>
      <c r="E275">
        <v>47.131</v>
      </c>
      <c r="F275">
        <v>26.459599999999998</v>
      </c>
      <c r="G275">
        <v>0</v>
      </c>
      <c r="H275">
        <v>1.5656000000000001</v>
      </c>
      <c r="I275">
        <v>-14.365500000000001</v>
      </c>
      <c r="J275">
        <v>3062.5</v>
      </c>
      <c r="K275">
        <v>11974851.739399999</v>
      </c>
      <c r="M275" s="71">
        <v>45534</v>
      </c>
      <c r="N275" s="5">
        <v>5.5490000000000004</v>
      </c>
      <c r="O275">
        <v>11.5526</v>
      </c>
      <c r="P275">
        <v>0.37080000000000002</v>
      </c>
      <c r="Q275">
        <v>34.975499999999997</v>
      </c>
      <c r="R275">
        <v>1.5548</v>
      </c>
      <c r="S275" t="s">
        <v>33</v>
      </c>
      <c r="T275">
        <v>37.6434</v>
      </c>
      <c r="U275">
        <v>20.911899999999999</v>
      </c>
      <c r="V275">
        <v>2820</v>
      </c>
      <c r="W275">
        <v>3845127.4715999998</v>
      </c>
      <c r="Y275" s="5">
        <v>9.8579000000000008</v>
      </c>
      <c r="Z275">
        <v>15.19</v>
      </c>
      <c r="AA275">
        <v>1.4951000000000001</v>
      </c>
      <c r="AB275">
        <v>3.9281000000000001</v>
      </c>
      <c r="AC275">
        <v>-0.19040000000000001</v>
      </c>
      <c r="AD275" t="s">
        <v>33</v>
      </c>
      <c r="AE275">
        <v>13.3467</v>
      </c>
      <c r="AF275">
        <v>9.1981000000000002</v>
      </c>
      <c r="AG275">
        <v>124.556</v>
      </c>
      <c r="AH275">
        <v>876442.57429999998</v>
      </c>
      <c r="AJ275">
        <v>6.7847999999999997</v>
      </c>
      <c r="AK275">
        <v>15.3405</v>
      </c>
      <c r="AL275">
        <v>0.59399999999999997</v>
      </c>
      <c r="AM275">
        <v>23.244299999999999</v>
      </c>
      <c r="AN275">
        <v>-5.8799999999999998E-2</v>
      </c>
      <c r="AO275">
        <v>195.11080000000001</v>
      </c>
      <c r="AP275">
        <v>46.659599999999998</v>
      </c>
      <c r="AQ275">
        <v>33.693100000000001</v>
      </c>
      <c r="AR275">
        <v>4790.8289999999997</v>
      </c>
      <c r="AS275">
        <v>3760041.4846999999</v>
      </c>
      <c r="AU275" s="1">
        <f t="shared" si="33"/>
        <v>45534</v>
      </c>
      <c r="AV275" s="30"/>
      <c r="AW275" s="31"/>
    </row>
    <row r="276" spans="1:54">
      <c r="A276" s="71">
        <v>45541</v>
      </c>
      <c r="B276" s="5">
        <v>102.262</v>
      </c>
      <c r="C276">
        <v>-18.078199999999999</v>
      </c>
      <c r="D276">
        <v>-1.5468</v>
      </c>
      <c r="E276">
        <v>47.131</v>
      </c>
      <c r="F276">
        <v>26.459599999999998</v>
      </c>
      <c r="G276">
        <v>0</v>
      </c>
      <c r="H276">
        <v>1.5656000000000001</v>
      </c>
      <c r="I276">
        <v>-14.365500000000001</v>
      </c>
      <c r="J276">
        <v>2955</v>
      </c>
      <c r="K276">
        <v>11554510.004899999</v>
      </c>
      <c r="M276" s="71">
        <v>45541</v>
      </c>
      <c r="N276" s="5">
        <v>5.5518000000000001</v>
      </c>
      <c r="O276">
        <v>11.5526</v>
      </c>
      <c r="P276">
        <v>0.37080000000000002</v>
      </c>
      <c r="Q276">
        <v>34.975499999999997</v>
      </c>
      <c r="R276">
        <v>1.5548</v>
      </c>
      <c r="S276" t="s">
        <v>33</v>
      </c>
      <c r="T276">
        <v>37.6434</v>
      </c>
      <c r="U276">
        <v>20.911899999999999</v>
      </c>
      <c r="V276">
        <v>2835</v>
      </c>
      <c r="W276">
        <v>3865580.2773000002</v>
      </c>
      <c r="Y276" s="5">
        <v>9.8933</v>
      </c>
      <c r="Z276">
        <v>15.19</v>
      </c>
      <c r="AA276">
        <v>1.4951000000000001</v>
      </c>
      <c r="AB276">
        <v>3.9281000000000001</v>
      </c>
      <c r="AC276">
        <v>-0.19040000000000001</v>
      </c>
      <c r="AD276" t="s">
        <v>33</v>
      </c>
      <c r="AE276">
        <v>13.3467</v>
      </c>
      <c r="AF276">
        <v>9.1981000000000002</v>
      </c>
      <c r="AG276">
        <v>124.999</v>
      </c>
      <c r="AH276">
        <v>879561.58700000006</v>
      </c>
      <c r="AJ276">
        <v>6.9423000000000004</v>
      </c>
      <c r="AK276">
        <v>15.3405</v>
      </c>
      <c r="AL276">
        <v>0.59399999999999997</v>
      </c>
      <c r="AM276">
        <v>23.244299999999999</v>
      </c>
      <c r="AN276">
        <v>-5.8799999999999998E-2</v>
      </c>
      <c r="AO276">
        <v>195.11080000000001</v>
      </c>
      <c r="AP276">
        <v>46.659599999999998</v>
      </c>
      <c r="AQ276">
        <v>33.693100000000001</v>
      </c>
      <c r="AR276">
        <v>4901.1289999999999</v>
      </c>
      <c r="AS276">
        <v>3846609.0063999998</v>
      </c>
      <c r="AU276" s="1">
        <f t="shared" si="33"/>
        <v>45541</v>
      </c>
      <c r="AV276" s="30"/>
      <c r="AW276" s="31"/>
    </row>
    <row r="277" spans="1:54">
      <c r="A277" s="71">
        <v>45548</v>
      </c>
      <c r="B277" s="5">
        <v>101.5282</v>
      </c>
      <c r="C277">
        <v>-18.078199999999999</v>
      </c>
      <c r="D277">
        <v>-1.5468</v>
      </c>
      <c r="E277">
        <v>47.131</v>
      </c>
      <c r="F277">
        <v>26.459599999999998</v>
      </c>
      <c r="G277">
        <v>0</v>
      </c>
      <c r="H277">
        <v>1.5656000000000001</v>
      </c>
      <c r="I277">
        <v>-14.365500000000001</v>
      </c>
      <c r="J277">
        <v>2920</v>
      </c>
      <c r="K277">
        <v>11417654.556399999</v>
      </c>
      <c r="M277" s="71">
        <v>45548</v>
      </c>
      <c r="N277" s="5">
        <v>5.7477999999999998</v>
      </c>
      <c r="O277">
        <v>11.5526</v>
      </c>
      <c r="P277">
        <v>0.37080000000000002</v>
      </c>
      <c r="Q277">
        <v>34.975499999999997</v>
      </c>
      <c r="R277">
        <v>1.5548</v>
      </c>
      <c r="S277" t="s">
        <v>33</v>
      </c>
      <c r="T277">
        <v>37.6434</v>
      </c>
      <c r="U277">
        <v>20.911899999999999</v>
      </c>
      <c r="V277">
        <v>2970</v>
      </c>
      <c r="W277">
        <v>4049655.5285999998</v>
      </c>
      <c r="Y277" s="5">
        <v>9.8400999999999996</v>
      </c>
      <c r="Z277">
        <v>15.19</v>
      </c>
      <c r="AA277">
        <v>1.4951000000000001</v>
      </c>
      <c r="AB277">
        <v>3.9281000000000001</v>
      </c>
      <c r="AC277">
        <v>-0.19040000000000001</v>
      </c>
      <c r="AD277" t="s">
        <v>33</v>
      </c>
      <c r="AE277">
        <v>13.3467</v>
      </c>
      <c r="AF277">
        <v>9.1981000000000002</v>
      </c>
      <c r="AG277">
        <v>124.334</v>
      </c>
      <c r="AH277">
        <v>874883.06799999997</v>
      </c>
      <c r="AJ277">
        <v>7.2027000000000001</v>
      </c>
      <c r="AK277">
        <v>15.3405</v>
      </c>
      <c r="AL277">
        <v>0.59399999999999997</v>
      </c>
      <c r="AM277">
        <v>23.244299999999999</v>
      </c>
      <c r="AN277">
        <v>-5.8799999999999998E-2</v>
      </c>
      <c r="AO277">
        <v>195.11080000000001</v>
      </c>
      <c r="AP277">
        <v>46.659599999999998</v>
      </c>
      <c r="AQ277">
        <v>33.693100000000001</v>
      </c>
      <c r="AR277">
        <v>5083.3630000000003</v>
      </c>
      <c r="AS277">
        <v>3989633.6074000001</v>
      </c>
      <c r="AU277" s="1">
        <f t="shared" si="33"/>
        <v>45548</v>
      </c>
      <c r="AV277" s="30"/>
      <c r="AW277" s="31"/>
    </row>
    <row r="278" spans="1:54">
      <c r="A278" s="71">
        <v>45555</v>
      </c>
      <c r="B278" s="5">
        <v>101.1088</v>
      </c>
      <c r="C278">
        <v>-18.078199999999999</v>
      </c>
      <c r="D278">
        <v>-1.5468</v>
      </c>
      <c r="E278">
        <v>47.131</v>
      </c>
      <c r="F278">
        <v>26.459599999999998</v>
      </c>
      <c r="G278">
        <v>0</v>
      </c>
      <c r="H278">
        <v>1.5656000000000001</v>
      </c>
      <c r="I278">
        <v>-14.365500000000001</v>
      </c>
      <c r="J278">
        <v>2900</v>
      </c>
      <c r="K278">
        <v>11339451.443</v>
      </c>
      <c r="M278" s="71">
        <v>45555</v>
      </c>
      <c r="N278" s="5">
        <v>5.827</v>
      </c>
      <c r="O278">
        <v>11.5526</v>
      </c>
      <c r="P278">
        <v>0.37080000000000002</v>
      </c>
      <c r="Q278">
        <v>34.975499999999997</v>
      </c>
      <c r="R278">
        <v>1.5548</v>
      </c>
      <c r="S278" t="s">
        <v>33</v>
      </c>
      <c r="T278">
        <v>37.6434</v>
      </c>
      <c r="U278">
        <v>20.911899999999999</v>
      </c>
      <c r="V278">
        <v>3030</v>
      </c>
      <c r="W278">
        <v>4131466.7514</v>
      </c>
      <c r="Y278" s="5">
        <v>9.8756000000000004</v>
      </c>
      <c r="Z278">
        <v>15.19</v>
      </c>
      <c r="AA278">
        <v>1.4951000000000001</v>
      </c>
      <c r="AB278">
        <v>3.9281000000000001</v>
      </c>
      <c r="AC278">
        <v>-0.19040000000000001</v>
      </c>
      <c r="AD278" t="s">
        <v>33</v>
      </c>
      <c r="AE278">
        <v>13.3467</v>
      </c>
      <c r="AF278">
        <v>9.1981000000000002</v>
      </c>
      <c r="AG278">
        <v>124.777</v>
      </c>
      <c r="AH278">
        <v>878002.08070000005</v>
      </c>
      <c r="AJ278">
        <v>6.8327</v>
      </c>
      <c r="AK278">
        <v>15.3405</v>
      </c>
      <c r="AL278">
        <v>0.59399999999999997</v>
      </c>
      <c r="AM278">
        <v>23.244299999999999</v>
      </c>
      <c r="AN278">
        <v>-5.8799999999999998E-2</v>
      </c>
      <c r="AO278">
        <v>195.11080000000001</v>
      </c>
      <c r="AP278">
        <v>46.659599999999998</v>
      </c>
      <c r="AQ278">
        <v>33.693100000000001</v>
      </c>
      <c r="AR278">
        <v>4824.3990000000003</v>
      </c>
      <c r="AS278">
        <v>3786388.1217</v>
      </c>
      <c r="AU278" s="1">
        <f t="shared" si="33"/>
        <v>45555</v>
      </c>
      <c r="AV278" s="30"/>
      <c r="AW278" s="31"/>
    </row>
    <row r="279" spans="1:54">
      <c r="A279" s="71">
        <v>45562</v>
      </c>
      <c r="B279" s="5">
        <v>96.391400000000004</v>
      </c>
      <c r="C279">
        <v>-18.078199999999999</v>
      </c>
      <c r="D279">
        <v>-1.5468</v>
      </c>
      <c r="E279">
        <v>47.131</v>
      </c>
      <c r="F279">
        <v>26.459599999999998</v>
      </c>
      <c r="G279">
        <v>0</v>
      </c>
      <c r="H279">
        <v>1.5656000000000001</v>
      </c>
      <c r="I279">
        <v>-14.365500000000001</v>
      </c>
      <c r="J279">
        <v>2675</v>
      </c>
      <c r="K279">
        <v>10459666.417300001</v>
      </c>
      <c r="M279" s="71">
        <v>45562</v>
      </c>
      <c r="N279" s="5">
        <v>5.5704000000000002</v>
      </c>
      <c r="O279">
        <v>11.5526</v>
      </c>
      <c r="P279">
        <v>0.37080000000000002</v>
      </c>
      <c r="Q279">
        <v>34.975499999999997</v>
      </c>
      <c r="R279">
        <v>1.5548</v>
      </c>
      <c r="S279" t="s">
        <v>33</v>
      </c>
      <c r="T279">
        <v>37.6434</v>
      </c>
      <c r="U279">
        <v>20.911899999999999</v>
      </c>
      <c r="V279">
        <v>2890</v>
      </c>
      <c r="W279">
        <v>3940573.8982000002</v>
      </c>
      <c r="Y279" s="5">
        <v>9.2550000000000008</v>
      </c>
      <c r="Z279">
        <v>15.19</v>
      </c>
      <c r="AA279">
        <v>1.4951000000000001</v>
      </c>
      <c r="AB279">
        <v>3.9281000000000001</v>
      </c>
      <c r="AC279">
        <v>-0.19040000000000001</v>
      </c>
      <c r="AD279" t="s">
        <v>33</v>
      </c>
      <c r="AE279">
        <v>13.3467</v>
      </c>
      <c r="AF279">
        <v>9.1981000000000002</v>
      </c>
      <c r="AG279">
        <v>117.02</v>
      </c>
      <c r="AH279">
        <v>823419.35809999995</v>
      </c>
      <c r="AJ279">
        <v>6.2984</v>
      </c>
      <c r="AK279">
        <v>15.3405</v>
      </c>
      <c r="AL279">
        <v>0.59399999999999997</v>
      </c>
      <c r="AM279">
        <v>23.244299999999999</v>
      </c>
      <c r="AN279">
        <v>-5.8799999999999998E-2</v>
      </c>
      <c r="AO279">
        <v>195.11080000000001</v>
      </c>
      <c r="AP279">
        <v>46.659599999999998</v>
      </c>
      <c r="AQ279">
        <v>33.693100000000001</v>
      </c>
      <c r="AR279">
        <v>4450.34</v>
      </c>
      <c r="AS279">
        <v>3492811.3091000002</v>
      </c>
      <c r="AU279" s="1">
        <f t="shared" si="33"/>
        <v>45562</v>
      </c>
      <c r="AV279" s="30"/>
      <c r="AW279" s="31"/>
    </row>
    <row r="280" spans="1:54">
      <c r="A280" s="71">
        <v>45569</v>
      </c>
      <c r="B280" s="5">
        <v>16.575199999999999</v>
      </c>
      <c r="C280">
        <v>-8.3568999999999996</v>
      </c>
      <c r="D280">
        <v>-0.6401</v>
      </c>
      <c r="E280">
        <v>43.352600000000002</v>
      </c>
      <c r="F280">
        <v>5.5846999999999998</v>
      </c>
      <c r="G280">
        <v>0</v>
      </c>
      <c r="H280">
        <v>7.2625000000000002</v>
      </c>
      <c r="I280">
        <v>-7.1856999999999998</v>
      </c>
      <c r="J280">
        <v>2735</v>
      </c>
      <c r="K280">
        <v>10694275.7575</v>
      </c>
      <c r="M280" s="71">
        <v>45569</v>
      </c>
      <c r="N280" s="5">
        <v>6.2986000000000004</v>
      </c>
      <c r="O280">
        <v>11.093500000000001</v>
      </c>
      <c r="P280">
        <v>0.29459999999999997</v>
      </c>
      <c r="Q280">
        <v>35.133099999999999</v>
      </c>
      <c r="R280">
        <v>0.99719999999999998</v>
      </c>
      <c r="S280" t="s">
        <v>33</v>
      </c>
      <c r="T280">
        <v>36.280700000000003</v>
      </c>
      <c r="U280">
        <v>18.490600000000001</v>
      </c>
      <c r="V280">
        <v>3090</v>
      </c>
      <c r="W280">
        <v>4213277.9742000001</v>
      </c>
      <c r="Y280" s="5">
        <v>27.332699999999999</v>
      </c>
      <c r="Z280">
        <v>-0.873</v>
      </c>
      <c r="AA280">
        <v>0.57720000000000005</v>
      </c>
      <c r="AB280">
        <v>4.2183000000000002</v>
      </c>
      <c r="AC280">
        <v>-0.4904</v>
      </c>
      <c r="AD280" t="s">
        <v>33</v>
      </c>
      <c r="AE280">
        <v>4.4165999999999999</v>
      </c>
      <c r="AF280">
        <v>7.8700000000000006E-2</v>
      </c>
      <c r="AG280">
        <v>119.236</v>
      </c>
      <c r="AH280">
        <v>839014.42169999995</v>
      </c>
      <c r="AJ280">
        <v>5.5168999999999997</v>
      </c>
      <c r="AK280">
        <v>16.827400000000001</v>
      </c>
      <c r="AL280">
        <v>0.48359999999999997</v>
      </c>
      <c r="AM280">
        <v>22.279699999999998</v>
      </c>
      <c r="AN280">
        <v>-0.13950000000000001</v>
      </c>
      <c r="AO280">
        <v>195.11080000000001</v>
      </c>
      <c r="AP280">
        <v>49.9133</v>
      </c>
      <c r="AQ280">
        <v>37.493000000000002</v>
      </c>
      <c r="AR280">
        <v>4622.9830000000002</v>
      </c>
      <c r="AS280">
        <v>3628308.2996</v>
      </c>
      <c r="AU280" s="1">
        <f t="shared" si="33"/>
        <v>45569</v>
      </c>
      <c r="AV280" s="30">
        <f t="shared" ref="AV280:AV343" si="34">+(Y280*AH280+N280*W280+B280*K280+AJ280*AS280)/(K280+W280+AH280)</f>
        <v>15.669894120567172</v>
      </c>
      <c r="AW280" s="31">
        <f t="shared" ref="AW280:AW326" si="35">+(AV280-$AW$1)/$AX$1</f>
        <v>2.5287312467137206</v>
      </c>
      <c r="AX280">
        <f t="shared" ca="1" si="27"/>
        <v>1.6429523248000879</v>
      </c>
      <c r="AY280">
        <f t="shared" ca="1" si="28"/>
        <v>1.4864193182505741</v>
      </c>
      <c r="AZ280">
        <f t="shared" ca="1" si="29"/>
        <v>1.3946742612310732</v>
      </c>
      <c r="BA280">
        <f t="shared" ca="1" si="30"/>
        <v>1.1776989195884784</v>
      </c>
      <c r="BB280">
        <f t="shared" ca="1" si="31"/>
        <v>0.49796398894812888</v>
      </c>
    </row>
    <row r="281" spans="1:54">
      <c r="A281" s="71">
        <v>45576</v>
      </c>
      <c r="B281" s="5">
        <v>17.007400000000001</v>
      </c>
      <c r="C281">
        <v>-8.3568999999999996</v>
      </c>
      <c r="D281">
        <v>-0.6401</v>
      </c>
      <c r="E281">
        <v>43.352600000000002</v>
      </c>
      <c r="F281">
        <v>5.5846999999999998</v>
      </c>
      <c r="G281">
        <v>0</v>
      </c>
      <c r="H281">
        <v>7.2625000000000002</v>
      </c>
      <c r="I281">
        <v>-7.1856999999999998</v>
      </c>
      <c r="J281">
        <v>2860</v>
      </c>
      <c r="K281">
        <v>11183045.2162</v>
      </c>
      <c r="M281" s="71">
        <v>45576</v>
      </c>
      <c r="N281" s="5">
        <v>6.1414999999999997</v>
      </c>
      <c r="O281">
        <v>11.093500000000001</v>
      </c>
      <c r="P281">
        <v>0.29459999999999997</v>
      </c>
      <c r="Q281">
        <v>35.133099999999999</v>
      </c>
      <c r="R281">
        <v>0.99719999999999998</v>
      </c>
      <c r="S281" t="s">
        <v>33</v>
      </c>
      <c r="T281">
        <v>36.280700000000003</v>
      </c>
      <c r="U281">
        <v>18.490600000000001</v>
      </c>
      <c r="V281">
        <v>3015</v>
      </c>
      <c r="W281">
        <v>4111013.9457</v>
      </c>
      <c r="Y281" s="5">
        <v>25.898700000000002</v>
      </c>
      <c r="Z281">
        <v>-0.873</v>
      </c>
      <c r="AA281">
        <v>0.57720000000000005</v>
      </c>
      <c r="AB281">
        <v>4.2183000000000002</v>
      </c>
      <c r="AC281">
        <v>-0.4904</v>
      </c>
      <c r="AD281" t="s">
        <v>33</v>
      </c>
      <c r="AE281">
        <v>4.4165999999999999</v>
      </c>
      <c r="AF281">
        <v>7.8700000000000006E-2</v>
      </c>
      <c r="AG281">
        <v>113.03100000000001</v>
      </c>
      <c r="AH281">
        <v>795348.24360000005</v>
      </c>
      <c r="AJ281">
        <v>5.6284000000000001</v>
      </c>
      <c r="AK281">
        <v>16.827400000000001</v>
      </c>
      <c r="AL281">
        <v>0.48359999999999997</v>
      </c>
      <c r="AM281">
        <v>22.279699999999998</v>
      </c>
      <c r="AN281">
        <v>-0.13950000000000001</v>
      </c>
      <c r="AO281">
        <v>195.11080000000001</v>
      </c>
      <c r="AP281">
        <v>49.9133</v>
      </c>
      <c r="AQ281">
        <v>37.493000000000002</v>
      </c>
      <c r="AR281">
        <v>4714.0990000000002</v>
      </c>
      <c r="AS281">
        <v>3699820.6000999999</v>
      </c>
      <c r="AU281" s="1">
        <f t="shared" si="33"/>
        <v>45576</v>
      </c>
      <c r="AV281" s="30">
        <f t="shared" si="34"/>
        <v>15.964843496463143</v>
      </c>
      <c r="AW281" s="31">
        <f t="shared" si="35"/>
        <v>2.6202861279464917</v>
      </c>
      <c r="AX281">
        <f t="shared" ca="1" si="27"/>
        <v>1.6632636201562006</v>
      </c>
      <c r="AY281">
        <f t="shared" ca="1" si="28"/>
        <v>1.503818811025327</v>
      </c>
      <c r="AZ281">
        <f t="shared" ca="1" si="29"/>
        <v>1.4053834323840582</v>
      </c>
      <c r="BA281">
        <f t="shared" ca="1" si="30"/>
        <v>1.2932036793986399</v>
      </c>
      <c r="BB281">
        <f t="shared" ca="1" si="31"/>
        <v>0.49796398894812888</v>
      </c>
    </row>
    <row r="282" spans="1:54">
      <c r="A282" s="71">
        <v>45583</v>
      </c>
      <c r="B282" s="5">
        <v>17.4742</v>
      </c>
      <c r="C282">
        <v>-8.3568999999999996</v>
      </c>
      <c r="D282">
        <v>-0.6401</v>
      </c>
      <c r="E282">
        <v>43.352600000000002</v>
      </c>
      <c r="F282">
        <v>5.5846999999999998</v>
      </c>
      <c r="G282">
        <v>0</v>
      </c>
      <c r="H282">
        <v>7.2625000000000002</v>
      </c>
      <c r="I282">
        <v>-7.1856999999999998</v>
      </c>
      <c r="J282">
        <v>2995</v>
      </c>
      <c r="K282">
        <v>11710916.2316</v>
      </c>
      <c r="M282" s="71">
        <v>45583</v>
      </c>
      <c r="N282" s="5">
        <v>6.5244999999999997</v>
      </c>
      <c r="O282">
        <v>11.093500000000001</v>
      </c>
      <c r="P282">
        <v>0.29459999999999997</v>
      </c>
      <c r="Q282">
        <v>35.133099999999999</v>
      </c>
      <c r="R282">
        <v>0.99719999999999998</v>
      </c>
      <c r="S282" t="s">
        <v>33</v>
      </c>
      <c r="T282">
        <v>36.280700000000003</v>
      </c>
      <c r="U282">
        <v>18.490600000000001</v>
      </c>
      <c r="V282">
        <v>3250</v>
      </c>
      <c r="W282">
        <v>4431441.2350000003</v>
      </c>
      <c r="Y282" s="5">
        <v>24.9</v>
      </c>
      <c r="Z282">
        <v>-0.873</v>
      </c>
      <c r="AA282">
        <v>0.57720000000000005</v>
      </c>
      <c r="AB282">
        <v>4.2183000000000002</v>
      </c>
      <c r="AC282">
        <v>-0.4904</v>
      </c>
      <c r="AD282" t="s">
        <v>33</v>
      </c>
      <c r="AE282">
        <v>4.4165999999999999</v>
      </c>
      <c r="AF282">
        <v>7.8700000000000006E-2</v>
      </c>
      <c r="AG282">
        <v>108.709</v>
      </c>
      <c r="AH282">
        <v>764937.86959999998</v>
      </c>
      <c r="AJ282">
        <v>5.7751000000000001</v>
      </c>
      <c r="AK282">
        <v>16.827400000000001</v>
      </c>
      <c r="AL282">
        <v>0.48359999999999997</v>
      </c>
      <c r="AM282">
        <v>22.279699999999998</v>
      </c>
      <c r="AN282">
        <v>-0.13950000000000001</v>
      </c>
      <c r="AO282">
        <v>195.11080000000001</v>
      </c>
      <c r="AP282">
        <v>49.9133</v>
      </c>
      <c r="AQ282">
        <v>37.493000000000002</v>
      </c>
      <c r="AR282">
        <v>4833.99</v>
      </c>
      <c r="AS282">
        <v>3793915.7322999998</v>
      </c>
      <c r="AU282" s="1">
        <f t="shared" si="33"/>
        <v>45583</v>
      </c>
      <c r="AV282" s="30">
        <f t="shared" si="34"/>
        <v>16.236128901284406</v>
      </c>
      <c r="AW282" s="31">
        <f t="shared" si="35"/>
        <v>2.7044955043628542</v>
      </c>
      <c r="AX282">
        <f t="shared" ca="1" si="27"/>
        <v>1.8041223017069743</v>
      </c>
      <c r="AY282">
        <f t="shared" ca="1" si="28"/>
        <v>1.6328090303675729</v>
      </c>
      <c r="AZ282">
        <f t="shared" ca="1" si="29"/>
        <v>1.410612342878945</v>
      </c>
      <c r="BA282">
        <f t="shared" ca="1" si="30"/>
        <v>1.2933650080729666</v>
      </c>
      <c r="BB282">
        <f t="shared" ca="1" si="31"/>
        <v>0.49796398894812888</v>
      </c>
    </row>
    <row r="283" spans="1:54">
      <c r="A283" s="71">
        <v>45590</v>
      </c>
      <c r="B283" s="5">
        <v>17.4742</v>
      </c>
      <c r="C283">
        <v>-8.3568999999999996</v>
      </c>
      <c r="D283">
        <v>-0.6401</v>
      </c>
      <c r="E283">
        <v>43.352600000000002</v>
      </c>
      <c r="F283">
        <v>5.5846999999999998</v>
      </c>
      <c r="G283">
        <v>0</v>
      </c>
      <c r="H283">
        <v>7.2625000000000002</v>
      </c>
      <c r="I283">
        <v>-7.1856999999999998</v>
      </c>
      <c r="J283">
        <v>2995</v>
      </c>
      <c r="K283">
        <v>11710916.2316</v>
      </c>
      <c r="M283" s="71">
        <v>45590</v>
      </c>
      <c r="N283" s="5">
        <v>6.4089999999999998</v>
      </c>
      <c r="O283">
        <v>11.093500000000001</v>
      </c>
      <c r="P283">
        <v>0.29459999999999997</v>
      </c>
      <c r="Q283">
        <v>35.133099999999999</v>
      </c>
      <c r="R283">
        <v>0.99719999999999998</v>
      </c>
      <c r="S283" t="s">
        <v>33</v>
      </c>
      <c r="T283">
        <v>36.280700000000003</v>
      </c>
      <c r="U283">
        <v>18.490600000000001</v>
      </c>
      <c r="V283">
        <v>3200</v>
      </c>
      <c r="W283">
        <v>4363265.216</v>
      </c>
      <c r="Y283" s="5">
        <v>25.540199999999999</v>
      </c>
      <c r="Z283">
        <v>-0.873</v>
      </c>
      <c r="AA283">
        <v>0.57720000000000005</v>
      </c>
      <c r="AB283">
        <v>4.2183000000000002</v>
      </c>
      <c r="AC283">
        <v>-0.4904</v>
      </c>
      <c r="AD283" t="s">
        <v>33</v>
      </c>
      <c r="AE283">
        <v>4.4165999999999999</v>
      </c>
      <c r="AF283">
        <v>7.8700000000000006E-2</v>
      </c>
      <c r="AG283">
        <v>111.479</v>
      </c>
      <c r="AH283">
        <v>784431.69909999997</v>
      </c>
      <c r="AJ283">
        <v>5.9512</v>
      </c>
      <c r="AK283">
        <v>16.827400000000001</v>
      </c>
      <c r="AL283">
        <v>0.48359999999999997</v>
      </c>
      <c r="AM283">
        <v>22.279699999999998</v>
      </c>
      <c r="AN283">
        <v>-0.13950000000000001</v>
      </c>
      <c r="AO283">
        <v>195.11080000000001</v>
      </c>
      <c r="AP283">
        <v>49.9133</v>
      </c>
      <c r="AQ283">
        <v>37.493000000000002</v>
      </c>
      <c r="AR283">
        <v>4977.8590000000004</v>
      </c>
      <c r="AS283">
        <v>3906829.8909999998</v>
      </c>
      <c r="AU283" s="1">
        <f t="shared" si="33"/>
        <v>45590</v>
      </c>
      <c r="AV283" s="30">
        <f t="shared" si="34"/>
        <v>16.364805652251746</v>
      </c>
      <c r="AW283" s="31">
        <f t="shared" si="35"/>
        <v>2.7444378999568322</v>
      </c>
      <c r="AX283">
        <f t="shared" ca="1" si="27"/>
        <v>2.2731860276568279</v>
      </c>
      <c r="AY283">
        <f t="shared" ca="1" si="28"/>
        <v>1.640025011649928</v>
      </c>
      <c r="AZ283">
        <f t="shared" ca="1" si="29"/>
        <v>1.4584155509011858</v>
      </c>
      <c r="BA283">
        <f t="shared" ca="1" si="30"/>
        <v>1.3406508096545826</v>
      </c>
      <c r="BB283">
        <f t="shared" ca="1" si="31"/>
        <v>0.49796398894812888</v>
      </c>
    </row>
    <row r="284" spans="1:54">
      <c r="A284" s="71">
        <v>45597</v>
      </c>
      <c r="B284" s="5">
        <v>17.413699999999999</v>
      </c>
      <c r="C284">
        <v>-8.3568999999999996</v>
      </c>
      <c r="D284">
        <v>-0.6401</v>
      </c>
      <c r="E284">
        <v>43.352600000000002</v>
      </c>
      <c r="F284">
        <v>5.5846999999999998</v>
      </c>
      <c r="G284">
        <v>0</v>
      </c>
      <c r="H284">
        <v>7.2625000000000002</v>
      </c>
      <c r="I284">
        <v>-7.1856999999999998</v>
      </c>
      <c r="J284">
        <v>2977.5</v>
      </c>
      <c r="K284">
        <v>11642488.5074</v>
      </c>
      <c r="M284" s="71">
        <v>45597</v>
      </c>
      <c r="N284" s="5">
        <v>6.2404000000000002</v>
      </c>
      <c r="O284">
        <v>11.093500000000001</v>
      </c>
      <c r="P284">
        <v>0.29459999999999997</v>
      </c>
      <c r="Q284">
        <v>35.133099999999999</v>
      </c>
      <c r="R284">
        <v>0.99719999999999998</v>
      </c>
      <c r="S284" t="s">
        <v>33</v>
      </c>
      <c r="T284">
        <v>36.280700000000003</v>
      </c>
      <c r="U284">
        <v>18.490600000000001</v>
      </c>
      <c r="V284">
        <v>3125</v>
      </c>
      <c r="W284">
        <v>4261001.1875</v>
      </c>
      <c r="Y284" s="5">
        <v>25.104800000000001</v>
      </c>
      <c r="Z284">
        <v>-0.873</v>
      </c>
      <c r="AA284">
        <v>0.57720000000000005</v>
      </c>
      <c r="AB284">
        <v>4.2183000000000002</v>
      </c>
      <c r="AC284">
        <v>-0.4904</v>
      </c>
      <c r="AD284" t="s">
        <v>33</v>
      </c>
      <c r="AE284">
        <v>4.4165999999999999</v>
      </c>
      <c r="AF284">
        <v>7.8700000000000006E-2</v>
      </c>
      <c r="AG284">
        <v>109.596</v>
      </c>
      <c r="AH284">
        <v>771175.89500000002</v>
      </c>
      <c r="AJ284">
        <v>6.0803000000000003</v>
      </c>
      <c r="AK284">
        <v>16.827400000000001</v>
      </c>
      <c r="AL284">
        <v>0.48359999999999997</v>
      </c>
      <c r="AM284">
        <v>22.279699999999998</v>
      </c>
      <c r="AN284">
        <v>-0.13950000000000001</v>
      </c>
      <c r="AO284">
        <v>195.11080000000001</v>
      </c>
      <c r="AP284">
        <v>49.9133</v>
      </c>
      <c r="AQ284">
        <v>37.493000000000002</v>
      </c>
      <c r="AR284">
        <v>5083.3630000000003</v>
      </c>
      <c r="AS284">
        <v>3989633.6074000001</v>
      </c>
      <c r="AU284" s="1">
        <f t="shared" si="33"/>
        <v>45597</v>
      </c>
      <c r="AV284" s="30">
        <f t="shared" si="34"/>
        <v>16.368996325118712</v>
      </c>
      <c r="AW284" s="31">
        <f t="shared" si="35"/>
        <v>2.7457387216841367</v>
      </c>
      <c r="AX284">
        <f t="shared" ca="1" si="27"/>
        <v>2.5836641754533836</v>
      </c>
      <c r="AY284">
        <f t="shared" ca="1" si="28"/>
        <v>1.6449038669001945</v>
      </c>
      <c r="AZ284">
        <f t="shared" ca="1" si="29"/>
        <v>1.466528408794413</v>
      </c>
      <c r="BA284">
        <f t="shared" ca="1" si="30"/>
        <v>1.3510947158983113</v>
      </c>
      <c r="BB284">
        <f t="shared" ca="1" si="31"/>
        <v>0.80454286994161328</v>
      </c>
    </row>
    <row r="285" spans="1:54">
      <c r="A285" s="71">
        <v>45604</v>
      </c>
      <c r="B285" s="5">
        <v>18.7622</v>
      </c>
      <c r="C285">
        <v>-8.3568999999999996</v>
      </c>
      <c r="D285">
        <v>-0.6401</v>
      </c>
      <c r="E285">
        <v>43.352600000000002</v>
      </c>
      <c r="F285">
        <v>5.5846999999999998</v>
      </c>
      <c r="G285">
        <v>0</v>
      </c>
      <c r="H285">
        <v>7.2625000000000002</v>
      </c>
      <c r="I285">
        <v>-7.1856999999999998</v>
      </c>
      <c r="J285">
        <v>3367.5</v>
      </c>
      <c r="K285">
        <v>13167449.218699999</v>
      </c>
      <c r="M285" s="71">
        <v>45604</v>
      </c>
      <c r="N285" s="5">
        <v>6.4303999999999997</v>
      </c>
      <c r="O285">
        <v>11.093500000000001</v>
      </c>
      <c r="P285">
        <v>0.29459999999999997</v>
      </c>
      <c r="Q285">
        <v>35.133099999999999</v>
      </c>
      <c r="R285">
        <v>0.99719999999999998</v>
      </c>
      <c r="S285" t="s">
        <v>33</v>
      </c>
      <c r="T285">
        <v>36.280700000000003</v>
      </c>
      <c r="U285">
        <v>18.490600000000001</v>
      </c>
      <c r="V285">
        <v>3245</v>
      </c>
      <c r="W285">
        <v>4424623.6331000002</v>
      </c>
      <c r="Y285" s="5">
        <v>26.871700000000001</v>
      </c>
      <c r="Z285">
        <v>-0.873</v>
      </c>
      <c r="AA285">
        <v>0.57720000000000005</v>
      </c>
      <c r="AB285">
        <v>4.2183000000000002</v>
      </c>
      <c r="AC285">
        <v>-0.4904</v>
      </c>
      <c r="AD285" t="s">
        <v>33</v>
      </c>
      <c r="AE285">
        <v>4.4165999999999999</v>
      </c>
      <c r="AF285">
        <v>7.8700000000000006E-2</v>
      </c>
      <c r="AG285">
        <v>117.242</v>
      </c>
      <c r="AH285">
        <v>824978.86439999996</v>
      </c>
      <c r="AJ285">
        <v>6.1976000000000004</v>
      </c>
      <c r="AK285">
        <v>16.827400000000001</v>
      </c>
      <c r="AL285">
        <v>0.48359999999999997</v>
      </c>
      <c r="AM285">
        <v>22.279699999999998</v>
      </c>
      <c r="AN285">
        <v>-0.13950000000000001</v>
      </c>
      <c r="AO285">
        <v>195.11080000000001</v>
      </c>
      <c r="AP285">
        <v>49.9133</v>
      </c>
      <c r="AQ285">
        <v>37.493000000000002</v>
      </c>
      <c r="AR285">
        <v>5179.2749999999996</v>
      </c>
      <c r="AS285">
        <v>4064909.7132000001</v>
      </c>
      <c r="AU285" s="1">
        <f t="shared" si="33"/>
        <v>45604</v>
      </c>
      <c r="AV285" s="30">
        <f t="shared" si="34"/>
        <v>17.530693267609603</v>
      </c>
      <c r="AW285" s="31">
        <f t="shared" si="35"/>
        <v>3.1063396732038306</v>
      </c>
      <c r="AX285">
        <f t="shared" ca="1" si="27"/>
        <v>2.6708117537963094</v>
      </c>
      <c r="AY285">
        <f t="shared" ca="1" si="28"/>
        <v>1.6755034556602046</v>
      </c>
      <c r="AZ285">
        <f t="shared" ca="1" si="29"/>
        <v>1.4768696018615708</v>
      </c>
      <c r="BA285">
        <f t="shared" ca="1" si="30"/>
        <v>1.3685542664462673</v>
      </c>
      <c r="BB285">
        <f t="shared" ca="1" si="31"/>
        <v>1.2932682108683706</v>
      </c>
    </row>
    <row r="286" spans="1:54">
      <c r="A286" s="71">
        <v>45611</v>
      </c>
      <c r="B286" s="5">
        <v>19.747699999999998</v>
      </c>
      <c r="C286">
        <v>-8.3568999999999996</v>
      </c>
      <c r="D286">
        <v>-0.6401</v>
      </c>
      <c r="E286">
        <v>43.352600000000002</v>
      </c>
      <c r="F286">
        <v>5.5846999999999998</v>
      </c>
      <c r="G286">
        <v>0</v>
      </c>
      <c r="H286">
        <v>7.2625000000000002</v>
      </c>
      <c r="I286">
        <v>-7.1856999999999998</v>
      </c>
      <c r="J286">
        <v>3652.5</v>
      </c>
      <c r="K286">
        <v>14281843.5847</v>
      </c>
      <c r="M286" s="71">
        <v>45611</v>
      </c>
      <c r="N286" s="5">
        <v>6.6994999999999996</v>
      </c>
      <c r="O286">
        <v>11.093500000000001</v>
      </c>
      <c r="P286">
        <v>0.29459999999999997</v>
      </c>
      <c r="Q286">
        <v>35.133099999999999</v>
      </c>
      <c r="R286">
        <v>0.99719999999999998</v>
      </c>
      <c r="S286" t="s">
        <v>33</v>
      </c>
      <c r="T286">
        <v>36.280700000000003</v>
      </c>
      <c r="U286">
        <v>18.490600000000001</v>
      </c>
      <c r="V286">
        <v>3415</v>
      </c>
      <c r="W286">
        <v>4656422.0976999998</v>
      </c>
      <c r="Y286" s="5">
        <v>25.796199999999999</v>
      </c>
      <c r="Z286">
        <v>-0.873</v>
      </c>
      <c r="AA286">
        <v>0.57720000000000005</v>
      </c>
      <c r="AB286">
        <v>4.2183000000000002</v>
      </c>
      <c r="AC286">
        <v>-0.4904</v>
      </c>
      <c r="AD286" t="s">
        <v>33</v>
      </c>
      <c r="AE286">
        <v>4.4165999999999999</v>
      </c>
      <c r="AF286">
        <v>7.8700000000000006E-2</v>
      </c>
      <c r="AG286">
        <v>112.58799999999999</v>
      </c>
      <c r="AH286">
        <v>792229.23089999997</v>
      </c>
      <c r="AJ286">
        <v>7.0308000000000002</v>
      </c>
      <c r="AK286">
        <v>16.827400000000001</v>
      </c>
      <c r="AL286">
        <v>0.48359999999999997</v>
      </c>
      <c r="AM286">
        <v>22.279699999999998</v>
      </c>
      <c r="AN286">
        <v>-0.13950000000000001</v>
      </c>
      <c r="AO286">
        <v>195.11080000000001</v>
      </c>
      <c r="AP286">
        <v>49.9133</v>
      </c>
      <c r="AQ286">
        <v>37.493000000000002</v>
      </c>
      <c r="AR286">
        <v>5860.2539999999999</v>
      </c>
      <c r="AS286">
        <v>4599370.0643999996</v>
      </c>
      <c r="AU286" s="1">
        <f t="shared" si="33"/>
        <v>45611</v>
      </c>
      <c r="AV286" s="30">
        <f t="shared" si="34"/>
        <v>18.550118420462471</v>
      </c>
      <c r="AW286" s="31">
        <f t="shared" si="35"/>
        <v>3.422778209517475</v>
      </c>
      <c r="AX286">
        <f t="shared" ca="1" si="27"/>
        <v>2.7284609417192409</v>
      </c>
      <c r="AY286">
        <f t="shared" ca="1" si="28"/>
        <v>1.8898681990714867</v>
      </c>
      <c r="AZ286">
        <f t="shared" ca="1" si="29"/>
        <v>1.4864193182505741</v>
      </c>
      <c r="BA286">
        <f t="shared" ca="1" si="30"/>
        <v>1.3946742612310732</v>
      </c>
      <c r="BB286">
        <f t="shared" ca="1" si="31"/>
        <v>1.3122793287056129</v>
      </c>
    </row>
    <row r="287" spans="1:54">
      <c r="A287" s="71">
        <v>45618</v>
      </c>
      <c r="B287" s="5">
        <v>22.686699999999998</v>
      </c>
      <c r="C287">
        <v>-8.3568999999999996</v>
      </c>
      <c r="D287">
        <v>-0.6401</v>
      </c>
      <c r="E287">
        <v>43.352600000000002</v>
      </c>
      <c r="F287">
        <v>5.5846999999999998</v>
      </c>
      <c r="G287">
        <v>0</v>
      </c>
      <c r="H287">
        <v>7.2625000000000002</v>
      </c>
      <c r="I287">
        <v>-7.1856999999999998</v>
      </c>
      <c r="J287">
        <v>4502.5</v>
      </c>
      <c r="K287">
        <v>17605475.904199999</v>
      </c>
      <c r="M287" s="71">
        <v>45618</v>
      </c>
      <c r="N287" s="5">
        <v>7.2115999999999998</v>
      </c>
      <c r="O287">
        <v>11.093500000000001</v>
      </c>
      <c r="P287">
        <v>0.29459999999999997</v>
      </c>
      <c r="Q287">
        <v>35.133099999999999</v>
      </c>
      <c r="R287">
        <v>0.99719999999999998</v>
      </c>
      <c r="S287" t="s">
        <v>33</v>
      </c>
      <c r="T287">
        <v>36.280700000000003</v>
      </c>
      <c r="U287">
        <v>18.490600000000001</v>
      </c>
      <c r="V287">
        <v>3730</v>
      </c>
      <c r="W287">
        <v>5085931.0174000002</v>
      </c>
      <c r="Y287" s="5">
        <v>26.820499999999999</v>
      </c>
      <c r="Z287">
        <v>-0.873</v>
      </c>
      <c r="AA287">
        <v>0.57720000000000005</v>
      </c>
      <c r="AB287">
        <v>4.2183000000000002</v>
      </c>
      <c r="AC287">
        <v>-0.4904</v>
      </c>
      <c r="AD287" t="s">
        <v>33</v>
      </c>
      <c r="AE287">
        <v>4.4165999999999999</v>
      </c>
      <c r="AF287">
        <v>7.8700000000000006E-2</v>
      </c>
      <c r="AG287">
        <v>117.02</v>
      </c>
      <c r="AH287">
        <v>823419.35809999995</v>
      </c>
      <c r="AJ287">
        <v>7.5823999999999998</v>
      </c>
      <c r="AK287">
        <v>16.827400000000001</v>
      </c>
      <c r="AL287">
        <v>0.48359999999999997</v>
      </c>
      <c r="AM287">
        <v>22.279699999999998</v>
      </c>
      <c r="AN287">
        <v>-0.13950000000000001</v>
      </c>
      <c r="AO287">
        <v>195.11080000000001</v>
      </c>
      <c r="AP287">
        <v>49.9133</v>
      </c>
      <c r="AQ287">
        <v>37.493000000000002</v>
      </c>
      <c r="AR287">
        <v>6311.0429999999997</v>
      </c>
      <c r="AS287">
        <v>4953167.7615999999</v>
      </c>
      <c r="AU287" s="1">
        <f t="shared" si="33"/>
        <v>45618</v>
      </c>
      <c r="AV287" s="30">
        <f t="shared" si="34"/>
        <v>21.081562013423355</v>
      </c>
      <c r="AW287" s="31">
        <f t="shared" si="35"/>
        <v>4.2085605723278894</v>
      </c>
      <c r="AX287">
        <f t="shared" ca="1" si="27"/>
        <v>2.7452183929932148</v>
      </c>
      <c r="AY287">
        <f t="shared" ca="1" si="28"/>
        <v>2.5287312467137206</v>
      </c>
      <c r="AZ287">
        <f t="shared" ca="1" si="29"/>
        <v>1.503818811025327</v>
      </c>
      <c r="BA287">
        <f t="shared" ca="1" si="30"/>
        <v>1.4053834323840582</v>
      </c>
      <c r="BB287">
        <f t="shared" ca="1" si="31"/>
        <v>1.3448283721520742</v>
      </c>
    </row>
    <row r="288" spans="1:54">
      <c r="A288" s="71">
        <v>45625</v>
      </c>
      <c r="B288" s="5">
        <v>22.738600000000002</v>
      </c>
      <c r="C288">
        <v>-8.3568999999999996</v>
      </c>
      <c r="D288">
        <v>-0.6401</v>
      </c>
      <c r="E288">
        <v>43.352600000000002</v>
      </c>
      <c r="F288">
        <v>5.5846999999999998</v>
      </c>
      <c r="G288">
        <v>0</v>
      </c>
      <c r="H288">
        <v>7.2625000000000002</v>
      </c>
      <c r="I288">
        <v>-7.1856999999999998</v>
      </c>
      <c r="J288">
        <v>4517.5</v>
      </c>
      <c r="K288">
        <v>17664128.2392</v>
      </c>
      <c r="M288" s="71">
        <v>45625</v>
      </c>
      <c r="N288" s="5">
        <v>7.3846999999999996</v>
      </c>
      <c r="O288">
        <v>11.093500000000001</v>
      </c>
      <c r="P288">
        <v>0.29459999999999997</v>
      </c>
      <c r="Q288">
        <v>35.133099999999999</v>
      </c>
      <c r="R288">
        <v>0.99719999999999998</v>
      </c>
      <c r="S288" t="s">
        <v>33</v>
      </c>
      <c r="T288">
        <v>36.280700000000003</v>
      </c>
      <c r="U288">
        <v>18.490600000000001</v>
      </c>
      <c r="V288">
        <v>3855</v>
      </c>
      <c r="W288">
        <v>5256371.0648999996</v>
      </c>
      <c r="Y288" s="5">
        <v>24.720700000000001</v>
      </c>
      <c r="Z288">
        <v>-0.873</v>
      </c>
      <c r="AA288">
        <v>0.57720000000000005</v>
      </c>
      <c r="AB288">
        <v>4.2183000000000002</v>
      </c>
      <c r="AC288">
        <v>-0.4904</v>
      </c>
      <c r="AD288" t="s">
        <v>33</v>
      </c>
      <c r="AE288">
        <v>4.4165999999999999</v>
      </c>
      <c r="AF288">
        <v>7.8700000000000006E-2</v>
      </c>
      <c r="AG288">
        <v>107.93300000000001</v>
      </c>
      <c r="AH288">
        <v>759479.59730000002</v>
      </c>
      <c r="AJ288">
        <v>7.6059000000000001</v>
      </c>
      <c r="AK288">
        <v>16.827400000000001</v>
      </c>
      <c r="AL288">
        <v>0.48359999999999997</v>
      </c>
      <c r="AM288">
        <v>22.279699999999998</v>
      </c>
      <c r="AN288">
        <v>-0.13950000000000001</v>
      </c>
      <c r="AO288">
        <v>195.11080000000001</v>
      </c>
      <c r="AP288">
        <v>49.9133</v>
      </c>
      <c r="AQ288">
        <v>37.493000000000002</v>
      </c>
      <c r="AR288">
        <v>6330.2250000000004</v>
      </c>
      <c r="AS288">
        <v>4968222.9828000003</v>
      </c>
      <c r="AU288" s="1">
        <f t="shared" si="33"/>
        <v>45625</v>
      </c>
      <c r="AV288" s="30">
        <f t="shared" si="34"/>
        <v>20.989754522936131</v>
      </c>
      <c r="AW288" s="31">
        <f t="shared" si="35"/>
        <v>4.1800627195614508</v>
      </c>
      <c r="AX288">
        <f t="shared" ca="1" si="27"/>
        <v>2.9620992925959535</v>
      </c>
      <c r="AY288">
        <f t="shared" ca="1" si="28"/>
        <v>2.6202861279464917</v>
      </c>
      <c r="AZ288">
        <f t="shared" ca="1" si="29"/>
        <v>1.503818811025327</v>
      </c>
      <c r="BA288">
        <f t="shared" ca="1" si="30"/>
        <v>1.4053834323840582</v>
      </c>
      <c r="BB288">
        <f t="shared" ca="1" si="31"/>
        <v>1.3448283721520742</v>
      </c>
    </row>
    <row r="289" spans="1:54">
      <c r="A289" s="71">
        <v>45632</v>
      </c>
      <c r="B289" s="5">
        <v>21.692599999999999</v>
      </c>
      <c r="C289">
        <v>-8.3568999999999996</v>
      </c>
      <c r="D289">
        <v>-0.6401</v>
      </c>
      <c r="E289">
        <v>43.352600000000002</v>
      </c>
      <c r="F289">
        <v>5.5846999999999998</v>
      </c>
      <c r="G289">
        <v>0</v>
      </c>
      <c r="H289">
        <v>7.2625000000000002</v>
      </c>
      <c r="I289">
        <v>-7.1856999999999998</v>
      </c>
      <c r="J289">
        <v>4215</v>
      </c>
      <c r="K289">
        <v>16481306.1491</v>
      </c>
      <c r="M289" s="71">
        <v>45632</v>
      </c>
      <c r="N289" s="5">
        <v>7.1506999999999996</v>
      </c>
      <c r="O289">
        <v>11.093500000000001</v>
      </c>
      <c r="P289">
        <v>0.29459999999999997</v>
      </c>
      <c r="Q289">
        <v>35.133099999999999</v>
      </c>
      <c r="R289">
        <v>0.99719999999999998</v>
      </c>
      <c r="S289" t="s">
        <v>33</v>
      </c>
      <c r="T289">
        <v>36.280700000000003</v>
      </c>
      <c r="U289">
        <v>18.490600000000001</v>
      </c>
      <c r="V289">
        <v>3730</v>
      </c>
      <c r="W289">
        <v>5085931.0174000002</v>
      </c>
      <c r="Y289" s="5">
        <v>22.953800000000001</v>
      </c>
      <c r="Z289">
        <v>-0.873</v>
      </c>
      <c r="AA289">
        <v>0.57720000000000005</v>
      </c>
      <c r="AB289">
        <v>4.2183000000000002</v>
      </c>
      <c r="AC289">
        <v>-0.4904</v>
      </c>
      <c r="AD289" t="s">
        <v>33</v>
      </c>
      <c r="AE289">
        <v>4.4165999999999999</v>
      </c>
      <c r="AF289">
        <v>7.8700000000000006E-2</v>
      </c>
      <c r="AG289">
        <v>100.28700000000001</v>
      </c>
      <c r="AH289">
        <v>705676.62789999996</v>
      </c>
      <c r="AJ289">
        <v>7.0073999999999996</v>
      </c>
      <c r="AK289">
        <v>16.827400000000001</v>
      </c>
      <c r="AL289">
        <v>0.48359999999999997</v>
      </c>
      <c r="AM289">
        <v>22.279699999999998</v>
      </c>
      <c r="AN289">
        <v>-0.13950000000000001</v>
      </c>
      <c r="AO289">
        <v>195.11080000000001</v>
      </c>
      <c r="AP289">
        <v>49.9133</v>
      </c>
      <c r="AQ289">
        <v>37.493000000000002</v>
      </c>
      <c r="AR289">
        <v>5841.0709999999999</v>
      </c>
      <c r="AS289">
        <v>4584314.8432</v>
      </c>
      <c r="AU289" s="1">
        <f t="shared" si="33"/>
        <v>45632</v>
      </c>
      <c r="AV289" s="30">
        <f t="shared" si="34"/>
        <v>19.854269665471584</v>
      </c>
      <c r="AW289" s="31">
        <f t="shared" si="35"/>
        <v>3.827598229846974</v>
      </c>
      <c r="AX289">
        <f t="shared" ca="1" si="27"/>
        <v>3.2962027949920176</v>
      </c>
      <c r="AY289">
        <f t="shared" ca="1" si="28"/>
        <v>2.7044955043628542</v>
      </c>
      <c r="AZ289">
        <f t="shared" ca="1" si="29"/>
        <v>1.6328090303675729</v>
      </c>
      <c r="BA289">
        <f t="shared" ca="1" si="30"/>
        <v>1.410612342878945</v>
      </c>
      <c r="BB289">
        <f t="shared" ca="1" si="31"/>
        <v>1.3448283721520742</v>
      </c>
    </row>
    <row r="290" spans="1:54">
      <c r="A290" s="71">
        <v>45639</v>
      </c>
      <c r="B290" s="5">
        <v>23.896899999999999</v>
      </c>
      <c r="C290">
        <v>-8.3568999999999996</v>
      </c>
      <c r="D290">
        <v>-0.6401</v>
      </c>
      <c r="E290">
        <v>43.352600000000002</v>
      </c>
      <c r="F290">
        <v>5.5846999999999998</v>
      </c>
      <c r="G290">
        <v>0</v>
      </c>
      <c r="H290">
        <v>7.2625000000000002</v>
      </c>
      <c r="I290">
        <v>-7.1856999999999998</v>
      </c>
      <c r="J290">
        <v>4852.5</v>
      </c>
      <c r="K290">
        <v>18974030.388700001</v>
      </c>
      <c r="M290" s="71">
        <v>45639</v>
      </c>
      <c r="N290" s="5">
        <v>7.3897000000000004</v>
      </c>
      <c r="O290">
        <v>11.093500000000001</v>
      </c>
      <c r="P290">
        <v>0.29459999999999997</v>
      </c>
      <c r="Q290">
        <v>35.133099999999999</v>
      </c>
      <c r="R290">
        <v>0.99719999999999998</v>
      </c>
      <c r="S290" t="s">
        <v>33</v>
      </c>
      <c r="T290">
        <v>36.280700000000003</v>
      </c>
      <c r="U290">
        <v>18.490600000000001</v>
      </c>
      <c r="V290">
        <v>3890</v>
      </c>
      <c r="W290">
        <v>5304094.2781999996</v>
      </c>
      <c r="Y290" s="5">
        <v>24.925599999999999</v>
      </c>
      <c r="Z290">
        <v>-0.873</v>
      </c>
      <c r="AA290">
        <v>0.57720000000000005</v>
      </c>
      <c r="AB290">
        <v>4.2183000000000002</v>
      </c>
      <c r="AC290">
        <v>-0.4904</v>
      </c>
      <c r="AD290" t="s">
        <v>33</v>
      </c>
      <c r="AE290">
        <v>4.4165999999999999</v>
      </c>
      <c r="AF290">
        <v>7.8700000000000006E-2</v>
      </c>
      <c r="AG290">
        <v>108.82</v>
      </c>
      <c r="AH290">
        <v>765717.62280000001</v>
      </c>
      <c r="AJ290">
        <v>7.4767999999999999</v>
      </c>
      <c r="AK290">
        <v>16.827400000000001</v>
      </c>
      <c r="AL290">
        <v>0.48359999999999997</v>
      </c>
      <c r="AM290">
        <v>22.279699999999998</v>
      </c>
      <c r="AN290">
        <v>-0.13950000000000001</v>
      </c>
      <c r="AO290">
        <v>195.11080000000001</v>
      </c>
      <c r="AP290">
        <v>49.9133</v>
      </c>
      <c r="AQ290">
        <v>37.493000000000002</v>
      </c>
      <c r="AR290">
        <v>6224.7209999999995</v>
      </c>
      <c r="AS290">
        <v>4885419.2664000001</v>
      </c>
      <c r="AU290" s="1">
        <f t="shared" si="33"/>
        <v>45639</v>
      </c>
      <c r="AV290" s="30">
        <f t="shared" si="34"/>
        <v>21.89078815828104</v>
      </c>
      <c r="AW290" s="31">
        <f t="shared" si="35"/>
        <v>4.459751487236046</v>
      </c>
      <c r="AX290">
        <f t="shared" ca="1" si="27"/>
        <v>3.6656702217151751</v>
      </c>
      <c r="AY290">
        <f t="shared" ca="1" si="28"/>
        <v>2.7444378999568322</v>
      </c>
      <c r="AZ290">
        <f t="shared" ca="1" si="29"/>
        <v>1.640025011649928</v>
      </c>
      <c r="BA290">
        <f t="shared" ca="1" si="30"/>
        <v>1.410612342878945</v>
      </c>
      <c r="BB290">
        <f t="shared" ca="1" si="31"/>
        <v>1.3448283721520742</v>
      </c>
    </row>
    <row r="291" spans="1:54">
      <c r="A291" s="71">
        <v>45646</v>
      </c>
      <c r="B291" s="5">
        <v>24.1995</v>
      </c>
      <c r="C291">
        <v>-8.3568999999999996</v>
      </c>
      <c r="D291">
        <v>-0.6401</v>
      </c>
      <c r="E291">
        <v>43.352600000000002</v>
      </c>
      <c r="F291">
        <v>5.5846999999999998</v>
      </c>
      <c r="G291">
        <v>0</v>
      </c>
      <c r="H291">
        <v>7.2625000000000002</v>
      </c>
      <c r="I291">
        <v>-7.1856999999999998</v>
      </c>
      <c r="J291">
        <v>4940</v>
      </c>
      <c r="K291">
        <v>19316169.009799998</v>
      </c>
      <c r="M291" s="71">
        <v>45646</v>
      </c>
      <c r="N291" s="5">
        <v>7.6169000000000002</v>
      </c>
      <c r="O291">
        <v>11.093500000000001</v>
      </c>
      <c r="P291">
        <v>0.29459999999999997</v>
      </c>
      <c r="Q291">
        <v>35.133099999999999</v>
      </c>
      <c r="R291">
        <v>0.99719999999999998</v>
      </c>
      <c r="S291" t="s">
        <v>33</v>
      </c>
      <c r="T291">
        <v>36.280700000000003</v>
      </c>
      <c r="U291">
        <v>18.490600000000001</v>
      </c>
      <c r="V291">
        <v>4040</v>
      </c>
      <c r="W291">
        <v>5508622.3351999996</v>
      </c>
      <c r="Y291" s="5">
        <v>24.9</v>
      </c>
      <c r="Z291">
        <v>-0.873</v>
      </c>
      <c r="AA291">
        <v>0.57720000000000005</v>
      </c>
      <c r="AB291">
        <v>4.2183000000000002</v>
      </c>
      <c r="AC291">
        <v>-0.4904</v>
      </c>
      <c r="AD291" t="s">
        <v>33</v>
      </c>
      <c r="AE291">
        <v>4.4165999999999999</v>
      </c>
      <c r="AF291">
        <v>7.8700000000000006E-2</v>
      </c>
      <c r="AG291">
        <v>108.709</v>
      </c>
      <c r="AH291">
        <v>764937.86959999998</v>
      </c>
      <c r="AJ291">
        <v>7.6059000000000001</v>
      </c>
      <c r="AK291">
        <v>16.827400000000001</v>
      </c>
      <c r="AL291">
        <v>0.48359999999999997</v>
      </c>
      <c r="AM291">
        <v>22.279699999999998</v>
      </c>
      <c r="AN291">
        <v>-0.13950000000000001</v>
      </c>
      <c r="AO291">
        <v>195.11080000000001</v>
      </c>
      <c r="AP291">
        <v>49.9133</v>
      </c>
      <c r="AQ291">
        <v>37.493000000000002</v>
      </c>
      <c r="AR291">
        <v>6330.2250000000004</v>
      </c>
      <c r="AS291">
        <v>4968222.9828000003</v>
      </c>
      <c r="AU291" s="1">
        <f t="shared" si="33"/>
        <v>45646</v>
      </c>
      <c r="AV291" s="30">
        <f t="shared" si="34"/>
        <v>22.127432955894584</v>
      </c>
      <c r="AW291" s="31">
        <f t="shared" si="35"/>
        <v>4.5332081144082386</v>
      </c>
      <c r="AX291">
        <f t="shared" ca="1" si="27"/>
        <v>4.039076923675661</v>
      </c>
      <c r="AY291">
        <f t="shared" ca="1" si="28"/>
        <v>2.7457387216841367</v>
      </c>
      <c r="AZ291">
        <f t="shared" ca="1" si="29"/>
        <v>1.6449038669001945</v>
      </c>
      <c r="BA291">
        <f t="shared" ca="1" si="30"/>
        <v>1.4584155509011858</v>
      </c>
      <c r="BB291">
        <f t="shared" ca="1" si="31"/>
        <v>1.3518121923712565</v>
      </c>
    </row>
    <row r="292" spans="1:54">
      <c r="A292" s="71">
        <v>45653</v>
      </c>
      <c r="B292" s="5">
        <v>24.5625</v>
      </c>
      <c r="C292">
        <v>-8.3568999999999996</v>
      </c>
      <c r="D292">
        <v>-0.6401</v>
      </c>
      <c r="E292">
        <v>43.352600000000002</v>
      </c>
      <c r="F292">
        <v>5.5846999999999998</v>
      </c>
      <c r="G292">
        <v>0</v>
      </c>
      <c r="H292">
        <v>7.2625000000000002</v>
      </c>
      <c r="I292">
        <v>-7.1856999999999998</v>
      </c>
      <c r="J292">
        <v>5045</v>
      </c>
      <c r="K292">
        <v>19726735.3552</v>
      </c>
      <c r="M292" s="71">
        <v>45653</v>
      </c>
      <c r="N292" s="5">
        <v>7.8250999999999999</v>
      </c>
      <c r="O292">
        <v>11.093500000000001</v>
      </c>
      <c r="P292">
        <v>0.29459999999999997</v>
      </c>
      <c r="Q292">
        <v>35.133099999999999</v>
      </c>
      <c r="R292">
        <v>0.99719999999999998</v>
      </c>
      <c r="S292" t="s">
        <v>33</v>
      </c>
      <c r="T292">
        <v>36.280700000000003</v>
      </c>
      <c r="U292">
        <v>18.490600000000001</v>
      </c>
      <c r="V292">
        <v>4190</v>
      </c>
      <c r="W292">
        <v>5713150.3921999997</v>
      </c>
      <c r="Y292" s="5">
        <v>26.154699999999998</v>
      </c>
      <c r="Z292">
        <v>-0.873</v>
      </c>
      <c r="AA292">
        <v>0.57720000000000005</v>
      </c>
      <c r="AB292">
        <v>4.2183000000000002</v>
      </c>
      <c r="AC292">
        <v>-0.4904</v>
      </c>
      <c r="AD292" t="s">
        <v>33</v>
      </c>
      <c r="AE292">
        <v>4.4165999999999999</v>
      </c>
      <c r="AF292">
        <v>7.8700000000000006E-2</v>
      </c>
      <c r="AG292">
        <v>114.139</v>
      </c>
      <c r="AH292">
        <v>803145.77540000004</v>
      </c>
      <c r="AJ292">
        <v>8.1692</v>
      </c>
      <c r="AK292">
        <v>16.827400000000001</v>
      </c>
      <c r="AL292">
        <v>0.48359999999999997</v>
      </c>
      <c r="AM292">
        <v>22.279699999999998</v>
      </c>
      <c r="AN292">
        <v>-0.13950000000000001</v>
      </c>
      <c r="AO292">
        <v>195.11080000000001</v>
      </c>
      <c r="AP292">
        <v>49.9133</v>
      </c>
      <c r="AQ292">
        <v>37.493000000000002</v>
      </c>
      <c r="AR292">
        <v>6790.6049999999996</v>
      </c>
      <c r="AS292">
        <v>5329548.2905999999</v>
      </c>
      <c r="AU292" s="1">
        <f t="shared" si="33"/>
        <v>45653</v>
      </c>
      <c r="AV292" s="30">
        <f t="shared" si="34"/>
        <v>22.626505344386135</v>
      </c>
      <c r="AW292" s="31">
        <f t="shared" si="35"/>
        <v>4.6881245746180591</v>
      </c>
      <c r="AX292">
        <f t="shared" ca="1" si="27"/>
        <v>4.1971614312213141</v>
      </c>
      <c r="AY292">
        <f t="shared" ca="1" si="28"/>
        <v>3.1063396732038306</v>
      </c>
      <c r="AZ292">
        <f t="shared" ca="1" si="29"/>
        <v>1.6755034556602046</v>
      </c>
      <c r="BA292">
        <f t="shared" ca="1" si="30"/>
        <v>1.466528408794413</v>
      </c>
      <c r="BB292">
        <f t="shared" ca="1" si="31"/>
        <v>1.3790022643601896</v>
      </c>
    </row>
    <row r="293" spans="1:54">
      <c r="A293" s="71">
        <v>45660</v>
      </c>
      <c r="B293" s="5">
        <v>7.5213999999999999</v>
      </c>
      <c r="C293">
        <v>13.373799999999999</v>
      </c>
      <c r="D293">
        <v>0.28260000000000002</v>
      </c>
      <c r="E293">
        <v>45.015700000000002</v>
      </c>
      <c r="F293">
        <v>1.9368000000000001</v>
      </c>
      <c r="G293">
        <v>0</v>
      </c>
      <c r="H293">
        <v>21.971699999999998</v>
      </c>
      <c r="I293">
        <v>7.6711999999999998</v>
      </c>
      <c r="J293">
        <v>5250</v>
      </c>
      <c r="K293">
        <v>20528317.267499998</v>
      </c>
      <c r="M293" s="71">
        <v>45660</v>
      </c>
      <c r="N293" s="5">
        <v>10.349</v>
      </c>
      <c r="O293">
        <v>7.9386000000000001</v>
      </c>
      <c r="P293">
        <v>0.35270000000000001</v>
      </c>
      <c r="Q293">
        <v>38.851500000000001</v>
      </c>
      <c r="R293">
        <v>0.78990000000000005</v>
      </c>
      <c r="S293" t="s">
        <v>33</v>
      </c>
      <c r="T293">
        <v>32.065100000000001</v>
      </c>
      <c r="U293">
        <v>13.870900000000001</v>
      </c>
      <c r="V293">
        <v>4445</v>
      </c>
      <c r="W293">
        <v>6060848.0891000004</v>
      </c>
      <c r="Y293" s="5">
        <v>10.9634</v>
      </c>
      <c r="Z293">
        <v>9.5021000000000004</v>
      </c>
      <c r="AA293">
        <v>0.40150000000000002</v>
      </c>
      <c r="AB293">
        <v>4.7557</v>
      </c>
      <c r="AC293">
        <v>-0.59850000000000003</v>
      </c>
      <c r="AD293" t="s">
        <v>33</v>
      </c>
      <c r="AE293">
        <v>10.561299999999999</v>
      </c>
      <c r="AF293">
        <v>5.8358999999999996</v>
      </c>
      <c r="AG293">
        <v>120.788</v>
      </c>
      <c r="AH293">
        <v>849930.96620000002</v>
      </c>
      <c r="AJ293">
        <v>6.2904</v>
      </c>
      <c r="AK293">
        <v>12.8408</v>
      </c>
      <c r="AL293">
        <v>0.71619999999999995</v>
      </c>
      <c r="AM293">
        <v>20.617899999999999</v>
      </c>
      <c r="AN293">
        <v>-0.32229999999999998</v>
      </c>
      <c r="AO293">
        <v>195.11080000000001</v>
      </c>
      <c r="AP293">
        <v>57.1096</v>
      </c>
      <c r="AQ293">
        <v>46.081899999999997</v>
      </c>
      <c r="AR293">
        <v>7442.81</v>
      </c>
      <c r="AS293">
        <v>5841425.8101000004</v>
      </c>
      <c r="AU293" s="1">
        <f t="shared" si="33"/>
        <v>45660</v>
      </c>
      <c r="AV293" s="30">
        <f t="shared" si="34"/>
        <v>9.5917313509289688</v>
      </c>
      <c r="AW293" s="31">
        <f t="shared" si="35"/>
        <v>0.6420160475469644</v>
      </c>
      <c r="AX293">
        <f t="shared" ca="1" si="27"/>
        <v>4.359275121272784</v>
      </c>
      <c r="AY293">
        <f t="shared" ca="1" si="28"/>
        <v>3.422778209517475</v>
      </c>
      <c r="AZ293">
        <f t="shared" ca="1" si="29"/>
        <v>2.5287312467137206</v>
      </c>
      <c r="BA293">
        <f t="shared" ca="1" si="30"/>
        <v>1.4768696018615708</v>
      </c>
      <c r="BB293">
        <f t="shared" ca="1" si="31"/>
        <v>1.3790022643601896</v>
      </c>
    </row>
    <row r="294" spans="1:54">
      <c r="A294" s="71">
        <v>45667</v>
      </c>
      <c r="B294" s="5">
        <v>7.7630999999999997</v>
      </c>
      <c r="C294">
        <v>13.373799999999999</v>
      </c>
      <c r="D294">
        <v>0.28260000000000002</v>
      </c>
      <c r="E294">
        <v>45.015700000000002</v>
      </c>
      <c r="F294">
        <v>1.9368000000000001</v>
      </c>
      <c r="G294">
        <v>0</v>
      </c>
      <c r="H294">
        <v>21.971699999999998</v>
      </c>
      <c r="I294">
        <v>7.6711999999999998</v>
      </c>
      <c r="J294">
        <v>5490</v>
      </c>
      <c r="K294">
        <v>21466754.6283</v>
      </c>
      <c r="M294" s="71">
        <v>45667</v>
      </c>
      <c r="N294" s="5">
        <v>10.487299999999999</v>
      </c>
      <c r="O294">
        <v>7.9386000000000001</v>
      </c>
      <c r="P294">
        <v>0.35270000000000001</v>
      </c>
      <c r="Q294">
        <v>38.851500000000001</v>
      </c>
      <c r="R294">
        <v>0.78990000000000005</v>
      </c>
      <c r="S294" t="s">
        <v>33</v>
      </c>
      <c r="T294">
        <v>32.065100000000001</v>
      </c>
      <c r="U294">
        <v>13.870900000000001</v>
      </c>
      <c r="V294">
        <v>4530</v>
      </c>
      <c r="W294">
        <v>6176747.3213999998</v>
      </c>
      <c r="Y294" s="5">
        <v>10.984299999999999</v>
      </c>
      <c r="Z294">
        <v>9.5021000000000004</v>
      </c>
      <c r="AA294">
        <v>0.40150000000000002</v>
      </c>
      <c r="AB294">
        <v>4.7557</v>
      </c>
      <c r="AC294">
        <v>-0.59850000000000003</v>
      </c>
      <c r="AD294" t="s">
        <v>33</v>
      </c>
      <c r="AE294">
        <v>10.561299999999999</v>
      </c>
      <c r="AF294">
        <v>5.8358999999999996</v>
      </c>
      <c r="AG294">
        <v>121.009</v>
      </c>
      <c r="AH294">
        <v>851490.47259999998</v>
      </c>
      <c r="AJ294">
        <v>6.1966999999999999</v>
      </c>
      <c r="AK294">
        <v>12.8408</v>
      </c>
      <c r="AL294">
        <v>0.71619999999999995</v>
      </c>
      <c r="AM294">
        <v>20.617899999999999</v>
      </c>
      <c r="AN294">
        <v>-0.32229999999999998</v>
      </c>
      <c r="AO294">
        <v>195.11080000000001</v>
      </c>
      <c r="AP294">
        <v>57.1096</v>
      </c>
      <c r="AQ294">
        <v>46.081899999999997</v>
      </c>
      <c r="AR294">
        <v>7337.3059999999996</v>
      </c>
      <c r="AS294">
        <v>5758622.0937000001</v>
      </c>
      <c r="AU294" s="1">
        <f t="shared" si="33"/>
        <v>45667</v>
      </c>
      <c r="AV294" s="30">
        <f t="shared" si="34"/>
        <v>9.7021764830695805</v>
      </c>
      <c r="AW294" s="31">
        <f t="shared" si="35"/>
        <v>0.67629918825595803</v>
      </c>
      <c r="AX294">
        <f t="shared" ca="1" si="27"/>
        <v>4.359275121272784</v>
      </c>
      <c r="AY294">
        <f t="shared" ca="1" si="28"/>
        <v>3.422778209517475</v>
      </c>
      <c r="AZ294">
        <f t="shared" ca="1" si="29"/>
        <v>2.5287312467137206</v>
      </c>
      <c r="BA294">
        <f t="shared" ca="1" si="30"/>
        <v>1.466528408794413</v>
      </c>
      <c r="BB294">
        <f t="shared" ca="1" si="31"/>
        <v>1.3518121923712565</v>
      </c>
    </row>
    <row r="295" spans="1:54">
      <c r="A295" s="71">
        <v>45674</v>
      </c>
      <c r="B295" s="5">
        <v>7.3201000000000001</v>
      </c>
      <c r="C295">
        <v>13.373799999999999</v>
      </c>
      <c r="D295">
        <v>0.28260000000000002</v>
      </c>
      <c r="E295">
        <v>45.015700000000002</v>
      </c>
      <c r="F295">
        <v>1.9368000000000001</v>
      </c>
      <c r="G295">
        <v>0</v>
      </c>
      <c r="H295">
        <v>21.971699999999998</v>
      </c>
      <c r="I295">
        <v>7.6711999999999998</v>
      </c>
      <c r="J295">
        <v>5050</v>
      </c>
      <c r="K295">
        <v>19746286.133499999</v>
      </c>
      <c r="M295" s="71">
        <v>45674</v>
      </c>
      <c r="N295" s="5">
        <v>9.4702999999999999</v>
      </c>
      <c r="O295">
        <v>7.9386000000000001</v>
      </c>
      <c r="P295">
        <v>0.35270000000000001</v>
      </c>
      <c r="Q295">
        <v>38.851500000000001</v>
      </c>
      <c r="R295">
        <v>0.78990000000000005</v>
      </c>
      <c r="S295" t="s">
        <v>33</v>
      </c>
      <c r="T295">
        <v>32.065100000000001</v>
      </c>
      <c r="U295">
        <v>13.870900000000001</v>
      </c>
      <c r="V295">
        <v>4080</v>
      </c>
      <c r="W295">
        <v>5563163.1503999997</v>
      </c>
      <c r="Y295" s="5">
        <v>9.0170999999999992</v>
      </c>
      <c r="Z295">
        <v>9.5021000000000004</v>
      </c>
      <c r="AA295">
        <v>0.40150000000000002</v>
      </c>
      <c r="AB295">
        <v>4.7557</v>
      </c>
      <c r="AC295">
        <v>-0.59850000000000003</v>
      </c>
      <c r="AD295" t="s">
        <v>33</v>
      </c>
      <c r="AE295">
        <v>10.561299999999999</v>
      </c>
      <c r="AF295">
        <v>5.8358999999999996</v>
      </c>
      <c r="AG295">
        <v>100.176</v>
      </c>
      <c r="AH295">
        <v>704896.87470000004</v>
      </c>
      <c r="AJ295">
        <v>5.4042000000000003</v>
      </c>
      <c r="AK295">
        <v>12.8408</v>
      </c>
      <c r="AL295">
        <v>0.71619999999999995</v>
      </c>
      <c r="AM295">
        <v>20.617899999999999</v>
      </c>
      <c r="AN295">
        <v>-0.32229999999999998</v>
      </c>
      <c r="AO295">
        <v>195.11080000000001</v>
      </c>
      <c r="AP295">
        <v>57.1096</v>
      </c>
      <c r="AQ295">
        <v>46.081899999999997</v>
      </c>
      <c r="AR295">
        <v>6445.32</v>
      </c>
      <c r="AS295">
        <v>5058554.3097999999</v>
      </c>
      <c r="AU295" s="1">
        <f t="shared" si="33"/>
        <v>45674</v>
      </c>
      <c r="AV295" s="30">
        <f t="shared" si="34"/>
        <v>8.8767627105094409</v>
      </c>
      <c r="AW295" s="31">
        <f t="shared" si="35"/>
        <v>0.42008349129075717</v>
      </c>
      <c r="AX295">
        <f t="shared" ca="1" si="27"/>
        <v>4.359275121272784</v>
      </c>
      <c r="AY295">
        <f t="shared" ca="1" si="28"/>
        <v>3.422778209517475</v>
      </c>
      <c r="AZ295">
        <f t="shared" ca="1" si="29"/>
        <v>2.5287312467137206</v>
      </c>
      <c r="BA295">
        <f t="shared" ca="1" si="30"/>
        <v>1.4584155509011858</v>
      </c>
      <c r="BB295">
        <f t="shared" ca="1" si="31"/>
        <v>1.3122793287056129</v>
      </c>
    </row>
    <row r="296" spans="1:54">
      <c r="A296" s="71">
        <v>45681</v>
      </c>
      <c r="B296" s="5">
        <v>7.0785</v>
      </c>
      <c r="C296">
        <v>13.373799999999999</v>
      </c>
      <c r="D296">
        <v>0.28260000000000002</v>
      </c>
      <c r="E296">
        <v>45.015700000000002</v>
      </c>
      <c r="F296">
        <v>1.9368000000000001</v>
      </c>
      <c r="G296">
        <v>0</v>
      </c>
      <c r="H296">
        <v>21.971699999999998</v>
      </c>
      <c r="I296">
        <v>7.6711999999999998</v>
      </c>
      <c r="J296">
        <v>4810</v>
      </c>
      <c r="K296">
        <v>18807848.772700001</v>
      </c>
      <c r="M296" s="71">
        <v>45681</v>
      </c>
      <c r="N296" s="5">
        <v>9.3439999999999994</v>
      </c>
      <c r="O296">
        <v>7.9386000000000001</v>
      </c>
      <c r="P296">
        <v>0.35270000000000001</v>
      </c>
      <c r="Q296">
        <v>38.851500000000001</v>
      </c>
      <c r="R296">
        <v>0.78990000000000005</v>
      </c>
      <c r="S296" t="s">
        <v>33</v>
      </c>
      <c r="T296">
        <v>32.065100000000001</v>
      </c>
      <c r="U296">
        <v>13.870900000000001</v>
      </c>
      <c r="V296">
        <v>4040</v>
      </c>
      <c r="W296">
        <v>5508622.3351999996</v>
      </c>
      <c r="Y296" s="5">
        <v>9.2891999999999992</v>
      </c>
      <c r="Z296">
        <v>9.5021000000000004</v>
      </c>
      <c r="AA296">
        <v>0.40150000000000002</v>
      </c>
      <c r="AB296">
        <v>4.7557</v>
      </c>
      <c r="AC296">
        <v>-0.59850000000000003</v>
      </c>
      <c r="AD296" t="s">
        <v>33</v>
      </c>
      <c r="AE296">
        <v>10.561299999999999</v>
      </c>
      <c r="AF296">
        <v>5.8358999999999996</v>
      </c>
      <c r="AG296">
        <v>103.057</v>
      </c>
      <c r="AH296">
        <v>725170.45739999996</v>
      </c>
      <c r="AJ296">
        <v>5.4298000000000002</v>
      </c>
      <c r="AK296">
        <v>12.8408</v>
      </c>
      <c r="AL296">
        <v>0.71619999999999995</v>
      </c>
      <c r="AM296">
        <v>20.617899999999999</v>
      </c>
      <c r="AN296">
        <v>-0.32229999999999998</v>
      </c>
      <c r="AO296">
        <v>195.11080000000001</v>
      </c>
      <c r="AP296">
        <v>57.1096</v>
      </c>
      <c r="AQ296">
        <v>46.081899999999997</v>
      </c>
      <c r="AR296">
        <v>6474.0940000000001</v>
      </c>
      <c r="AS296">
        <v>5081137.1414999999</v>
      </c>
      <c r="AU296" s="1">
        <f t="shared" si="33"/>
        <v>45681</v>
      </c>
      <c r="AV296" s="30">
        <f t="shared" si="34"/>
        <v>8.7426271928127779</v>
      </c>
      <c r="AW296" s="31">
        <f t="shared" si="35"/>
        <v>0.37844664647795212</v>
      </c>
      <c r="AX296">
        <f t="shared" ca="1" si="27"/>
        <v>4.359275121272784</v>
      </c>
      <c r="AY296">
        <f t="shared" ca="1" si="28"/>
        <v>3.422778209517475</v>
      </c>
      <c r="AZ296">
        <f t="shared" ca="1" si="29"/>
        <v>2.5287312467137206</v>
      </c>
      <c r="BA296">
        <f t="shared" ca="1" si="30"/>
        <v>1.3946742612310732</v>
      </c>
      <c r="BB296">
        <f t="shared" ca="1" si="31"/>
        <v>0.92312551618276162</v>
      </c>
    </row>
    <row r="297" spans="1:54">
      <c r="A297" s="71">
        <v>45688</v>
      </c>
      <c r="B297" s="5">
        <v>6.9854000000000003</v>
      </c>
      <c r="C297">
        <v>13.373799999999999</v>
      </c>
      <c r="D297">
        <v>0.28260000000000002</v>
      </c>
      <c r="E297">
        <v>45.015700000000002</v>
      </c>
      <c r="F297">
        <v>1.9368000000000001</v>
      </c>
      <c r="G297">
        <v>0</v>
      </c>
      <c r="H297">
        <v>21.971699999999998</v>
      </c>
      <c r="I297">
        <v>7.6711999999999998</v>
      </c>
      <c r="J297">
        <v>4717.5</v>
      </c>
      <c r="K297">
        <v>18446159.373199999</v>
      </c>
      <c r="M297" s="71">
        <v>45688</v>
      </c>
      <c r="N297" s="5">
        <v>9.73</v>
      </c>
      <c r="O297">
        <v>7.9386000000000001</v>
      </c>
      <c r="P297">
        <v>0.35270000000000001</v>
      </c>
      <c r="Q297">
        <v>38.851500000000001</v>
      </c>
      <c r="R297">
        <v>0.78990000000000005</v>
      </c>
      <c r="S297" t="s">
        <v>33</v>
      </c>
      <c r="T297">
        <v>32.065100000000001</v>
      </c>
      <c r="U297">
        <v>13.870900000000001</v>
      </c>
      <c r="V297">
        <v>4240</v>
      </c>
      <c r="W297">
        <v>5781326.4112</v>
      </c>
      <c r="Y297" s="5">
        <v>9.3728999999999996</v>
      </c>
      <c r="Z297">
        <v>9.5021000000000004</v>
      </c>
      <c r="AA297">
        <v>0.40150000000000002</v>
      </c>
      <c r="AB297">
        <v>4.7557</v>
      </c>
      <c r="AC297">
        <v>-0.59850000000000003</v>
      </c>
      <c r="AD297" t="s">
        <v>33</v>
      </c>
      <c r="AE297">
        <v>10.561299999999999</v>
      </c>
      <c r="AF297">
        <v>5.8358999999999996</v>
      </c>
      <c r="AG297">
        <v>103.944</v>
      </c>
      <c r="AH297">
        <v>731408.4828</v>
      </c>
      <c r="AJ297">
        <v>5.4298000000000002</v>
      </c>
      <c r="AK297">
        <v>12.8408</v>
      </c>
      <c r="AL297">
        <v>0.71619999999999995</v>
      </c>
      <c r="AM297">
        <v>20.617899999999999</v>
      </c>
      <c r="AN297">
        <v>-0.32229999999999998</v>
      </c>
      <c r="AO297">
        <v>195.11080000000001</v>
      </c>
      <c r="AP297">
        <v>57.1096</v>
      </c>
      <c r="AQ297">
        <v>46.081899999999997</v>
      </c>
      <c r="AR297">
        <v>6474.0940000000001</v>
      </c>
      <c r="AS297">
        <v>5081137.1414999999</v>
      </c>
      <c r="AU297" s="1">
        <f t="shared" si="33"/>
        <v>45688</v>
      </c>
      <c r="AV297" s="30">
        <f t="shared" si="34"/>
        <v>8.796506861860685</v>
      </c>
      <c r="AW297" s="31">
        <f t="shared" si="35"/>
        <v>0.39517136978193362</v>
      </c>
      <c r="AX297">
        <f t="shared" ca="1" si="27"/>
        <v>4.359275121272784</v>
      </c>
      <c r="AY297">
        <f t="shared" ca="1" si="28"/>
        <v>3.422778209517475</v>
      </c>
      <c r="AZ297">
        <f t="shared" ca="1" si="29"/>
        <v>2.5287312467137206</v>
      </c>
      <c r="BA297">
        <f t="shared" ca="1" si="30"/>
        <v>1.3685542664462673</v>
      </c>
      <c r="BB297">
        <f t="shared" ca="1" si="31"/>
        <v>0.65572930383056183</v>
      </c>
    </row>
    <row r="298" spans="1:54">
      <c r="A298" s="71">
        <v>45695</v>
      </c>
      <c r="B298" s="5">
        <v>6.8091999999999997</v>
      </c>
      <c r="C298">
        <v>13.373799999999999</v>
      </c>
      <c r="D298">
        <v>0.28260000000000002</v>
      </c>
      <c r="E298">
        <v>45.015700000000002</v>
      </c>
      <c r="F298">
        <v>1.9368000000000001</v>
      </c>
      <c r="G298">
        <v>0</v>
      </c>
      <c r="H298">
        <v>21.971699999999998</v>
      </c>
      <c r="I298">
        <v>7.6711999999999998</v>
      </c>
      <c r="J298">
        <v>4542.5</v>
      </c>
      <c r="K298">
        <v>17761882.131000001</v>
      </c>
      <c r="M298" s="71">
        <v>45695</v>
      </c>
      <c r="N298" s="5">
        <v>8.9620999999999995</v>
      </c>
      <c r="O298">
        <v>7.9386000000000001</v>
      </c>
      <c r="P298">
        <v>0.35270000000000001</v>
      </c>
      <c r="Q298">
        <v>38.851500000000001</v>
      </c>
      <c r="R298">
        <v>0.78990000000000005</v>
      </c>
      <c r="S298" t="s">
        <v>33</v>
      </c>
      <c r="T298">
        <v>32.065100000000001</v>
      </c>
      <c r="U298">
        <v>13.870900000000001</v>
      </c>
      <c r="V298">
        <v>3890</v>
      </c>
      <c r="W298">
        <v>5304094.2781999996</v>
      </c>
      <c r="Y298" s="5">
        <v>8.6928000000000001</v>
      </c>
      <c r="Z298">
        <v>9.5021000000000004</v>
      </c>
      <c r="AA298">
        <v>0.40150000000000002</v>
      </c>
      <c r="AB298">
        <v>4.7557</v>
      </c>
      <c r="AC298">
        <v>-0.59850000000000003</v>
      </c>
      <c r="AD298" t="s">
        <v>33</v>
      </c>
      <c r="AE298">
        <v>10.561299999999999</v>
      </c>
      <c r="AF298">
        <v>5.8358999999999996</v>
      </c>
      <c r="AG298">
        <v>96.741</v>
      </c>
      <c r="AH298">
        <v>680724.52610000002</v>
      </c>
      <c r="AJ298">
        <v>5.0548000000000002</v>
      </c>
      <c r="AK298">
        <v>12.8408</v>
      </c>
      <c r="AL298">
        <v>0.71619999999999995</v>
      </c>
      <c r="AM298">
        <v>20.617899999999999</v>
      </c>
      <c r="AN298">
        <v>-0.32229999999999998</v>
      </c>
      <c r="AO298">
        <v>195.11080000000001</v>
      </c>
      <c r="AP298">
        <v>57.1096</v>
      </c>
      <c r="AQ298">
        <v>46.081899999999997</v>
      </c>
      <c r="AR298">
        <v>6052.0789999999997</v>
      </c>
      <c r="AS298">
        <v>4749922.2759999996</v>
      </c>
      <c r="AU298" s="1">
        <f t="shared" si="33"/>
        <v>45695</v>
      </c>
      <c r="AV298" s="30">
        <f t="shared" si="34"/>
        <v>8.3551538783785908</v>
      </c>
      <c r="AW298" s="31">
        <f t="shared" si="35"/>
        <v>0.25817152070042776</v>
      </c>
      <c r="AX298">
        <f t="shared" ca="1" si="27"/>
        <v>4.359275121272784</v>
      </c>
      <c r="AY298">
        <f t="shared" ca="1" si="28"/>
        <v>3.422778209517475</v>
      </c>
      <c r="AZ298">
        <f t="shared" ca="1" si="29"/>
        <v>2.5287312467137206</v>
      </c>
      <c r="BA298">
        <f t="shared" ca="1" si="30"/>
        <v>1.3406508096545826</v>
      </c>
      <c r="BB298">
        <f t="shared" ca="1" si="31"/>
        <v>0.50885651379324015</v>
      </c>
    </row>
    <row r="299" spans="1:54">
      <c r="A299" s="71">
        <v>45702</v>
      </c>
      <c r="B299" s="5">
        <v>6.7714999999999996</v>
      </c>
      <c r="C299">
        <v>13.373799999999999</v>
      </c>
      <c r="D299">
        <v>0.28260000000000002</v>
      </c>
      <c r="E299">
        <v>45.015700000000002</v>
      </c>
      <c r="F299">
        <v>1.9368000000000001</v>
      </c>
      <c r="G299">
        <v>0</v>
      </c>
      <c r="H299">
        <v>21.971699999999998</v>
      </c>
      <c r="I299">
        <v>7.6711999999999998</v>
      </c>
      <c r="J299">
        <v>4505</v>
      </c>
      <c r="K299">
        <v>17615251.293400001</v>
      </c>
      <c r="M299" s="71">
        <v>45702</v>
      </c>
      <c r="N299" s="5">
        <v>9.0436999999999994</v>
      </c>
      <c r="O299">
        <v>7.9386000000000001</v>
      </c>
      <c r="P299">
        <v>0.35270000000000001</v>
      </c>
      <c r="Q299">
        <v>38.851500000000001</v>
      </c>
      <c r="R299">
        <v>0.78990000000000005</v>
      </c>
      <c r="S299" t="s">
        <v>33</v>
      </c>
      <c r="T299">
        <v>32.065100000000001</v>
      </c>
      <c r="U299">
        <v>13.870900000000001</v>
      </c>
      <c r="V299">
        <v>3940</v>
      </c>
      <c r="W299">
        <v>5372270.2971999999</v>
      </c>
      <c r="Y299" s="5">
        <v>8.6090999999999998</v>
      </c>
      <c r="Z299">
        <v>9.5021000000000004</v>
      </c>
      <c r="AA299">
        <v>0.40150000000000002</v>
      </c>
      <c r="AB299">
        <v>4.7557</v>
      </c>
      <c r="AC299">
        <v>-0.59850000000000003</v>
      </c>
      <c r="AD299" t="s">
        <v>33</v>
      </c>
      <c r="AE299">
        <v>10.561299999999999</v>
      </c>
      <c r="AF299">
        <v>5.8358999999999996</v>
      </c>
      <c r="AG299">
        <v>95.855000000000004</v>
      </c>
      <c r="AH299">
        <v>674486.50069999998</v>
      </c>
      <c r="AJ299">
        <v>5.319</v>
      </c>
      <c r="AK299">
        <v>12.8408</v>
      </c>
      <c r="AL299">
        <v>0.71619999999999995</v>
      </c>
      <c r="AM299">
        <v>20.617899999999999</v>
      </c>
      <c r="AN299">
        <v>-0.32229999999999998</v>
      </c>
      <c r="AO299">
        <v>195.11080000000001</v>
      </c>
      <c r="AP299">
        <v>57.1096</v>
      </c>
      <c r="AQ299">
        <v>46.081899999999997</v>
      </c>
      <c r="AR299">
        <v>6349.4080000000004</v>
      </c>
      <c r="AS299">
        <v>4983278.2039999999</v>
      </c>
      <c r="AU299" s="1">
        <f t="shared" si="33"/>
        <v>45702</v>
      </c>
      <c r="AV299" s="30">
        <f t="shared" si="34"/>
        <v>8.4599604880491857</v>
      </c>
      <c r="AW299" s="31">
        <f t="shared" si="35"/>
        <v>0.29070441442719763</v>
      </c>
      <c r="AX299">
        <f t="shared" ca="1" si="27"/>
        <v>4.359275121272784</v>
      </c>
      <c r="AY299">
        <f t="shared" ca="1" si="28"/>
        <v>3.422778209517475</v>
      </c>
      <c r="AZ299">
        <f t="shared" ca="1" si="29"/>
        <v>2.5287312467137206</v>
      </c>
      <c r="BA299">
        <f t="shared" ca="1" si="30"/>
        <v>1.2933650080729666</v>
      </c>
      <c r="BB299">
        <f t="shared" ca="1" si="31"/>
        <v>0.40513621838546304</v>
      </c>
    </row>
    <row r="300" spans="1:54">
      <c r="A300" s="71">
        <v>45709</v>
      </c>
      <c r="B300" s="5">
        <v>6.7965999999999998</v>
      </c>
      <c r="C300">
        <v>13.373799999999999</v>
      </c>
      <c r="D300">
        <v>0.28260000000000002</v>
      </c>
      <c r="E300">
        <v>45.015700000000002</v>
      </c>
      <c r="F300">
        <v>1.9368000000000001</v>
      </c>
      <c r="G300">
        <v>0</v>
      </c>
      <c r="H300">
        <v>21.971699999999998</v>
      </c>
      <c r="I300">
        <v>7.6711999999999998</v>
      </c>
      <c r="J300">
        <v>4530</v>
      </c>
      <c r="K300">
        <v>17713005.1851</v>
      </c>
      <c r="M300" s="71">
        <v>45709</v>
      </c>
      <c r="N300" s="5">
        <v>8.9512999999999998</v>
      </c>
      <c r="O300">
        <v>7.9386000000000001</v>
      </c>
      <c r="P300">
        <v>0.35270000000000001</v>
      </c>
      <c r="Q300">
        <v>38.851500000000001</v>
      </c>
      <c r="R300">
        <v>0.78990000000000005</v>
      </c>
      <c r="S300" t="s">
        <v>33</v>
      </c>
      <c r="T300">
        <v>32.065100000000001</v>
      </c>
      <c r="U300">
        <v>13.870900000000001</v>
      </c>
      <c r="V300">
        <v>3905</v>
      </c>
      <c r="W300">
        <v>5324547.0839</v>
      </c>
      <c r="Y300" s="5">
        <v>7.8661000000000003</v>
      </c>
      <c r="Z300">
        <v>9.5021000000000004</v>
      </c>
      <c r="AA300">
        <v>0.40150000000000002</v>
      </c>
      <c r="AB300">
        <v>4.7557</v>
      </c>
      <c r="AC300">
        <v>-0.59850000000000003</v>
      </c>
      <c r="AD300" t="s">
        <v>33</v>
      </c>
      <c r="AE300">
        <v>10.561299999999999</v>
      </c>
      <c r="AF300">
        <v>5.8358999999999996</v>
      </c>
      <c r="AG300">
        <v>87.986999999999995</v>
      </c>
      <c r="AH300">
        <v>619124.02489999996</v>
      </c>
      <c r="AJ300">
        <v>5.3274999999999997</v>
      </c>
      <c r="AK300">
        <v>12.8408</v>
      </c>
      <c r="AL300">
        <v>0.71619999999999995</v>
      </c>
      <c r="AM300">
        <v>20.617899999999999</v>
      </c>
      <c r="AN300">
        <v>-0.32229999999999998</v>
      </c>
      <c r="AO300">
        <v>195.11080000000001</v>
      </c>
      <c r="AP300">
        <v>57.1096</v>
      </c>
      <c r="AQ300">
        <v>46.081899999999997</v>
      </c>
      <c r="AR300">
        <v>6358.9989999999998</v>
      </c>
      <c r="AS300">
        <v>4990805.8145000003</v>
      </c>
      <c r="AU300" s="1">
        <f t="shared" si="33"/>
        <v>45709</v>
      </c>
      <c r="AV300" s="30">
        <f t="shared" si="34"/>
        <v>8.4334940523163713</v>
      </c>
      <c r="AW300" s="31">
        <f t="shared" si="35"/>
        <v>0.28248899992492305</v>
      </c>
      <c r="AX300">
        <f t="shared" ca="1" si="27"/>
        <v>4.359275121272784</v>
      </c>
      <c r="AY300">
        <f t="shared" ca="1" si="28"/>
        <v>3.422778209517475</v>
      </c>
      <c r="AZ300">
        <f t="shared" ca="1" si="29"/>
        <v>2.5287312467137206</v>
      </c>
      <c r="BA300">
        <f t="shared" ca="1" si="30"/>
        <v>0.67629918825595803</v>
      </c>
      <c r="BB300">
        <f t="shared" ca="1" si="31"/>
        <v>0.38513653579954471</v>
      </c>
    </row>
    <row r="301" spans="1:54">
      <c r="A301" s="71">
        <v>45716</v>
      </c>
      <c r="B301" s="5">
        <v>6.4794999999999998</v>
      </c>
      <c r="C301">
        <v>13.373799999999999</v>
      </c>
      <c r="D301">
        <v>0.28260000000000002</v>
      </c>
      <c r="E301">
        <v>45.015700000000002</v>
      </c>
      <c r="F301">
        <v>1.9368000000000001</v>
      </c>
      <c r="G301">
        <v>0</v>
      </c>
      <c r="H301">
        <v>21.971699999999998</v>
      </c>
      <c r="I301">
        <v>7.6711999999999998</v>
      </c>
      <c r="J301">
        <v>4215</v>
      </c>
      <c r="K301">
        <v>16481306.1491</v>
      </c>
      <c r="M301" s="71">
        <v>45716</v>
      </c>
      <c r="N301" s="5">
        <v>8.5701999999999998</v>
      </c>
      <c r="O301">
        <v>7.9386000000000001</v>
      </c>
      <c r="P301">
        <v>0.35270000000000001</v>
      </c>
      <c r="Q301">
        <v>38.851500000000001</v>
      </c>
      <c r="R301">
        <v>0.78990000000000005</v>
      </c>
      <c r="S301" t="s">
        <v>33</v>
      </c>
      <c r="T301">
        <v>32.065100000000001</v>
      </c>
      <c r="U301">
        <v>13.870900000000001</v>
      </c>
      <c r="V301">
        <v>3745</v>
      </c>
      <c r="W301">
        <v>5106383.8230999997</v>
      </c>
      <c r="Y301" s="5">
        <v>6.6627999999999998</v>
      </c>
      <c r="Z301">
        <v>9.5021000000000004</v>
      </c>
      <c r="AA301">
        <v>0.40150000000000002</v>
      </c>
      <c r="AB301">
        <v>4.7557</v>
      </c>
      <c r="AC301">
        <v>-0.59850000000000003</v>
      </c>
      <c r="AD301" t="s">
        <v>33</v>
      </c>
      <c r="AE301">
        <v>10.561299999999999</v>
      </c>
      <c r="AF301">
        <v>5.8358999999999996</v>
      </c>
      <c r="AG301">
        <v>75.242999999999995</v>
      </c>
      <c r="AH301">
        <v>529452.40919999999</v>
      </c>
      <c r="AJ301">
        <v>4.8418000000000001</v>
      </c>
      <c r="AK301">
        <v>12.8408</v>
      </c>
      <c r="AL301">
        <v>0.71619999999999995</v>
      </c>
      <c r="AM301">
        <v>20.617899999999999</v>
      </c>
      <c r="AN301">
        <v>-0.32229999999999998</v>
      </c>
      <c r="AO301">
        <v>195.11080000000001</v>
      </c>
      <c r="AP301">
        <v>57.1096</v>
      </c>
      <c r="AQ301">
        <v>46.081899999999997</v>
      </c>
      <c r="AR301">
        <v>5812.2979999999998</v>
      </c>
      <c r="AS301">
        <v>4561732.0115</v>
      </c>
      <c r="AU301" s="1">
        <f t="shared" si="33"/>
        <v>45716</v>
      </c>
      <c r="AV301" s="30">
        <f t="shared" si="34"/>
        <v>7.9652235519936205</v>
      </c>
      <c r="AW301" s="31">
        <f t="shared" si="35"/>
        <v>0.13713371679667208</v>
      </c>
      <c r="AX301">
        <f t="shared" ca="1" si="27"/>
        <v>4.359275121272784</v>
      </c>
      <c r="AY301">
        <f t="shared" ca="1" si="28"/>
        <v>3.422778209517475</v>
      </c>
      <c r="AZ301">
        <f t="shared" ca="1" si="29"/>
        <v>2.5287312467137206</v>
      </c>
      <c r="BA301">
        <f t="shared" ca="1" si="30"/>
        <v>0.6420160475469644</v>
      </c>
      <c r="BB301">
        <f t="shared" ca="1" si="31"/>
        <v>0.32580130724749945</v>
      </c>
    </row>
    <row r="302" spans="1:54">
      <c r="A302" s="71">
        <v>45723</v>
      </c>
      <c r="B302" s="5">
        <v>6.3487</v>
      </c>
      <c r="C302">
        <v>13.373799999999999</v>
      </c>
      <c r="D302">
        <v>0.28260000000000002</v>
      </c>
      <c r="E302">
        <v>45.015700000000002</v>
      </c>
      <c r="F302">
        <v>1.9368000000000001</v>
      </c>
      <c r="G302">
        <v>0</v>
      </c>
      <c r="H302">
        <v>21.971699999999998</v>
      </c>
      <c r="I302">
        <v>7.6711999999999998</v>
      </c>
      <c r="J302">
        <v>4085</v>
      </c>
      <c r="K302">
        <v>15972985.912</v>
      </c>
      <c r="M302" s="71">
        <v>45723</v>
      </c>
      <c r="N302" s="5">
        <v>8.8333999999999993</v>
      </c>
      <c r="O302">
        <v>7.9386000000000001</v>
      </c>
      <c r="P302">
        <v>0.35270000000000001</v>
      </c>
      <c r="Q302">
        <v>38.851500000000001</v>
      </c>
      <c r="R302">
        <v>0.78990000000000005</v>
      </c>
      <c r="S302" t="s">
        <v>33</v>
      </c>
      <c r="T302">
        <v>32.065100000000001</v>
      </c>
      <c r="U302">
        <v>13.870900000000001</v>
      </c>
      <c r="V302">
        <v>3875</v>
      </c>
      <c r="W302">
        <v>5283641.4725000001</v>
      </c>
      <c r="Y302" s="5">
        <v>6.7988</v>
      </c>
      <c r="Z302">
        <v>9.5021000000000004</v>
      </c>
      <c r="AA302">
        <v>0.40150000000000002</v>
      </c>
      <c r="AB302">
        <v>4.7557</v>
      </c>
      <c r="AC302">
        <v>-0.59850000000000003</v>
      </c>
      <c r="AD302" t="s">
        <v>33</v>
      </c>
      <c r="AE302">
        <v>10.561299999999999</v>
      </c>
      <c r="AF302">
        <v>5.8358999999999996</v>
      </c>
      <c r="AG302">
        <v>76.683999999999997</v>
      </c>
      <c r="AH302">
        <v>539589.20059999998</v>
      </c>
      <c r="AJ302">
        <v>4.9099000000000004</v>
      </c>
      <c r="AK302">
        <v>12.8408</v>
      </c>
      <c r="AL302">
        <v>0.71619999999999995</v>
      </c>
      <c r="AM302">
        <v>20.617899999999999</v>
      </c>
      <c r="AN302">
        <v>-0.32229999999999998</v>
      </c>
      <c r="AO302">
        <v>195.11080000000001</v>
      </c>
      <c r="AP302">
        <v>57.1096</v>
      </c>
      <c r="AQ302">
        <v>46.081899999999997</v>
      </c>
      <c r="AR302">
        <v>5889.0280000000002</v>
      </c>
      <c r="AS302">
        <v>4621952.8960999995</v>
      </c>
      <c r="AU302" s="1">
        <f t="shared" si="33"/>
        <v>45723</v>
      </c>
      <c r="AV302" s="30">
        <f t="shared" si="34"/>
        <v>8.0033201699576644</v>
      </c>
      <c r="AW302" s="31">
        <f t="shared" si="35"/>
        <v>0.1489592421854713</v>
      </c>
      <c r="AX302">
        <f t="shared" ca="1" si="27"/>
        <v>4.359275121272784</v>
      </c>
      <c r="AY302">
        <f t="shared" ca="1" si="28"/>
        <v>3.422778209517475</v>
      </c>
      <c r="AZ302">
        <f t="shared" ca="1" si="29"/>
        <v>2.5287312467137206</v>
      </c>
      <c r="BA302">
        <f t="shared" ca="1" si="30"/>
        <v>0.42008349129075717</v>
      </c>
      <c r="BB302">
        <f t="shared" ca="1" si="31"/>
        <v>0.28577516572583289</v>
      </c>
    </row>
    <row r="303" spans="1:54">
      <c r="A303" s="71">
        <v>45730</v>
      </c>
      <c r="B303" s="5">
        <v>6.6959999999999997</v>
      </c>
      <c r="C303">
        <v>13.373799999999999</v>
      </c>
      <c r="D303">
        <v>0.28260000000000002</v>
      </c>
      <c r="E303">
        <v>45.015700000000002</v>
      </c>
      <c r="F303">
        <v>1.9368000000000001</v>
      </c>
      <c r="G303">
        <v>0</v>
      </c>
      <c r="H303">
        <v>21.971699999999998</v>
      </c>
      <c r="I303">
        <v>7.6711999999999998</v>
      </c>
      <c r="J303">
        <v>4430</v>
      </c>
      <c r="K303">
        <v>17321989.618099999</v>
      </c>
      <c r="M303" s="71">
        <v>45730</v>
      </c>
      <c r="N303" s="5">
        <v>9.2538999999999998</v>
      </c>
      <c r="O303">
        <v>7.9386000000000001</v>
      </c>
      <c r="P303">
        <v>0.35270000000000001</v>
      </c>
      <c r="Q303">
        <v>38.851500000000001</v>
      </c>
      <c r="R303">
        <v>0.78990000000000005</v>
      </c>
      <c r="S303" t="s">
        <v>33</v>
      </c>
      <c r="T303">
        <v>32.065100000000001</v>
      </c>
      <c r="U303">
        <v>13.870900000000001</v>
      </c>
      <c r="V303">
        <v>4080</v>
      </c>
      <c r="W303">
        <v>5563163.1503999997</v>
      </c>
      <c r="Y303" s="5">
        <v>6.3907999999999996</v>
      </c>
      <c r="Z303">
        <v>9.5021000000000004</v>
      </c>
      <c r="AA303">
        <v>0.40150000000000002</v>
      </c>
      <c r="AB303">
        <v>4.7557</v>
      </c>
      <c r="AC303">
        <v>-0.59850000000000003</v>
      </c>
      <c r="AD303" t="s">
        <v>33</v>
      </c>
      <c r="AE303">
        <v>10.561299999999999</v>
      </c>
      <c r="AF303">
        <v>5.8358999999999996</v>
      </c>
      <c r="AG303">
        <v>72.361999999999995</v>
      </c>
      <c r="AH303">
        <v>509178.82650000002</v>
      </c>
      <c r="AJ303">
        <v>5.4638</v>
      </c>
      <c r="AK303">
        <v>12.8408</v>
      </c>
      <c r="AL303">
        <v>0.71619999999999995</v>
      </c>
      <c r="AM303">
        <v>20.617899999999999</v>
      </c>
      <c r="AN303">
        <v>-0.32229999999999998</v>
      </c>
      <c r="AO303">
        <v>195.11080000000001</v>
      </c>
      <c r="AP303">
        <v>57.1096</v>
      </c>
      <c r="AQ303">
        <v>46.081899999999997</v>
      </c>
      <c r="AR303">
        <v>6512.4589999999998</v>
      </c>
      <c r="AS303">
        <v>5111247.5838000001</v>
      </c>
      <c r="AU303" s="1">
        <f t="shared" si="33"/>
        <v>45730</v>
      </c>
      <c r="AV303" s="30">
        <f t="shared" si="34"/>
        <v>8.4913685927023295</v>
      </c>
      <c r="AW303" s="31">
        <f t="shared" si="35"/>
        <v>0.30045376643897898</v>
      </c>
      <c r="AX303">
        <f t="shared" ca="1" si="27"/>
        <v>4.359275121272784</v>
      </c>
      <c r="AY303">
        <f t="shared" ca="1" si="28"/>
        <v>3.422778209517475</v>
      </c>
      <c r="AZ303">
        <f t="shared" ca="1" si="29"/>
        <v>2.5287312467137206</v>
      </c>
      <c r="BA303">
        <f t="shared" ca="1" si="30"/>
        <v>0.39517136978193362</v>
      </c>
      <c r="BB303">
        <f t="shared" ca="1" si="31"/>
        <v>0.26789851239022588</v>
      </c>
    </row>
    <row r="304" spans="1:54">
      <c r="A304" s="71">
        <v>45737</v>
      </c>
      <c r="B304" s="5">
        <v>6.9854000000000003</v>
      </c>
      <c r="C304">
        <v>13.373799999999999</v>
      </c>
      <c r="D304">
        <v>0.28260000000000002</v>
      </c>
      <c r="E304">
        <v>45.015700000000002</v>
      </c>
      <c r="F304">
        <v>1.9368000000000001</v>
      </c>
      <c r="G304">
        <v>0</v>
      </c>
      <c r="H304">
        <v>21.971699999999998</v>
      </c>
      <c r="I304">
        <v>7.6711999999999998</v>
      </c>
      <c r="J304">
        <v>4717.5</v>
      </c>
      <c r="K304">
        <v>18446159.373199999</v>
      </c>
      <c r="M304" s="71">
        <v>45737</v>
      </c>
      <c r="N304" s="5">
        <v>9.6008999999999993</v>
      </c>
      <c r="O304">
        <v>7.9386000000000001</v>
      </c>
      <c r="P304">
        <v>0.35270000000000001</v>
      </c>
      <c r="Q304">
        <v>38.851500000000001</v>
      </c>
      <c r="R304">
        <v>0.78990000000000005</v>
      </c>
      <c r="S304" t="s">
        <v>33</v>
      </c>
      <c r="T304">
        <v>32.065100000000001</v>
      </c>
      <c r="U304">
        <v>13.870900000000001</v>
      </c>
      <c r="V304">
        <v>4255</v>
      </c>
      <c r="W304">
        <v>5801779.2169000003</v>
      </c>
      <c r="Y304" s="5">
        <v>7.2801999999999998</v>
      </c>
      <c r="Z304">
        <v>9.5021000000000004</v>
      </c>
      <c r="AA304">
        <v>0.40150000000000002</v>
      </c>
      <c r="AB304">
        <v>4.7557</v>
      </c>
      <c r="AC304">
        <v>-0.59850000000000003</v>
      </c>
      <c r="AD304" t="s">
        <v>33</v>
      </c>
      <c r="AE304">
        <v>10.561299999999999</v>
      </c>
      <c r="AF304">
        <v>5.8358999999999996</v>
      </c>
      <c r="AG304">
        <v>81.781000000000006</v>
      </c>
      <c r="AH304">
        <v>575457.84680000006</v>
      </c>
      <c r="AJ304">
        <v>5.7365000000000004</v>
      </c>
      <c r="AK304">
        <v>12.8408</v>
      </c>
      <c r="AL304">
        <v>0.71619999999999995</v>
      </c>
      <c r="AM304">
        <v>20.617899999999999</v>
      </c>
      <c r="AN304">
        <v>-0.32229999999999998</v>
      </c>
      <c r="AO304">
        <v>195.11080000000001</v>
      </c>
      <c r="AP304">
        <v>57.1096</v>
      </c>
      <c r="AQ304">
        <v>46.081899999999997</v>
      </c>
      <c r="AR304">
        <v>6819.3789999999999</v>
      </c>
      <c r="AS304">
        <v>5352131.1223999998</v>
      </c>
      <c r="AU304" s="1">
        <f t="shared" si="33"/>
        <v>45737</v>
      </c>
      <c r="AV304" s="30">
        <f t="shared" si="34"/>
        <v>8.8403717326448437</v>
      </c>
      <c r="AW304" s="31">
        <f t="shared" si="35"/>
        <v>0.40878741159499027</v>
      </c>
      <c r="AX304">
        <f t="shared" ca="1" si="27"/>
        <v>4.359275121272784</v>
      </c>
      <c r="AY304">
        <f t="shared" ca="1" si="28"/>
        <v>3.422778209517475</v>
      </c>
      <c r="AZ304">
        <f t="shared" ca="1" si="29"/>
        <v>2.5287312467137206</v>
      </c>
      <c r="BA304">
        <f t="shared" ca="1" si="30"/>
        <v>0.37844664647795212</v>
      </c>
      <c r="BB304">
        <f t="shared" ca="1" si="31"/>
        <v>0.26789851239022588</v>
      </c>
    </row>
    <row r="305" spans="1:54">
      <c r="A305" s="71">
        <v>45744</v>
      </c>
      <c r="B305" s="5">
        <v>6.9551999999999996</v>
      </c>
      <c r="C305">
        <v>13.373799999999999</v>
      </c>
      <c r="D305">
        <v>0.28260000000000002</v>
      </c>
      <c r="E305">
        <v>45.015700000000002</v>
      </c>
      <c r="F305">
        <v>1.9368000000000001</v>
      </c>
      <c r="G305">
        <v>0</v>
      </c>
      <c r="H305">
        <v>21.971699999999998</v>
      </c>
      <c r="I305">
        <v>7.6711999999999998</v>
      </c>
      <c r="J305">
        <v>4687.5</v>
      </c>
      <c r="K305">
        <v>18328854.7031</v>
      </c>
      <c r="M305" s="71">
        <v>45744</v>
      </c>
      <c r="N305" s="5">
        <v>9.3503000000000007</v>
      </c>
      <c r="O305">
        <v>7.9386000000000001</v>
      </c>
      <c r="P305">
        <v>0.35270000000000001</v>
      </c>
      <c r="Q305">
        <v>38.851500000000001</v>
      </c>
      <c r="R305">
        <v>0.78990000000000005</v>
      </c>
      <c r="S305" t="s">
        <v>33</v>
      </c>
      <c r="T305">
        <v>32.065100000000001</v>
      </c>
      <c r="U305">
        <v>13.870900000000001</v>
      </c>
      <c r="V305">
        <v>4145</v>
      </c>
      <c r="W305">
        <v>5651791.9751000004</v>
      </c>
      <c r="Y305" s="5">
        <v>7.2697000000000003</v>
      </c>
      <c r="Z305">
        <v>9.5021000000000004</v>
      </c>
      <c r="AA305">
        <v>0.40150000000000002</v>
      </c>
      <c r="AB305">
        <v>4.7557</v>
      </c>
      <c r="AC305">
        <v>-0.59850000000000003</v>
      </c>
      <c r="AD305" t="s">
        <v>33</v>
      </c>
      <c r="AE305">
        <v>10.561299999999999</v>
      </c>
      <c r="AF305">
        <v>5.8358999999999996</v>
      </c>
      <c r="AG305">
        <v>81.67</v>
      </c>
      <c r="AH305">
        <v>574678.09369999997</v>
      </c>
      <c r="AJ305">
        <v>5.7450999999999999</v>
      </c>
      <c r="AK305">
        <v>12.8408</v>
      </c>
      <c r="AL305">
        <v>0.71619999999999995</v>
      </c>
      <c r="AM305">
        <v>20.617899999999999</v>
      </c>
      <c r="AN305">
        <v>-0.32229999999999998</v>
      </c>
      <c r="AO305">
        <v>195.11080000000001</v>
      </c>
      <c r="AP305">
        <v>57.1096</v>
      </c>
      <c r="AQ305">
        <v>46.081899999999997</v>
      </c>
      <c r="AR305">
        <v>6828.97</v>
      </c>
      <c r="AS305">
        <v>5359658.733</v>
      </c>
      <c r="AU305" s="1">
        <f t="shared" si="33"/>
        <v>45744</v>
      </c>
      <c r="AV305" s="30">
        <f t="shared" si="34"/>
        <v>8.7678055762016722</v>
      </c>
      <c r="AW305" s="31">
        <f t="shared" si="35"/>
        <v>0.38626223820043282</v>
      </c>
      <c r="AX305">
        <f t="shared" ca="1" si="27"/>
        <v>4.359275121272784</v>
      </c>
      <c r="AY305">
        <f t="shared" ca="1" si="28"/>
        <v>3.422778209517475</v>
      </c>
      <c r="AZ305">
        <f t="shared" ca="1" si="29"/>
        <v>2.5287312467137206</v>
      </c>
      <c r="BA305">
        <f t="shared" ca="1" si="30"/>
        <v>0.37844664647795212</v>
      </c>
      <c r="BB305">
        <f t="shared" ca="1" si="31"/>
        <v>0.26789851239022588</v>
      </c>
    </row>
    <row r="306" spans="1:54">
      <c r="A306" s="71">
        <v>45751</v>
      </c>
      <c r="B306" s="5">
        <v>6.7468000000000004</v>
      </c>
      <c r="C306">
        <v>8.5348000000000006</v>
      </c>
      <c r="D306">
        <v>9.4700000000000006E-2</v>
      </c>
      <c r="E306">
        <v>46.280500000000004</v>
      </c>
      <c r="F306">
        <v>2.3039000000000001</v>
      </c>
      <c r="G306">
        <v>0</v>
      </c>
      <c r="H306">
        <v>20.004100000000001</v>
      </c>
      <c r="I306">
        <v>5.1349999999999998</v>
      </c>
      <c r="J306">
        <v>4015</v>
      </c>
      <c r="K306">
        <v>15699275.0151</v>
      </c>
      <c r="M306" s="71">
        <v>45751</v>
      </c>
      <c r="N306" s="5">
        <v>8.1134000000000004</v>
      </c>
      <c r="O306">
        <v>5.9085999999999999</v>
      </c>
      <c r="P306">
        <v>-0.1166</v>
      </c>
      <c r="Q306">
        <v>32.870600000000003</v>
      </c>
      <c r="R306">
        <v>0.91180000000000005</v>
      </c>
      <c r="S306" t="s">
        <v>33</v>
      </c>
      <c r="T306">
        <v>34.053600000000003</v>
      </c>
      <c r="U306">
        <v>15.2033</v>
      </c>
      <c r="V306">
        <v>3660</v>
      </c>
      <c r="W306">
        <v>4990484.5908000004</v>
      </c>
      <c r="Y306" s="5">
        <v>7.2697000000000003</v>
      </c>
      <c r="Z306">
        <v>-14.909599999999999</v>
      </c>
      <c r="AA306">
        <v>-0.66369999999999996</v>
      </c>
      <c r="AB306">
        <v>5.0711000000000004</v>
      </c>
      <c r="AC306">
        <v>-0.59850000000000003</v>
      </c>
      <c r="AD306">
        <v>15.9076</v>
      </c>
      <c r="AE306">
        <v>-9.8628999999999998</v>
      </c>
      <c r="AF306">
        <v>-14.5936</v>
      </c>
      <c r="AG306">
        <v>68.040000000000006</v>
      </c>
      <c r="AH306">
        <v>478768.45250000001</v>
      </c>
      <c r="AJ306">
        <v>4.6801000000000004</v>
      </c>
      <c r="AK306">
        <v>14.7561</v>
      </c>
      <c r="AL306">
        <v>0.7611</v>
      </c>
      <c r="AM306">
        <v>18.9114</v>
      </c>
      <c r="AN306">
        <v>-8.1000000000000003E-2</v>
      </c>
      <c r="AO306">
        <v>195.11080000000001</v>
      </c>
      <c r="AP306">
        <v>58.838999999999999</v>
      </c>
      <c r="AQ306">
        <v>47.596299999999999</v>
      </c>
      <c r="AR306">
        <v>5984.94</v>
      </c>
      <c r="AS306">
        <v>4697229.0018999996</v>
      </c>
      <c r="AU306" s="1">
        <f t="shared" si="33"/>
        <v>45751</v>
      </c>
      <c r="AV306" s="30">
        <f t="shared" si="34"/>
        <v>8.1193019348174609</v>
      </c>
      <c r="AW306" s="31">
        <f t="shared" si="35"/>
        <v>0.18496100240160782</v>
      </c>
      <c r="AX306">
        <f t="shared" ca="1" si="27"/>
        <v>4.3341560297819672</v>
      </c>
      <c r="AY306">
        <f t="shared" ca="1" si="28"/>
        <v>3.343668575439064</v>
      </c>
      <c r="AZ306">
        <f t="shared" ca="1" si="29"/>
        <v>1.6025152174848394</v>
      </c>
      <c r="BA306">
        <f t="shared" ca="1" si="30"/>
        <v>0.38040054440857229</v>
      </c>
      <c r="BB306">
        <f t="shared" ca="1" si="31"/>
        <v>0.27033026031267537</v>
      </c>
    </row>
    <row r="307" spans="1:54">
      <c r="A307" s="71">
        <v>45758</v>
      </c>
      <c r="B307" s="5">
        <v>6.7492999999999999</v>
      </c>
      <c r="C307">
        <v>8.5348000000000006</v>
      </c>
      <c r="D307">
        <v>9.4700000000000006E-2</v>
      </c>
      <c r="E307">
        <v>46.280500000000004</v>
      </c>
      <c r="F307">
        <v>2.3039000000000001</v>
      </c>
      <c r="G307">
        <v>0</v>
      </c>
      <c r="H307">
        <v>20.004100000000001</v>
      </c>
      <c r="I307">
        <v>5.1349999999999998</v>
      </c>
      <c r="J307">
        <v>4017.5</v>
      </c>
      <c r="K307">
        <v>15709050.404200001</v>
      </c>
      <c r="M307" s="71">
        <v>45758</v>
      </c>
      <c r="N307" s="5">
        <v>8.2382000000000009</v>
      </c>
      <c r="O307">
        <v>5.9085999999999999</v>
      </c>
      <c r="P307">
        <v>-0.1166</v>
      </c>
      <c r="Q307">
        <v>32.870600000000003</v>
      </c>
      <c r="R307">
        <v>0.91180000000000005</v>
      </c>
      <c r="S307" t="s">
        <v>33</v>
      </c>
      <c r="T307">
        <v>34.053600000000003</v>
      </c>
      <c r="U307">
        <v>15.2033</v>
      </c>
      <c r="V307">
        <v>3730</v>
      </c>
      <c r="W307">
        <v>5085931.0174000002</v>
      </c>
      <c r="Y307" s="5">
        <v>7.2697000000000003</v>
      </c>
      <c r="Z307">
        <v>-14.909599999999999</v>
      </c>
      <c r="AA307">
        <v>-0.66369999999999996</v>
      </c>
      <c r="AB307">
        <v>5.0711000000000004</v>
      </c>
      <c r="AC307">
        <v>-0.59850000000000003</v>
      </c>
      <c r="AD307">
        <v>15.9076</v>
      </c>
      <c r="AE307">
        <v>-9.8628999999999998</v>
      </c>
      <c r="AF307">
        <v>-14.5936</v>
      </c>
      <c r="AG307">
        <v>69.147999999999996</v>
      </c>
      <c r="AH307">
        <v>486565.98430000001</v>
      </c>
      <c r="AJ307">
        <v>5.0157999999999996</v>
      </c>
      <c r="AK307">
        <v>14.7561</v>
      </c>
      <c r="AL307">
        <v>0.7611</v>
      </c>
      <c r="AM307">
        <v>18.9114</v>
      </c>
      <c r="AN307">
        <v>-8.1000000000000003E-2</v>
      </c>
      <c r="AO307">
        <v>195.11080000000001</v>
      </c>
      <c r="AP307">
        <v>58.838999999999999</v>
      </c>
      <c r="AQ307">
        <v>47.596299999999999</v>
      </c>
      <c r="AR307">
        <v>6406.9549999999999</v>
      </c>
      <c r="AS307">
        <v>5028443.8673999999</v>
      </c>
      <c r="AU307" s="1">
        <f t="shared" si="33"/>
        <v>45758</v>
      </c>
      <c r="AV307" s="30">
        <f t="shared" si="34"/>
        <v>8.3021626631247525</v>
      </c>
      <c r="AW307" s="31">
        <f t="shared" si="35"/>
        <v>0.24172258127071172</v>
      </c>
      <c r="AX307">
        <f t="shared" ca="1" si="27"/>
        <v>4.3090369382911522</v>
      </c>
      <c r="AY307">
        <f t="shared" ca="1" si="28"/>
        <v>3.2645589413606526</v>
      </c>
      <c r="AZ307">
        <f t="shared" ca="1" si="29"/>
        <v>0.67629918825595803</v>
      </c>
      <c r="BA307">
        <f t="shared" ca="1" si="30"/>
        <v>0.33945020645846558</v>
      </c>
      <c r="BB307">
        <f t="shared" ca="1" si="31"/>
        <v>0.22888731338089979</v>
      </c>
    </row>
    <row r="308" spans="1:54">
      <c r="A308" s="71">
        <v>45765</v>
      </c>
      <c r="B308" s="5">
        <v>6.6104000000000003</v>
      </c>
      <c r="C308">
        <v>8.5348000000000006</v>
      </c>
      <c r="D308">
        <v>9.4700000000000006E-2</v>
      </c>
      <c r="E308">
        <v>46.280500000000004</v>
      </c>
      <c r="F308">
        <v>2.3039000000000001</v>
      </c>
      <c r="G308">
        <v>0</v>
      </c>
      <c r="H308">
        <v>20.004100000000001</v>
      </c>
      <c r="I308">
        <v>5.1349999999999998</v>
      </c>
      <c r="J308">
        <v>3882.5</v>
      </c>
      <c r="K308">
        <v>15181179.388800001</v>
      </c>
      <c r="M308" s="71">
        <v>45765</v>
      </c>
      <c r="N308" s="5">
        <v>7.4470999999999998</v>
      </c>
      <c r="O308">
        <v>5.9085999999999999</v>
      </c>
      <c r="P308">
        <v>-0.1166</v>
      </c>
      <c r="Q308">
        <v>32.870600000000003</v>
      </c>
      <c r="R308">
        <v>0.91180000000000005</v>
      </c>
      <c r="S308" t="s">
        <v>33</v>
      </c>
      <c r="T308">
        <v>34.053600000000003</v>
      </c>
      <c r="U308">
        <v>15.2033</v>
      </c>
      <c r="V308">
        <v>3615</v>
      </c>
      <c r="W308">
        <v>4929126.1737000002</v>
      </c>
      <c r="Y308" s="5">
        <v>7.2697000000000003</v>
      </c>
      <c r="Z308">
        <v>-14.909599999999999</v>
      </c>
      <c r="AA308">
        <v>-0.66369999999999996</v>
      </c>
      <c r="AB308">
        <v>5.0711000000000004</v>
      </c>
      <c r="AC308">
        <v>-0.59850000000000003</v>
      </c>
      <c r="AD308">
        <v>15.9076</v>
      </c>
      <c r="AE308">
        <v>-9.8628999999999998</v>
      </c>
      <c r="AF308">
        <v>-14.5936</v>
      </c>
      <c r="AG308">
        <v>63.718000000000004</v>
      </c>
      <c r="AH308">
        <v>448358.0785</v>
      </c>
      <c r="AJ308">
        <v>4.7717000000000001</v>
      </c>
      <c r="AK308">
        <v>14.7561</v>
      </c>
      <c r="AL308">
        <v>0.7611</v>
      </c>
      <c r="AM308">
        <v>18.9114</v>
      </c>
      <c r="AN308">
        <v>-8.1000000000000003E-2</v>
      </c>
      <c r="AO308">
        <v>195.11080000000001</v>
      </c>
      <c r="AP308">
        <v>58.838999999999999</v>
      </c>
      <c r="AQ308">
        <v>47.596299999999999</v>
      </c>
      <c r="AR308">
        <v>6100.0349999999999</v>
      </c>
      <c r="AS308">
        <v>4787560.3289000001</v>
      </c>
      <c r="AU308" s="1">
        <f t="shared" si="33"/>
        <v>45765</v>
      </c>
      <c r="AV308" s="30">
        <f t="shared" si="34"/>
        <v>7.9365856144058116</v>
      </c>
      <c r="AW308" s="31">
        <f t="shared" si="35"/>
        <v>0.1282442490138071</v>
      </c>
      <c r="AX308">
        <f t="shared" ca="1" si="27"/>
        <v>4.2839178468003363</v>
      </c>
      <c r="AY308">
        <f t="shared" ca="1" si="28"/>
        <v>3.1854493072822416</v>
      </c>
      <c r="AZ308">
        <f t="shared" ca="1" si="29"/>
        <v>0.65915761790146121</v>
      </c>
      <c r="BA308">
        <f t="shared" ca="1" si="30"/>
        <v>0.29801642843603365</v>
      </c>
      <c r="BB308">
        <f t="shared" ca="1" si="31"/>
        <v>0.22469410760998057</v>
      </c>
    </row>
    <row r="309" spans="1:54">
      <c r="A309" s="71">
        <v>45772</v>
      </c>
      <c r="B309" s="5">
        <v>6.5640999999999998</v>
      </c>
      <c r="C309">
        <v>8.5348000000000006</v>
      </c>
      <c r="D309">
        <v>9.4700000000000006E-2</v>
      </c>
      <c r="E309">
        <v>46.280500000000004</v>
      </c>
      <c r="F309">
        <v>2.3039000000000001</v>
      </c>
      <c r="G309">
        <v>0</v>
      </c>
      <c r="H309">
        <v>20.004100000000001</v>
      </c>
      <c r="I309">
        <v>5.1349999999999998</v>
      </c>
      <c r="J309">
        <v>3837.5</v>
      </c>
      <c r="K309">
        <v>15005222.3836</v>
      </c>
      <c r="M309" s="71">
        <v>45772</v>
      </c>
      <c r="N309" s="5">
        <v>7.4401000000000002</v>
      </c>
      <c r="O309">
        <v>5.9085999999999999</v>
      </c>
      <c r="P309">
        <v>-0.1166</v>
      </c>
      <c r="Q309">
        <v>32.870600000000003</v>
      </c>
      <c r="R309">
        <v>0.91180000000000005</v>
      </c>
      <c r="S309" t="s">
        <v>33</v>
      </c>
      <c r="T309">
        <v>34.053600000000003</v>
      </c>
      <c r="U309">
        <v>15.2033</v>
      </c>
      <c r="V309">
        <v>3650</v>
      </c>
      <c r="W309">
        <v>4976849.3870000001</v>
      </c>
      <c r="Y309" s="5">
        <v>7.2697000000000003</v>
      </c>
      <c r="Z309">
        <v>-14.909599999999999</v>
      </c>
      <c r="AA309">
        <v>-0.66369999999999996</v>
      </c>
      <c r="AB309">
        <v>5.0711000000000004</v>
      </c>
      <c r="AC309">
        <v>-0.59850000000000003</v>
      </c>
      <c r="AD309">
        <v>15.9076</v>
      </c>
      <c r="AE309">
        <v>-9.8628999999999998</v>
      </c>
      <c r="AF309">
        <v>-14.5936</v>
      </c>
      <c r="AG309">
        <v>61.945</v>
      </c>
      <c r="AH309">
        <v>435882.02759999997</v>
      </c>
      <c r="AJ309">
        <v>4.6877000000000004</v>
      </c>
      <c r="AK309">
        <v>14.7561</v>
      </c>
      <c r="AL309">
        <v>0.7611</v>
      </c>
      <c r="AM309">
        <v>18.9114</v>
      </c>
      <c r="AN309">
        <v>-8.1000000000000003E-2</v>
      </c>
      <c r="AO309">
        <v>195.11080000000001</v>
      </c>
      <c r="AP309">
        <v>58.838999999999999</v>
      </c>
      <c r="AQ309">
        <v>47.596299999999999</v>
      </c>
      <c r="AR309">
        <v>5994.5309999999999</v>
      </c>
      <c r="AS309">
        <v>4704756.6124999998</v>
      </c>
      <c r="AU309" s="1">
        <f t="shared" si="33"/>
        <v>45772</v>
      </c>
      <c r="AV309" s="30">
        <f t="shared" si="34"/>
        <v>7.8728386845031721</v>
      </c>
      <c r="AW309" s="31">
        <f t="shared" si="35"/>
        <v>0.10845664112868844</v>
      </c>
      <c r="AX309">
        <f t="shared" ca="1" si="27"/>
        <v>4.2587987553095203</v>
      </c>
      <c r="AY309">
        <f t="shared" ca="1" si="28"/>
        <v>3.1063396732038306</v>
      </c>
      <c r="AZ309">
        <f t="shared" ca="1" si="29"/>
        <v>0.6420160475469644</v>
      </c>
      <c r="BA309">
        <f t="shared" ca="1" si="30"/>
        <v>0.29070441442719763</v>
      </c>
      <c r="BB309">
        <f t="shared" ca="1" si="31"/>
        <v>0.17776065035838051</v>
      </c>
    </row>
    <row r="310" spans="1:54">
      <c r="A310" s="71">
        <v>45779</v>
      </c>
      <c r="B310" s="5">
        <v>6.2786</v>
      </c>
      <c r="C310">
        <v>8.5348000000000006</v>
      </c>
      <c r="D310">
        <v>9.4700000000000006E-2</v>
      </c>
      <c r="E310">
        <v>46.280500000000004</v>
      </c>
      <c r="F310">
        <v>2.3039000000000001</v>
      </c>
      <c r="G310">
        <v>0</v>
      </c>
      <c r="H310">
        <v>20.004100000000001</v>
      </c>
      <c r="I310">
        <v>5.1349999999999998</v>
      </c>
      <c r="J310">
        <v>3560</v>
      </c>
      <c r="K310">
        <v>13920154.1852</v>
      </c>
      <c r="M310" s="71">
        <v>45779</v>
      </c>
      <c r="N310" s="5">
        <v>6.9612999999999996</v>
      </c>
      <c r="O310">
        <v>5.9085999999999999</v>
      </c>
      <c r="P310">
        <v>-0.1166</v>
      </c>
      <c r="Q310">
        <v>32.870600000000003</v>
      </c>
      <c r="R310">
        <v>0.91180000000000005</v>
      </c>
      <c r="S310" t="s">
        <v>33</v>
      </c>
      <c r="T310">
        <v>34.053600000000003</v>
      </c>
      <c r="U310">
        <v>15.2033</v>
      </c>
      <c r="V310">
        <v>3385</v>
      </c>
      <c r="W310">
        <v>4615516.4863</v>
      </c>
      <c r="Y310" s="5">
        <v>7.2697000000000003</v>
      </c>
      <c r="Z310">
        <v>-14.909599999999999</v>
      </c>
      <c r="AA310">
        <v>-0.66369999999999996</v>
      </c>
      <c r="AB310">
        <v>5.0711000000000004</v>
      </c>
      <c r="AC310">
        <v>-0.59850000000000003</v>
      </c>
      <c r="AD310">
        <v>15.9076</v>
      </c>
      <c r="AE310">
        <v>-9.8628999999999998</v>
      </c>
      <c r="AF310">
        <v>-14.5936</v>
      </c>
      <c r="AG310">
        <v>57.956000000000003</v>
      </c>
      <c r="AH310">
        <v>407810.91310000001</v>
      </c>
      <c r="AJ310">
        <v>4.5274999999999999</v>
      </c>
      <c r="AK310">
        <v>14.7561</v>
      </c>
      <c r="AL310">
        <v>0.7611</v>
      </c>
      <c r="AM310">
        <v>18.9114</v>
      </c>
      <c r="AN310">
        <v>-8.1000000000000003E-2</v>
      </c>
      <c r="AO310">
        <v>195.11080000000001</v>
      </c>
      <c r="AP310">
        <v>58.838999999999999</v>
      </c>
      <c r="AQ310">
        <v>47.596299999999999</v>
      </c>
      <c r="AR310">
        <v>5793.1149999999998</v>
      </c>
      <c r="AS310">
        <v>4546676.7903000005</v>
      </c>
      <c r="AU310" s="1">
        <f t="shared" si="33"/>
        <v>45779</v>
      </c>
      <c r="AV310" s="30">
        <f t="shared" si="34"/>
        <v>7.5529314137607297</v>
      </c>
      <c r="AW310" s="31">
        <f t="shared" si="35"/>
        <v>9.1546097568553642E-3</v>
      </c>
      <c r="AX310">
        <f t="shared" ca="1" si="27"/>
        <v>4.2336796638187053</v>
      </c>
      <c r="AY310">
        <f t="shared" ca="1" si="28"/>
        <v>3.0161894353239074</v>
      </c>
      <c r="AZ310">
        <f t="shared" ca="1" si="29"/>
        <v>0.53104976941886073</v>
      </c>
      <c r="BA310">
        <f t="shared" ca="1" si="30"/>
        <v>0.28454285355049169</v>
      </c>
      <c r="BB310">
        <f t="shared" ca="1" si="31"/>
        <v>0.14777668964659138</v>
      </c>
    </row>
    <row r="311" spans="1:54">
      <c r="A311" s="71">
        <v>45786</v>
      </c>
      <c r="B311" s="5">
        <v>6.5023999999999997</v>
      </c>
      <c r="C311">
        <v>8.5348000000000006</v>
      </c>
      <c r="D311">
        <v>9.4700000000000006E-2</v>
      </c>
      <c r="E311">
        <v>46.280500000000004</v>
      </c>
      <c r="F311">
        <v>2.3039000000000001</v>
      </c>
      <c r="G311">
        <v>0</v>
      </c>
      <c r="H311">
        <v>20.004100000000001</v>
      </c>
      <c r="I311">
        <v>5.1349999999999998</v>
      </c>
      <c r="J311">
        <v>3777.5</v>
      </c>
      <c r="K311">
        <v>14770613.043400001</v>
      </c>
      <c r="M311" s="71">
        <v>45786</v>
      </c>
      <c r="N311" s="5">
        <v>7.4942000000000002</v>
      </c>
      <c r="O311">
        <v>5.9085999999999999</v>
      </c>
      <c r="P311">
        <v>-0.1166</v>
      </c>
      <c r="Q311">
        <v>32.870600000000003</v>
      </c>
      <c r="R311">
        <v>0.91180000000000005</v>
      </c>
      <c r="S311" t="s">
        <v>33</v>
      </c>
      <c r="T311">
        <v>34.053600000000003</v>
      </c>
      <c r="U311">
        <v>15.2033</v>
      </c>
      <c r="V311">
        <v>3495</v>
      </c>
      <c r="W311">
        <v>4765503.7280999999</v>
      </c>
      <c r="Y311" s="5">
        <v>7.2697000000000003</v>
      </c>
      <c r="Z311">
        <v>-14.909599999999999</v>
      </c>
      <c r="AA311">
        <v>-0.66369999999999996</v>
      </c>
      <c r="AB311">
        <v>5.0711000000000004</v>
      </c>
      <c r="AC311">
        <v>-0.59850000000000003</v>
      </c>
      <c r="AD311">
        <v>15.9076</v>
      </c>
      <c r="AE311">
        <v>-9.8628999999999998</v>
      </c>
      <c r="AF311">
        <v>-14.5936</v>
      </c>
      <c r="AG311">
        <v>60.171999999999997</v>
      </c>
      <c r="AH311">
        <v>423405.9767</v>
      </c>
      <c r="AJ311">
        <v>4.8479999999999999</v>
      </c>
      <c r="AK311">
        <v>14.7561</v>
      </c>
      <c r="AL311">
        <v>0.7611</v>
      </c>
      <c r="AM311">
        <v>18.9114</v>
      </c>
      <c r="AN311">
        <v>-8.1000000000000003E-2</v>
      </c>
      <c r="AO311">
        <v>195.11080000000001</v>
      </c>
      <c r="AP311">
        <v>58.838999999999999</v>
      </c>
      <c r="AQ311">
        <v>47.596299999999999</v>
      </c>
      <c r="AR311">
        <v>6195.9480000000003</v>
      </c>
      <c r="AS311">
        <v>4862836.4347000001</v>
      </c>
      <c r="AU311" s="1">
        <f t="shared" si="33"/>
        <v>45786</v>
      </c>
      <c r="AV311" s="30">
        <f t="shared" si="34"/>
        <v>7.9366195151664476</v>
      </c>
      <c r="AW311" s="31">
        <f t="shared" si="35"/>
        <v>0.12825477210816627</v>
      </c>
      <c r="AX311">
        <f t="shared" ca="1" si="27"/>
        <v>4.2085605723278894</v>
      </c>
      <c r="AY311">
        <f t="shared" ca="1" si="28"/>
        <v>2.9260391974439837</v>
      </c>
      <c r="AZ311">
        <f t="shared" ca="1" si="29"/>
        <v>0.42008349129075717</v>
      </c>
      <c r="BA311">
        <f t="shared" ca="1" si="30"/>
        <v>0.27033026031267537</v>
      </c>
      <c r="BB311">
        <f t="shared" ca="1" si="31"/>
        <v>0.13713371679667208</v>
      </c>
    </row>
    <row r="312" spans="1:54">
      <c r="A312" s="71">
        <v>45793</v>
      </c>
      <c r="B312" s="5">
        <v>6.95</v>
      </c>
      <c r="C312">
        <v>8.5348000000000006</v>
      </c>
      <c r="D312">
        <v>9.4700000000000006E-2</v>
      </c>
      <c r="E312">
        <v>46.280500000000004</v>
      </c>
      <c r="F312">
        <v>2.3039000000000001</v>
      </c>
      <c r="G312">
        <v>0</v>
      </c>
      <c r="H312">
        <v>20.004100000000001</v>
      </c>
      <c r="I312">
        <v>5.1349999999999998</v>
      </c>
      <c r="J312">
        <v>4212.5</v>
      </c>
      <c r="K312">
        <v>16471530.7599</v>
      </c>
      <c r="M312" s="71">
        <v>45793</v>
      </c>
      <c r="N312" s="5">
        <v>7.9603999999999999</v>
      </c>
      <c r="O312">
        <v>5.9085999999999999</v>
      </c>
      <c r="P312">
        <v>-0.1166</v>
      </c>
      <c r="Q312">
        <v>32.870600000000003</v>
      </c>
      <c r="R312">
        <v>0.91180000000000005</v>
      </c>
      <c r="S312" t="s">
        <v>33</v>
      </c>
      <c r="T312">
        <v>34.053600000000003</v>
      </c>
      <c r="U312">
        <v>15.2033</v>
      </c>
      <c r="V312">
        <v>3860</v>
      </c>
      <c r="W312">
        <v>5263188.6667999998</v>
      </c>
      <c r="Y312" s="5">
        <v>7.2697000000000003</v>
      </c>
      <c r="Z312">
        <v>-14.909599999999999</v>
      </c>
      <c r="AA312">
        <v>-0.66369999999999996</v>
      </c>
      <c r="AB312">
        <v>5.0711000000000004</v>
      </c>
      <c r="AC312">
        <v>-0.59850000000000003</v>
      </c>
      <c r="AD312">
        <v>15.9076</v>
      </c>
      <c r="AE312">
        <v>-9.8628999999999998</v>
      </c>
      <c r="AF312">
        <v>-14.5936</v>
      </c>
      <c r="AG312">
        <v>75.747</v>
      </c>
      <c r="AH312">
        <v>530232.16240000003</v>
      </c>
      <c r="AJ312">
        <v>5.4202000000000004</v>
      </c>
      <c r="AK312">
        <v>14.7561</v>
      </c>
      <c r="AL312">
        <v>0.7611</v>
      </c>
      <c r="AM312">
        <v>18.9114</v>
      </c>
      <c r="AN312">
        <v>-8.1000000000000003E-2</v>
      </c>
      <c r="AO312">
        <v>195.11080000000001</v>
      </c>
      <c r="AP312">
        <v>58.838999999999999</v>
      </c>
      <c r="AQ312">
        <v>47.596299999999999</v>
      </c>
      <c r="AR312">
        <v>6915.2910000000002</v>
      </c>
      <c r="AS312">
        <v>5427407.2281999998</v>
      </c>
      <c r="AU312" s="1">
        <f t="shared" si="33"/>
        <v>45793</v>
      </c>
      <c r="AV312" s="30">
        <f t="shared" si="34"/>
        <v>8.5177138829545758</v>
      </c>
      <c r="AW312" s="31">
        <f t="shared" si="35"/>
        <v>0.30863157631825133</v>
      </c>
      <c r="AX312">
        <f t="shared" ca="1" si="27"/>
        <v>4.2057107870512453</v>
      </c>
      <c r="AY312">
        <f t="shared" ca="1" si="28"/>
        <v>2.83588895956406</v>
      </c>
      <c r="AZ312">
        <f t="shared" ca="1" si="29"/>
        <v>0.41443545144287375</v>
      </c>
      <c r="BA312">
        <f t="shared" ca="1" si="30"/>
        <v>0.25405928584299875</v>
      </c>
      <c r="BB312">
        <f t="shared" ca="1" si="31"/>
        <v>0.12914266657701684</v>
      </c>
    </row>
    <row r="313" spans="1:54">
      <c r="A313" s="71">
        <v>45800</v>
      </c>
      <c r="B313" s="5">
        <v>6.9936999999999996</v>
      </c>
      <c r="C313">
        <v>8.5348000000000006</v>
      </c>
      <c r="D313">
        <v>9.4700000000000006E-2</v>
      </c>
      <c r="E313">
        <v>46.280500000000004</v>
      </c>
      <c r="F313">
        <v>2.3039000000000001</v>
      </c>
      <c r="G313">
        <v>0</v>
      </c>
      <c r="H313">
        <v>20.004100000000001</v>
      </c>
      <c r="I313">
        <v>5.1349999999999998</v>
      </c>
      <c r="J313">
        <v>4255</v>
      </c>
      <c r="K313">
        <v>16637712.3759</v>
      </c>
      <c r="M313" s="71">
        <v>45800</v>
      </c>
      <c r="N313" s="5">
        <v>7.9423000000000004</v>
      </c>
      <c r="O313">
        <v>5.9085999999999999</v>
      </c>
      <c r="P313">
        <v>-0.1166</v>
      </c>
      <c r="Q313">
        <v>32.870600000000003</v>
      </c>
      <c r="R313">
        <v>0.91180000000000005</v>
      </c>
      <c r="S313" t="s">
        <v>33</v>
      </c>
      <c r="T313">
        <v>34.053600000000003</v>
      </c>
      <c r="U313">
        <v>15.2033</v>
      </c>
      <c r="V313">
        <v>3805</v>
      </c>
      <c r="W313">
        <v>5188195.0459000003</v>
      </c>
      <c r="Y313" s="5">
        <v>7.2697000000000003</v>
      </c>
      <c r="Z313">
        <v>-14.909599999999999</v>
      </c>
      <c r="AA313">
        <v>-0.66369999999999996</v>
      </c>
      <c r="AB313">
        <v>5.0711000000000004</v>
      </c>
      <c r="AC313">
        <v>-0.59850000000000003</v>
      </c>
      <c r="AD313">
        <v>15.9076</v>
      </c>
      <c r="AE313">
        <v>-9.8628999999999998</v>
      </c>
      <c r="AF313">
        <v>-14.5936</v>
      </c>
      <c r="AG313">
        <v>73.52</v>
      </c>
      <c r="AH313">
        <v>514637.09879999998</v>
      </c>
      <c r="AJ313">
        <v>5.4202000000000004</v>
      </c>
      <c r="AK313">
        <v>14.7561</v>
      </c>
      <c r="AL313">
        <v>0.7611</v>
      </c>
      <c r="AM313">
        <v>18.9114</v>
      </c>
      <c r="AN313">
        <v>-8.1000000000000003E-2</v>
      </c>
      <c r="AO313">
        <v>195.11080000000001</v>
      </c>
      <c r="AP313">
        <v>58.838999999999999</v>
      </c>
      <c r="AQ313">
        <v>47.596299999999999</v>
      </c>
      <c r="AR313">
        <v>6915.2910000000002</v>
      </c>
      <c r="AS313">
        <v>5427407.2281999998</v>
      </c>
      <c r="AU313" s="1">
        <f t="shared" si="33"/>
        <v>45800</v>
      </c>
      <c r="AV313" s="30">
        <f t="shared" si="34"/>
        <v>8.5371357155576213</v>
      </c>
      <c r="AW313" s="31">
        <f t="shared" si="35"/>
        <v>0.31466028403086488</v>
      </c>
      <c r="AX313">
        <f t="shared" ca="1" si="27"/>
        <v>4.2028610017746013</v>
      </c>
      <c r="AY313">
        <f t="shared" ca="1" si="28"/>
        <v>2.7457387216841367</v>
      </c>
      <c r="AZ313">
        <f t="shared" ca="1" si="29"/>
        <v>0.40878741159499027</v>
      </c>
      <c r="BA313">
        <f t="shared" ca="1" si="30"/>
        <v>0.25817152070042776</v>
      </c>
      <c r="BB313">
        <f t="shared" ca="1" si="31"/>
        <v>0.13003056104586744</v>
      </c>
    </row>
    <row r="314" spans="1:54">
      <c r="A314" s="71">
        <v>45807</v>
      </c>
      <c r="B314" s="5">
        <v>7.0091999999999999</v>
      </c>
      <c r="C314">
        <v>8.5348000000000006</v>
      </c>
      <c r="D314">
        <v>9.4700000000000006E-2</v>
      </c>
      <c r="E314">
        <v>46.280500000000004</v>
      </c>
      <c r="F314">
        <v>2.3039000000000001</v>
      </c>
      <c r="G314">
        <v>0</v>
      </c>
      <c r="H314">
        <v>20.004100000000001</v>
      </c>
      <c r="I314">
        <v>5.1349999999999998</v>
      </c>
      <c r="J314">
        <v>4270</v>
      </c>
      <c r="K314">
        <v>16696364.710899999</v>
      </c>
      <c r="M314" s="71">
        <v>45807</v>
      </c>
      <c r="N314" s="5">
        <v>7.3375000000000004</v>
      </c>
      <c r="O314">
        <v>5.9085999999999999</v>
      </c>
      <c r="P314">
        <v>-0.1166</v>
      </c>
      <c r="Q314">
        <v>32.870600000000003</v>
      </c>
      <c r="R314">
        <v>0.91180000000000005</v>
      </c>
      <c r="S314" t="s">
        <v>33</v>
      </c>
      <c r="T314">
        <v>34.053600000000003</v>
      </c>
      <c r="U314">
        <v>15.2033</v>
      </c>
      <c r="V314">
        <v>3700</v>
      </c>
      <c r="W314">
        <v>5045025.4060000004</v>
      </c>
      <c r="Y314" s="5">
        <v>7.2697000000000003</v>
      </c>
      <c r="Z314">
        <v>-14.909599999999999</v>
      </c>
      <c r="AA314">
        <v>-0.66369999999999996</v>
      </c>
      <c r="AB314">
        <v>5.0711000000000004</v>
      </c>
      <c r="AC314">
        <v>-0.59850000000000003</v>
      </c>
      <c r="AD314">
        <v>15.9076</v>
      </c>
      <c r="AE314">
        <v>-9.8628999999999998</v>
      </c>
      <c r="AF314">
        <v>-14.5936</v>
      </c>
      <c r="AG314">
        <v>69.063999999999993</v>
      </c>
      <c r="AH314">
        <v>483446.97159999999</v>
      </c>
      <c r="AJ314">
        <v>5.0692000000000004</v>
      </c>
      <c r="AK314">
        <v>14.7561</v>
      </c>
      <c r="AL314">
        <v>0.7611</v>
      </c>
      <c r="AM314">
        <v>18.9114</v>
      </c>
      <c r="AN314">
        <v>-8.1000000000000003E-2</v>
      </c>
      <c r="AO314">
        <v>195.11080000000001</v>
      </c>
      <c r="AP314">
        <v>58.838999999999999</v>
      </c>
      <c r="AQ314">
        <v>47.596299999999999</v>
      </c>
      <c r="AR314">
        <v>6474.0940000000001</v>
      </c>
      <c r="AS314">
        <v>5081137.1414999999</v>
      </c>
      <c r="AU314" s="1">
        <f t="shared" si="33"/>
        <v>45807</v>
      </c>
      <c r="AV314" s="30">
        <f t="shared" si="34"/>
        <v>8.2483326003839839</v>
      </c>
      <c r="AW314" s="31">
        <f t="shared" si="35"/>
        <v>0.2250132562009006</v>
      </c>
      <c r="AX314">
        <f t="shared" ca="1" si="27"/>
        <v>4.2000112164979582</v>
      </c>
      <c r="AY314">
        <f t="shared" ca="1" si="28"/>
        <v>2.7454135162523103</v>
      </c>
      <c r="AZ314">
        <f t="shared" ca="1" si="29"/>
        <v>0.40197939068846195</v>
      </c>
      <c r="BA314">
        <f t="shared" ca="1" si="30"/>
        <v>0.26425089050655159</v>
      </c>
      <c r="BB314">
        <f t="shared" ca="1" si="31"/>
        <v>0.13091845551471801</v>
      </c>
    </row>
    <row r="315" spans="1:54">
      <c r="A315" s="71">
        <v>45814</v>
      </c>
      <c r="B315" s="5">
        <v>6.7579000000000002</v>
      </c>
      <c r="C315">
        <v>8.5348000000000006</v>
      </c>
      <c r="D315">
        <v>9.4700000000000006E-2</v>
      </c>
      <c r="E315">
        <v>46.280500000000004</v>
      </c>
      <c r="F315">
        <v>2.3039000000000001</v>
      </c>
      <c r="G315">
        <v>0</v>
      </c>
      <c r="H315">
        <v>20.004100000000001</v>
      </c>
      <c r="I315">
        <v>5.1349999999999998</v>
      </c>
      <c r="J315">
        <v>4117.5</v>
      </c>
      <c r="K315">
        <v>15741729.251800001</v>
      </c>
      <c r="M315" s="71">
        <v>45814</v>
      </c>
      <c r="N315" s="5">
        <v>7.1094999999999997</v>
      </c>
      <c r="O315">
        <v>5.9085999999999999</v>
      </c>
      <c r="P315">
        <v>-0.1166</v>
      </c>
      <c r="Q315">
        <v>32.870600000000003</v>
      </c>
      <c r="R315">
        <v>0.91180000000000005</v>
      </c>
      <c r="S315" t="s">
        <v>33</v>
      </c>
      <c r="T315">
        <v>34.053600000000003</v>
      </c>
      <c r="U315">
        <v>15.2033</v>
      </c>
      <c r="V315">
        <v>3550</v>
      </c>
      <c r="W315">
        <v>4826727.1156000001</v>
      </c>
      <c r="Y315" s="5">
        <v>7.2697000000000003</v>
      </c>
      <c r="Z315">
        <v>-14.909599999999999</v>
      </c>
      <c r="AA315">
        <v>-0.66369999999999996</v>
      </c>
      <c r="AB315">
        <v>5.0711000000000004</v>
      </c>
      <c r="AC315">
        <v>-0.59850000000000003</v>
      </c>
      <c r="AD315">
        <v>15.9076</v>
      </c>
      <c r="AE315">
        <v>-9.8628999999999998</v>
      </c>
      <c r="AF315">
        <v>-14.5936</v>
      </c>
      <c r="AG315">
        <v>66.055999999999997</v>
      </c>
      <c r="AH315">
        <v>462393.63569999998</v>
      </c>
      <c r="AJ315">
        <v>4.7945000000000002</v>
      </c>
      <c r="AK315">
        <v>14.7561</v>
      </c>
      <c r="AL315">
        <v>0.7611</v>
      </c>
      <c r="AM315">
        <v>18.9114</v>
      </c>
      <c r="AN315">
        <v>-8.1000000000000003E-2</v>
      </c>
      <c r="AO315">
        <v>195.11080000000001</v>
      </c>
      <c r="AP315">
        <v>58.838999999999999</v>
      </c>
      <c r="AQ315">
        <v>47.596299999999999</v>
      </c>
      <c r="AR315">
        <v>6390</v>
      </c>
      <c r="AS315">
        <v>4810143.1606000001</v>
      </c>
      <c r="AU315" s="1">
        <f t="shared" si="33"/>
        <v>45814</v>
      </c>
      <c r="AV315" s="30">
        <f t="shared" si="34"/>
        <v>7.9464378715747799</v>
      </c>
      <c r="AW315" s="31">
        <f t="shared" si="35"/>
        <v>0.13130247631888117</v>
      </c>
      <c r="AX315">
        <f t="shared" ref="AX315:AX372" ca="1" si="36">+_xlfn.PERCENTILE.INC(OFFSET(AW315,-52,0,52,1),0.9)</f>
        <v>4.1971614312213141</v>
      </c>
      <c r="AY315">
        <f t="shared" ref="AY315:AY372" ca="1" si="37">+_xlfn.PERCENTILE.INC(OFFSET(AW315,-52,0,52,1),0.75)</f>
        <v>2.7450883108204844</v>
      </c>
      <c r="AZ315">
        <f t="shared" ref="AZ315:AZ372" ca="1" si="38">+_xlfn.PERCENTILE.INC(OFFSET(AW315,-52,0,52,1),0.5)</f>
        <v>0.39517136978193362</v>
      </c>
      <c r="BA315">
        <f t="shared" ref="BA315:BA372" ca="1" si="39">+_xlfn.PERCENTILE.INC(OFFSET(AW315,-52,0,52,1),0.25)</f>
        <v>0.24994705098556974</v>
      </c>
      <c r="BB315">
        <f t="shared" ref="BB315:BB372" ca="1" si="40">+_xlfn.PERCENTILE.INC(OFFSET(AW315,-52,0,52,1),0.1)</f>
        <v>0.1318063499835686</v>
      </c>
    </row>
    <row r="316" spans="1:54">
      <c r="A316" s="71">
        <v>45821</v>
      </c>
      <c r="B316" s="5">
        <v>6.9667000000000003</v>
      </c>
      <c r="C316">
        <v>8.5348000000000006</v>
      </c>
      <c r="D316">
        <v>9.4700000000000006E-2</v>
      </c>
      <c r="E316">
        <v>46.280500000000004</v>
      </c>
      <c r="F316">
        <v>2.3039000000000001</v>
      </c>
      <c r="G316">
        <v>0</v>
      </c>
      <c r="H316">
        <v>20.004100000000001</v>
      </c>
      <c r="I316">
        <v>5.1349999999999998</v>
      </c>
      <c r="J316">
        <v>4325</v>
      </c>
      <c r="K316">
        <v>16535028.2973</v>
      </c>
      <c r="M316" s="71">
        <v>45821</v>
      </c>
      <c r="N316" s="5">
        <v>7.1776999999999997</v>
      </c>
      <c r="O316">
        <v>5.9085999999999999</v>
      </c>
      <c r="P316">
        <v>-0.1166</v>
      </c>
      <c r="Q316">
        <v>32.870600000000003</v>
      </c>
      <c r="R316">
        <v>0.91180000000000005</v>
      </c>
      <c r="S316" t="s">
        <v>33</v>
      </c>
      <c r="T316">
        <v>34.053600000000003</v>
      </c>
      <c r="U316">
        <v>15.2033</v>
      </c>
      <c r="V316">
        <v>3565</v>
      </c>
      <c r="W316">
        <v>4847121.7372000003</v>
      </c>
      <c r="Y316" s="5">
        <v>7.2697000000000003</v>
      </c>
      <c r="Z316">
        <v>-14.909599999999999</v>
      </c>
      <c r="AA316">
        <v>-0.66369999999999996</v>
      </c>
      <c r="AB316">
        <v>5.0711000000000004</v>
      </c>
      <c r="AC316">
        <v>-0.59850000000000003</v>
      </c>
      <c r="AD316">
        <v>15.9076</v>
      </c>
      <c r="AE316">
        <v>-9.8628999999999998</v>
      </c>
      <c r="AF316">
        <v>-14.5936</v>
      </c>
      <c r="AG316">
        <v>61.6</v>
      </c>
      <c r="AH316">
        <v>431203.5085</v>
      </c>
      <c r="AJ316">
        <v>4.8022</v>
      </c>
      <c r="AK316">
        <v>14.7561</v>
      </c>
      <c r="AL316">
        <v>0.7611</v>
      </c>
      <c r="AM316">
        <v>18.9114</v>
      </c>
      <c r="AN316">
        <v>-8.1000000000000003E-2</v>
      </c>
      <c r="AO316">
        <v>195.11080000000001</v>
      </c>
      <c r="AP316">
        <v>58.838999999999999</v>
      </c>
      <c r="AQ316">
        <v>47.596299999999999</v>
      </c>
      <c r="AR316">
        <v>6400</v>
      </c>
      <c r="AS316">
        <v>4817670.7712000003</v>
      </c>
      <c r="AU316" s="1">
        <f t="shared" si="33"/>
        <v>45821</v>
      </c>
      <c r="AV316" s="30">
        <f t="shared" si="34"/>
        <v>8.0801838061099396</v>
      </c>
      <c r="AW316" s="31">
        <f t="shared" si="35"/>
        <v>0.17281839109081612</v>
      </c>
      <c r="AX316">
        <f t="shared" ca="1" si="36"/>
        <v>4.1943116459446701</v>
      </c>
      <c r="AY316">
        <f t="shared" ca="1" si="37"/>
        <v>2.7447631053886585</v>
      </c>
      <c r="AZ316">
        <f t="shared" ca="1" si="38"/>
        <v>0.39071680399118325</v>
      </c>
      <c r="BA316">
        <f t="shared" ca="1" si="39"/>
        <v>0.23754525000325893</v>
      </c>
      <c r="BB316">
        <f t="shared" ca="1" si="40"/>
        <v>0.12977862421352371</v>
      </c>
    </row>
    <row r="317" spans="1:54">
      <c r="A317" s="71">
        <v>45828</v>
      </c>
      <c r="B317" s="5">
        <v>6.7981999999999996</v>
      </c>
      <c r="C317">
        <v>8.5348000000000006</v>
      </c>
      <c r="D317">
        <v>9.4700000000000006E-2</v>
      </c>
      <c r="E317">
        <v>46.280500000000004</v>
      </c>
      <c r="F317">
        <v>2.3039000000000001</v>
      </c>
      <c r="G317">
        <v>0</v>
      </c>
      <c r="H317">
        <v>20.004100000000001</v>
      </c>
      <c r="I317">
        <v>5.1349999999999998</v>
      </c>
      <c r="J317">
        <v>4157.5</v>
      </c>
      <c r="K317">
        <v>15894654.369000001</v>
      </c>
      <c r="M317" s="71">
        <v>45828</v>
      </c>
      <c r="N317" s="5">
        <v>7.0580999999999996</v>
      </c>
      <c r="O317">
        <v>5.9085999999999999</v>
      </c>
      <c r="P317">
        <v>-0.1166</v>
      </c>
      <c r="Q317">
        <v>32.870600000000003</v>
      </c>
      <c r="R317">
        <v>0.91180000000000005</v>
      </c>
      <c r="S317" t="s">
        <v>33</v>
      </c>
      <c r="T317">
        <v>34.053600000000003</v>
      </c>
      <c r="U317">
        <v>15.2033</v>
      </c>
      <c r="V317">
        <v>3430</v>
      </c>
      <c r="W317">
        <v>4663570.1425999999</v>
      </c>
      <c r="Y317" s="5">
        <v>7.2697000000000003</v>
      </c>
      <c r="Z317">
        <v>-14.909599999999999</v>
      </c>
      <c r="AA317">
        <v>-0.66369999999999996</v>
      </c>
      <c r="AB317">
        <v>5.0711000000000004</v>
      </c>
      <c r="AC317">
        <v>-0.59850000000000003</v>
      </c>
      <c r="AD317">
        <v>15.9076</v>
      </c>
      <c r="AE317">
        <v>-9.8628999999999998</v>
      </c>
      <c r="AF317">
        <v>-14.5936</v>
      </c>
      <c r="AG317">
        <v>57.924999999999997</v>
      </c>
      <c r="AH317">
        <v>405471.65360000002</v>
      </c>
      <c r="AJ317">
        <v>4.97</v>
      </c>
      <c r="AK317">
        <v>14.7561</v>
      </c>
      <c r="AL317">
        <v>0.7611</v>
      </c>
      <c r="AM317">
        <v>18.9114</v>
      </c>
      <c r="AN317">
        <v>-8.1000000000000003E-2</v>
      </c>
      <c r="AO317">
        <v>195.11080000000001</v>
      </c>
      <c r="AP317">
        <v>58.838999999999999</v>
      </c>
      <c r="AQ317">
        <v>47.596299999999999</v>
      </c>
      <c r="AR317">
        <v>6620</v>
      </c>
      <c r="AS317">
        <v>4983278.2039999999</v>
      </c>
      <c r="AU317" s="1">
        <f t="shared" si="33"/>
        <v>45828</v>
      </c>
      <c r="AV317" s="30">
        <f t="shared" si="34"/>
        <v>8.0465549767362532</v>
      </c>
      <c r="AW317" s="31">
        <f t="shared" si="35"/>
        <v>0.1623797065879172</v>
      </c>
      <c r="AX317">
        <f t="shared" ca="1" si="36"/>
        <v>4.1914618606680261</v>
      </c>
      <c r="AY317">
        <f t="shared" ca="1" si="37"/>
        <v>2.7444378999568322</v>
      </c>
      <c r="AZ317">
        <f t="shared" ca="1" si="38"/>
        <v>0.38626223820043282</v>
      </c>
      <c r="BA317">
        <f t="shared" ca="1" si="39"/>
        <v>0.2250132562009006</v>
      </c>
      <c r="BB317">
        <f t="shared" ca="1" si="40"/>
        <v>0.1300833946345952</v>
      </c>
    </row>
    <row r="318" spans="1:54">
      <c r="A318" s="71">
        <v>45835</v>
      </c>
      <c r="B318" s="5">
        <v>6.6497999999999999</v>
      </c>
      <c r="C318">
        <v>8.5348000000000006</v>
      </c>
      <c r="D318">
        <v>9.4700000000000006E-2</v>
      </c>
      <c r="E318">
        <v>46.280500000000004</v>
      </c>
      <c r="F318">
        <v>2.3039000000000001</v>
      </c>
      <c r="G318">
        <v>0</v>
      </c>
      <c r="H318">
        <v>20.004100000000001</v>
      </c>
      <c r="I318">
        <v>5.1349999999999998</v>
      </c>
      <c r="J318">
        <v>4010</v>
      </c>
      <c r="K318">
        <v>15330742.999299999</v>
      </c>
      <c r="M318" s="71">
        <v>45835</v>
      </c>
      <c r="N318" s="5">
        <v>6.84</v>
      </c>
      <c r="O318">
        <v>5.9085999999999999</v>
      </c>
      <c r="P318">
        <v>-0.1166</v>
      </c>
      <c r="Q318">
        <v>32.870600000000003</v>
      </c>
      <c r="R318">
        <v>0.91180000000000005</v>
      </c>
      <c r="S318" t="s">
        <v>33</v>
      </c>
      <c r="T318">
        <v>34.053600000000003</v>
      </c>
      <c r="U318">
        <v>15.2033</v>
      </c>
      <c r="V318">
        <v>3390</v>
      </c>
      <c r="W318">
        <v>4609184.4850000003</v>
      </c>
      <c r="Y318" s="5">
        <v>7.2697000000000003</v>
      </c>
      <c r="Z318">
        <v>-14.909599999999999</v>
      </c>
      <c r="AA318">
        <v>-0.66369999999999996</v>
      </c>
      <c r="AB318">
        <v>5.0711000000000004</v>
      </c>
      <c r="AC318">
        <v>-0.59850000000000003</v>
      </c>
      <c r="AD318">
        <v>15.9076</v>
      </c>
      <c r="AE318">
        <v>-9.8628999999999998</v>
      </c>
      <c r="AF318">
        <v>-14.5936</v>
      </c>
      <c r="AG318">
        <v>55.362000000000002</v>
      </c>
      <c r="AH318">
        <v>387537.33049999998</v>
      </c>
      <c r="AJ318">
        <v>4.7106000000000003</v>
      </c>
      <c r="AK318">
        <v>14.7561</v>
      </c>
      <c r="AL318">
        <v>0.7611</v>
      </c>
      <c r="AM318">
        <v>18.9114</v>
      </c>
      <c r="AN318">
        <v>-8.1000000000000003E-2</v>
      </c>
      <c r="AO318">
        <v>195.11080000000001</v>
      </c>
      <c r="AP318">
        <v>58.838999999999999</v>
      </c>
      <c r="AQ318">
        <v>47.596299999999999</v>
      </c>
      <c r="AR318">
        <v>6280</v>
      </c>
      <c r="AS318">
        <v>4727339.4441999998</v>
      </c>
      <c r="AU318" s="1">
        <f t="shared" si="33"/>
        <v>45835</v>
      </c>
      <c r="AV318" s="30">
        <f t="shared" si="34"/>
        <v>7.8002389100723475</v>
      </c>
      <c r="AW318" s="31">
        <f t="shared" si="35"/>
        <v>8.5921032414993492E-2</v>
      </c>
      <c r="AX318">
        <f t="shared" ca="1" si="36"/>
        <v>4.1886120753913829</v>
      </c>
      <c r="AY318">
        <f t="shared" ca="1" si="37"/>
        <v>2.7344523010583375</v>
      </c>
      <c r="AZ318">
        <f t="shared" ca="1" si="38"/>
        <v>0.38235444233919247</v>
      </c>
      <c r="BA318">
        <f t="shared" ca="1" si="39"/>
        <v>0.19497406585143101</v>
      </c>
      <c r="BB318">
        <f t="shared" ca="1" si="40"/>
        <v>0.13038816505566669</v>
      </c>
    </row>
    <row r="319" spans="1:54">
      <c r="A319" s="71">
        <v>45842</v>
      </c>
      <c r="B319" s="5">
        <v>6.5846999999999998</v>
      </c>
      <c r="C319">
        <v>6.2013999999999996</v>
      </c>
      <c r="D319">
        <v>-1.2999999999999999E-3</v>
      </c>
      <c r="E319">
        <v>46.950200000000002</v>
      </c>
      <c r="F319">
        <v>2.3725000000000001</v>
      </c>
      <c r="G319">
        <v>0</v>
      </c>
      <c r="H319">
        <v>20.842600000000001</v>
      </c>
      <c r="I319">
        <v>4.2907999999999999</v>
      </c>
      <c r="J319">
        <v>3997.5</v>
      </c>
      <c r="K319">
        <v>15722678.9002</v>
      </c>
      <c r="M319" s="71">
        <v>45842</v>
      </c>
      <c r="N319" s="5">
        <v>7.8186999999999998</v>
      </c>
      <c r="O319">
        <v>3.5150999999999999</v>
      </c>
      <c r="P319">
        <v>-0.22869999999999999</v>
      </c>
      <c r="Q319">
        <v>31.490200000000002</v>
      </c>
      <c r="R319">
        <v>1.2161999999999999</v>
      </c>
      <c r="S319" t="s">
        <v>33</v>
      </c>
      <c r="T319">
        <v>31.7622</v>
      </c>
      <c r="U319">
        <v>12.0677</v>
      </c>
      <c r="V319">
        <v>3620</v>
      </c>
      <c r="W319">
        <v>4921902.0164000001</v>
      </c>
      <c r="Y319" s="5">
        <v>7.2697000000000003</v>
      </c>
      <c r="Z319">
        <v>-20.0427</v>
      </c>
      <c r="AA319">
        <v>-0.89910000000000001</v>
      </c>
      <c r="AB319">
        <v>6.9074999999999998</v>
      </c>
      <c r="AC319">
        <v>-0.59850000000000003</v>
      </c>
      <c r="AD319">
        <v>15.9076</v>
      </c>
      <c r="AE319">
        <v>-14.600300000000001</v>
      </c>
      <c r="AF319">
        <v>-19.234999999999999</v>
      </c>
      <c r="AG319">
        <v>53.023000000000003</v>
      </c>
      <c r="AH319">
        <v>371162.51370000001</v>
      </c>
      <c r="AJ319">
        <v>5.0933000000000002</v>
      </c>
      <c r="AK319">
        <v>17.3033</v>
      </c>
      <c r="AL319">
        <v>0.79649999999999999</v>
      </c>
      <c r="AM319">
        <v>21.0457</v>
      </c>
      <c r="AN319">
        <v>-2.3E-3</v>
      </c>
      <c r="AO319">
        <v>0</v>
      </c>
      <c r="AP319">
        <v>56.368699999999997</v>
      </c>
      <c r="AQ319">
        <v>44.298200000000001</v>
      </c>
      <c r="AR319">
        <v>6760</v>
      </c>
      <c r="AS319">
        <v>5088664.7521000002</v>
      </c>
      <c r="AU319" s="1">
        <f t="shared" si="33"/>
        <v>45842</v>
      </c>
      <c r="AV319" s="30">
        <f t="shared" si="34"/>
        <v>8.119072062493947</v>
      </c>
      <c r="AW319" s="31">
        <f t="shared" si="35"/>
        <v>0.18488964800998015</v>
      </c>
      <c r="AX319">
        <f t="shared" ca="1" si="36"/>
        <v>4.1857622901147389</v>
      </c>
      <c r="AY319">
        <f t="shared" ca="1" si="37"/>
        <v>2.7244667021598432</v>
      </c>
      <c r="AZ319">
        <f t="shared" ca="1" si="38"/>
        <v>0.37844664647795212</v>
      </c>
      <c r="BA319">
        <f t="shared" ca="1" si="39"/>
        <v>0.17888969674621197</v>
      </c>
      <c r="BB319">
        <f t="shared" ca="1" si="40"/>
        <v>0.12825266748929443</v>
      </c>
    </row>
    <row r="320" spans="1:54">
      <c r="A320" s="71">
        <v>45849</v>
      </c>
      <c r="B320" s="5">
        <v>6.5350999999999999</v>
      </c>
      <c r="C320">
        <v>6.2013999999999996</v>
      </c>
      <c r="D320">
        <v>-1.2999999999999999E-3</v>
      </c>
      <c r="E320">
        <v>46.950200000000002</v>
      </c>
      <c r="F320">
        <v>2.3725000000000001</v>
      </c>
      <c r="G320">
        <v>0</v>
      </c>
      <c r="H320">
        <v>20.842600000000001</v>
      </c>
      <c r="I320">
        <v>4.2907999999999999</v>
      </c>
      <c r="J320">
        <v>3945</v>
      </c>
      <c r="K320">
        <v>15516189.683900001</v>
      </c>
      <c r="M320" s="71">
        <v>45849</v>
      </c>
      <c r="N320" s="5">
        <v>7.4785000000000004</v>
      </c>
      <c r="O320">
        <v>3.5150999999999999</v>
      </c>
      <c r="P320">
        <v>-0.22869999999999999</v>
      </c>
      <c r="Q320">
        <v>31.490200000000002</v>
      </c>
      <c r="R320">
        <v>1.2161999999999999</v>
      </c>
      <c r="S320" t="s">
        <v>33</v>
      </c>
      <c r="T320">
        <v>31.7622</v>
      </c>
      <c r="U320">
        <v>12.0677</v>
      </c>
      <c r="V320">
        <v>3495</v>
      </c>
      <c r="W320">
        <v>4751946.8362999996</v>
      </c>
      <c r="Y320" s="5">
        <v>7.2697000000000003</v>
      </c>
      <c r="Z320">
        <v>-20.0427</v>
      </c>
      <c r="AA320">
        <v>-0.89910000000000001</v>
      </c>
      <c r="AB320">
        <v>6.9074999999999998</v>
      </c>
      <c r="AC320">
        <v>-0.59850000000000003</v>
      </c>
      <c r="AD320">
        <v>15.9076</v>
      </c>
      <c r="AE320">
        <v>-14.600300000000001</v>
      </c>
      <c r="AF320">
        <v>-19.234999999999999</v>
      </c>
      <c r="AG320">
        <v>50.35</v>
      </c>
      <c r="AH320">
        <v>352448.4374</v>
      </c>
      <c r="AJ320">
        <v>4.7389999999999999</v>
      </c>
      <c r="AK320">
        <v>17.3033</v>
      </c>
      <c r="AL320">
        <v>0.79649999999999999</v>
      </c>
      <c r="AM320">
        <v>21.0457</v>
      </c>
      <c r="AN320">
        <v>-2.3E-3</v>
      </c>
      <c r="AO320">
        <v>0</v>
      </c>
      <c r="AP320">
        <v>56.368699999999997</v>
      </c>
      <c r="AQ320">
        <v>44.298200000000001</v>
      </c>
      <c r="AR320">
        <v>6290</v>
      </c>
      <c r="AS320">
        <v>4734867.0548</v>
      </c>
      <c r="AU320" s="1">
        <f t="shared" si="33"/>
        <v>45849</v>
      </c>
      <c r="AV320" s="30">
        <f t="shared" si="34"/>
        <v>7.8532212024811621</v>
      </c>
      <c r="AW320" s="31">
        <f t="shared" si="35"/>
        <v>0.10236720211511129</v>
      </c>
      <c r="AX320">
        <f t="shared" ca="1" si="36"/>
        <v>4.1829125048380948</v>
      </c>
      <c r="AY320">
        <f t="shared" ca="1" si="37"/>
        <v>2.7144811032613489</v>
      </c>
      <c r="AZ320">
        <f t="shared" ca="1" si="38"/>
        <v>0.3465534652544085</v>
      </c>
      <c r="BA320">
        <f t="shared" ca="1" si="39"/>
        <v>0.18187183378018915</v>
      </c>
      <c r="BB320">
        <f t="shared" ca="1" si="40"/>
        <v>0.12825371979873035</v>
      </c>
    </row>
    <row r="321" spans="1:54">
      <c r="A321" s="71">
        <v>45856</v>
      </c>
      <c r="B321" s="5">
        <v>6.58</v>
      </c>
      <c r="C321">
        <v>6.2013999999999996</v>
      </c>
      <c r="D321">
        <v>-1.2999999999999999E-3</v>
      </c>
      <c r="E321">
        <v>46.950200000000002</v>
      </c>
      <c r="F321">
        <v>2.3725000000000001</v>
      </c>
      <c r="G321">
        <v>0</v>
      </c>
      <c r="H321">
        <v>20.842600000000001</v>
      </c>
      <c r="I321">
        <v>4.2907999999999999</v>
      </c>
      <c r="J321">
        <v>3992.5</v>
      </c>
      <c r="K321">
        <v>15703013.260500001</v>
      </c>
      <c r="M321" s="71">
        <v>45856</v>
      </c>
      <c r="N321" s="5">
        <v>7.6893000000000002</v>
      </c>
      <c r="O321">
        <v>3.5150999999999999</v>
      </c>
      <c r="P321">
        <v>-0.22869999999999999</v>
      </c>
      <c r="Q321">
        <v>31.490200000000002</v>
      </c>
      <c r="R321">
        <v>1.2161999999999999</v>
      </c>
      <c r="S321" t="s">
        <v>33</v>
      </c>
      <c r="T321">
        <v>31.7622</v>
      </c>
      <c r="U321">
        <v>12.0677</v>
      </c>
      <c r="V321">
        <v>3695</v>
      </c>
      <c r="W321">
        <v>5023875.1244999999</v>
      </c>
      <c r="Y321" s="5">
        <v>7.2697000000000003</v>
      </c>
      <c r="Z321">
        <v>-20.0427</v>
      </c>
      <c r="AA321">
        <v>-0.89910000000000001</v>
      </c>
      <c r="AB321">
        <v>6.9074999999999998</v>
      </c>
      <c r="AC321">
        <v>-0.59850000000000003</v>
      </c>
      <c r="AD321">
        <v>15.9076</v>
      </c>
      <c r="AE321">
        <v>-14.600300000000001</v>
      </c>
      <c r="AF321">
        <v>-19.234999999999999</v>
      </c>
      <c r="AG321">
        <v>51.018000000000001</v>
      </c>
      <c r="AH321">
        <v>357126.95640000002</v>
      </c>
      <c r="AJ321">
        <v>5.0707000000000004</v>
      </c>
      <c r="AK321">
        <v>17.3033</v>
      </c>
      <c r="AL321">
        <v>0.79649999999999999</v>
      </c>
      <c r="AM321">
        <v>21.0457</v>
      </c>
      <c r="AN321">
        <v>-2.3E-3</v>
      </c>
      <c r="AO321">
        <v>0</v>
      </c>
      <c r="AP321">
        <v>56.368699999999997</v>
      </c>
      <c r="AQ321">
        <v>44.298200000000001</v>
      </c>
      <c r="AR321">
        <v>6730</v>
      </c>
      <c r="AS321">
        <v>5066081.9203000003</v>
      </c>
      <c r="AU321" s="1">
        <f t="shared" si="33"/>
        <v>45856</v>
      </c>
      <c r="AV321" s="30">
        <f t="shared" si="34"/>
        <v>8.0743964050734753</v>
      </c>
      <c r="AW321" s="31">
        <f t="shared" si="35"/>
        <v>0.17102193089173848</v>
      </c>
      <c r="AX321">
        <f t="shared" ca="1" si="36"/>
        <v>4.1800627195614508</v>
      </c>
      <c r="AY321">
        <f t="shared" ca="1" si="37"/>
        <v>2.7044955043628542</v>
      </c>
      <c r="AZ321">
        <f t="shared" ca="1" si="38"/>
        <v>0.31466028403086488</v>
      </c>
      <c r="BA321">
        <f t="shared" ca="1" si="39"/>
        <v>0.17281839109081612</v>
      </c>
      <c r="BB321">
        <f t="shared" ca="1" si="40"/>
        <v>0.1282442490138071</v>
      </c>
    </row>
    <row r="322" spans="1:54">
      <c r="A322" s="71">
        <v>45863</v>
      </c>
      <c r="B322" s="5">
        <v>6.8566000000000003</v>
      </c>
      <c r="C322">
        <v>6.2013999999999996</v>
      </c>
      <c r="D322">
        <v>-1.2999999999999999E-3</v>
      </c>
      <c r="E322">
        <v>46.950200000000002</v>
      </c>
      <c r="F322">
        <v>2.3725000000000001</v>
      </c>
      <c r="G322">
        <v>0</v>
      </c>
      <c r="H322">
        <v>20.842600000000001</v>
      </c>
      <c r="I322">
        <v>4.2907999999999999</v>
      </c>
      <c r="J322">
        <v>4285</v>
      </c>
      <c r="K322">
        <v>16853453.180100001</v>
      </c>
      <c r="M322" s="71">
        <v>45863</v>
      </c>
      <c r="N322" s="5">
        <v>7.9523000000000001</v>
      </c>
      <c r="O322">
        <v>3.5150999999999999</v>
      </c>
      <c r="P322">
        <v>-0.22869999999999999</v>
      </c>
      <c r="Q322">
        <v>31.490200000000002</v>
      </c>
      <c r="R322">
        <v>1.2161999999999999</v>
      </c>
      <c r="S322" t="s">
        <v>33</v>
      </c>
      <c r="T322">
        <v>31.7622</v>
      </c>
      <c r="U322">
        <v>12.0677</v>
      </c>
      <c r="V322">
        <v>3840</v>
      </c>
      <c r="W322">
        <v>5221023.1333999997</v>
      </c>
      <c r="Y322" s="5">
        <v>7.2697000000000003</v>
      </c>
      <c r="Z322">
        <v>-20.0427</v>
      </c>
      <c r="AA322">
        <v>-0.89910000000000001</v>
      </c>
      <c r="AB322">
        <v>6.9074999999999998</v>
      </c>
      <c r="AC322">
        <v>-0.59850000000000003</v>
      </c>
      <c r="AD322">
        <v>15.9076</v>
      </c>
      <c r="AE322">
        <v>-14.600300000000001</v>
      </c>
      <c r="AF322">
        <v>-19.234999999999999</v>
      </c>
      <c r="AG322">
        <v>51.686</v>
      </c>
      <c r="AH322">
        <v>361805.4755</v>
      </c>
      <c r="AJ322">
        <v>5.3872</v>
      </c>
      <c r="AK322">
        <v>17.3033</v>
      </c>
      <c r="AL322">
        <v>0.79649999999999999</v>
      </c>
      <c r="AM322">
        <v>21.0457</v>
      </c>
      <c r="AN322">
        <v>-2.3E-3</v>
      </c>
      <c r="AO322">
        <v>0</v>
      </c>
      <c r="AP322">
        <v>56.368699999999997</v>
      </c>
      <c r="AQ322">
        <v>44.298200000000001</v>
      </c>
      <c r="AR322">
        <v>7150</v>
      </c>
      <c r="AS322">
        <v>5382241.5647</v>
      </c>
      <c r="AU322" s="1">
        <f t="shared" si="33"/>
        <v>45863</v>
      </c>
      <c r="AV322" s="30">
        <f t="shared" si="34"/>
        <v>8.4105717754677585</v>
      </c>
      <c r="AW322" s="31">
        <f t="shared" si="35"/>
        <v>0.27537372352169504</v>
      </c>
      <c r="AX322">
        <f t="shared" ca="1" si="36"/>
        <v>4.1448162705900025</v>
      </c>
      <c r="AY322">
        <f t="shared" ca="1" si="37"/>
        <v>2.6834431602587636</v>
      </c>
      <c r="AZ322">
        <f t="shared" ca="1" si="38"/>
        <v>0.31164593017455811</v>
      </c>
      <c r="BA322">
        <f t="shared" ca="1" si="39"/>
        <v>0.17147104594150789</v>
      </c>
      <c r="BB322">
        <f t="shared" ca="1" si="40"/>
        <v>0.12824530132324302</v>
      </c>
    </row>
    <row r="323" spans="1:54">
      <c r="A323" s="71">
        <v>45870</v>
      </c>
      <c r="B323" s="5">
        <v>7.0763999999999996</v>
      </c>
      <c r="C323">
        <v>6.2013999999999996</v>
      </c>
      <c r="D323">
        <v>-1.2999999999999999E-3</v>
      </c>
      <c r="E323">
        <v>46.950200000000002</v>
      </c>
      <c r="F323">
        <v>2.3725000000000001</v>
      </c>
      <c r="G323">
        <v>0</v>
      </c>
      <c r="H323">
        <v>20.842600000000001</v>
      </c>
      <c r="I323">
        <v>4.2907999999999999</v>
      </c>
      <c r="J323">
        <v>4517.5</v>
      </c>
      <c r="K323">
        <v>17767905.423799999</v>
      </c>
      <c r="M323" s="71">
        <v>45870</v>
      </c>
      <c r="N323" s="5">
        <v>7.8394000000000004</v>
      </c>
      <c r="O323">
        <v>3.5150999999999999</v>
      </c>
      <c r="P323">
        <v>-0.22869999999999999</v>
      </c>
      <c r="Q323">
        <v>31.490200000000002</v>
      </c>
      <c r="R323">
        <v>1.2161999999999999</v>
      </c>
      <c r="S323" t="s">
        <v>33</v>
      </c>
      <c r="T323">
        <v>31.7622</v>
      </c>
      <c r="U323">
        <v>12.0677</v>
      </c>
      <c r="V323">
        <v>4065</v>
      </c>
      <c r="W323">
        <v>5526942.4577000001</v>
      </c>
      <c r="Y323" s="5">
        <v>7.2697000000000003</v>
      </c>
      <c r="Z323">
        <v>-20.0427</v>
      </c>
      <c r="AA323">
        <v>-0.89910000000000001</v>
      </c>
      <c r="AB323">
        <v>6.9074999999999998</v>
      </c>
      <c r="AC323">
        <v>-0.59850000000000003</v>
      </c>
      <c r="AD323">
        <v>15.9076</v>
      </c>
      <c r="AE323">
        <v>-14.600300000000001</v>
      </c>
      <c r="AF323">
        <v>-19.234999999999999</v>
      </c>
      <c r="AG323">
        <v>55.808</v>
      </c>
      <c r="AH323">
        <v>390656.3432</v>
      </c>
      <c r="AJ323">
        <v>5.8094000000000001</v>
      </c>
      <c r="AK323">
        <v>17.3033</v>
      </c>
      <c r="AL323">
        <v>0.79649999999999999</v>
      </c>
      <c r="AM323">
        <v>21.0457</v>
      </c>
      <c r="AN323">
        <v>-2.3E-3</v>
      </c>
      <c r="AO323">
        <v>0</v>
      </c>
      <c r="AP323">
        <v>56.368699999999997</v>
      </c>
      <c r="AQ323">
        <v>44.298200000000001</v>
      </c>
      <c r="AR323">
        <v>7710</v>
      </c>
      <c r="AS323">
        <v>5803787.7571999999</v>
      </c>
      <c r="AU323" s="1">
        <f t="shared" si="33"/>
        <v>45870</v>
      </c>
      <c r="AV323" s="30">
        <f t="shared" si="34"/>
        <v>8.681140823858259</v>
      </c>
      <c r="AW323" s="31">
        <f t="shared" si="35"/>
        <v>0.35936073659946904</v>
      </c>
      <c r="AX323">
        <f t="shared" ca="1" si="36"/>
        <v>4.1095698216185568</v>
      </c>
      <c r="AY323">
        <f t="shared" ca="1" si="37"/>
        <v>2.662390816154673</v>
      </c>
      <c r="AZ323">
        <f t="shared" ca="1" si="38"/>
        <v>0.30863157631825133</v>
      </c>
      <c r="BA323">
        <f t="shared" ca="1" si="39"/>
        <v>0.1719201609912773</v>
      </c>
      <c r="BB323">
        <f t="shared" ca="1" si="40"/>
        <v>0.12824635363267894</v>
      </c>
    </row>
    <row r="324" spans="1:54">
      <c r="A324" s="71">
        <v>45877</v>
      </c>
      <c r="B324" s="5">
        <v>7.1284000000000001</v>
      </c>
      <c r="C324">
        <v>6.2013999999999996</v>
      </c>
      <c r="D324">
        <v>-1.2999999999999999E-3</v>
      </c>
      <c r="E324">
        <v>46.950200000000002</v>
      </c>
      <c r="F324">
        <v>2.3725000000000001</v>
      </c>
      <c r="G324">
        <v>0</v>
      </c>
      <c r="H324">
        <v>20.842600000000001</v>
      </c>
      <c r="I324">
        <v>4.2907999999999999</v>
      </c>
      <c r="J324">
        <v>4572.5</v>
      </c>
      <c r="K324">
        <v>17984227.459899999</v>
      </c>
      <c r="M324" s="71">
        <v>45877</v>
      </c>
      <c r="N324" s="5">
        <v>7.9596</v>
      </c>
      <c r="O324">
        <v>3.5150999999999999</v>
      </c>
      <c r="P324">
        <v>-0.22869999999999999</v>
      </c>
      <c r="Q324">
        <v>31.490200000000002</v>
      </c>
      <c r="R324">
        <v>1.2161999999999999</v>
      </c>
      <c r="S324" t="s">
        <v>33</v>
      </c>
      <c r="T324">
        <v>31.7622</v>
      </c>
      <c r="U324">
        <v>12.0677</v>
      </c>
      <c r="V324">
        <v>3980</v>
      </c>
      <c r="W324">
        <v>5411372.9352000002</v>
      </c>
      <c r="Y324" s="5">
        <v>7.2697000000000003</v>
      </c>
      <c r="Z324">
        <v>-20.0427</v>
      </c>
      <c r="AA324">
        <v>-0.89910000000000001</v>
      </c>
      <c r="AB324">
        <v>6.9074999999999998</v>
      </c>
      <c r="AC324">
        <v>-0.59850000000000003</v>
      </c>
      <c r="AD324">
        <v>15.9076</v>
      </c>
      <c r="AE324">
        <v>-14.600300000000001</v>
      </c>
      <c r="AF324">
        <v>-19.234999999999999</v>
      </c>
      <c r="AG324">
        <v>60.709000000000003</v>
      </c>
      <c r="AH324">
        <v>424965.48310000001</v>
      </c>
      <c r="AJ324">
        <v>5.6887999999999996</v>
      </c>
      <c r="AK324">
        <v>17.3033</v>
      </c>
      <c r="AL324">
        <v>0.79649999999999999</v>
      </c>
      <c r="AM324">
        <v>21.0457</v>
      </c>
      <c r="AN324">
        <v>-2.3E-3</v>
      </c>
      <c r="AO324">
        <v>0</v>
      </c>
      <c r="AP324">
        <v>56.368699999999997</v>
      </c>
      <c r="AQ324">
        <v>44.298200000000001</v>
      </c>
      <c r="AR324">
        <v>7550</v>
      </c>
      <c r="AS324">
        <v>5683345.9879000001</v>
      </c>
      <c r="AU324" s="1">
        <f t="shared" si="33"/>
        <v>45877</v>
      </c>
      <c r="AV324" s="30">
        <f t="shared" si="34"/>
        <v>8.6770365710659316</v>
      </c>
      <c r="AW324" s="31">
        <f t="shared" si="35"/>
        <v>0.35808674042365296</v>
      </c>
      <c r="AX324">
        <f t="shared" ca="1" si="36"/>
        <v>4.0743233726471084</v>
      </c>
      <c r="AY324">
        <f t="shared" ca="1" si="37"/>
        <v>2.6413384720505824</v>
      </c>
      <c r="AZ324">
        <f t="shared" ca="1" si="38"/>
        <v>0.31164593017455811</v>
      </c>
      <c r="BA324">
        <f t="shared" ca="1" si="39"/>
        <v>0.17236927604104671</v>
      </c>
      <c r="BB324">
        <f t="shared" ca="1" si="40"/>
        <v>0.12824740594211484</v>
      </c>
    </row>
    <row r="325" spans="1:54">
      <c r="A325" s="71">
        <v>45884</v>
      </c>
      <c r="B325" s="5">
        <v>6.8636999999999997</v>
      </c>
      <c r="C325">
        <v>6.2013999999999996</v>
      </c>
      <c r="D325">
        <v>-1.2999999999999999E-3</v>
      </c>
      <c r="E325">
        <v>46.950200000000002</v>
      </c>
      <c r="F325">
        <v>2.3725000000000001</v>
      </c>
      <c r="G325">
        <v>0</v>
      </c>
      <c r="H325">
        <v>20.842600000000001</v>
      </c>
      <c r="I325">
        <v>4.2907999999999999</v>
      </c>
      <c r="J325">
        <v>4292.5</v>
      </c>
      <c r="K325">
        <v>16882951.6395</v>
      </c>
      <c r="M325" s="71">
        <v>45884</v>
      </c>
      <c r="N325" s="5">
        <v>8.0146999999999995</v>
      </c>
      <c r="O325">
        <v>3.5150999999999999</v>
      </c>
      <c r="P325">
        <v>-0.22869999999999999</v>
      </c>
      <c r="Q325">
        <v>31.490200000000002</v>
      </c>
      <c r="R325">
        <v>1.2161999999999999</v>
      </c>
      <c r="S325" t="s">
        <v>33</v>
      </c>
      <c r="T325">
        <v>31.7622</v>
      </c>
      <c r="U325">
        <v>12.0677</v>
      </c>
      <c r="V325">
        <v>3910</v>
      </c>
      <c r="W325">
        <v>5316198.0343000004</v>
      </c>
      <c r="Y325" s="5">
        <v>7.2697000000000003</v>
      </c>
      <c r="Z325">
        <v>-20.0427</v>
      </c>
      <c r="AA325">
        <v>-0.89910000000000001</v>
      </c>
      <c r="AB325">
        <v>6.9074999999999998</v>
      </c>
      <c r="AC325">
        <v>-0.59850000000000003</v>
      </c>
      <c r="AD325">
        <v>15.9076</v>
      </c>
      <c r="AE325">
        <v>-14.600300000000001</v>
      </c>
      <c r="AF325">
        <v>-19.234999999999999</v>
      </c>
      <c r="AG325">
        <v>58.8</v>
      </c>
      <c r="AH325">
        <v>411600</v>
      </c>
      <c r="AJ325">
        <v>5.5380000000000003</v>
      </c>
      <c r="AK325">
        <v>17.3033</v>
      </c>
      <c r="AL325">
        <v>0.79649999999999999</v>
      </c>
      <c r="AM325">
        <v>21.0457</v>
      </c>
      <c r="AN325">
        <v>-2.3E-3</v>
      </c>
      <c r="AO325">
        <v>0</v>
      </c>
      <c r="AP325">
        <v>56.368699999999997</v>
      </c>
      <c r="AQ325">
        <v>44.298200000000001</v>
      </c>
      <c r="AR325">
        <v>7350</v>
      </c>
      <c r="AS325">
        <v>5532793.7763</v>
      </c>
      <c r="AU325" s="1">
        <f t="shared" si="33"/>
        <v>45884</v>
      </c>
      <c r="AV325" s="30">
        <f t="shared" si="34"/>
        <v>8.4968464459764093</v>
      </c>
      <c r="AW325" s="31">
        <f t="shared" si="35"/>
        <v>0.30215414028922166</v>
      </c>
      <c r="AX325">
        <f t="shared" ca="1" si="36"/>
        <v>4.039076923675661</v>
      </c>
      <c r="AY325">
        <f t="shared" ca="1" si="37"/>
        <v>2.6202861279464917</v>
      </c>
      <c r="AZ325">
        <f t="shared" ca="1" si="38"/>
        <v>0.31466028403086488</v>
      </c>
      <c r="BA325">
        <f t="shared" ca="1" si="39"/>
        <v>0.17281839109081612</v>
      </c>
      <c r="BB325">
        <f t="shared" ca="1" si="40"/>
        <v>0.12824845825155076</v>
      </c>
    </row>
    <row r="326" spans="1:54">
      <c r="A326" s="71">
        <v>45891</v>
      </c>
      <c r="B326" s="5">
        <v>6.8235000000000001</v>
      </c>
      <c r="C326">
        <v>6.2013999999999996</v>
      </c>
      <c r="D326">
        <v>-1.2999999999999999E-3</v>
      </c>
      <c r="E326">
        <v>46.950200000000002</v>
      </c>
      <c r="F326">
        <v>2.3725000000000001</v>
      </c>
      <c r="G326">
        <v>0</v>
      </c>
      <c r="H326">
        <v>20.842600000000001</v>
      </c>
      <c r="I326">
        <v>4.2907999999999999</v>
      </c>
      <c r="J326">
        <v>4250</v>
      </c>
      <c r="K326">
        <v>16715793.702500001</v>
      </c>
      <c r="M326" s="71">
        <v>45891</v>
      </c>
      <c r="N326" s="5">
        <v>7.5667</v>
      </c>
      <c r="O326">
        <v>3.5150999999999999</v>
      </c>
      <c r="P326">
        <v>-0.22869999999999999</v>
      </c>
      <c r="Q326">
        <v>31.490200000000002</v>
      </c>
      <c r="R326">
        <v>1.2161999999999999</v>
      </c>
      <c r="S326" t="s">
        <v>33</v>
      </c>
      <c r="T326">
        <v>31.7622</v>
      </c>
      <c r="U326">
        <v>12.0677</v>
      </c>
      <c r="V326">
        <v>3750</v>
      </c>
      <c r="W326">
        <v>5098655.4036999997</v>
      </c>
      <c r="Y326" s="5">
        <v>7.2697000000000003</v>
      </c>
      <c r="Z326">
        <v>-20.0427</v>
      </c>
      <c r="AA326">
        <v>-0.89910000000000001</v>
      </c>
      <c r="AB326">
        <v>6.9074999999999998</v>
      </c>
      <c r="AC326">
        <v>-0.59850000000000003</v>
      </c>
      <c r="AD326">
        <v>15.9076</v>
      </c>
      <c r="AE326">
        <v>-14.600300000000001</v>
      </c>
      <c r="AF326">
        <v>-19.234999999999999</v>
      </c>
      <c r="AG326">
        <v>52.1</v>
      </c>
      <c r="AH326">
        <v>364700</v>
      </c>
      <c r="AJ326">
        <v>5.5907999999999998</v>
      </c>
      <c r="AK326">
        <v>17.3033</v>
      </c>
      <c r="AL326">
        <v>0.79649999999999999</v>
      </c>
      <c r="AM326">
        <v>21.0457</v>
      </c>
      <c r="AN326">
        <v>-2.3E-3</v>
      </c>
      <c r="AO326">
        <v>0</v>
      </c>
      <c r="AP326">
        <v>56.368699999999997</v>
      </c>
      <c r="AQ326">
        <v>44.298200000000001</v>
      </c>
      <c r="AR326">
        <v>7420</v>
      </c>
      <c r="AS326">
        <v>5585487.0504000001</v>
      </c>
      <c r="AU326" s="1">
        <f t="shared" si="33"/>
        <v>45891</v>
      </c>
      <c r="AV326" s="30">
        <f t="shared" si="34"/>
        <v>8.4096470009041973</v>
      </c>
      <c r="AW326" s="31">
        <f t="shared" si="35"/>
        <v>0.27508666536103016</v>
      </c>
      <c r="AX326">
        <f t="shared" ca="1" si="36"/>
        <v>4.0038304747042126</v>
      </c>
      <c r="AY326">
        <f t="shared" ca="1" si="37"/>
        <v>2.5973974076382991</v>
      </c>
      <c r="AZ326">
        <f t="shared" ca="1" si="38"/>
        <v>0.31164593017455811</v>
      </c>
      <c r="BA326">
        <f t="shared" ca="1" si="39"/>
        <v>0.17583620532060712</v>
      </c>
      <c r="BB326">
        <f t="shared" ca="1" si="40"/>
        <v>0.12824951056098668</v>
      </c>
    </row>
    <row r="327" spans="1:54">
      <c r="A327" s="71">
        <v>45898</v>
      </c>
      <c r="B327" s="5">
        <v>6.71</v>
      </c>
      <c r="C327">
        <v>6.2013999999999996</v>
      </c>
      <c r="D327">
        <v>-1.2999999999999999E-3</v>
      </c>
      <c r="E327">
        <v>46.950200000000002</v>
      </c>
      <c r="F327">
        <v>2.3725000000000001</v>
      </c>
      <c r="G327">
        <v>0</v>
      </c>
      <c r="H327">
        <v>20.842600000000001</v>
      </c>
      <c r="I327">
        <v>4.2907999999999999</v>
      </c>
      <c r="J327">
        <v>4130</v>
      </c>
      <c r="K327">
        <v>16243818.3509</v>
      </c>
      <c r="M327" s="71">
        <v>45898</v>
      </c>
      <c r="N327" s="5">
        <v>7.3205999999999998</v>
      </c>
      <c r="O327">
        <v>3.5150999999999999</v>
      </c>
      <c r="P327">
        <v>-0.22869999999999999</v>
      </c>
      <c r="Q327">
        <v>31.490200000000002</v>
      </c>
      <c r="R327">
        <v>1.2161999999999999</v>
      </c>
      <c r="S327" t="s">
        <v>33</v>
      </c>
      <c r="T327">
        <v>31.7622</v>
      </c>
      <c r="U327">
        <v>12.0677</v>
      </c>
      <c r="V327">
        <v>3645</v>
      </c>
      <c r="W327">
        <v>4955893.0524000004</v>
      </c>
      <c r="Y327" s="5">
        <v>7.2697000000000003</v>
      </c>
      <c r="Z327">
        <v>-20.0427</v>
      </c>
      <c r="AA327">
        <v>-0.89910000000000001</v>
      </c>
      <c r="AB327">
        <v>6.9074999999999998</v>
      </c>
      <c r="AC327">
        <v>-0.59850000000000003</v>
      </c>
      <c r="AD327">
        <v>15.9076</v>
      </c>
      <c r="AE327">
        <v>-14.600300000000001</v>
      </c>
      <c r="AF327">
        <v>-19.234999999999999</v>
      </c>
      <c r="AG327">
        <v>42.35</v>
      </c>
      <c r="AH327">
        <v>296450</v>
      </c>
      <c r="AJ327">
        <v>5.5454999999999997</v>
      </c>
      <c r="AK327">
        <v>17.3033</v>
      </c>
      <c r="AL327">
        <v>0.79649999999999999</v>
      </c>
      <c r="AM327">
        <v>21.0457</v>
      </c>
      <c r="AN327">
        <v>-2.3E-3</v>
      </c>
      <c r="AO327">
        <v>0</v>
      </c>
      <c r="AP327">
        <v>56.368699999999997</v>
      </c>
      <c r="AQ327">
        <v>44.298200000000001</v>
      </c>
      <c r="AR327">
        <v>7360</v>
      </c>
      <c r="AS327">
        <v>5540321.3869000003</v>
      </c>
      <c r="AU327" s="1">
        <f t="shared" ref="AU327:AU381" si="41">+A327</f>
        <v>45898</v>
      </c>
      <c r="AV327" s="30">
        <f t="shared" si="34"/>
        <v>8.2877627911112892</v>
      </c>
      <c r="AW327" s="31">
        <f t="shared" ref="AW327:AW372" si="42">+(AV327-$AW$1)/$AX$1</f>
        <v>0.23725273430814439</v>
      </c>
      <c r="AX327">
        <f t="shared" ca="1" si="36"/>
        <v>3.9685840257327643</v>
      </c>
      <c r="AY327">
        <f t="shared" ca="1" si="37"/>
        <v>2.5745086873301064</v>
      </c>
      <c r="AZ327">
        <f t="shared" ca="1" si="38"/>
        <v>0.30863157631825133</v>
      </c>
      <c r="BA327">
        <f t="shared" ca="1" si="39"/>
        <v>0.17885401955039815</v>
      </c>
      <c r="BB327">
        <f t="shared" ca="1" si="40"/>
        <v>0.12825056287042261</v>
      </c>
    </row>
    <row r="328" spans="1:54">
      <c r="A328" s="71">
        <v>45905</v>
      </c>
      <c r="B328" s="5">
        <v>6.8589000000000002</v>
      </c>
      <c r="C328">
        <v>6.2013999999999996</v>
      </c>
      <c r="D328">
        <v>-1.2999999999999999E-3</v>
      </c>
      <c r="E328">
        <v>46.950200000000002</v>
      </c>
      <c r="F328">
        <v>2.3725000000000001</v>
      </c>
      <c r="G328">
        <v>0</v>
      </c>
      <c r="H328">
        <v>20.842600000000001</v>
      </c>
      <c r="I328">
        <v>4.2907999999999999</v>
      </c>
      <c r="J328">
        <v>4287.5</v>
      </c>
      <c r="K328">
        <v>16863285.999899998</v>
      </c>
      <c r="M328" s="71">
        <v>45905</v>
      </c>
      <c r="N328" s="5">
        <v>7.3277000000000001</v>
      </c>
      <c r="O328">
        <v>3.5150999999999999</v>
      </c>
      <c r="P328">
        <v>-0.22869999999999999</v>
      </c>
      <c r="Q328">
        <v>31.490200000000002</v>
      </c>
      <c r="R328">
        <v>1.2161999999999999</v>
      </c>
      <c r="S328" t="s">
        <v>33</v>
      </c>
      <c r="T328">
        <v>31.7622</v>
      </c>
      <c r="U328">
        <v>12.0677</v>
      </c>
      <c r="V328">
        <v>3760</v>
      </c>
      <c r="W328">
        <v>5112251.8181999996</v>
      </c>
      <c r="Y328" s="5">
        <v>7.2697000000000003</v>
      </c>
      <c r="Z328">
        <v>-20.0427</v>
      </c>
      <c r="AA328">
        <v>-0.89910000000000001</v>
      </c>
      <c r="AB328">
        <v>6.9074999999999998</v>
      </c>
      <c r="AC328">
        <v>-0.59850000000000003</v>
      </c>
      <c r="AD328">
        <v>15.9076</v>
      </c>
      <c r="AE328">
        <v>-14.600300000000001</v>
      </c>
      <c r="AF328">
        <v>-19.234999999999999</v>
      </c>
      <c r="AG328">
        <v>38.799999999999997</v>
      </c>
      <c r="AH328">
        <v>271600</v>
      </c>
      <c r="AJ328">
        <v>5.4776999999999996</v>
      </c>
      <c r="AK328">
        <v>17.3033</v>
      </c>
      <c r="AL328">
        <v>0.79649999999999999</v>
      </c>
      <c r="AM328">
        <v>21.0457</v>
      </c>
      <c r="AN328">
        <v>-2.3E-3</v>
      </c>
      <c r="AO328">
        <v>0</v>
      </c>
      <c r="AP328">
        <v>56.368699999999997</v>
      </c>
      <c r="AQ328">
        <v>44.298200000000001</v>
      </c>
      <c r="AR328">
        <v>7270</v>
      </c>
      <c r="AS328">
        <v>5472572.8916999996</v>
      </c>
      <c r="AU328" s="1">
        <f t="shared" si="41"/>
        <v>45905</v>
      </c>
      <c r="AV328" s="30">
        <f t="shared" si="34"/>
        <v>8.3191017449097497</v>
      </c>
      <c r="AW328" s="31">
        <f t="shared" si="42"/>
        <v>0.24698062128624512</v>
      </c>
      <c r="AX328">
        <f t="shared" ca="1" si="36"/>
        <v>3.9333375767613186</v>
      </c>
      <c r="AY328">
        <f t="shared" ca="1" si="37"/>
        <v>2.5516199670219133</v>
      </c>
      <c r="AZ328">
        <f t="shared" ca="1" si="38"/>
        <v>0.30539285830373653</v>
      </c>
      <c r="BA328">
        <f t="shared" ca="1" si="39"/>
        <v>0.18187183378018915</v>
      </c>
      <c r="BB328">
        <f t="shared" ca="1" si="40"/>
        <v>0.12825161517985853</v>
      </c>
    </row>
    <row r="329" spans="1:54">
      <c r="A329" s="71">
        <v>45912</v>
      </c>
      <c r="B329" s="5">
        <v>6.6059999999999999</v>
      </c>
      <c r="C329">
        <v>6.2013999999999996</v>
      </c>
      <c r="D329">
        <v>-1.2999999999999999E-3</v>
      </c>
      <c r="E329">
        <v>46.950200000000002</v>
      </c>
      <c r="F329">
        <v>2.3725000000000001</v>
      </c>
      <c r="G329">
        <v>0</v>
      </c>
      <c r="H329">
        <v>20.842600000000001</v>
      </c>
      <c r="I329">
        <v>4.2907999999999999</v>
      </c>
      <c r="J329">
        <v>4020</v>
      </c>
      <c r="K329">
        <v>15811174.2786</v>
      </c>
      <c r="M329" s="71">
        <v>45912</v>
      </c>
      <c r="N329" s="5">
        <v>6.5071000000000003</v>
      </c>
      <c r="O329">
        <v>3.5150999999999999</v>
      </c>
      <c r="P329">
        <v>-0.22869999999999999</v>
      </c>
      <c r="Q329">
        <v>31.490200000000002</v>
      </c>
      <c r="R329">
        <v>1.2161999999999999</v>
      </c>
      <c r="S329" t="s">
        <v>33</v>
      </c>
      <c r="T329">
        <v>31.7622</v>
      </c>
      <c r="U329">
        <v>12.0677</v>
      </c>
      <c r="V329">
        <v>3512.5</v>
      </c>
      <c r="W329">
        <v>4775740.5614999998</v>
      </c>
      <c r="Y329" s="5">
        <v>7.2697000000000003</v>
      </c>
      <c r="Z329">
        <v>-20.0427</v>
      </c>
      <c r="AA329">
        <v>-0.89910000000000001</v>
      </c>
      <c r="AB329">
        <v>6.9074999999999998</v>
      </c>
      <c r="AC329">
        <v>-0.59850000000000003</v>
      </c>
      <c r="AD329">
        <v>15.9076</v>
      </c>
      <c r="AE329">
        <v>-14.600300000000001</v>
      </c>
      <c r="AF329">
        <v>-19.234999999999999</v>
      </c>
      <c r="AG329">
        <v>33.21</v>
      </c>
      <c r="AH329">
        <v>232470</v>
      </c>
      <c r="AJ329">
        <v>4.7427999999999999</v>
      </c>
      <c r="AK329">
        <v>17.3033</v>
      </c>
      <c r="AL329">
        <v>0.79649999999999999</v>
      </c>
      <c r="AM329">
        <v>21.0457</v>
      </c>
      <c r="AN329">
        <v>-2.3E-3</v>
      </c>
      <c r="AO329">
        <v>0</v>
      </c>
      <c r="AP329">
        <v>56.368699999999997</v>
      </c>
      <c r="AQ329">
        <v>44.298200000000001</v>
      </c>
      <c r="AR329">
        <v>6295</v>
      </c>
      <c r="AS329">
        <v>4738630.8601000002</v>
      </c>
      <c r="AU329" s="1">
        <f t="shared" si="41"/>
        <v>45912</v>
      </c>
      <c r="AV329" s="30">
        <f t="shared" si="34"/>
        <v>7.6702172288431321</v>
      </c>
      <c r="AW329" s="31">
        <f t="shared" si="42"/>
        <v>4.5561158635078612E-2</v>
      </c>
      <c r="AX329">
        <f t="shared" ca="1" si="36"/>
        <v>3.8980911277898702</v>
      </c>
      <c r="AY329">
        <f t="shared" ca="1" si="37"/>
        <v>2.5287312467137206</v>
      </c>
      <c r="AZ329">
        <f t="shared" ca="1" si="38"/>
        <v>0.30215414028922166</v>
      </c>
      <c r="BA329">
        <f t="shared" ca="1" si="39"/>
        <v>0.18488964800998015</v>
      </c>
      <c r="BB329">
        <f t="shared" ca="1" si="40"/>
        <v>0.12825266748929443</v>
      </c>
    </row>
    <row r="330" spans="1:54">
      <c r="A330" s="71">
        <v>45919</v>
      </c>
      <c r="B330" s="5">
        <v>6.3109999999999999</v>
      </c>
      <c r="C330">
        <v>6.2013999999999996</v>
      </c>
      <c r="D330">
        <v>-1.2999999999999999E-3</v>
      </c>
      <c r="E330">
        <v>46.950200000000002</v>
      </c>
      <c r="F330">
        <v>2.3725000000000001</v>
      </c>
      <c r="G330">
        <v>0</v>
      </c>
      <c r="H330">
        <v>20.842600000000001</v>
      </c>
      <c r="I330">
        <v>4.2907999999999999</v>
      </c>
      <c r="J330">
        <v>3708</v>
      </c>
      <c r="K330">
        <v>14584038.364399999</v>
      </c>
      <c r="M330" s="71">
        <v>45919</v>
      </c>
      <c r="N330" s="5">
        <v>6.5064000000000002</v>
      </c>
      <c r="O330">
        <v>3.5150999999999999</v>
      </c>
      <c r="P330">
        <v>-0.22869999999999999</v>
      </c>
      <c r="Q330">
        <v>31.490200000000002</v>
      </c>
      <c r="R330">
        <v>1.2161999999999999</v>
      </c>
      <c r="S330" t="s">
        <v>33</v>
      </c>
      <c r="T330">
        <v>31.7622</v>
      </c>
      <c r="U330">
        <v>12.0677</v>
      </c>
      <c r="V330">
        <v>3572.5</v>
      </c>
      <c r="W330">
        <v>4857319.0480000004</v>
      </c>
      <c r="Y330" s="5">
        <v>7.2697000000000003</v>
      </c>
      <c r="Z330">
        <v>-20.0427</v>
      </c>
      <c r="AA330">
        <v>-0.89910000000000001</v>
      </c>
      <c r="AB330">
        <v>6.9074999999999998</v>
      </c>
      <c r="AC330">
        <v>-0.59850000000000003</v>
      </c>
      <c r="AD330">
        <v>15.9076</v>
      </c>
      <c r="AE330">
        <v>-14.600300000000001</v>
      </c>
      <c r="AF330">
        <v>-19.234999999999999</v>
      </c>
      <c r="AG330">
        <v>29.34</v>
      </c>
      <c r="AH330">
        <v>205380</v>
      </c>
      <c r="AJ330">
        <v>4.8144</v>
      </c>
      <c r="AK330">
        <v>17.3033</v>
      </c>
      <c r="AL330">
        <v>0.79649999999999999</v>
      </c>
      <c r="AM330">
        <v>21.0457</v>
      </c>
      <c r="AN330">
        <v>-2.3E-3</v>
      </c>
      <c r="AO330">
        <v>0</v>
      </c>
      <c r="AP330">
        <v>56.368699999999997</v>
      </c>
      <c r="AQ330">
        <v>44.298200000000001</v>
      </c>
      <c r="AR330">
        <v>6390</v>
      </c>
      <c r="AS330">
        <v>4810143.1606000001</v>
      </c>
      <c r="AU330" s="1">
        <f t="shared" si="41"/>
        <v>45919</v>
      </c>
      <c r="AV330" s="30">
        <f t="shared" si="34"/>
        <v>7.5480487104404634</v>
      </c>
      <c r="AW330" s="31">
        <f t="shared" si="42"/>
        <v>7.6389756883855648E-3</v>
      </c>
      <c r="AX330">
        <f t="shared" ca="1" si="36"/>
        <v>3.8628446788184223</v>
      </c>
      <c r="AY330">
        <f t="shared" ca="1" si="37"/>
        <v>2.0656232320992798</v>
      </c>
      <c r="AZ330">
        <f t="shared" ca="1" si="38"/>
        <v>0.30130395336410032</v>
      </c>
      <c r="BA330">
        <f t="shared" ca="1" si="39"/>
        <v>0.17583620532060712</v>
      </c>
      <c r="BB330">
        <f t="shared" ca="1" si="40"/>
        <v>0.12626548822529524</v>
      </c>
    </row>
    <row r="331" spans="1:54">
      <c r="A331" s="71">
        <v>45926</v>
      </c>
      <c r="B331" s="5">
        <v>6.4339000000000004</v>
      </c>
      <c r="C331">
        <v>6.2013999999999996</v>
      </c>
      <c r="D331">
        <v>-1.2999999999999999E-3</v>
      </c>
      <c r="E331">
        <v>46.950200000000002</v>
      </c>
      <c r="F331">
        <v>2.3725000000000001</v>
      </c>
      <c r="G331">
        <v>0</v>
      </c>
      <c r="H331">
        <v>20.842600000000001</v>
      </c>
      <c r="I331">
        <v>4.2907999999999999</v>
      </c>
      <c r="J331">
        <v>3838</v>
      </c>
      <c r="K331">
        <v>15095344.995300001</v>
      </c>
      <c r="M331" s="71">
        <v>45926</v>
      </c>
      <c r="N331" s="5">
        <v>7.3647</v>
      </c>
      <c r="O331">
        <v>3.5150999999999999</v>
      </c>
      <c r="P331">
        <v>-0.22869999999999999</v>
      </c>
      <c r="Q331">
        <v>31.490200000000002</v>
      </c>
      <c r="R331">
        <v>1.2161999999999999</v>
      </c>
      <c r="S331" t="s">
        <v>33</v>
      </c>
      <c r="T331">
        <v>31.7622</v>
      </c>
      <c r="U331">
        <v>12.0677</v>
      </c>
      <c r="V331">
        <v>3637.5</v>
      </c>
      <c r="W331">
        <v>4945695.7416000003</v>
      </c>
      <c r="Y331" s="5">
        <v>7.2697000000000003</v>
      </c>
      <c r="Z331">
        <v>-20.0427</v>
      </c>
      <c r="AA331">
        <v>-0.89910000000000001</v>
      </c>
      <c r="AB331">
        <v>6.9074999999999998</v>
      </c>
      <c r="AC331">
        <v>-0.59850000000000003</v>
      </c>
      <c r="AD331">
        <v>15.9076</v>
      </c>
      <c r="AE331">
        <v>-14.600300000000001</v>
      </c>
      <c r="AF331">
        <v>-19.234999999999999</v>
      </c>
      <c r="AG331">
        <v>31.17</v>
      </c>
      <c r="AH331">
        <v>218190</v>
      </c>
      <c r="AJ331">
        <v>4.8483000000000001</v>
      </c>
      <c r="AK331">
        <v>17.3033</v>
      </c>
      <c r="AL331">
        <v>0.79649999999999999</v>
      </c>
      <c r="AM331">
        <v>21.0457</v>
      </c>
      <c r="AN331">
        <v>-2.3E-3</v>
      </c>
      <c r="AO331">
        <v>0</v>
      </c>
      <c r="AP331">
        <v>56.368699999999997</v>
      </c>
      <c r="AQ331">
        <v>44.298200000000001</v>
      </c>
      <c r="AR331">
        <v>6435</v>
      </c>
      <c r="AS331">
        <v>4844017.4082000004</v>
      </c>
      <c r="AU331" s="1">
        <f t="shared" si="41"/>
        <v>45926</v>
      </c>
      <c r="AV331" s="30">
        <f t="shared" si="34"/>
        <v>7.8293659367675126</v>
      </c>
      <c r="AW331" s="31">
        <f t="shared" si="42"/>
        <v>9.4962317759771278E-2</v>
      </c>
      <c r="AX331">
        <f t="shared" ca="1" si="36"/>
        <v>3.827598229846974</v>
      </c>
      <c r="AY331">
        <f t="shared" ca="1" si="37"/>
        <v>1.6025152174848394</v>
      </c>
      <c r="AZ331">
        <f t="shared" ca="1" si="38"/>
        <v>0.30045376643897898</v>
      </c>
      <c r="BA331">
        <f t="shared" ca="1" si="39"/>
        <v>0.1719201609912773</v>
      </c>
      <c r="BB331">
        <f t="shared" ca="1" si="40"/>
        <v>0.10845664112868844</v>
      </c>
    </row>
    <row r="332" spans="1:54">
      <c r="A332" s="71">
        <v>45933</v>
      </c>
      <c r="B332" s="5">
        <v>6.3811</v>
      </c>
      <c r="C332">
        <v>-2.3226</v>
      </c>
      <c r="D332">
        <v>-0.51349999999999996</v>
      </c>
      <c r="E332">
        <v>49.129899999999999</v>
      </c>
      <c r="F332">
        <v>2.5665</v>
      </c>
      <c r="G332">
        <v>0</v>
      </c>
      <c r="H332">
        <v>21.359200000000001</v>
      </c>
      <c r="I332">
        <v>3.3578000000000001</v>
      </c>
      <c r="J332">
        <v>3682</v>
      </c>
      <c r="K332">
        <v>14481777.0383</v>
      </c>
      <c r="M332" s="71">
        <v>45933</v>
      </c>
      <c r="N332" s="5">
        <v>6.6332000000000004</v>
      </c>
      <c r="O332">
        <v>2.1259999999999999</v>
      </c>
      <c r="P332">
        <v>-0.29770000000000002</v>
      </c>
      <c r="Q332">
        <v>34.2879</v>
      </c>
      <c r="R332">
        <v>1.3694</v>
      </c>
      <c r="S332" t="s">
        <v>33</v>
      </c>
      <c r="T332">
        <v>34.619999999999997</v>
      </c>
      <c r="U332">
        <v>14.404400000000001</v>
      </c>
      <c r="V332">
        <v>3707.5</v>
      </c>
      <c r="W332">
        <v>5040870.6425000001</v>
      </c>
      <c r="Y332" s="5">
        <v>7.2697000000000003</v>
      </c>
      <c r="Z332">
        <v>-11.3489</v>
      </c>
      <c r="AA332">
        <v>-0.66979999999999995</v>
      </c>
      <c r="AB332">
        <v>8.2204999999999995</v>
      </c>
      <c r="AC332">
        <v>-0.59850000000000003</v>
      </c>
      <c r="AD332">
        <v>15.9076</v>
      </c>
      <c r="AE332">
        <v>-9.1801999999999992</v>
      </c>
      <c r="AF332">
        <v>-13.6242</v>
      </c>
      <c r="AG332">
        <v>32.49</v>
      </c>
      <c r="AH332">
        <v>227430</v>
      </c>
      <c r="AJ332">
        <v>4.5609000000000002</v>
      </c>
      <c r="AK332">
        <v>16.099299999999999</v>
      </c>
      <c r="AL332">
        <v>0.9083</v>
      </c>
      <c r="AM332">
        <v>22.0093</v>
      </c>
      <c r="AN332">
        <v>-8.5999999999999993E-2</v>
      </c>
      <c r="AO332">
        <v>0</v>
      </c>
      <c r="AP332">
        <v>55.951300000000003</v>
      </c>
      <c r="AQ332">
        <v>43.993000000000002</v>
      </c>
      <c r="AR332">
        <v>6425</v>
      </c>
      <c r="AS332">
        <v>4836489.7977</v>
      </c>
      <c r="AU332" s="1">
        <f t="shared" si="41"/>
        <v>45933</v>
      </c>
      <c r="AV332" s="30">
        <f t="shared" si="34"/>
        <v>7.572570964601848</v>
      </c>
      <c r="AW332" s="31">
        <f t="shared" si="42"/>
        <v>1.5250899126044411E-2</v>
      </c>
      <c r="AX332">
        <f t="shared" ca="1" si="36"/>
        <v>3.7871162278140234</v>
      </c>
      <c r="AY332">
        <f t="shared" ca="1" si="37"/>
        <v>1.1394072028703985</v>
      </c>
      <c r="AZ332">
        <f t="shared" ca="1" si="38"/>
        <v>0.29557909043308828</v>
      </c>
      <c r="BA332">
        <f t="shared" ca="1" si="39"/>
        <v>0.16886137481578317</v>
      </c>
      <c r="BB332">
        <f t="shared" ca="1" si="40"/>
        <v>0.10297614601646901</v>
      </c>
    </row>
    <row r="333" spans="1:54">
      <c r="A333" s="71">
        <v>45940</v>
      </c>
      <c r="B333" s="5">
        <v>6.5410000000000004</v>
      </c>
      <c r="C333">
        <v>-2.3226</v>
      </c>
      <c r="D333">
        <v>-0.51349999999999996</v>
      </c>
      <c r="E333">
        <v>49.129899999999999</v>
      </c>
      <c r="F333">
        <v>2.5665</v>
      </c>
      <c r="G333">
        <v>0</v>
      </c>
      <c r="H333">
        <v>21.359200000000001</v>
      </c>
      <c r="I333">
        <v>3.3578000000000001</v>
      </c>
      <c r="J333">
        <v>3866</v>
      </c>
      <c r="K333">
        <v>15205472.577400001</v>
      </c>
      <c r="M333" s="71">
        <v>45940</v>
      </c>
      <c r="N333" s="5">
        <v>6.6623000000000001</v>
      </c>
      <c r="O333">
        <v>2.1259999999999999</v>
      </c>
      <c r="P333">
        <v>-0.29770000000000002</v>
      </c>
      <c r="Q333">
        <v>34.2879</v>
      </c>
      <c r="R333">
        <v>1.3694</v>
      </c>
      <c r="S333" t="s">
        <v>33</v>
      </c>
      <c r="T333">
        <v>34.619999999999997</v>
      </c>
      <c r="U333">
        <v>14.404400000000001</v>
      </c>
      <c r="V333">
        <v>3825</v>
      </c>
      <c r="W333">
        <v>5200628.5118000004</v>
      </c>
      <c r="Y333" s="5">
        <v>7.2697000000000003</v>
      </c>
      <c r="Z333">
        <v>-11.3489</v>
      </c>
      <c r="AA333">
        <v>-0.66979999999999995</v>
      </c>
      <c r="AB333">
        <v>8.2204999999999995</v>
      </c>
      <c r="AC333">
        <v>-0.59850000000000003</v>
      </c>
      <c r="AD333">
        <v>15.9076</v>
      </c>
      <c r="AE333">
        <v>-9.1801999999999992</v>
      </c>
      <c r="AF333">
        <v>-13.6242</v>
      </c>
      <c r="AG333">
        <v>32.78</v>
      </c>
      <c r="AH333">
        <v>229460</v>
      </c>
      <c r="AJ333">
        <v>4.7598000000000003</v>
      </c>
      <c r="AK333">
        <v>16.099299999999999</v>
      </c>
      <c r="AL333">
        <v>0.9083</v>
      </c>
      <c r="AM333">
        <v>22.0093</v>
      </c>
      <c r="AN333">
        <v>-8.5999999999999993E-2</v>
      </c>
      <c r="AO333">
        <v>0</v>
      </c>
      <c r="AP333">
        <v>55.951300000000003</v>
      </c>
      <c r="AQ333">
        <v>43.993000000000002</v>
      </c>
      <c r="AR333">
        <v>6700</v>
      </c>
      <c r="AS333">
        <v>5043499.0886000004</v>
      </c>
      <c r="AU333" s="1">
        <f t="shared" si="41"/>
        <v>45940</v>
      </c>
      <c r="AV333" s="30">
        <f t="shared" si="34"/>
        <v>7.7430070884033917</v>
      </c>
      <c r="AW333" s="31">
        <f t="shared" si="42"/>
        <v>6.8155771445312735E-2</v>
      </c>
      <c r="AX333">
        <f t="shared" ca="1" si="36"/>
        <v>3.7871162278140234</v>
      </c>
      <c r="AY333">
        <f t="shared" ca="1" si="37"/>
        <v>0.6505868327242128</v>
      </c>
      <c r="AZ333">
        <f t="shared" ca="1" si="38"/>
        <v>0.28659670717606034</v>
      </c>
      <c r="BA333">
        <f t="shared" ca="1" si="39"/>
        <v>0.15902459048730572</v>
      </c>
      <c r="BB333">
        <f t="shared" ca="1" si="40"/>
        <v>9.5702806195305287E-2</v>
      </c>
    </row>
    <row r="334" spans="1:54">
      <c r="A334" s="71">
        <v>45947</v>
      </c>
      <c r="B334" s="5">
        <v>6.6725000000000003</v>
      </c>
      <c r="C334">
        <v>-2.3226</v>
      </c>
      <c r="D334">
        <v>-0.51349999999999996</v>
      </c>
      <c r="E334">
        <v>49.129899999999999</v>
      </c>
      <c r="F334">
        <v>2.5665</v>
      </c>
      <c r="G334">
        <v>0</v>
      </c>
      <c r="H334">
        <v>21.359200000000001</v>
      </c>
      <c r="I334">
        <v>3.3578000000000001</v>
      </c>
      <c r="J334">
        <v>4026</v>
      </c>
      <c r="K334">
        <v>15800539.1227</v>
      </c>
      <c r="M334" s="71">
        <v>45947</v>
      </c>
      <c r="N334" s="5">
        <v>6.8117000000000001</v>
      </c>
      <c r="O334">
        <v>2.1259999999999999</v>
      </c>
      <c r="P334">
        <v>-0.29770000000000002</v>
      </c>
      <c r="Q334">
        <v>34.2879</v>
      </c>
      <c r="R334">
        <v>1.3694</v>
      </c>
      <c r="S334" t="s">
        <v>33</v>
      </c>
      <c r="T334">
        <v>34.619999999999997</v>
      </c>
      <c r="U334">
        <v>14.404400000000001</v>
      </c>
      <c r="V334">
        <v>3927.5</v>
      </c>
      <c r="W334">
        <v>5339991.7594999997</v>
      </c>
      <c r="Y334" s="5">
        <v>7.2697000000000003</v>
      </c>
      <c r="Z334">
        <v>-11.3489</v>
      </c>
      <c r="AA334">
        <v>-0.66979999999999995</v>
      </c>
      <c r="AB334">
        <v>8.2204999999999995</v>
      </c>
      <c r="AC334">
        <v>-0.59850000000000003</v>
      </c>
      <c r="AD334">
        <v>15.9076</v>
      </c>
      <c r="AE334">
        <v>-9.1801999999999992</v>
      </c>
      <c r="AF334">
        <v>-13.6242</v>
      </c>
      <c r="AG334">
        <v>31.79</v>
      </c>
      <c r="AH334">
        <v>222530</v>
      </c>
      <c r="AJ334">
        <v>4.8574000000000002</v>
      </c>
      <c r="AK334">
        <v>16.099299999999999</v>
      </c>
      <c r="AL334">
        <v>0.9083</v>
      </c>
      <c r="AM334">
        <v>22.0093</v>
      </c>
      <c r="AN334">
        <v>-8.5999999999999993E-2</v>
      </c>
      <c r="AO334">
        <v>0</v>
      </c>
      <c r="AP334">
        <v>55.951300000000003</v>
      </c>
      <c r="AQ334">
        <v>43.993000000000002</v>
      </c>
      <c r="AR334">
        <v>6835</v>
      </c>
      <c r="AS334">
        <v>5145121.8313999996</v>
      </c>
      <c r="AU334" s="1">
        <f t="shared" si="41"/>
        <v>45947</v>
      </c>
      <c r="AV334" s="30">
        <f t="shared" si="34"/>
        <v>7.8833815630590873</v>
      </c>
      <c r="AW334" s="31">
        <f t="shared" si="42"/>
        <v>0.11172924338833448</v>
      </c>
      <c r="AX334">
        <f t="shared" ca="1" si="36"/>
        <v>3.7871162278140234</v>
      </c>
      <c r="AY334">
        <f t="shared" ca="1" si="37"/>
        <v>0.47556663035480895</v>
      </c>
      <c r="AZ334">
        <f t="shared" ca="1" si="38"/>
        <v>0.27893136172330901</v>
      </c>
      <c r="BA334">
        <f t="shared" ca="1" si="39"/>
        <v>0.14600286083827149</v>
      </c>
      <c r="BB334">
        <f t="shared" ca="1" si="40"/>
        <v>8.6825160949471278E-2</v>
      </c>
    </row>
    <row r="335" spans="1:54">
      <c r="A335" s="71">
        <v>45954</v>
      </c>
      <c r="B335" s="5">
        <v>6.8476999999999997</v>
      </c>
      <c r="C335">
        <v>-2.3226</v>
      </c>
      <c r="D335">
        <v>-0.51349999999999996</v>
      </c>
      <c r="E335">
        <v>49.129899999999999</v>
      </c>
      <c r="F335">
        <v>2.5665</v>
      </c>
      <c r="G335">
        <v>0</v>
      </c>
      <c r="H335">
        <v>21.359200000000001</v>
      </c>
      <c r="I335">
        <v>3.3578000000000001</v>
      </c>
      <c r="J335">
        <v>4228</v>
      </c>
      <c r="K335">
        <v>16593313.316199999</v>
      </c>
      <c r="M335" s="71">
        <v>45954</v>
      </c>
      <c r="N335" s="5">
        <v>6.6363000000000003</v>
      </c>
      <c r="O335">
        <v>2.1259999999999999</v>
      </c>
      <c r="P335">
        <v>-0.29770000000000002</v>
      </c>
      <c r="Q335">
        <v>34.2879</v>
      </c>
      <c r="R335">
        <v>1.3694</v>
      </c>
      <c r="S335" t="s">
        <v>33</v>
      </c>
      <c r="T335">
        <v>34.619999999999997</v>
      </c>
      <c r="U335">
        <v>14.404400000000001</v>
      </c>
      <c r="V335">
        <v>3920</v>
      </c>
      <c r="W335">
        <v>5329794.4486999996</v>
      </c>
      <c r="Y335" s="5">
        <v>7.2697000000000003</v>
      </c>
      <c r="Z335">
        <v>-11.3489</v>
      </c>
      <c r="AA335">
        <v>-0.66979999999999995</v>
      </c>
      <c r="AB335">
        <v>8.2204999999999995</v>
      </c>
      <c r="AC335">
        <v>-0.59850000000000003</v>
      </c>
      <c r="AD335">
        <v>15.9076</v>
      </c>
      <c r="AE335">
        <v>-9.1801999999999992</v>
      </c>
      <c r="AF335">
        <v>-13.6242</v>
      </c>
      <c r="AG335">
        <v>33.14</v>
      </c>
      <c r="AH335">
        <v>231980</v>
      </c>
      <c r="AJ335">
        <v>5.0129000000000001</v>
      </c>
      <c r="AK335">
        <v>16.099299999999999</v>
      </c>
      <c r="AL335">
        <v>0.9083</v>
      </c>
      <c r="AM335">
        <v>22.0093</v>
      </c>
      <c r="AN335">
        <v>-8.5999999999999993E-2</v>
      </c>
      <c r="AO335">
        <v>0</v>
      </c>
      <c r="AP335">
        <v>55.951300000000003</v>
      </c>
      <c r="AQ335">
        <v>43.993000000000002</v>
      </c>
      <c r="AR335">
        <v>7050</v>
      </c>
      <c r="AS335">
        <v>5306965.4589</v>
      </c>
      <c r="AU335" s="1">
        <f t="shared" si="41"/>
        <v>45954</v>
      </c>
      <c r="AV335" s="30">
        <f t="shared" si="34"/>
        <v>8.002038201403197</v>
      </c>
      <c r="AW335" s="31">
        <f t="shared" si="42"/>
        <v>0.14856130786744851</v>
      </c>
      <c r="AX335">
        <f t="shared" ca="1" si="36"/>
        <v>3.7871162278140234</v>
      </c>
      <c r="AY335">
        <f t="shared" ca="1" si="37"/>
        <v>0.41161143151893198</v>
      </c>
      <c r="AZ335">
        <f t="shared" ca="1" si="38"/>
        <v>0.2752301944413626</v>
      </c>
      <c r="BA335">
        <f t="shared" ca="1" si="39"/>
        <v>0.13567590667722434</v>
      </c>
      <c r="BB335">
        <f t="shared" ca="1" si="40"/>
        <v>8.6825160949471278E-2</v>
      </c>
    </row>
    <row r="336" spans="1:54">
      <c r="A336" s="71">
        <v>45961</v>
      </c>
      <c r="B336" s="5">
        <v>7.9161999999999999</v>
      </c>
      <c r="C336">
        <v>-2.3226</v>
      </c>
      <c r="D336">
        <v>-0.51349999999999996</v>
      </c>
      <c r="E336">
        <v>49.129899999999999</v>
      </c>
      <c r="F336">
        <v>2.5665</v>
      </c>
      <c r="G336">
        <v>0</v>
      </c>
      <c r="H336">
        <v>21.359200000000001</v>
      </c>
      <c r="I336">
        <v>3.3578000000000001</v>
      </c>
      <c r="J336">
        <v>5460</v>
      </c>
      <c r="K336">
        <v>21428450.9712</v>
      </c>
      <c r="M336" s="71">
        <v>45961</v>
      </c>
      <c r="N336" s="5">
        <v>8.5771999999999995</v>
      </c>
      <c r="O336">
        <v>2.1259999999999999</v>
      </c>
      <c r="P336">
        <v>-0.29770000000000002</v>
      </c>
      <c r="Q336">
        <v>34.2879</v>
      </c>
      <c r="R336">
        <v>1.3694</v>
      </c>
      <c r="S336" t="s">
        <v>33</v>
      </c>
      <c r="T336">
        <v>34.619999999999997</v>
      </c>
      <c r="U336">
        <v>14.404400000000001</v>
      </c>
      <c r="V336">
        <v>5155</v>
      </c>
      <c r="W336">
        <v>7008951.6283999998</v>
      </c>
      <c r="Y336" s="5">
        <v>7.2697000000000003</v>
      </c>
      <c r="Z336">
        <v>-11.3489</v>
      </c>
      <c r="AA336">
        <v>-0.66979999999999995</v>
      </c>
      <c r="AB336">
        <v>8.2204999999999995</v>
      </c>
      <c r="AC336">
        <v>-0.59850000000000003</v>
      </c>
      <c r="AD336">
        <v>15.9076</v>
      </c>
      <c r="AE336">
        <v>-9.1801999999999992</v>
      </c>
      <c r="AF336">
        <v>-13.6242</v>
      </c>
      <c r="AG336">
        <v>57.5</v>
      </c>
      <c r="AH336">
        <v>402500</v>
      </c>
      <c r="AJ336">
        <v>6.7053000000000003</v>
      </c>
      <c r="AK336">
        <v>16.099299999999999</v>
      </c>
      <c r="AL336">
        <v>0.9083</v>
      </c>
      <c r="AM336">
        <v>22.0093</v>
      </c>
      <c r="AN336">
        <v>-8.5999999999999993E-2</v>
      </c>
      <c r="AO336">
        <v>0</v>
      </c>
      <c r="AP336">
        <v>55.951300000000003</v>
      </c>
      <c r="AQ336">
        <v>43.993000000000002</v>
      </c>
      <c r="AR336">
        <v>9390</v>
      </c>
      <c r="AS336">
        <v>7068426.3345999997</v>
      </c>
      <c r="AU336" s="1">
        <f t="shared" si="41"/>
        <v>45961</v>
      </c>
      <c r="AV336" s="30">
        <f t="shared" si="34"/>
        <v>9.7112344908059374</v>
      </c>
      <c r="AW336" s="31">
        <f t="shared" si="42"/>
        <v>0.67911087354936972</v>
      </c>
      <c r="AX336">
        <f t="shared" ca="1" si="36"/>
        <v>3.7871162278140234</v>
      </c>
      <c r="AY336">
        <f t="shared" ca="1" si="37"/>
        <v>0.39857538023519778</v>
      </c>
      <c r="AZ336">
        <f t="shared" ca="1" si="38"/>
        <v>0.26662909303072896</v>
      </c>
      <c r="BA336">
        <f t="shared" ca="1" si="39"/>
        <v>0.13567590667722434</v>
      </c>
      <c r="BB336">
        <f t="shared" ca="1" si="40"/>
        <v>8.6825160949471278E-2</v>
      </c>
    </row>
    <row r="337" spans="1:54">
      <c r="A337" s="71">
        <v>45968</v>
      </c>
      <c r="B337" s="5">
        <v>7.8901000000000003</v>
      </c>
      <c r="C337">
        <v>-2.3226</v>
      </c>
      <c r="D337">
        <v>-0.51349999999999996</v>
      </c>
      <c r="E337">
        <v>49.129899999999999</v>
      </c>
      <c r="F337">
        <v>2.5665</v>
      </c>
      <c r="G337">
        <v>0</v>
      </c>
      <c r="H337">
        <v>21.359200000000001</v>
      </c>
      <c r="I337">
        <v>3.3578000000000001</v>
      </c>
      <c r="J337">
        <v>5430</v>
      </c>
      <c r="K337">
        <v>21310712.229600001</v>
      </c>
      <c r="M337" s="71">
        <v>45968</v>
      </c>
      <c r="N337" s="5">
        <v>8.5559999999999992</v>
      </c>
      <c r="O337">
        <v>2.1259999999999999</v>
      </c>
      <c r="P337">
        <v>-0.29770000000000002</v>
      </c>
      <c r="Q337">
        <v>34.2879</v>
      </c>
      <c r="R337">
        <v>1.3694</v>
      </c>
      <c r="S337" t="s">
        <v>33</v>
      </c>
      <c r="T337">
        <v>34.619999999999997</v>
      </c>
      <c r="U337">
        <v>14.404400000000001</v>
      </c>
      <c r="V337">
        <v>5030</v>
      </c>
      <c r="W337">
        <v>6838996.4482000005</v>
      </c>
      <c r="Y337" s="5">
        <v>7.2697000000000003</v>
      </c>
      <c r="Z337">
        <v>-11.3489</v>
      </c>
      <c r="AA337">
        <v>-0.66979999999999995</v>
      </c>
      <c r="AB337">
        <v>8.2204999999999995</v>
      </c>
      <c r="AC337">
        <v>-0.59850000000000003</v>
      </c>
      <c r="AD337">
        <v>15.9076</v>
      </c>
      <c r="AE337">
        <v>-9.1801999999999992</v>
      </c>
      <c r="AF337">
        <v>-13.6242</v>
      </c>
      <c r="AG337">
        <v>58</v>
      </c>
      <c r="AH337">
        <v>406000</v>
      </c>
      <c r="AJ337">
        <v>6.0110000000000001</v>
      </c>
      <c r="AK337">
        <v>16.099299999999999</v>
      </c>
      <c r="AL337">
        <v>0.9083</v>
      </c>
      <c r="AM337">
        <v>22.0093</v>
      </c>
      <c r="AN337">
        <v>-8.5999999999999993E-2</v>
      </c>
      <c r="AO337">
        <v>0</v>
      </c>
      <c r="AP337">
        <v>55.951300000000003</v>
      </c>
      <c r="AQ337">
        <v>43.993000000000002</v>
      </c>
      <c r="AR337">
        <v>8430</v>
      </c>
      <c r="AS337">
        <v>6345775.7188999997</v>
      </c>
      <c r="AU337" s="1">
        <f t="shared" si="41"/>
        <v>45968</v>
      </c>
      <c r="AV337" s="30">
        <f t="shared" si="34"/>
        <v>9.3765510511750492</v>
      </c>
      <c r="AW337" s="31">
        <f t="shared" si="42"/>
        <v>0.57522218935432756</v>
      </c>
      <c r="AX337">
        <f t="shared" ca="1" si="36"/>
        <v>3.7871162278140234</v>
      </c>
      <c r="AY337">
        <f t="shared" ca="1" si="37"/>
        <v>0.39857538023519778</v>
      </c>
      <c r="AZ337">
        <f t="shared" ca="1" si="38"/>
        <v>0.26662909303072896</v>
      </c>
      <c r="BA337">
        <f t="shared" ca="1" si="39"/>
        <v>0.13567590667722434</v>
      </c>
      <c r="BB337">
        <f t="shared" ca="1" si="40"/>
        <v>8.6825160949471278E-2</v>
      </c>
    </row>
    <row r="338" spans="1:54">
      <c r="A338" s="71">
        <v>45975</v>
      </c>
      <c r="B338" s="5">
        <v>8.2240000000000002</v>
      </c>
      <c r="C338">
        <v>-2.3226</v>
      </c>
      <c r="D338">
        <v>-0.51349999999999996</v>
      </c>
      <c r="E338">
        <v>49.129899999999999</v>
      </c>
      <c r="F338">
        <v>2.5665</v>
      </c>
      <c r="G338">
        <v>0</v>
      </c>
      <c r="H338">
        <v>21.359200000000001</v>
      </c>
      <c r="I338">
        <v>3.3578000000000001</v>
      </c>
      <c r="J338">
        <v>5815</v>
      </c>
      <c r="K338">
        <v>22821692.746800002</v>
      </c>
      <c r="M338" s="71">
        <v>45975</v>
      </c>
      <c r="N338" s="5">
        <v>9.1448</v>
      </c>
      <c r="O338">
        <v>2.1259999999999999</v>
      </c>
      <c r="P338">
        <v>-0.29770000000000002</v>
      </c>
      <c r="Q338">
        <v>34.2879</v>
      </c>
      <c r="R338">
        <v>1.3694</v>
      </c>
      <c r="S338" t="s">
        <v>33</v>
      </c>
      <c r="T338">
        <v>34.619999999999997</v>
      </c>
      <c r="U338">
        <v>14.404400000000001</v>
      </c>
      <c r="V338">
        <v>5370</v>
      </c>
      <c r="W338">
        <v>7301274.5382000003</v>
      </c>
      <c r="Y338" s="5">
        <v>7.2697000000000003</v>
      </c>
      <c r="Z338">
        <v>-11.3489</v>
      </c>
      <c r="AA338">
        <v>-0.66979999999999995</v>
      </c>
      <c r="AB338">
        <v>8.2204999999999995</v>
      </c>
      <c r="AC338">
        <v>-0.59850000000000003</v>
      </c>
      <c r="AD338">
        <v>15.9076</v>
      </c>
      <c r="AE338">
        <v>-9.1801999999999992</v>
      </c>
      <c r="AF338">
        <v>-13.6242</v>
      </c>
      <c r="AG338">
        <v>79.900000000000006</v>
      </c>
      <c r="AH338">
        <v>559300</v>
      </c>
      <c r="AJ338">
        <v>6.5750999999999999</v>
      </c>
      <c r="AK338">
        <v>16.099299999999999</v>
      </c>
      <c r="AL338">
        <v>0.9083</v>
      </c>
      <c r="AM338">
        <v>22.0093</v>
      </c>
      <c r="AN338">
        <v>-8.5999999999999993E-2</v>
      </c>
      <c r="AO338">
        <v>0</v>
      </c>
      <c r="AP338">
        <v>55.951300000000003</v>
      </c>
      <c r="AQ338">
        <v>43.993000000000002</v>
      </c>
      <c r="AR338">
        <v>9210</v>
      </c>
      <c r="AS338">
        <v>6932929.3442000002</v>
      </c>
      <c r="AU338" s="1">
        <f t="shared" si="41"/>
        <v>45975</v>
      </c>
      <c r="AV338" s="30">
        <f t="shared" si="34"/>
        <v>9.9114234506501191</v>
      </c>
      <c r="AW338" s="31">
        <f t="shared" si="42"/>
        <v>0.74125128794072104</v>
      </c>
      <c r="AX338">
        <f t="shared" ca="1" si="36"/>
        <v>3.7871162278140234</v>
      </c>
      <c r="AY338">
        <f t="shared" ca="1" si="37"/>
        <v>0.39857538023519778</v>
      </c>
      <c r="AZ338">
        <f t="shared" ca="1" si="38"/>
        <v>0.26662909303072896</v>
      </c>
      <c r="BA338">
        <f t="shared" ca="1" si="39"/>
        <v>0.13567590667722434</v>
      </c>
      <c r="BB338">
        <f t="shared" ca="1" si="40"/>
        <v>8.6825160949471278E-2</v>
      </c>
    </row>
    <row r="339" spans="1:54">
      <c r="A339" s="71">
        <v>45982</v>
      </c>
      <c r="B339" s="5">
        <v>7.8619000000000003</v>
      </c>
      <c r="C339">
        <v>-2.3226</v>
      </c>
      <c r="D339">
        <v>-0.51349999999999996</v>
      </c>
      <c r="E339">
        <v>49.129899999999999</v>
      </c>
      <c r="F339">
        <v>2.5665</v>
      </c>
      <c r="G339">
        <v>0</v>
      </c>
      <c r="H339">
        <v>21.359200000000001</v>
      </c>
      <c r="I339">
        <v>3.3578000000000001</v>
      </c>
      <c r="J339">
        <v>5397.5</v>
      </c>
      <c r="K339">
        <v>21183161.926199999</v>
      </c>
      <c r="M339" s="71">
        <v>45982</v>
      </c>
      <c r="N339" s="5">
        <v>8.6997</v>
      </c>
      <c r="O339">
        <v>2.1259999999999999</v>
      </c>
      <c r="P339">
        <v>-0.29770000000000002</v>
      </c>
      <c r="Q339">
        <v>34.2879</v>
      </c>
      <c r="R339">
        <v>1.3694</v>
      </c>
      <c r="S339" t="s">
        <v>33</v>
      </c>
      <c r="T339">
        <v>34.619999999999997</v>
      </c>
      <c r="U339">
        <v>14.404400000000001</v>
      </c>
      <c r="V339">
        <v>5155</v>
      </c>
      <c r="W339">
        <v>7008951.6283999998</v>
      </c>
      <c r="Y339" s="5">
        <v>7.2697000000000003</v>
      </c>
      <c r="Z339">
        <v>-11.3489</v>
      </c>
      <c r="AA339">
        <v>-0.66979999999999995</v>
      </c>
      <c r="AB339">
        <v>8.2204999999999995</v>
      </c>
      <c r="AC339">
        <v>-0.59850000000000003</v>
      </c>
      <c r="AD339">
        <v>15.9076</v>
      </c>
      <c r="AE339">
        <v>-9.1801999999999992</v>
      </c>
      <c r="AF339">
        <v>-13.6242</v>
      </c>
      <c r="AG339">
        <v>65.5</v>
      </c>
      <c r="AH339">
        <v>458500</v>
      </c>
      <c r="AJ339">
        <v>6.3798000000000004</v>
      </c>
      <c r="AK339">
        <v>16.099299999999999</v>
      </c>
      <c r="AL339">
        <v>0.9083</v>
      </c>
      <c r="AM339">
        <v>22.0093</v>
      </c>
      <c r="AN339">
        <v>-8.5999999999999993E-2</v>
      </c>
      <c r="AO339">
        <v>0</v>
      </c>
      <c r="AP339">
        <v>55.951300000000003</v>
      </c>
      <c r="AQ339">
        <v>43.993000000000002</v>
      </c>
      <c r="AR339">
        <v>8940</v>
      </c>
      <c r="AS339">
        <v>6729683.8585000001</v>
      </c>
      <c r="AU339" s="1">
        <f t="shared" si="41"/>
        <v>45982</v>
      </c>
      <c r="AV339" s="30">
        <f t="shared" si="34"/>
        <v>9.5559165334413692</v>
      </c>
      <c r="AW339" s="31">
        <f t="shared" si="42"/>
        <v>0.63089881310125706</v>
      </c>
      <c r="AX339">
        <f t="shared" ca="1" si="36"/>
        <v>3.5189635356563445</v>
      </c>
      <c r="AY339">
        <f t="shared" ca="1" si="37"/>
        <v>0.39857538023519778</v>
      </c>
      <c r="AZ339">
        <f t="shared" ca="1" si="38"/>
        <v>0.26662909303072896</v>
      </c>
      <c r="BA339">
        <f t="shared" ca="1" si="39"/>
        <v>0.13567590667722434</v>
      </c>
      <c r="BB339">
        <f t="shared" ca="1" si="40"/>
        <v>8.6825160949471278E-2</v>
      </c>
    </row>
    <row r="340" spans="1:54">
      <c r="A340" s="71">
        <v>45989</v>
      </c>
      <c r="B340" s="5">
        <v>8.0462000000000007</v>
      </c>
      <c r="C340">
        <v>-2.3226</v>
      </c>
      <c r="D340">
        <v>-0.51349999999999996</v>
      </c>
      <c r="E340">
        <v>49.129899999999999</v>
      </c>
      <c r="F340">
        <v>2.5665</v>
      </c>
      <c r="G340">
        <v>0</v>
      </c>
      <c r="H340">
        <v>21.359200000000001</v>
      </c>
      <c r="I340">
        <v>3.3578000000000001</v>
      </c>
      <c r="J340">
        <v>5610</v>
      </c>
      <c r="K340">
        <v>22017144.679200001</v>
      </c>
      <c r="M340" s="71">
        <v>45989</v>
      </c>
      <c r="N340" s="5">
        <v>8.8994</v>
      </c>
      <c r="O340">
        <v>2.1259999999999999</v>
      </c>
      <c r="P340">
        <v>-0.29770000000000002</v>
      </c>
      <c r="Q340">
        <v>34.2879</v>
      </c>
      <c r="R340">
        <v>1.3694</v>
      </c>
      <c r="S340" t="s">
        <v>33</v>
      </c>
      <c r="T340">
        <v>34.619999999999997</v>
      </c>
      <c r="U340">
        <v>14.404400000000001</v>
      </c>
      <c r="V340">
        <v>5405</v>
      </c>
      <c r="W340">
        <v>7348861.9885999998</v>
      </c>
      <c r="Y340" s="5">
        <v>7.2697000000000003</v>
      </c>
      <c r="Z340">
        <v>-11.3489</v>
      </c>
      <c r="AA340">
        <v>-0.66979999999999995</v>
      </c>
      <c r="AB340">
        <v>8.2204999999999995</v>
      </c>
      <c r="AC340">
        <v>-0.59850000000000003</v>
      </c>
      <c r="AD340">
        <v>15.9076</v>
      </c>
      <c r="AE340">
        <v>-9.1801999999999992</v>
      </c>
      <c r="AF340">
        <v>-13.6242</v>
      </c>
      <c r="AG340">
        <v>74</v>
      </c>
      <c r="AH340">
        <v>518000</v>
      </c>
      <c r="AJ340">
        <v>6.5498000000000003</v>
      </c>
      <c r="AK340">
        <v>16.099299999999999</v>
      </c>
      <c r="AL340">
        <v>0.9083</v>
      </c>
      <c r="AM340">
        <v>22.0093</v>
      </c>
      <c r="AN340">
        <v>-8.5999999999999993E-2</v>
      </c>
      <c r="AO340">
        <v>0</v>
      </c>
      <c r="AP340">
        <v>55.951300000000003</v>
      </c>
      <c r="AQ340">
        <v>43.993000000000002</v>
      </c>
      <c r="AR340">
        <v>9175</v>
      </c>
      <c r="AS340">
        <v>6906582.7072000001</v>
      </c>
      <c r="AU340" s="1">
        <f t="shared" si="41"/>
        <v>45989</v>
      </c>
      <c r="AV340" s="30">
        <f t="shared" si="34"/>
        <v>9.7562972447365031</v>
      </c>
      <c r="AW340" s="31">
        <f t="shared" si="42"/>
        <v>0.69309874883000666</v>
      </c>
      <c r="AX340">
        <f t="shared" ca="1" si="36"/>
        <v>0.73503724650158586</v>
      </c>
      <c r="AY340">
        <f t="shared" ca="1" si="37"/>
        <v>0.39857538023519778</v>
      </c>
      <c r="AZ340">
        <f t="shared" ca="1" si="38"/>
        <v>0.26662909303072896</v>
      </c>
      <c r="BA340">
        <f t="shared" ca="1" si="39"/>
        <v>0.13567590667722434</v>
      </c>
      <c r="BB340">
        <f t="shared" ca="1" si="40"/>
        <v>8.6825160949471278E-2</v>
      </c>
    </row>
    <row r="341" spans="1:54">
      <c r="A341" s="71">
        <v>45996</v>
      </c>
      <c r="B341" s="5">
        <v>7.9486999999999997</v>
      </c>
      <c r="C341">
        <v>-2.3226</v>
      </c>
      <c r="D341">
        <v>-0.51349999999999996</v>
      </c>
      <c r="E341">
        <v>49.129899999999999</v>
      </c>
      <c r="F341">
        <v>2.5665</v>
      </c>
      <c r="G341">
        <v>0</v>
      </c>
      <c r="H341">
        <v>21.359200000000001</v>
      </c>
      <c r="I341">
        <v>3.3578000000000001</v>
      </c>
      <c r="J341">
        <v>5497.5</v>
      </c>
      <c r="K341">
        <v>21575624.398200002</v>
      </c>
      <c r="M341" s="71">
        <v>45996</v>
      </c>
      <c r="N341" s="5">
        <v>9.0709999999999997</v>
      </c>
      <c r="O341">
        <v>2.1259999999999999</v>
      </c>
      <c r="P341">
        <v>-0.29770000000000002</v>
      </c>
      <c r="Q341">
        <v>34.2879</v>
      </c>
      <c r="R341">
        <v>1.3694</v>
      </c>
      <c r="S341" t="s">
        <v>33</v>
      </c>
      <c r="T341">
        <v>34.619999999999997</v>
      </c>
      <c r="U341">
        <v>14.404400000000001</v>
      </c>
      <c r="V341">
        <v>5455</v>
      </c>
      <c r="W341">
        <v>7416844.0607000003</v>
      </c>
      <c r="Y341" s="5">
        <v>7.2697000000000003</v>
      </c>
      <c r="Z341">
        <v>-11.3489</v>
      </c>
      <c r="AA341">
        <v>-0.66979999999999995</v>
      </c>
      <c r="AB341">
        <v>8.2204999999999995</v>
      </c>
      <c r="AC341">
        <v>-0.59850000000000003</v>
      </c>
      <c r="AD341">
        <v>15.9076</v>
      </c>
      <c r="AE341">
        <v>-9.1801999999999992</v>
      </c>
      <c r="AF341">
        <v>-13.6242</v>
      </c>
      <c r="AG341">
        <v>71.8</v>
      </c>
      <c r="AH341">
        <v>502600</v>
      </c>
      <c r="AJ341">
        <v>6.7884000000000002</v>
      </c>
      <c r="AK341">
        <v>16.099299999999999</v>
      </c>
      <c r="AL341">
        <v>0.9083</v>
      </c>
      <c r="AM341">
        <v>22.0093</v>
      </c>
      <c r="AN341">
        <v>-8.5999999999999993E-2</v>
      </c>
      <c r="AO341">
        <v>0</v>
      </c>
      <c r="AP341">
        <v>55.951300000000003</v>
      </c>
      <c r="AQ341">
        <v>43.993000000000002</v>
      </c>
      <c r="AR341">
        <v>9505</v>
      </c>
      <c r="AS341">
        <v>7154993.8563000001</v>
      </c>
      <c r="AU341" s="1">
        <f t="shared" si="41"/>
        <v>45996</v>
      </c>
      <c r="AV341" s="30">
        <f t="shared" si="34"/>
        <v>9.8660923621243786</v>
      </c>
      <c r="AW341" s="31">
        <f t="shared" si="42"/>
        <v>0.72718011924094306</v>
      </c>
      <c r="AX341">
        <f t="shared" ca="1" si="36"/>
        <v>0.691699961301943</v>
      </c>
      <c r="AY341">
        <f t="shared" ca="1" si="37"/>
        <v>0.39857538023519778</v>
      </c>
      <c r="AZ341">
        <f t="shared" ca="1" si="38"/>
        <v>0.26662909303072896</v>
      </c>
      <c r="BA341">
        <f t="shared" ca="1" si="39"/>
        <v>0.13567590667722434</v>
      </c>
      <c r="BB341">
        <f t="shared" ca="1" si="40"/>
        <v>8.6825160949471278E-2</v>
      </c>
    </row>
    <row r="342" spans="1:54">
      <c r="A342" s="71">
        <v>46003</v>
      </c>
      <c r="B342" s="5">
        <v>7.7644000000000002</v>
      </c>
      <c r="C342">
        <v>-2.3226</v>
      </c>
      <c r="D342">
        <v>-0.51349999999999996</v>
      </c>
      <c r="E342">
        <v>49.129899999999999</v>
      </c>
      <c r="F342">
        <v>2.5665</v>
      </c>
      <c r="G342">
        <v>0</v>
      </c>
      <c r="H342">
        <v>21.359200000000001</v>
      </c>
      <c r="I342">
        <v>3.3578000000000001</v>
      </c>
      <c r="J342">
        <v>5285</v>
      </c>
      <c r="K342">
        <v>20741641.645199999</v>
      </c>
      <c r="M342" s="71">
        <v>46003</v>
      </c>
      <c r="N342" s="5">
        <v>8.9431999999999992</v>
      </c>
      <c r="O342">
        <v>2.1259999999999999</v>
      </c>
      <c r="P342">
        <v>-0.29770000000000002</v>
      </c>
      <c r="Q342">
        <v>34.2879</v>
      </c>
      <c r="R342">
        <v>1.3694</v>
      </c>
      <c r="S342" t="s">
        <v>33</v>
      </c>
      <c r="T342">
        <v>34.619999999999997</v>
      </c>
      <c r="U342">
        <v>14.404400000000001</v>
      </c>
      <c r="V342">
        <v>5395</v>
      </c>
      <c r="W342">
        <v>7335265.5741999997</v>
      </c>
      <c r="Y342" s="5">
        <v>7.2697000000000003</v>
      </c>
      <c r="Z342">
        <v>-11.3489</v>
      </c>
      <c r="AA342">
        <v>-0.66979999999999995</v>
      </c>
      <c r="AB342">
        <v>8.2204999999999995</v>
      </c>
      <c r="AC342">
        <v>-0.59850000000000003</v>
      </c>
      <c r="AD342">
        <v>15.9076</v>
      </c>
      <c r="AE342">
        <v>-9.1801999999999992</v>
      </c>
      <c r="AF342">
        <v>-13.6242</v>
      </c>
      <c r="AG342">
        <v>64.599999999999994</v>
      </c>
      <c r="AH342">
        <v>452200</v>
      </c>
      <c r="AJ342">
        <v>6.8643999999999998</v>
      </c>
      <c r="AK342">
        <v>16.099299999999999</v>
      </c>
      <c r="AL342">
        <v>0.9083</v>
      </c>
      <c r="AM342">
        <v>22.0093</v>
      </c>
      <c r="AN342">
        <v>-8.5999999999999993E-2</v>
      </c>
      <c r="AO342">
        <v>0</v>
      </c>
      <c r="AP342">
        <v>55.951300000000003</v>
      </c>
      <c r="AQ342">
        <v>43.993000000000002</v>
      </c>
      <c r="AR342">
        <v>9610</v>
      </c>
      <c r="AS342">
        <v>7234033.7674000002</v>
      </c>
      <c r="AU342" s="1">
        <f t="shared" si="41"/>
        <v>46003</v>
      </c>
      <c r="AV342" s="30">
        <f t="shared" si="34"/>
        <v>9.8002298864786201</v>
      </c>
      <c r="AW342" s="31">
        <f t="shared" si="42"/>
        <v>0.70673582734466023</v>
      </c>
      <c r="AX342">
        <f t="shared" ca="1" si="36"/>
        <v>0.691699961301943</v>
      </c>
      <c r="AY342">
        <f t="shared" ca="1" si="37"/>
        <v>0.39857538023519778</v>
      </c>
      <c r="AZ342">
        <f t="shared" ca="1" si="38"/>
        <v>0.26662909303072896</v>
      </c>
      <c r="BA342">
        <f t="shared" ca="1" si="39"/>
        <v>0.13567590667722434</v>
      </c>
      <c r="BB342">
        <f t="shared" ca="1" si="40"/>
        <v>8.6825160949471278E-2</v>
      </c>
    </row>
    <row r="343" spans="1:54">
      <c r="A343" s="71">
        <v>46010</v>
      </c>
      <c r="B343" s="5">
        <v>7.9226999999999999</v>
      </c>
      <c r="C343">
        <v>-2.3226</v>
      </c>
      <c r="D343">
        <v>-0.51349999999999996</v>
      </c>
      <c r="E343">
        <v>49.129899999999999</v>
      </c>
      <c r="F343">
        <v>2.5665</v>
      </c>
      <c r="G343">
        <v>0</v>
      </c>
      <c r="H343">
        <v>21.359200000000001</v>
      </c>
      <c r="I343">
        <v>3.3578000000000001</v>
      </c>
      <c r="J343">
        <v>5467.5</v>
      </c>
      <c r="K343">
        <v>21457885.656599998</v>
      </c>
      <c r="M343" s="71">
        <v>46010</v>
      </c>
      <c r="N343" s="5">
        <v>9.0296000000000003</v>
      </c>
      <c r="O343">
        <v>2.1259999999999999</v>
      </c>
      <c r="P343">
        <v>-0.29770000000000002</v>
      </c>
      <c r="Q343">
        <v>34.2879</v>
      </c>
      <c r="R343">
        <v>1.3694</v>
      </c>
      <c r="S343" t="s">
        <v>33</v>
      </c>
      <c r="T343">
        <v>34.619999999999997</v>
      </c>
      <c r="U343">
        <v>14.404400000000001</v>
      </c>
      <c r="V343">
        <v>5495</v>
      </c>
      <c r="W343">
        <v>7471229.7182999998</v>
      </c>
      <c r="Y343" s="5">
        <v>7.2697000000000003</v>
      </c>
      <c r="Z343">
        <v>-11.3489</v>
      </c>
      <c r="AA343">
        <v>-0.66979999999999995</v>
      </c>
      <c r="AB343">
        <v>8.2204999999999995</v>
      </c>
      <c r="AC343">
        <v>-0.59850000000000003</v>
      </c>
      <c r="AD343">
        <v>15.9076</v>
      </c>
      <c r="AE343">
        <v>-9.1801999999999992</v>
      </c>
      <c r="AF343">
        <v>-13.6242</v>
      </c>
      <c r="AG343">
        <v>65.599999999999994</v>
      </c>
      <c r="AH343">
        <v>459200</v>
      </c>
      <c r="AJ343">
        <v>6.9259000000000004</v>
      </c>
      <c r="AK343">
        <v>16.099299999999999</v>
      </c>
      <c r="AL343">
        <v>0.9083</v>
      </c>
      <c r="AM343">
        <v>22.0093</v>
      </c>
      <c r="AN343">
        <v>-8.5999999999999993E-2</v>
      </c>
      <c r="AO343">
        <v>0</v>
      </c>
      <c r="AP343">
        <v>55.951300000000003</v>
      </c>
      <c r="AQ343">
        <v>43.993000000000002</v>
      </c>
      <c r="AR343">
        <v>9695</v>
      </c>
      <c r="AS343">
        <v>7298018.4572999999</v>
      </c>
      <c r="AU343" s="1">
        <f t="shared" si="41"/>
        <v>46010</v>
      </c>
      <c r="AV343" s="30">
        <f t="shared" si="34"/>
        <v>9.9138108160550509</v>
      </c>
      <c r="AW343" s="31">
        <f t="shared" si="42"/>
        <v>0.74199234716637208</v>
      </c>
      <c r="AX343">
        <f t="shared" ca="1" si="36"/>
        <v>0.691699961301943</v>
      </c>
      <c r="AY343">
        <f t="shared" ca="1" si="37"/>
        <v>0.39857538023519778</v>
      </c>
      <c r="AZ343">
        <f t="shared" ca="1" si="38"/>
        <v>0.26662909303072896</v>
      </c>
      <c r="BA343">
        <f t="shared" ca="1" si="39"/>
        <v>0.13567590667722434</v>
      </c>
      <c r="BB343">
        <f t="shared" ca="1" si="40"/>
        <v>8.6825160949471278E-2</v>
      </c>
    </row>
    <row r="344" spans="1:54">
      <c r="A344" s="71">
        <v>46017</v>
      </c>
      <c r="B344" s="5">
        <v>7.9161999999999999</v>
      </c>
      <c r="C344">
        <v>-2.3226</v>
      </c>
      <c r="D344">
        <v>-0.51349999999999996</v>
      </c>
      <c r="E344">
        <v>49.129899999999999</v>
      </c>
      <c r="F344">
        <v>2.5665</v>
      </c>
      <c r="G344">
        <v>0</v>
      </c>
      <c r="H344">
        <v>21.359200000000001</v>
      </c>
      <c r="I344">
        <v>3.3578000000000001</v>
      </c>
      <c r="J344">
        <v>5460</v>
      </c>
      <c r="K344">
        <v>21428450.9712</v>
      </c>
      <c r="M344" s="71">
        <v>46017</v>
      </c>
      <c r="N344" s="5">
        <v>8.8455999999999992</v>
      </c>
      <c r="O344">
        <v>2.1259999999999999</v>
      </c>
      <c r="P344">
        <v>-0.29770000000000002</v>
      </c>
      <c r="Q344">
        <v>34.2879</v>
      </c>
      <c r="R344">
        <v>1.3694</v>
      </c>
      <c r="S344" t="s">
        <v>33</v>
      </c>
      <c r="T344">
        <v>34.619999999999997</v>
      </c>
      <c r="U344">
        <v>14.404400000000001</v>
      </c>
      <c r="V344">
        <v>5375</v>
      </c>
      <c r="W344">
        <v>7308072.7454000004</v>
      </c>
      <c r="Y344" s="5">
        <v>7.2697000000000003</v>
      </c>
      <c r="Z344">
        <v>-11.3489</v>
      </c>
      <c r="AA344">
        <v>-0.66979999999999995</v>
      </c>
      <c r="AB344">
        <v>8.2204999999999995</v>
      </c>
      <c r="AC344">
        <v>-0.59850000000000003</v>
      </c>
      <c r="AD344">
        <v>15.9076</v>
      </c>
      <c r="AE344">
        <v>-9.1801999999999992</v>
      </c>
      <c r="AF344">
        <v>-13.6242</v>
      </c>
      <c r="AG344">
        <v>64.900000000000006</v>
      </c>
      <c r="AH344">
        <v>454300</v>
      </c>
      <c r="AJ344">
        <v>6.7704000000000004</v>
      </c>
      <c r="AK344">
        <v>16.099299999999999</v>
      </c>
      <c r="AL344">
        <v>0.9083</v>
      </c>
      <c r="AM344">
        <v>22.0093</v>
      </c>
      <c r="AN344">
        <v>-8.5999999999999993E-2</v>
      </c>
      <c r="AO344">
        <v>0</v>
      </c>
      <c r="AP344">
        <v>55.951300000000003</v>
      </c>
      <c r="AQ344">
        <v>43.993000000000002</v>
      </c>
      <c r="AR344">
        <v>9480</v>
      </c>
      <c r="AS344">
        <v>7136174.8298000004</v>
      </c>
      <c r="AU344" s="1">
        <f t="shared" si="41"/>
        <v>46017</v>
      </c>
      <c r="AV344" s="30">
        <f t="shared" ref="AV344:AV380" si="43">+(Y344*AH344+N344*W344+B344*K344+AJ344*AS344)/(K344+W344+AH344)</f>
        <v>9.7939536550324195</v>
      </c>
      <c r="AW344" s="31">
        <f t="shared" si="42"/>
        <v>0.70478762988568688</v>
      </c>
      <c r="AX344">
        <f t="shared" ca="1" si="36"/>
        <v>0.691699961301943</v>
      </c>
      <c r="AY344">
        <f t="shared" ca="1" si="37"/>
        <v>0.39857538023519778</v>
      </c>
      <c r="AZ344">
        <f t="shared" ca="1" si="38"/>
        <v>0.26662909303072896</v>
      </c>
      <c r="BA344">
        <f t="shared" ca="1" si="39"/>
        <v>0.13567590667722434</v>
      </c>
      <c r="BB344">
        <f t="shared" ca="1" si="40"/>
        <v>8.6825160949471278E-2</v>
      </c>
    </row>
    <row r="345" spans="1:54">
      <c r="A345" s="71">
        <v>46024</v>
      </c>
      <c r="B345" s="5">
        <v>5.9410999999999996</v>
      </c>
      <c r="C345">
        <v>-5.2664</v>
      </c>
      <c r="D345">
        <v>-6.5799999999999997E-2</v>
      </c>
      <c r="E345">
        <v>51.065600000000003</v>
      </c>
      <c r="F345">
        <v>2.0354999999999999</v>
      </c>
      <c r="G345">
        <v>0</v>
      </c>
      <c r="H345">
        <v>27.509799999999998</v>
      </c>
      <c r="I345">
        <v>9.4319000000000006</v>
      </c>
      <c r="J345">
        <v>5645</v>
      </c>
      <c r="K345">
        <v>22154506.544399999</v>
      </c>
      <c r="M345" s="71">
        <v>46024</v>
      </c>
      <c r="N345" s="5">
        <v>7.5476000000000001</v>
      </c>
      <c r="O345">
        <v>4.1440999999999999</v>
      </c>
      <c r="P345">
        <v>0.37490000000000001</v>
      </c>
      <c r="Q345">
        <v>34.845500000000001</v>
      </c>
      <c r="R345">
        <v>1.08</v>
      </c>
      <c r="S345" t="s">
        <v>33</v>
      </c>
      <c r="T345">
        <v>38.788800000000002</v>
      </c>
      <c r="U345">
        <v>18.068100000000001</v>
      </c>
      <c r="V345">
        <v>5440</v>
      </c>
      <c r="W345">
        <v>7396449.4390000002</v>
      </c>
      <c r="Y345" s="5">
        <v>7.2697000000000003</v>
      </c>
      <c r="Z345">
        <v>-7.06</v>
      </c>
      <c r="AA345">
        <v>-0.22770000000000001</v>
      </c>
      <c r="AB345">
        <v>6.5431999999999997</v>
      </c>
      <c r="AC345">
        <v>-0.59850000000000003</v>
      </c>
      <c r="AD345">
        <v>15.9076</v>
      </c>
      <c r="AE345">
        <v>-3.6631</v>
      </c>
      <c r="AF345">
        <v>-7.7218</v>
      </c>
      <c r="AG345">
        <v>61.1</v>
      </c>
      <c r="AH345">
        <v>427700</v>
      </c>
      <c r="AJ345">
        <v>7.0612000000000004</v>
      </c>
      <c r="AK345">
        <v>9.7738999999999994</v>
      </c>
      <c r="AL345">
        <v>0.48880000000000001</v>
      </c>
      <c r="AM345">
        <v>35.287399999999998</v>
      </c>
      <c r="AN345">
        <v>-0.12039999999999999</v>
      </c>
      <c r="AO345">
        <v>0</v>
      </c>
      <c r="AP345">
        <v>52.9754</v>
      </c>
      <c r="AQ345">
        <v>40.696199999999997</v>
      </c>
      <c r="AR345">
        <v>9515</v>
      </c>
      <c r="AS345">
        <v>7162521.4669000003</v>
      </c>
      <c r="AU345" s="1">
        <f t="shared" si="41"/>
        <v>46024</v>
      </c>
      <c r="AV345" s="30">
        <f t="shared" si="43"/>
        <v>8.0434836045460933</v>
      </c>
      <c r="AW345" s="31">
        <f t="shared" si="42"/>
        <v>0.16142632563826262</v>
      </c>
      <c r="AX345">
        <f t="shared" ca="1" si="36"/>
        <v>0.691699961301943</v>
      </c>
      <c r="AY345">
        <f t="shared" ca="1" si="37"/>
        <v>0.39857538023519778</v>
      </c>
      <c r="AZ345">
        <f t="shared" ca="1" si="38"/>
        <v>0.26662909303072896</v>
      </c>
      <c r="BA345">
        <f t="shared" ca="1" si="39"/>
        <v>0.13567590667722434</v>
      </c>
      <c r="BB345">
        <f t="shared" ca="1" si="40"/>
        <v>8.6825160949471278E-2</v>
      </c>
    </row>
    <row r="346" spans="1:54">
      <c r="A346" s="71">
        <v>46031</v>
      </c>
      <c r="B346" s="5">
        <v>5.6566999999999998</v>
      </c>
      <c r="C346">
        <v>-5.2664</v>
      </c>
      <c r="D346">
        <v>-6.5799999999999997E-2</v>
      </c>
      <c r="E346">
        <v>51.065600000000003</v>
      </c>
      <c r="F346">
        <v>2.0354999999999999</v>
      </c>
      <c r="G346">
        <v>0</v>
      </c>
      <c r="H346">
        <v>27.509799999999998</v>
      </c>
      <c r="I346">
        <v>9.4319000000000006</v>
      </c>
      <c r="J346">
        <v>5187.5</v>
      </c>
      <c r="K346">
        <v>20358990.734999999</v>
      </c>
      <c r="M346" s="71">
        <v>46031</v>
      </c>
      <c r="N346" s="5">
        <v>7.1497999999999999</v>
      </c>
      <c r="O346">
        <v>4.1440999999999999</v>
      </c>
      <c r="P346">
        <v>0.37490000000000001</v>
      </c>
      <c r="Q346">
        <v>34.845500000000001</v>
      </c>
      <c r="R346">
        <v>1.08</v>
      </c>
      <c r="S346" t="s">
        <v>33</v>
      </c>
      <c r="T346">
        <v>38.788800000000002</v>
      </c>
      <c r="U346">
        <v>18.068100000000001</v>
      </c>
      <c r="V346">
        <v>5065</v>
      </c>
      <c r="W346">
        <v>6886583.8986999998</v>
      </c>
      <c r="Y346" s="5">
        <v>7.2697000000000003</v>
      </c>
      <c r="Z346">
        <v>-7.06</v>
      </c>
      <c r="AA346">
        <v>-0.22770000000000001</v>
      </c>
      <c r="AB346">
        <v>6.5431999999999997</v>
      </c>
      <c r="AC346">
        <v>-0.59850000000000003</v>
      </c>
      <c r="AD346">
        <v>15.9076</v>
      </c>
      <c r="AE346">
        <v>-3.6631</v>
      </c>
      <c r="AF346">
        <v>-7.7218</v>
      </c>
      <c r="AG346">
        <v>56.8</v>
      </c>
      <c r="AH346">
        <v>397600</v>
      </c>
      <c r="AJ346">
        <v>6.8007999999999997</v>
      </c>
      <c r="AK346">
        <v>9.7738999999999994</v>
      </c>
      <c r="AL346">
        <v>0.48880000000000001</v>
      </c>
      <c r="AM346">
        <v>35.287399999999998</v>
      </c>
      <c r="AN346">
        <v>-0.12039999999999999</v>
      </c>
      <c r="AO346">
        <v>0</v>
      </c>
      <c r="AP346">
        <v>52.9754</v>
      </c>
      <c r="AQ346">
        <v>40.696199999999997</v>
      </c>
      <c r="AR346">
        <v>9170</v>
      </c>
      <c r="AS346">
        <v>6902818.9018999999</v>
      </c>
      <c r="AU346" s="1">
        <f t="shared" si="41"/>
        <v>46031</v>
      </c>
      <c r="AV346" s="30">
        <f t="shared" si="43"/>
        <v>7.7501056516302835</v>
      </c>
      <c r="AW346" s="31">
        <f t="shared" si="42"/>
        <v>7.0359227923859832E-2</v>
      </c>
      <c r="AX346">
        <f t="shared" ca="1" si="36"/>
        <v>0.691699961301943</v>
      </c>
      <c r="AY346">
        <f t="shared" ca="1" si="37"/>
        <v>0.38848952109580803</v>
      </c>
      <c r="AZ346">
        <f t="shared" ca="1" si="38"/>
        <v>0.25257607099333645</v>
      </c>
      <c r="BA346">
        <f t="shared" ca="1" si="39"/>
        <v>0.13567590667722434</v>
      </c>
      <c r="BB346">
        <f t="shared" ca="1" si="40"/>
        <v>8.6825160949471278E-2</v>
      </c>
    </row>
    <row r="347" spans="1:54">
      <c r="A347" s="71">
        <v>46038</v>
      </c>
      <c r="B347" s="5">
        <v>5.6738</v>
      </c>
      <c r="C347">
        <v>-5.2664</v>
      </c>
      <c r="D347">
        <v>-6.5799999999999997E-2</v>
      </c>
      <c r="E347">
        <v>51.065600000000003</v>
      </c>
      <c r="F347">
        <v>2.0354999999999999</v>
      </c>
      <c r="G347">
        <v>0</v>
      </c>
      <c r="H347">
        <v>27.509799999999998</v>
      </c>
      <c r="I347">
        <v>9.4319000000000006</v>
      </c>
      <c r="J347">
        <v>5215</v>
      </c>
      <c r="K347">
        <v>20466917.914799999</v>
      </c>
      <c r="M347" s="71">
        <v>46038</v>
      </c>
      <c r="N347" s="5">
        <v>6.9909999999999997</v>
      </c>
      <c r="O347">
        <v>4.1440999999999999</v>
      </c>
      <c r="P347">
        <v>0.37490000000000001</v>
      </c>
      <c r="Q347">
        <v>34.845500000000001</v>
      </c>
      <c r="R347">
        <v>1.08</v>
      </c>
      <c r="S347" t="s">
        <v>33</v>
      </c>
      <c r="T347">
        <v>38.788800000000002</v>
      </c>
      <c r="U347">
        <v>18.068100000000001</v>
      </c>
      <c r="V347">
        <v>4792.5</v>
      </c>
      <c r="W347">
        <v>6516081.6059999997</v>
      </c>
      <c r="Y347" s="5">
        <v>7.2697000000000003</v>
      </c>
      <c r="Z347">
        <v>-7.06</v>
      </c>
      <c r="AA347">
        <v>-0.22770000000000001</v>
      </c>
      <c r="AB347">
        <v>6.5431999999999997</v>
      </c>
      <c r="AC347">
        <v>-0.59850000000000003</v>
      </c>
      <c r="AD347">
        <v>15.9076</v>
      </c>
      <c r="AE347">
        <v>-3.6631</v>
      </c>
      <c r="AF347">
        <v>-7.7218</v>
      </c>
      <c r="AG347">
        <v>54.6</v>
      </c>
      <c r="AH347">
        <v>382200</v>
      </c>
      <c r="AJ347">
        <v>6.4649000000000001</v>
      </c>
      <c r="AK347">
        <v>9.7738999999999994</v>
      </c>
      <c r="AL347">
        <v>0.48880000000000001</v>
      </c>
      <c r="AM347">
        <v>35.287399999999998</v>
      </c>
      <c r="AN347">
        <v>-0.12039999999999999</v>
      </c>
      <c r="AO347">
        <v>0</v>
      </c>
      <c r="AP347">
        <v>52.9754</v>
      </c>
      <c r="AQ347">
        <v>40.696199999999997</v>
      </c>
      <c r="AR347">
        <v>8725</v>
      </c>
      <c r="AS347">
        <v>6567840.2309999997</v>
      </c>
      <c r="AU347" s="1">
        <f t="shared" si="41"/>
        <v>46038</v>
      </c>
      <c r="AV347" s="30">
        <f t="shared" si="43"/>
        <v>7.5613567101768782</v>
      </c>
      <c r="AW347" s="31">
        <f t="shared" si="42"/>
        <v>1.1769895889901556E-2</v>
      </c>
      <c r="AX347">
        <f t="shared" ca="1" si="36"/>
        <v>0.691699961301943</v>
      </c>
      <c r="AY347">
        <f t="shared" ca="1" si="37"/>
        <v>0.38040054440857229</v>
      </c>
      <c r="AZ347">
        <f t="shared" ca="1" si="38"/>
        <v>0.24435160127847844</v>
      </c>
      <c r="BA347">
        <f t="shared" ca="1" si="39"/>
        <v>0.13054055026620245</v>
      </c>
      <c r="BB347">
        <f t="shared" ca="1" si="40"/>
        <v>7.1915408372973208E-2</v>
      </c>
    </row>
    <row r="348" spans="1:54">
      <c r="A348" s="71">
        <v>46045</v>
      </c>
      <c r="B348" s="5">
        <v>5.8677000000000001</v>
      </c>
      <c r="C348">
        <v>-5.2664</v>
      </c>
      <c r="D348">
        <v>-6.5799999999999997E-2</v>
      </c>
      <c r="E348">
        <v>51.065600000000003</v>
      </c>
      <c r="F348">
        <v>2.0354999999999999</v>
      </c>
      <c r="G348">
        <v>0</v>
      </c>
      <c r="H348">
        <v>27.509799999999998</v>
      </c>
      <c r="I348">
        <v>9.4319000000000006</v>
      </c>
      <c r="J348">
        <v>5515</v>
      </c>
      <c r="K348">
        <v>21691200.534000002</v>
      </c>
      <c r="M348" s="71">
        <v>46045</v>
      </c>
      <c r="N348" s="5">
        <v>7.3391000000000002</v>
      </c>
      <c r="O348">
        <v>4.1440999999999999</v>
      </c>
      <c r="P348">
        <v>0.37490000000000001</v>
      </c>
      <c r="Q348">
        <v>34.845500000000001</v>
      </c>
      <c r="R348">
        <v>1.08</v>
      </c>
      <c r="S348" t="s">
        <v>33</v>
      </c>
      <c r="T348">
        <v>38.788800000000002</v>
      </c>
      <c r="U348">
        <v>18.068100000000001</v>
      </c>
      <c r="V348">
        <v>5080</v>
      </c>
      <c r="W348">
        <v>6926683.5303999996</v>
      </c>
      <c r="Y348" s="5">
        <v>7.2697000000000003</v>
      </c>
      <c r="Z348">
        <v>-7.06</v>
      </c>
      <c r="AA348">
        <v>-0.22770000000000001</v>
      </c>
      <c r="AB348">
        <v>6.5431999999999997</v>
      </c>
      <c r="AC348">
        <v>-0.59850000000000003</v>
      </c>
      <c r="AD348">
        <v>15.9076</v>
      </c>
      <c r="AE348">
        <v>-3.6631</v>
      </c>
      <c r="AF348">
        <v>-7.7218</v>
      </c>
      <c r="AG348">
        <v>57.6</v>
      </c>
      <c r="AH348">
        <v>403200</v>
      </c>
      <c r="AJ348">
        <v>7.3198999999999996</v>
      </c>
      <c r="AK348">
        <v>9.7738999999999994</v>
      </c>
      <c r="AL348">
        <v>0.48880000000000001</v>
      </c>
      <c r="AM348">
        <v>35.287399999999998</v>
      </c>
      <c r="AN348">
        <v>-0.12039999999999999</v>
      </c>
      <c r="AO348">
        <v>0</v>
      </c>
      <c r="AP348">
        <v>52.9754</v>
      </c>
      <c r="AQ348">
        <v>40.696199999999997</v>
      </c>
      <c r="AR348">
        <v>9340</v>
      </c>
      <c r="AS348">
        <v>7420585.9431999996</v>
      </c>
      <c r="AU348" s="1">
        <f t="shared" si="41"/>
        <v>46045</v>
      </c>
      <c r="AV348" s="30">
        <f t="shared" si="43"/>
        <v>8.1100406185604061</v>
      </c>
      <c r="AW348" s="31">
        <f t="shared" si="42"/>
        <v>0.18208620835466996</v>
      </c>
      <c r="AX348">
        <f t="shared" ca="1" si="36"/>
        <v>0.691699961301943</v>
      </c>
      <c r="AY348">
        <f t="shared" ca="1" si="37"/>
        <v>0.3641322140690898</v>
      </c>
      <c r="AZ348">
        <f t="shared" ca="1" si="38"/>
        <v>0.23948765778942804</v>
      </c>
      <c r="BA348">
        <f t="shared" ca="1" si="39"/>
        <v>0.12825214133457646</v>
      </c>
      <c r="BB348">
        <f t="shared" ca="1" si="40"/>
        <v>6.8376117093167446E-2</v>
      </c>
    </row>
    <row r="349" spans="1:54">
      <c r="A349" s="71">
        <v>46052</v>
      </c>
      <c r="B349" s="5">
        <v>6.1512000000000002</v>
      </c>
      <c r="C349">
        <v>-5.2664</v>
      </c>
      <c r="D349">
        <v>-6.5799999999999997E-2</v>
      </c>
      <c r="E349">
        <v>51.065600000000003</v>
      </c>
      <c r="F349">
        <v>2.0354999999999999</v>
      </c>
      <c r="G349">
        <v>0</v>
      </c>
      <c r="H349">
        <v>27.509799999999998</v>
      </c>
      <c r="I349">
        <v>9.4319000000000006</v>
      </c>
      <c r="J349">
        <v>5970</v>
      </c>
      <c r="K349">
        <v>23480773.7421</v>
      </c>
      <c r="M349" s="71">
        <v>46052</v>
      </c>
      <c r="N349" s="5">
        <v>7.4389000000000003</v>
      </c>
      <c r="O349">
        <v>4.1440999999999999</v>
      </c>
      <c r="P349">
        <v>0.37490000000000001</v>
      </c>
      <c r="Q349">
        <v>34.845500000000001</v>
      </c>
      <c r="R349">
        <v>1.08</v>
      </c>
      <c r="S349" t="s">
        <v>33</v>
      </c>
      <c r="T349">
        <v>38.788800000000002</v>
      </c>
      <c r="U349">
        <v>18.068100000000001</v>
      </c>
      <c r="V349">
        <v>5215</v>
      </c>
      <c r="W349">
        <v>7110758.7817000002</v>
      </c>
      <c r="Y349" s="5">
        <v>7.2697000000000003</v>
      </c>
      <c r="Z349">
        <v>-7.06</v>
      </c>
      <c r="AA349">
        <v>-0.22770000000000001</v>
      </c>
      <c r="AB349">
        <v>6.5431999999999997</v>
      </c>
      <c r="AC349">
        <v>-0.59850000000000003</v>
      </c>
      <c r="AD349">
        <v>15.9076</v>
      </c>
      <c r="AE349">
        <v>-3.6631</v>
      </c>
      <c r="AF349">
        <v>-7.7218</v>
      </c>
      <c r="AG349">
        <v>60.8</v>
      </c>
      <c r="AH349">
        <v>425600</v>
      </c>
      <c r="AJ349">
        <v>7.5708000000000002</v>
      </c>
      <c r="AK349">
        <v>9.7738999999999994</v>
      </c>
      <c r="AL349">
        <v>0.48880000000000001</v>
      </c>
      <c r="AM349">
        <v>35.287399999999998</v>
      </c>
      <c r="AN349">
        <v>-0.12039999999999999</v>
      </c>
      <c r="AO349">
        <v>0</v>
      </c>
      <c r="AP349">
        <v>52.9754</v>
      </c>
      <c r="AQ349">
        <v>40.696199999999997</v>
      </c>
      <c r="AR349">
        <v>9655</v>
      </c>
      <c r="AS349">
        <v>7670851.9573999997</v>
      </c>
      <c r="AU349" s="1">
        <f t="shared" si="41"/>
        <v>46052</v>
      </c>
      <c r="AV349" s="30">
        <f t="shared" si="43"/>
        <v>8.3340917818346441</v>
      </c>
      <c r="AW349" s="31">
        <f t="shared" si="42"/>
        <v>0.25163366062957165</v>
      </c>
      <c r="AX349">
        <f t="shared" ca="1" si="36"/>
        <v>0.691699961301943</v>
      </c>
      <c r="AY349">
        <f t="shared" ca="1" si="37"/>
        <v>0.358405239467607</v>
      </c>
      <c r="AZ349">
        <f t="shared" ca="1" si="38"/>
        <v>0.23113299525452249</v>
      </c>
      <c r="BA349">
        <f t="shared" ca="1" si="39"/>
        <v>0.12825214133457646</v>
      </c>
      <c r="BB349">
        <f t="shared" ca="1" si="40"/>
        <v>6.8376117093167446E-2</v>
      </c>
    </row>
    <row r="350" spans="1:54">
      <c r="A350" s="71">
        <v>46059</v>
      </c>
      <c r="B350" s="5">
        <v>5.9767999999999999</v>
      </c>
      <c r="C350">
        <v>-5.2664</v>
      </c>
      <c r="D350">
        <v>-6.5799999999999997E-2</v>
      </c>
      <c r="E350">
        <v>51.065600000000003</v>
      </c>
      <c r="F350">
        <v>2.0354999999999999</v>
      </c>
      <c r="G350">
        <v>0</v>
      </c>
      <c r="H350">
        <v>27.509799999999998</v>
      </c>
      <c r="I350">
        <v>9.4319000000000006</v>
      </c>
      <c r="J350">
        <v>5690</v>
      </c>
      <c r="K350">
        <v>22379497.921700001</v>
      </c>
      <c r="M350" s="71">
        <v>46059</v>
      </c>
      <c r="N350" s="5">
        <v>7.2328000000000001</v>
      </c>
      <c r="O350">
        <v>4.1440999999999999</v>
      </c>
      <c r="P350">
        <v>0.37490000000000001</v>
      </c>
      <c r="Q350">
        <v>34.845500000000001</v>
      </c>
      <c r="R350">
        <v>1.08</v>
      </c>
      <c r="S350" t="s">
        <v>33</v>
      </c>
      <c r="T350">
        <v>38.788800000000002</v>
      </c>
      <c r="U350">
        <v>18.068100000000001</v>
      </c>
      <c r="V350">
        <v>4985</v>
      </c>
      <c r="W350">
        <v>6797149.0943</v>
      </c>
      <c r="Y350" s="5">
        <v>7.2697000000000003</v>
      </c>
      <c r="Z350">
        <v>-7.06</v>
      </c>
      <c r="AA350">
        <v>-0.22770000000000001</v>
      </c>
      <c r="AB350">
        <v>6.5431999999999997</v>
      </c>
      <c r="AC350">
        <v>-0.59850000000000003</v>
      </c>
      <c r="AD350">
        <v>15.9076</v>
      </c>
      <c r="AE350">
        <v>-3.6631</v>
      </c>
      <c r="AF350">
        <v>-7.7218</v>
      </c>
      <c r="AG350">
        <v>51.9</v>
      </c>
      <c r="AH350">
        <v>363300</v>
      </c>
      <c r="AJ350">
        <v>6.9414999999999996</v>
      </c>
      <c r="AK350">
        <v>9.7738999999999994</v>
      </c>
      <c r="AL350">
        <v>0.48880000000000001</v>
      </c>
      <c r="AM350">
        <v>35.287399999999998</v>
      </c>
      <c r="AN350">
        <v>-0.12039999999999999</v>
      </c>
      <c r="AO350">
        <v>0</v>
      </c>
      <c r="AP350">
        <v>52.9754</v>
      </c>
      <c r="AQ350">
        <v>40.696199999999997</v>
      </c>
      <c r="AR350">
        <v>8865</v>
      </c>
      <c r="AS350">
        <v>7043200.6837999998</v>
      </c>
      <c r="AU350" s="1">
        <f t="shared" si="41"/>
        <v>46059</v>
      </c>
      <c r="AV350" s="30">
        <f t="shared" si="43"/>
        <v>7.9367665276203443</v>
      </c>
      <c r="AW350" s="31">
        <f t="shared" si="42"/>
        <v>0.12830040606726642</v>
      </c>
      <c r="AX350">
        <f t="shared" ca="1" si="36"/>
        <v>0.691699961301943</v>
      </c>
      <c r="AY350">
        <f t="shared" ca="1" si="37"/>
        <v>0.32551689812906193</v>
      </c>
      <c r="AZ350">
        <f t="shared" ca="1" si="38"/>
        <v>0.23113299525452249</v>
      </c>
      <c r="BA350">
        <f t="shared" ca="1" si="39"/>
        <v>0.12825214133457646</v>
      </c>
      <c r="BB350">
        <f t="shared" ca="1" si="40"/>
        <v>6.8376117093167446E-2</v>
      </c>
    </row>
    <row r="351" spans="1:54">
      <c r="A351" s="71">
        <v>46066</v>
      </c>
      <c r="B351" s="5">
        <v>5.8365999999999998</v>
      </c>
      <c r="C351">
        <v>-5.2664</v>
      </c>
      <c r="D351">
        <v>-6.5799999999999997E-2</v>
      </c>
      <c r="E351">
        <v>51.065600000000003</v>
      </c>
      <c r="F351">
        <v>2.0354999999999999</v>
      </c>
      <c r="G351">
        <v>0</v>
      </c>
      <c r="H351">
        <v>27.509799999999998</v>
      </c>
      <c r="I351">
        <v>9.4319000000000006</v>
      </c>
      <c r="J351">
        <v>5465</v>
      </c>
      <c r="K351">
        <v>21494544.137400001</v>
      </c>
      <c r="M351" s="71">
        <v>46066</v>
      </c>
      <c r="N351" s="5">
        <v>7.2191000000000001</v>
      </c>
      <c r="O351">
        <v>4.1440999999999999</v>
      </c>
      <c r="P351">
        <v>0.37490000000000001</v>
      </c>
      <c r="Q351">
        <v>34.845500000000001</v>
      </c>
      <c r="R351">
        <v>1.08</v>
      </c>
      <c r="S351" t="s">
        <v>33</v>
      </c>
      <c r="T351">
        <v>38.788800000000002</v>
      </c>
      <c r="U351">
        <v>18.068100000000001</v>
      </c>
      <c r="V351">
        <v>4840</v>
      </c>
      <c r="W351">
        <v>6599438.6392000001</v>
      </c>
      <c r="Y351" s="5">
        <v>7.2697000000000003</v>
      </c>
      <c r="Z351">
        <v>-7.06</v>
      </c>
      <c r="AA351">
        <v>-0.22770000000000001</v>
      </c>
      <c r="AB351">
        <v>6.5431999999999997</v>
      </c>
      <c r="AC351">
        <v>-0.59850000000000003</v>
      </c>
      <c r="AD351">
        <v>15.9076</v>
      </c>
      <c r="AE351">
        <v>-3.6631</v>
      </c>
      <c r="AF351">
        <v>-7.7218</v>
      </c>
      <c r="AG351">
        <v>47.67</v>
      </c>
      <c r="AH351">
        <v>333690</v>
      </c>
      <c r="AJ351">
        <v>6.7423999999999999</v>
      </c>
      <c r="AK351">
        <v>9.7738999999999994</v>
      </c>
      <c r="AL351">
        <v>0.48880000000000001</v>
      </c>
      <c r="AM351">
        <v>35.287399999999998</v>
      </c>
      <c r="AN351">
        <v>-0.12039999999999999</v>
      </c>
      <c r="AO351">
        <v>0</v>
      </c>
      <c r="AP351">
        <v>52.9754</v>
      </c>
      <c r="AQ351">
        <v>40.696199999999997</v>
      </c>
      <c r="AR351">
        <v>8615</v>
      </c>
      <c r="AS351">
        <v>6844576.8629999999</v>
      </c>
      <c r="AU351" s="1">
        <f t="shared" si="41"/>
        <v>46066</v>
      </c>
      <c r="AV351" s="30">
        <f t="shared" si="43"/>
        <v>7.7977457658495348</v>
      </c>
      <c r="AW351" s="31">
        <f t="shared" si="42"/>
        <v>8.5147138513633647E-2</v>
      </c>
      <c r="AX351">
        <f t="shared" ca="1" si="36"/>
        <v>0.691699961301943</v>
      </c>
      <c r="AY351">
        <f t="shared" ca="1" si="37"/>
        <v>0.32551689812906193</v>
      </c>
      <c r="AZ351">
        <f t="shared" ca="1" si="38"/>
        <v>0.20498712930125421</v>
      </c>
      <c r="BA351">
        <f t="shared" ca="1" si="39"/>
        <v>0.12825214133457646</v>
      </c>
      <c r="BB351">
        <f t="shared" ca="1" si="40"/>
        <v>6.8376117093167446E-2</v>
      </c>
    </row>
    <row r="352" spans="1:54">
      <c r="A352" s="71">
        <v>46073</v>
      </c>
      <c r="B352" s="5">
        <v>5.8973000000000004</v>
      </c>
      <c r="C352">
        <v>-5.2664</v>
      </c>
      <c r="D352">
        <v>-6.5799999999999997E-2</v>
      </c>
      <c r="E352">
        <v>51.065600000000003</v>
      </c>
      <c r="F352">
        <v>2.0354999999999999</v>
      </c>
      <c r="G352">
        <v>0</v>
      </c>
      <c r="H352">
        <v>27.509799999999998</v>
      </c>
      <c r="I352">
        <v>9.4319000000000006</v>
      </c>
      <c r="J352">
        <v>5562.5</v>
      </c>
      <c r="K352">
        <v>21878024.110599998</v>
      </c>
      <c r="M352" s="71">
        <v>46073</v>
      </c>
      <c r="N352" s="5">
        <v>7.2935999999999996</v>
      </c>
      <c r="O352">
        <v>4.1440999999999999</v>
      </c>
      <c r="P352">
        <v>0.37490000000000001</v>
      </c>
      <c r="Q352">
        <v>34.845500000000001</v>
      </c>
      <c r="R352">
        <v>1.08</v>
      </c>
      <c r="S352" t="s">
        <v>33</v>
      </c>
      <c r="T352">
        <v>38.788800000000002</v>
      </c>
      <c r="U352">
        <v>18.068100000000001</v>
      </c>
      <c r="V352">
        <v>4802.5</v>
      </c>
      <c r="W352">
        <v>6548306.625</v>
      </c>
      <c r="Y352" s="5">
        <v>7.2697000000000003</v>
      </c>
      <c r="Z352">
        <v>-7.06</v>
      </c>
      <c r="AA352">
        <v>-0.22770000000000001</v>
      </c>
      <c r="AB352">
        <v>6.5431999999999997</v>
      </c>
      <c r="AC352">
        <v>-0.59850000000000003</v>
      </c>
      <c r="AD352">
        <v>15.9076</v>
      </c>
      <c r="AE352">
        <v>-3.6631</v>
      </c>
      <c r="AF352">
        <v>-7.7218</v>
      </c>
      <c r="AG352">
        <v>45.01</v>
      </c>
      <c r="AH352">
        <v>315070</v>
      </c>
      <c r="AJ352">
        <v>6.8697999999999997</v>
      </c>
      <c r="AK352">
        <v>9.7738999999999994</v>
      </c>
      <c r="AL352">
        <v>0.48880000000000001</v>
      </c>
      <c r="AM352">
        <v>35.287399999999998</v>
      </c>
      <c r="AN352">
        <v>-0.12039999999999999</v>
      </c>
      <c r="AO352">
        <v>0</v>
      </c>
      <c r="AP352">
        <v>52.9754</v>
      </c>
      <c r="AQ352">
        <v>40.696199999999997</v>
      </c>
      <c r="AR352">
        <v>8775</v>
      </c>
      <c r="AS352">
        <v>6971696.1083000004</v>
      </c>
      <c r="AU352" s="1">
        <f t="shared" si="41"/>
        <v>46073</v>
      </c>
      <c r="AV352" s="30">
        <f t="shared" si="43"/>
        <v>7.8968532250487273</v>
      </c>
      <c r="AW352" s="31">
        <f t="shared" si="42"/>
        <v>0.11591096579314658</v>
      </c>
      <c r="AX352">
        <f t="shared" ca="1" si="36"/>
        <v>0.691699961301943</v>
      </c>
      <c r="AY352">
        <f t="shared" ca="1" si="37"/>
        <v>0.32551689812906193</v>
      </c>
      <c r="AZ352">
        <f t="shared" ca="1" si="38"/>
        <v>0.18492532520579397</v>
      </c>
      <c r="BA352">
        <f t="shared" ca="1" si="39"/>
        <v>0.12411549760743895</v>
      </c>
      <c r="BB352">
        <f t="shared" ca="1" si="40"/>
        <v>6.8376117093167446E-2</v>
      </c>
    </row>
    <row r="353" spans="1:54">
      <c r="A353" s="71">
        <v>46080</v>
      </c>
      <c r="B353" s="5">
        <v>5.5951000000000004</v>
      </c>
      <c r="C353">
        <v>-5.2664</v>
      </c>
      <c r="D353">
        <v>-6.5799999999999997E-2</v>
      </c>
      <c r="E353">
        <v>51.065600000000003</v>
      </c>
      <c r="F353">
        <v>2.0354999999999999</v>
      </c>
      <c r="G353">
        <v>0</v>
      </c>
      <c r="H353">
        <v>27.509799999999998</v>
      </c>
      <c r="I353">
        <v>9.4319000000000006</v>
      </c>
      <c r="J353">
        <v>5077.5</v>
      </c>
      <c r="K353">
        <v>19970457.064599998</v>
      </c>
      <c r="M353" s="71">
        <v>46080</v>
      </c>
      <c r="N353" s="5">
        <v>6.7923</v>
      </c>
      <c r="O353">
        <v>4.1440999999999999</v>
      </c>
      <c r="P353">
        <v>0.37490000000000001</v>
      </c>
      <c r="Q353">
        <v>34.845500000000001</v>
      </c>
      <c r="R353">
        <v>1.08</v>
      </c>
      <c r="S353" t="s">
        <v>33</v>
      </c>
      <c r="T353">
        <v>38.788800000000002</v>
      </c>
      <c r="U353">
        <v>18.068100000000001</v>
      </c>
      <c r="V353">
        <v>4495</v>
      </c>
      <c r="W353">
        <v>6129024.1080999998</v>
      </c>
      <c r="Y353" s="5">
        <v>7.2697000000000003</v>
      </c>
      <c r="Z353">
        <v>-7.06</v>
      </c>
      <c r="AA353">
        <v>-0.22770000000000001</v>
      </c>
      <c r="AB353">
        <v>6.5431999999999997</v>
      </c>
      <c r="AC353">
        <v>-0.59850000000000003</v>
      </c>
      <c r="AD353">
        <v>15.9076</v>
      </c>
      <c r="AE353">
        <v>-3.6631</v>
      </c>
      <c r="AF353">
        <v>-7.7218</v>
      </c>
      <c r="AG353">
        <v>41.95</v>
      </c>
      <c r="AH353">
        <v>293650</v>
      </c>
      <c r="AJ353">
        <v>6.6946000000000003</v>
      </c>
      <c r="AK353">
        <v>9.7738999999999994</v>
      </c>
      <c r="AL353">
        <v>0.48880000000000001</v>
      </c>
      <c r="AM353">
        <v>35.287399999999998</v>
      </c>
      <c r="AN353">
        <v>-0.12039999999999999</v>
      </c>
      <c r="AO353">
        <v>0</v>
      </c>
      <c r="AP353">
        <v>52.9754</v>
      </c>
      <c r="AQ353">
        <v>40.696199999999997</v>
      </c>
      <c r="AR353">
        <v>8555</v>
      </c>
      <c r="AS353">
        <v>6796907.1460999995</v>
      </c>
      <c r="AU353" s="1">
        <f t="shared" si="41"/>
        <v>46080</v>
      </c>
      <c r="AV353" s="30">
        <f t="shared" si="43"/>
        <v>7.6157768262366252</v>
      </c>
      <c r="AW353" s="31">
        <f t="shared" si="42"/>
        <v>2.866237870119279E-2</v>
      </c>
      <c r="AX353">
        <f t="shared" ca="1" si="36"/>
        <v>0.691699961301943</v>
      </c>
      <c r="AY353">
        <f t="shared" ca="1" si="37"/>
        <v>0.32551689812906193</v>
      </c>
      <c r="AZ353">
        <f t="shared" ca="1" si="38"/>
        <v>0.18348792818232507</v>
      </c>
      <c r="BA353">
        <f t="shared" ca="1" si="39"/>
        <v>0.11486553519194356</v>
      </c>
      <c r="BB353">
        <f t="shared" ca="1" si="40"/>
        <v>6.8376117093167446E-2</v>
      </c>
    </row>
    <row r="354" spans="1:54">
      <c r="A354" s="71">
        <v>46087</v>
      </c>
      <c r="B354" s="5">
        <v>5.8646000000000003</v>
      </c>
      <c r="C354">
        <v>-5.2664</v>
      </c>
      <c r="D354">
        <v>-6.5799999999999997E-2</v>
      </c>
      <c r="E354">
        <v>51.065600000000003</v>
      </c>
      <c r="F354">
        <v>2.0354999999999999</v>
      </c>
      <c r="G354">
        <v>0</v>
      </c>
      <c r="H354">
        <v>27.509799999999998</v>
      </c>
      <c r="I354">
        <v>9.4319000000000006</v>
      </c>
      <c r="J354">
        <v>5510</v>
      </c>
      <c r="K354">
        <v>21671534.894299999</v>
      </c>
      <c r="M354" s="71">
        <v>46087</v>
      </c>
      <c r="N354" s="5">
        <v>6.9593999999999996</v>
      </c>
      <c r="O354">
        <v>4.1440999999999999</v>
      </c>
      <c r="P354">
        <v>0.37490000000000001</v>
      </c>
      <c r="Q354">
        <v>34.845500000000001</v>
      </c>
      <c r="R354">
        <v>1.08</v>
      </c>
      <c r="S354" t="s">
        <v>33</v>
      </c>
      <c r="T354">
        <v>38.788800000000002</v>
      </c>
      <c r="U354">
        <v>18.068100000000001</v>
      </c>
      <c r="V354">
        <v>4695</v>
      </c>
      <c r="W354">
        <v>6401728.1841000002</v>
      </c>
      <c r="Y354" s="5">
        <v>7.2697000000000003</v>
      </c>
      <c r="Z354">
        <v>-7.06</v>
      </c>
      <c r="AA354">
        <v>-0.22770000000000001</v>
      </c>
      <c r="AB354">
        <v>6.5431999999999997</v>
      </c>
      <c r="AC354">
        <v>-0.59850000000000003</v>
      </c>
      <c r="AD354">
        <v>15.9076</v>
      </c>
      <c r="AE354">
        <v>-3.6631</v>
      </c>
      <c r="AF354">
        <v>-7.7218</v>
      </c>
      <c r="AG354">
        <v>39.68</v>
      </c>
      <c r="AH354">
        <v>277760</v>
      </c>
      <c r="AJ354">
        <v>6.7542999999999997</v>
      </c>
      <c r="AK354">
        <v>9.7738999999999994</v>
      </c>
      <c r="AL354">
        <v>0.48880000000000001</v>
      </c>
      <c r="AM354">
        <v>35.287399999999998</v>
      </c>
      <c r="AN354">
        <v>-0.12039999999999999</v>
      </c>
      <c r="AO354">
        <v>0</v>
      </c>
      <c r="AP354">
        <v>52.9754</v>
      </c>
      <c r="AQ354">
        <v>40.696199999999997</v>
      </c>
      <c r="AR354">
        <v>8630</v>
      </c>
      <c r="AS354">
        <v>6856494.2922999999</v>
      </c>
      <c r="AU354" s="1">
        <f t="shared" si="41"/>
        <v>46087</v>
      </c>
      <c r="AV354" s="30">
        <f t="shared" si="43"/>
        <v>7.7590541028346456</v>
      </c>
      <c r="AW354" s="31">
        <f t="shared" si="42"/>
        <v>7.3136905905865718E-2</v>
      </c>
      <c r="AX354">
        <f t="shared" ca="1" si="36"/>
        <v>0.691699961301943</v>
      </c>
      <c r="AY354">
        <f t="shared" ca="1" si="37"/>
        <v>0.32551689812906193</v>
      </c>
      <c r="AZ354">
        <f t="shared" ca="1" si="38"/>
        <v>0.18348792818232507</v>
      </c>
      <c r="BA354">
        <f t="shared" ca="1" si="39"/>
        <v>0.11091109282342297</v>
      </c>
      <c r="BB354">
        <f t="shared" ca="1" si="40"/>
        <v>4.7820619916102036E-2</v>
      </c>
    </row>
    <row r="355" spans="1:54">
      <c r="A355" s="71">
        <v>46094</v>
      </c>
      <c r="B355" s="5">
        <v>5.9347000000000003</v>
      </c>
      <c r="C355">
        <v>-5.2664</v>
      </c>
      <c r="D355">
        <v>-6.5799999999999997E-2</v>
      </c>
      <c r="E355">
        <v>51.065600000000003</v>
      </c>
      <c r="F355">
        <v>2.0354999999999999</v>
      </c>
      <c r="G355">
        <v>0</v>
      </c>
      <c r="H355">
        <v>27.509799999999998</v>
      </c>
      <c r="I355">
        <v>9.4319000000000006</v>
      </c>
      <c r="J355">
        <v>5622.5</v>
      </c>
      <c r="K355">
        <v>22114011.786400001</v>
      </c>
      <c r="M355" s="71">
        <v>46094</v>
      </c>
      <c r="N355" s="5">
        <v>7.1161000000000003</v>
      </c>
      <c r="O355">
        <v>4.1440999999999999</v>
      </c>
      <c r="P355">
        <v>0.37490000000000001</v>
      </c>
      <c r="Q355">
        <v>34.845500000000001</v>
      </c>
      <c r="R355">
        <v>1.08</v>
      </c>
      <c r="S355" t="s">
        <v>33</v>
      </c>
      <c r="T355">
        <v>38.788800000000002</v>
      </c>
      <c r="U355">
        <v>18.068100000000001</v>
      </c>
      <c r="V355">
        <v>4752.5</v>
      </c>
      <c r="W355">
        <v>6480130.6059999997</v>
      </c>
      <c r="Y355" s="5">
        <v>7.2697000000000003</v>
      </c>
      <c r="Z355">
        <v>-7.06</v>
      </c>
      <c r="AA355">
        <v>-0.22770000000000001</v>
      </c>
      <c r="AB355">
        <v>6.5431999999999997</v>
      </c>
      <c r="AC355">
        <v>-0.59850000000000003</v>
      </c>
      <c r="AD355">
        <v>15.9076</v>
      </c>
      <c r="AE355">
        <v>-3.6631</v>
      </c>
      <c r="AF355">
        <v>-7.7218</v>
      </c>
      <c r="AG355">
        <v>42.02</v>
      </c>
      <c r="AH355">
        <v>294140</v>
      </c>
      <c r="AJ355">
        <v>7.1087999999999996</v>
      </c>
      <c r="AK355">
        <v>9.7738999999999994</v>
      </c>
      <c r="AL355">
        <v>0.48880000000000001</v>
      </c>
      <c r="AM355">
        <v>35.287399999999998</v>
      </c>
      <c r="AN355">
        <v>-0.12039999999999999</v>
      </c>
      <c r="AO355">
        <v>0</v>
      </c>
      <c r="AP355">
        <v>52.9754</v>
      </c>
      <c r="AQ355">
        <v>40.696199999999997</v>
      </c>
      <c r="AR355">
        <v>9075</v>
      </c>
      <c r="AS355">
        <v>7210044.6931999996</v>
      </c>
      <c r="AU355" s="1">
        <f t="shared" si="41"/>
        <v>46094</v>
      </c>
      <c r="AV355" s="30">
        <f t="shared" si="43"/>
        <v>7.9875416368759309</v>
      </c>
      <c r="AW355" s="31">
        <f t="shared" si="42"/>
        <v>0.1440614466978993</v>
      </c>
      <c r="AX355">
        <f t="shared" ca="1" si="36"/>
        <v>0.691699961301943</v>
      </c>
      <c r="AY355">
        <f t="shared" ca="1" si="37"/>
        <v>0.32551689812906193</v>
      </c>
      <c r="AZ355">
        <f t="shared" ca="1" si="38"/>
        <v>0.18348792818232507</v>
      </c>
      <c r="BA355">
        <f t="shared" ca="1" si="39"/>
        <v>0.10693428137529415</v>
      </c>
      <c r="BB355">
        <f t="shared" ca="1" si="40"/>
        <v>4.7820619916102036E-2</v>
      </c>
    </row>
    <row r="356" spans="1:54">
      <c r="A356" s="71">
        <v>46101</v>
      </c>
      <c r="B356" s="5">
        <v>6.2664999999999997</v>
      </c>
      <c r="C356">
        <v>-5.2664</v>
      </c>
      <c r="D356">
        <v>-6.5799999999999997E-2</v>
      </c>
      <c r="E356">
        <v>51.065600000000003</v>
      </c>
      <c r="F356">
        <v>2.0354999999999999</v>
      </c>
      <c r="G356">
        <v>0</v>
      </c>
      <c r="H356">
        <v>27.509799999999998</v>
      </c>
      <c r="I356">
        <v>9.4319000000000006</v>
      </c>
      <c r="J356">
        <v>6155</v>
      </c>
      <c r="K356">
        <v>24208402.409200002</v>
      </c>
      <c r="M356" s="71">
        <v>46101</v>
      </c>
      <c r="N356" s="5">
        <v>7.3998999999999997</v>
      </c>
      <c r="O356">
        <v>4.1440999999999999</v>
      </c>
      <c r="P356">
        <v>0.37490000000000001</v>
      </c>
      <c r="Q356">
        <v>34.845500000000001</v>
      </c>
      <c r="R356">
        <v>1.08</v>
      </c>
      <c r="S356" t="s">
        <v>33</v>
      </c>
      <c r="T356">
        <v>38.788800000000002</v>
      </c>
      <c r="U356">
        <v>18.068100000000001</v>
      </c>
      <c r="V356">
        <v>4950</v>
      </c>
      <c r="W356">
        <v>6749425.8810000001</v>
      </c>
      <c r="Y356" s="5">
        <v>7.2697000000000003</v>
      </c>
      <c r="Z356">
        <v>-7.06</v>
      </c>
      <c r="AA356">
        <v>-0.22770000000000001</v>
      </c>
      <c r="AB356">
        <v>6.5431999999999997</v>
      </c>
      <c r="AC356">
        <v>-0.59850000000000003</v>
      </c>
      <c r="AD356">
        <v>15.9076</v>
      </c>
      <c r="AE356">
        <v>-3.6631</v>
      </c>
      <c r="AF356">
        <v>-7.7218</v>
      </c>
      <c r="AG356">
        <v>44.79</v>
      </c>
      <c r="AH356">
        <v>313530</v>
      </c>
      <c r="AJ356">
        <v>7.5030999999999999</v>
      </c>
      <c r="AK356">
        <v>9.7738999999999994</v>
      </c>
      <c r="AL356">
        <v>0.48880000000000001</v>
      </c>
      <c r="AM356">
        <v>35.287399999999998</v>
      </c>
      <c r="AN356">
        <v>-0.12039999999999999</v>
      </c>
      <c r="AO356">
        <v>0</v>
      </c>
      <c r="AP356">
        <v>52.9754</v>
      </c>
      <c r="AQ356">
        <v>40.696199999999997</v>
      </c>
      <c r="AR356">
        <v>9570</v>
      </c>
      <c r="AS356">
        <v>7603319.8583000004</v>
      </c>
      <c r="AU356" s="1">
        <f t="shared" si="41"/>
        <v>46101</v>
      </c>
      <c r="AV356" s="30">
        <f t="shared" si="43"/>
        <v>8.3454887415510886</v>
      </c>
      <c r="AW356" s="31">
        <f t="shared" si="42"/>
        <v>0.25517137719562322</v>
      </c>
      <c r="AX356">
        <f t="shared" ca="1" si="36"/>
        <v>0.691699961301943</v>
      </c>
      <c r="AY356">
        <f t="shared" ca="1" si="37"/>
        <v>0.32551689812906193</v>
      </c>
      <c r="AZ356">
        <f t="shared" ca="1" si="38"/>
        <v>0.17745229972274304</v>
      </c>
      <c r="BA356">
        <f t="shared" ca="1" si="39"/>
        <v>0.10693428137529415</v>
      </c>
      <c r="BB356">
        <f t="shared" ca="1" si="40"/>
        <v>4.7820619916102036E-2</v>
      </c>
    </row>
    <row r="357" spans="1:54">
      <c r="A357" s="71">
        <v>46108</v>
      </c>
      <c r="B357" s="5">
        <v>6.5749000000000004</v>
      </c>
      <c r="C357">
        <v>-5.2664</v>
      </c>
      <c r="D357">
        <v>-6.5799999999999997E-2</v>
      </c>
      <c r="E357">
        <v>51.065600000000003</v>
      </c>
      <c r="F357">
        <v>2.0354999999999999</v>
      </c>
      <c r="G357">
        <v>0</v>
      </c>
      <c r="H357">
        <v>27.509799999999998</v>
      </c>
      <c r="I357">
        <v>9.4319000000000006</v>
      </c>
      <c r="J357">
        <v>6650</v>
      </c>
      <c r="K357">
        <v>26155300.734499998</v>
      </c>
      <c r="M357" s="71">
        <v>46108</v>
      </c>
      <c r="N357" s="5">
        <v>7.4424000000000001</v>
      </c>
      <c r="O357">
        <v>4.1440999999999999</v>
      </c>
      <c r="P357">
        <v>0.37490000000000001</v>
      </c>
      <c r="Q357">
        <v>34.845500000000001</v>
      </c>
      <c r="R357">
        <v>1.08</v>
      </c>
      <c r="S357" t="s">
        <v>33</v>
      </c>
      <c r="T357">
        <v>38.788800000000002</v>
      </c>
      <c r="U357">
        <v>18.068100000000001</v>
      </c>
      <c r="V357">
        <v>4955</v>
      </c>
      <c r="W357">
        <v>6756243.4829000002</v>
      </c>
      <c r="Y357" s="5">
        <v>7.2697000000000003</v>
      </c>
      <c r="Z357">
        <v>-7.06</v>
      </c>
      <c r="AA357">
        <v>-0.22770000000000001</v>
      </c>
      <c r="AB357">
        <v>6.5431999999999997</v>
      </c>
      <c r="AC357">
        <v>-0.59850000000000003</v>
      </c>
      <c r="AD357">
        <v>15.9076</v>
      </c>
      <c r="AE357">
        <v>-3.6631</v>
      </c>
      <c r="AF357">
        <v>-7.7218</v>
      </c>
      <c r="AG357">
        <v>46.78</v>
      </c>
      <c r="AH357">
        <v>327460</v>
      </c>
      <c r="AJ357">
        <v>7.9492000000000003</v>
      </c>
      <c r="AK357">
        <v>9.7738999999999994</v>
      </c>
      <c r="AL357">
        <v>0.48880000000000001</v>
      </c>
      <c r="AM357">
        <v>35.287399999999998</v>
      </c>
      <c r="AN357">
        <v>-0.12039999999999999</v>
      </c>
      <c r="AO357">
        <v>0</v>
      </c>
      <c r="AP357">
        <v>52.9754</v>
      </c>
      <c r="AQ357">
        <v>40.696199999999997</v>
      </c>
      <c r="AR357">
        <v>10130</v>
      </c>
      <c r="AS357">
        <v>8048237.2167999996</v>
      </c>
      <c r="AU357" s="1">
        <f t="shared" si="41"/>
        <v>46108</v>
      </c>
      <c r="AV357" s="30">
        <f t="shared" si="43"/>
        <v>8.6828334162641454</v>
      </c>
      <c r="AW357" s="31">
        <f t="shared" si="42"/>
        <v>0.35988613217362708</v>
      </c>
      <c r="AX357">
        <f t="shared" ca="1" si="36"/>
        <v>0.691699961301943</v>
      </c>
      <c r="AY357">
        <f t="shared" ca="1" si="37"/>
        <v>0.31013875324640472</v>
      </c>
      <c r="AZ357">
        <f t="shared" ca="1" si="38"/>
        <v>0.17745229972274304</v>
      </c>
      <c r="BA357">
        <f t="shared" ca="1" si="39"/>
        <v>0.10693428137529415</v>
      </c>
      <c r="BB357">
        <f t="shared" ca="1" si="40"/>
        <v>4.7820619916102036E-2</v>
      </c>
    </row>
    <row r="358" spans="1:54">
      <c r="A358" s="71">
        <v>46115</v>
      </c>
      <c r="B358" s="5">
        <v>5.0880999999999998</v>
      </c>
      <c r="C358">
        <v>-2.2206000000000001</v>
      </c>
      <c r="D358">
        <v>8.9999999999999993E-3</v>
      </c>
      <c r="E358">
        <v>48.039499999999997</v>
      </c>
      <c r="F358">
        <v>1.5909</v>
      </c>
      <c r="G358">
        <v>0</v>
      </c>
      <c r="H358">
        <v>30.331099999999999</v>
      </c>
      <c r="I358">
        <v>12.9139</v>
      </c>
      <c r="J358">
        <v>6545</v>
      </c>
      <c r="K358">
        <v>25742322.301899999</v>
      </c>
      <c r="M358" s="71">
        <v>46115</v>
      </c>
      <c r="N358" s="5">
        <v>7.4664000000000001</v>
      </c>
      <c r="O358">
        <v>5.798</v>
      </c>
      <c r="P358">
        <v>10.565899999999999</v>
      </c>
      <c r="Q358">
        <v>33.526299999999999</v>
      </c>
      <c r="R358">
        <v>1.4569000000000001</v>
      </c>
      <c r="S358" t="s">
        <v>33</v>
      </c>
      <c r="T358">
        <v>39.267499999999998</v>
      </c>
      <c r="U358">
        <v>18.3125</v>
      </c>
      <c r="V358">
        <v>5170</v>
      </c>
      <c r="W358">
        <v>7049400.3646</v>
      </c>
      <c r="Y358" s="5">
        <v>7.2697000000000003</v>
      </c>
      <c r="Z358">
        <v>-5.9964000000000004</v>
      </c>
      <c r="AA358">
        <v>-0.1095</v>
      </c>
      <c r="AB358">
        <v>7.2754000000000003</v>
      </c>
      <c r="AC358">
        <v>-0.59850000000000003</v>
      </c>
      <c r="AD358">
        <v>15.9076</v>
      </c>
      <c r="AE358">
        <v>-1.9505999999999999</v>
      </c>
      <c r="AF358">
        <v>-6.0448000000000004</v>
      </c>
      <c r="AG358">
        <v>54.3</v>
      </c>
      <c r="AH358">
        <v>380100</v>
      </c>
      <c r="AJ358">
        <v>7.6917999999999997</v>
      </c>
      <c r="AK358">
        <v>11.513400000000001</v>
      </c>
      <c r="AL358">
        <v>0.26960000000000001</v>
      </c>
      <c r="AM358">
        <v>30.483499999999999</v>
      </c>
      <c r="AN358">
        <v>7.0900000000000005E-2</v>
      </c>
      <c r="AO358">
        <v>0</v>
      </c>
      <c r="AP358">
        <v>54.832599999999999</v>
      </c>
      <c r="AQ358">
        <v>42.717399999999998</v>
      </c>
      <c r="AR358">
        <v>10200</v>
      </c>
      <c r="AS358">
        <v>8103851.8865999999</v>
      </c>
      <c r="AU358" s="1">
        <f t="shared" si="41"/>
        <v>46115</v>
      </c>
      <c r="AV358" s="30">
        <f t="shared" si="43"/>
        <v>7.4976155636170949</v>
      </c>
      <c r="AW358" s="31">
        <f t="shared" si="42"/>
        <v>-8.0159167947128924E-3</v>
      </c>
      <c r="AX358">
        <f t="shared" ca="1" si="36"/>
        <v>0.691699961301943</v>
      </c>
      <c r="AY358">
        <f t="shared" ca="1" si="37"/>
        <v>0.31013875324640472</v>
      </c>
      <c r="AZ358">
        <f t="shared" ca="1" si="38"/>
        <v>0.17745229972274304</v>
      </c>
      <c r="BA358">
        <f t="shared" ca="1" si="39"/>
        <v>0.10693428137529415</v>
      </c>
      <c r="BB358">
        <f t="shared" ca="1" si="40"/>
        <v>4.7820619916102036E-2</v>
      </c>
    </row>
    <row r="359" spans="1:54">
      <c r="A359" s="71">
        <v>46122</v>
      </c>
      <c r="B359" s="5">
        <v>4.9755000000000003</v>
      </c>
      <c r="C359">
        <v>-2.2206000000000001</v>
      </c>
      <c r="D359">
        <v>8.9999999999999993E-3</v>
      </c>
      <c r="E359">
        <v>48.039499999999997</v>
      </c>
      <c r="F359">
        <v>1.5909</v>
      </c>
      <c r="G359">
        <v>0</v>
      </c>
      <c r="H359">
        <v>30.331099999999999</v>
      </c>
      <c r="I359">
        <v>12.9139</v>
      </c>
      <c r="J359">
        <v>6327.5</v>
      </c>
      <c r="K359">
        <v>24886866.9771</v>
      </c>
      <c r="M359" s="71">
        <v>46122</v>
      </c>
      <c r="N359" s="5">
        <v>7.5076999999999998</v>
      </c>
      <c r="O359">
        <v>5.798</v>
      </c>
      <c r="P359">
        <v>10.565899999999999</v>
      </c>
      <c r="Q359">
        <v>33.526299999999999</v>
      </c>
      <c r="R359">
        <v>1.4569000000000001</v>
      </c>
      <c r="S359" t="s">
        <v>33</v>
      </c>
      <c r="T359">
        <v>39.267499999999998</v>
      </c>
      <c r="U359">
        <v>18.3125</v>
      </c>
      <c r="V359">
        <v>5145</v>
      </c>
      <c r="W359">
        <v>7015312.3551000003</v>
      </c>
      <c r="Y359" s="5">
        <v>7.2697000000000003</v>
      </c>
      <c r="Z359">
        <v>-5.9964000000000004</v>
      </c>
      <c r="AA359">
        <v>-0.1095</v>
      </c>
      <c r="AB359">
        <v>7.2754000000000003</v>
      </c>
      <c r="AC359">
        <v>-0.59850000000000003</v>
      </c>
      <c r="AD359">
        <v>15.9076</v>
      </c>
      <c r="AE359">
        <v>-1.9505999999999999</v>
      </c>
      <c r="AF359">
        <v>-6.0448000000000004</v>
      </c>
      <c r="AG359">
        <v>48.59</v>
      </c>
      <c r="AH359">
        <v>340130</v>
      </c>
      <c r="AJ359">
        <v>7.2697000000000003</v>
      </c>
      <c r="AK359">
        <v>11.513400000000001</v>
      </c>
      <c r="AL359">
        <v>0.26960000000000001</v>
      </c>
      <c r="AM359">
        <v>30.483499999999999</v>
      </c>
      <c r="AN359">
        <v>7.0900000000000005E-2</v>
      </c>
      <c r="AO359">
        <v>0</v>
      </c>
      <c r="AP359">
        <v>54.832599999999999</v>
      </c>
      <c r="AQ359">
        <v>42.717399999999998</v>
      </c>
      <c r="AR359">
        <v>9635</v>
      </c>
      <c r="AS359">
        <v>7654962.0516999997</v>
      </c>
      <c r="AU359" s="1">
        <f t="shared" si="41"/>
        <v>46122</v>
      </c>
      <c r="AV359" s="30">
        <f t="shared" si="43"/>
        <v>7.276631009394892</v>
      </c>
      <c r="AW359" s="31">
        <f t="shared" si="42"/>
        <v>-7.6611466639939882E-2</v>
      </c>
      <c r="AX359">
        <f t="shared" ca="1" si="36"/>
        <v>0.691699961301943</v>
      </c>
      <c r="AY359">
        <f t="shared" ca="1" si="37"/>
        <v>0.31013875324640472</v>
      </c>
      <c r="AZ359">
        <f t="shared" ca="1" si="38"/>
        <v>0.1719201609912773</v>
      </c>
      <c r="BA359">
        <f t="shared" ca="1" si="39"/>
        <v>0.10051598102627629</v>
      </c>
      <c r="BB359">
        <f t="shared" ca="1" si="40"/>
        <v>3.035225669458138E-2</v>
      </c>
    </row>
    <row r="360" spans="1:54">
      <c r="A360" s="71">
        <v>46129</v>
      </c>
      <c r="B360" s="5">
        <v>4.7644000000000002</v>
      </c>
      <c r="C360">
        <v>-2.2206000000000001</v>
      </c>
      <c r="D360">
        <v>8.9999999999999993E-3</v>
      </c>
      <c r="E360">
        <v>48.039499999999997</v>
      </c>
      <c r="F360">
        <v>1.5909</v>
      </c>
      <c r="G360">
        <v>0</v>
      </c>
      <c r="H360">
        <v>30.331099999999999</v>
      </c>
      <c r="I360">
        <v>12.9139</v>
      </c>
      <c r="J360">
        <v>5920</v>
      </c>
      <c r="K360">
        <v>23284117.345600002</v>
      </c>
      <c r="M360" s="71">
        <v>46129</v>
      </c>
      <c r="N360" s="5">
        <v>7.0513000000000003</v>
      </c>
      <c r="O360">
        <v>5.798</v>
      </c>
      <c r="P360">
        <v>10.565899999999999</v>
      </c>
      <c r="Q360">
        <v>33.526299999999999</v>
      </c>
      <c r="R360">
        <v>1.4569000000000001</v>
      </c>
      <c r="S360" t="s">
        <v>33</v>
      </c>
      <c r="T360">
        <v>39.267499999999998</v>
      </c>
      <c r="U360">
        <v>18.3125</v>
      </c>
      <c r="V360">
        <v>4697.5</v>
      </c>
      <c r="W360">
        <v>6405136.9850000003</v>
      </c>
      <c r="Y360" s="5">
        <v>7.2697000000000003</v>
      </c>
      <c r="Z360">
        <v>-5.9964000000000004</v>
      </c>
      <c r="AA360">
        <v>-0.1095</v>
      </c>
      <c r="AB360">
        <v>7.2754000000000003</v>
      </c>
      <c r="AC360">
        <v>-0.59850000000000003</v>
      </c>
      <c r="AD360">
        <v>15.9076</v>
      </c>
      <c r="AE360">
        <v>-1.9505999999999999</v>
      </c>
      <c r="AF360">
        <v>-6.0448000000000004</v>
      </c>
      <c r="AG360">
        <v>48.62</v>
      </c>
      <c r="AH360">
        <v>340340</v>
      </c>
      <c r="AJ360">
        <v>6.7092999999999998</v>
      </c>
      <c r="AK360">
        <v>11.513400000000001</v>
      </c>
      <c r="AL360">
        <v>0.26960000000000001</v>
      </c>
      <c r="AM360">
        <v>30.483499999999999</v>
      </c>
      <c r="AN360">
        <v>7.0900000000000005E-2</v>
      </c>
      <c r="AO360">
        <v>0</v>
      </c>
      <c r="AP360">
        <v>54.832599999999999</v>
      </c>
      <c r="AQ360">
        <v>42.717399999999998</v>
      </c>
      <c r="AR360">
        <v>8885</v>
      </c>
      <c r="AS360">
        <v>7059090.5894999998</v>
      </c>
      <c r="AU360" s="1">
        <f t="shared" si="41"/>
        <v>46129</v>
      </c>
      <c r="AV360" s="30">
        <f t="shared" si="43"/>
        <v>6.8577389033854743</v>
      </c>
      <c r="AW360" s="31">
        <f t="shared" si="42"/>
        <v>-0.20663926174388447</v>
      </c>
      <c r="AX360">
        <f t="shared" ca="1" si="36"/>
        <v>0.691699961301943</v>
      </c>
      <c r="AY360">
        <f t="shared" ca="1" si="37"/>
        <v>0.31013875324640472</v>
      </c>
      <c r="AZ360">
        <f t="shared" ca="1" si="38"/>
        <v>0.16670081873982784</v>
      </c>
      <c r="BA360">
        <f t="shared" ca="1" si="39"/>
        <v>9.2701996423576835E-2</v>
      </c>
      <c r="BB360">
        <f t="shared" ca="1" si="40"/>
        <v>1.6592047083559255E-2</v>
      </c>
    </row>
    <row r="361" spans="1:54">
      <c r="A361" s="71">
        <v>46136</v>
      </c>
      <c r="B361" s="5">
        <v>5.0259999999999998</v>
      </c>
      <c r="C361">
        <v>-2.2206000000000001</v>
      </c>
      <c r="D361">
        <v>8.9999999999999993E-3</v>
      </c>
      <c r="E361">
        <v>48.039499999999997</v>
      </c>
      <c r="F361">
        <v>1.5909</v>
      </c>
      <c r="G361">
        <v>0</v>
      </c>
      <c r="H361">
        <v>30.331099999999999</v>
      </c>
      <c r="I361">
        <v>12.9139</v>
      </c>
      <c r="J361">
        <v>6425</v>
      </c>
      <c r="K361">
        <v>25270346.950300001</v>
      </c>
      <c r="M361" s="71">
        <v>46136</v>
      </c>
      <c r="N361" s="5">
        <v>7.0244</v>
      </c>
      <c r="O361">
        <v>5.798</v>
      </c>
      <c r="P361">
        <v>10.565899999999999</v>
      </c>
      <c r="Q361">
        <v>33.526299999999999</v>
      </c>
      <c r="R361">
        <v>1.4569000000000001</v>
      </c>
      <c r="S361" t="s">
        <v>33</v>
      </c>
      <c r="T361">
        <v>39.267499999999998</v>
      </c>
      <c r="U361">
        <v>18.3125</v>
      </c>
      <c r="V361">
        <v>4837.5</v>
      </c>
      <c r="W361">
        <v>6596029.8382999999</v>
      </c>
      <c r="Y361" s="5">
        <v>7.2697000000000003</v>
      </c>
      <c r="Z361">
        <v>-5.9964000000000004</v>
      </c>
      <c r="AA361">
        <v>-0.1095</v>
      </c>
      <c r="AB361">
        <v>7.2754000000000003</v>
      </c>
      <c r="AC361">
        <v>-0.59850000000000003</v>
      </c>
      <c r="AD361">
        <v>15.9076</v>
      </c>
      <c r="AE361">
        <v>-1.9505999999999999</v>
      </c>
      <c r="AF361">
        <v>-6.0448000000000004</v>
      </c>
      <c r="AG361">
        <v>47.83</v>
      </c>
      <c r="AH361">
        <v>334810</v>
      </c>
      <c r="AJ361">
        <v>6.8326000000000002</v>
      </c>
      <c r="AK361">
        <v>11.513400000000001</v>
      </c>
      <c r="AL361">
        <v>0.26960000000000001</v>
      </c>
      <c r="AM361">
        <v>30.483499999999999</v>
      </c>
      <c r="AN361">
        <v>7.0900000000000005E-2</v>
      </c>
      <c r="AO361">
        <v>0</v>
      </c>
      <c r="AP361">
        <v>54.832599999999999</v>
      </c>
      <c r="AQ361">
        <v>42.717399999999998</v>
      </c>
      <c r="AR361">
        <v>9050</v>
      </c>
      <c r="AS361">
        <v>7190182.3112000003</v>
      </c>
      <c r="AU361" s="1">
        <f t="shared" si="41"/>
        <v>46136</v>
      </c>
      <c r="AV361" s="30">
        <f t="shared" si="43"/>
        <v>6.9843240611395334</v>
      </c>
      <c r="AW361" s="31">
        <f t="shared" si="42"/>
        <v>-0.16734611508507574</v>
      </c>
      <c r="AX361">
        <f t="shared" ca="1" si="36"/>
        <v>0.691699961301943</v>
      </c>
      <c r="AY361">
        <f t="shared" ca="1" si="37"/>
        <v>0.31013875324640472</v>
      </c>
      <c r="AZ361">
        <f t="shared" ca="1" si="38"/>
        <v>0.16670081873982784</v>
      </c>
      <c r="BA361">
        <f t="shared" ca="1" si="39"/>
        <v>8.5727558939653531E-2</v>
      </c>
      <c r="BB361">
        <f t="shared" ca="1" si="40"/>
        <v>1.2117996213515843E-2</v>
      </c>
    </row>
    <row r="362" spans="1:54">
      <c r="A362" s="71">
        <v>46143</v>
      </c>
      <c r="B362" s="5">
        <v>5.2020999999999997</v>
      </c>
      <c r="C362">
        <v>-2.2206000000000001</v>
      </c>
      <c r="D362">
        <v>8.9999999999999993E-3</v>
      </c>
      <c r="E362">
        <v>48.039499999999997</v>
      </c>
      <c r="F362">
        <v>1.5909</v>
      </c>
      <c r="G362">
        <v>0</v>
      </c>
      <c r="H362">
        <v>30.331099999999999</v>
      </c>
      <c r="I362">
        <v>12.9139</v>
      </c>
      <c r="J362">
        <v>6765</v>
      </c>
      <c r="K362">
        <v>26607610.4465</v>
      </c>
      <c r="M362" s="71">
        <v>46143</v>
      </c>
      <c r="N362" s="5">
        <v>7.2577999999999996</v>
      </c>
      <c r="O362">
        <v>5.798</v>
      </c>
      <c r="P362">
        <v>10.565899999999999</v>
      </c>
      <c r="Q362">
        <v>33.526299999999999</v>
      </c>
      <c r="R362">
        <v>1.4569000000000001</v>
      </c>
      <c r="S362" t="s">
        <v>33</v>
      </c>
      <c r="T362">
        <v>39.267499999999998</v>
      </c>
      <c r="U362">
        <v>18.3125</v>
      </c>
      <c r="V362">
        <v>4972.5</v>
      </c>
      <c r="W362">
        <v>6780105.0895999996</v>
      </c>
      <c r="Y362" s="5">
        <v>7.2697000000000003</v>
      </c>
      <c r="Z362">
        <v>-5.9964000000000004</v>
      </c>
      <c r="AA362">
        <v>-0.1095</v>
      </c>
      <c r="AB362">
        <v>7.2754000000000003</v>
      </c>
      <c r="AC362">
        <v>-0.59850000000000003</v>
      </c>
      <c r="AD362">
        <v>15.9076</v>
      </c>
      <c r="AE362">
        <v>-1.9505999999999999</v>
      </c>
      <c r="AF362">
        <v>-6.0448000000000004</v>
      </c>
      <c r="AG362">
        <v>45.35</v>
      </c>
      <c r="AH362">
        <v>317450</v>
      </c>
      <c r="AJ362">
        <v>6.9184999999999999</v>
      </c>
      <c r="AK362">
        <v>11.513400000000001</v>
      </c>
      <c r="AL362">
        <v>0.26960000000000001</v>
      </c>
      <c r="AM362">
        <v>30.483499999999999</v>
      </c>
      <c r="AN362">
        <v>7.0900000000000005E-2</v>
      </c>
      <c r="AO362">
        <v>0</v>
      </c>
      <c r="AP362">
        <v>54.832599999999999</v>
      </c>
      <c r="AQ362">
        <v>42.717399999999998</v>
      </c>
      <c r="AR362">
        <v>9165</v>
      </c>
      <c r="AS362">
        <v>7281549.2686999999</v>
      </c>
      <c r="AU362" s="1">
        <f t="shared" si="41"/>
        <v>46143</v>
      </c>
      <c r="AV362" s="30">
        <f t="shared" si="43"/>
        <v>7.1297457846974126</v>
      </c>
      <c r="AW362" s="31">
        <f t="shared" si="42"/>
        <v>-0.12220593267729062</v>
      </c>
      <c r="AX362">
        <f t="shared" ca="1" si="36"/>
        <v>0.691699961301943</v>
      </c>
      <c r="AY362">
        <f t="shared" ca="1" si="37"/>
        <v>0.31013875324640472</v>
      </c>
      <c r="AZ362">
        <f t="shared" ca="1" si="38"/>
        <v>0.16670081873982784</v>
      </c>
      <c r="BA362">
        <f t="shared" ca="1" si="39"/>
        <v>8.2144580361691671E-2</v>
      </c>
      <c r="BB362">
        <f t="shared" ca="1" si="40"/>
        <v>9.4161383701599852E-3</v>
      </c>
    </row>
    <row r="363" spans="1:54">
      <c r="A363" s="71">
        <v>46150</v>
      </c>
      <c r="B363" s="5">
        <v>4.9522000000000004</v>
      </c>
      <c r="C363">
        <v>-2.2206000000000001</v>
      </c>
      <c r="D363">
        <v>8.9999999999999993E-3</v>
      </c>
      <c r="E363">
        <v>48.039499999999997</v>
      </c>
      <c r="F363">
        <v>1.5909</v>
      </c>
      <c r="G363">
        <v>0</v>
      </c>
      <c r="H363">
        <v>30.331099999999999</v>
      </c>
      <c r="I363">
        <v>12.9139</v>
      </c>
      <c r="J363">
        <v>6282.5</v>
      </c>
      <c r="K363">
        <v>24709876.220199998</v>
      </c>
      <c r="M363" s="71">
        <v>46150</v>
      </c>
      <c r="N363" s="5">
        <v>6.8818999999999999</v>
      </c>
      <c r="O363">
        <v>5.798</v>
      </c>
      <c r="P363">
        <v>10.565899999999999</v>
      </c>
      <c r="Q363">
        <v>33.526299999999999</v>
      </c>
      <c r="R363">
        <v>1.4569000000000001</v>
      </c>
      <c r="S363" t="s">
        <v>33</v>
      </c>
      <c r="T363">
        <v>39.267499999999998</v>
      </c>
      <c r="U363">
        <v>18.3125</v>
      </c>
      <c r="V363">
        <v>4702.5</v>
      </c>
      <c r="W363">
        <v>6411954.5869000005</v>
      </c>
      <c r="Y363" s="5">
        <v>7.2697000000000003</v>
      </c>
      <c r="Z363">
        <v>-5.9964000000000004</v>
      </c>
      <c r="AA363">
        <v>-0.1095</v>
      </c>
      <c r="AB363">
        <v>7.2754000000000003</v>
      </c>
      <c r="AC363">
        <v>-0.59850000000000003</v>
      </c>
      <c r="AD363">
        <v>15.9076</v>
      </c>
      <c r="AE363">
        <v>-1.9505999999999999</v>
      </c>
      <c r="AF363">
        <v>-6.0448000000000004</v>
      </c>
      <c r="AG363">
        <v>43.09</v>
      </c>
      <c r="AH363">
        <v>301630</v>
      </c>
      <c r="AJ363">
        <v>6.6421000000000001</v>
      </c>
      <c r="AK363">
        <v>11.513400000000001</v>
      </c>
      <c r="AL363">
        <v>0.26960000000000001</v>
      </c>
      <c r="AM363">
        <v>30.483499999999999</v>
      </c>
      <c r="AN363">
        <v>7.0900000000000005E-2</v>
      </c>
      <c r="AO363">
        <v>0</v>
      </c>
      <c r="AP363">
        <v>54.832599999999999</v>
      </c>
      <c r="AQ363">
        <v>42.717399999999998</v>
      </c>
      <c r="AR363">
        <v>8795</v>
      </c>
      <c r="AS363">
        <v>6987586.0140000004</v>
      </c>
      <c r="AU363" s="1">
        <f t="shared" si="41"/>
        <v>46150</v>
      </c>
      <c r="AV363" s="30">
        <f t="shared" si="43"/>
        <v>6.8451939550608021</v>
      </c>
      <c r="AW363" s="31">
        <f t="shared" si="42"/>
        <v>-0.210533324073895</v>
      </c>
      <c r="AX363">
        <f t="shared" ca="1" si="36"/>
        <v>0.691699961301943</v>
      </c>
      <c r="AY363">
        <f t="shared" ca="1" si="37"/>
        <v>0.31013875324640472</v>
      </c>
      <c r="AZ363">
        <f t="shared" ca="1" si="38"/>
        <v>0.16670081873982784</v>
      </c>
      <c r="BA363">
        <f t="shared" ca="1" si="39"/>
        <v>8.2144580361691671E-2</v>
      </c>
      <c r="BB363">
        <f t="shared" ca="1" si="40"/>
        <v>8.052067708537166E-3</v>
      </c>
    </row>
    <row r="364" spans="1:54">
      <c r="A364" s="71">
        <v>46157</v>
      </c>
      <c r="B364" s="5">
        <v>5.0648</v>
      </c>
      <c r="C364">
        <v>-2.2206000000000001</v>
      </c>
      <c r="D364">
        <v>8.9999999999999993E-3</v>
      </c>
      <c r="E364">
        <v>48.039499999999997</v>
      </c>
      <c r="F364">
        <v>1.5909</v>
      </c>
      <c r="G364">
        <v>0</v>
      </c>
      <c r="H364">
        <v>30.331099999999999</v>
      </c>
      <c r="I364">
        <v>12.9139</v>
      </c>
      <c r="J364">
        <v>6500</v>
      </c>
      <c r="K364">
        <v>25565331.545000002</v>
      </c>
      <c r="M364" s="71">
        <v>46157</v>
      </c>
      <c r="N364" s="5">
        <v>6.8993000000000002</v>
      </c>
      <c r="O364">
        <v>5.798</v>
      </c>
      <c r="P364">
        <v>10.565899999999999</v>
      </c>
      <c r="Q364">
        <v>33.526299999999999</v>
      </c>
      <c r="R364">
        <v>1.4569000000000001</v>
      </c>
      <c r="S364" t="s">
        <v>33</v>
      </c>
      <c r="T364">
        <v>39.267499999999998</v>
      </c>
      <c r="U364">
        <v>18.3125</v>
      </c>
      <c r="V364">
        <v>4720</v>
      </c>
      <c r="W364">
        <v>6435816.1935999999</v>
      </c>
      <c r="Y364" s="5">
        <v>7.2697000000000003</v>
      </c>
      <c r="Z364">
        <v>-5.9964000000000004</v>
      </c>
      <c r="AA364">
        <v>-0.1095</v>
      </c>
      <c r="AB364">
        <v>7.2754000000000003</v>
      </c>
      <c r="AC364">
        <v>-0.59850000000000003</v>
      </c>
      <c r="AD364">
        <v>15.9076</v>
      </c>
      <c r="AE364">
        <v>-1.9505999999999999</v>
      </c>
      <c r="AF364">
        <v>-6.0448000000000004</v>
      </c>
      <c r="AG364">
        <v>42.52</v>
      </c>
      <c r="AH364">
        <v>297640</v>
      </c>
      <c r="AJ364">
        <v>6.6083999999999996</v>
      </c>
      <c r="AK364">
        <v>11.513400000000001</v>
      </c>
      <c r="AL364">
        <v>0.26960000000000001</v>
      </c>
      <c r="AM364">
        <v>30.483499999999999</v>
      </c>
      <c r="AN364">
        <v>7.0900000000000005E-2</v>
      </c>
      <c r="AO364">
        <v>0</v>
      </c>
      <c r="AP364">
        <v>54.832599999999999</v>
      </c>
      <c r="AQ364">
        <v>42.717399999999998</v>
      </c>
      <c r="AR364">
        <v>8750</v>
      </c>
      <c r="AS364">
        <v>6951833.7263000002</v>
      </c>
      <c r="AU364" s="1">
        <f t="shared" si="41"/>
        <v>46157</v>
      </c>
      <c r="AV364" s="30">
        <f t="shared" si="43"/>
        <v>6.8730186152839075</v>
      </c>
      <c r="AW364" s="31">
        <f t="shared" si="42"/>
        <v>-0.20189630474022086</v>
      </c>
      <c r="AX364">
        <f t="shared" ca="1" si="36"/>
        <v>0.691699961301943</v>
      </c>
      <c r="AY364">
        <f t="shared" ca="1" si="37"/>
        <v>0.31013875324640472</v>
      </c>
      <c r="AZ364">
        <f t="shared" ca="1" si="38"/>
        <v>0.16670081873982784</v>
      </c>
      <c r="BA364">
        <f t="shared" ca="1" si="39"/>
        <v>7.2442486410364243E-2</v>
      </c>
      <c r="BB364">
        <f t="shared" ca="1" si="40"/>
        <v>-6.4504275464030382E-3</v>
      </c>
    </row>
    <row r="365" spans="1:54">
      <c r="A365" s="71">
        <v>46164</v>
      </c>
      <c r="B365" s="5">
        <v>5.3769</v>
      </c>
      <c r="C365">
        <v>-2.2206000000000001</v>
      </c>
      <c r="D365">
        <v>8.9999999999999993E-3</v>
      </c>
      <c r="E365">
        <v>48.039499999999997</v>
      </c>
      <c r="F365">
        <v>1.5909</v>
      </c>
      <c r="G365">
        <v>0</v>
      </c>
      <c r="H365">
        <v>30.331099999999999</v>
      </c>
      <c r="I365">
        <v>12.9139</v>
      </c>
      <c r="J365">
        <v>7102.5</v>
      </c>
      <c r="K365">
        <v>27935041.1228</v>
      </c>
      <c r="M365" s="71">
        <v>46164</v>
      </c>
      <c r="N365" s="5">
        <v>6.9667000000000003</v>
      </c>
      <c r="O365">
        <v>5.798</v>
      </c>
      <c r="P365">
        <v>10.565899999999999</v>
      </c>
      <c r="Q365">
        <v>33.526299999999999</v>
      </c>
      <c r="R365">
        <v>1.4569000000000001</v>
      </c>
      <c r="S365" t="s">
        <v>33</v>
      </c>
      <c r="T365">
        <v>39.267499999999998</v>
      </c>
      <c r="U365">
        <v>18.3125</v>
      </c>
      <c r="V365">
        <v>4782.5</v>
      </c>
      <c r="W365">
        <v>6521036.2172999997</v>
      </c>
      <c r="Y365" s="5">
        <v>7.2697000000000003</v>
      </c>
      <c r="Z365">
        <v>-5.9964000000000004</v>
      </c>
      <c r="AA365">
        <v>-0.1095</v>
      </c>
      <c r="AB365">
        <v>7.2754000000000003</v>
      </c>
      <c r="AC365">
        <v>-0.59850000000000003</v>
      </c>
      <c r="AD365">
        <v>15.9076</v>
      </c>
      <c r="AE365">
        <v>-1.9505999999999999</v>
      </c>
      <c r="AF365">
        <v>-6.0448000000000004</v>
      </c>
      <c r="AG365">
        <v>43.7</v>
      </c>
      <c r="AH365">
        <v>305900</v>
      </c>
      <c r="AJ365">
        <v>6.5598999999999998</v>
      </c>
      <c r="AK365">
        <v>11.513400000000001</v>
      </c>
      <c r="AL365">
        <v>0.26960000000000001</v>
      </c>
      <c r="AM365">
        <v>30.483499999999999</v>
      </c>
      <c r="AN365">
        <v>7.0900000000000005E-2</v>
      </c>
      <c r="AO365">
        <v>0</v>
      </c>
      <c r="AP365">
        <v>54.832599999999999</v>
      </c>
      <c r="AQ365">
        <v>42.717399999999998</v>
      </c>
      <c r="AR365">
        <v>8685</v>
      </c>
      <c r="AS365">
        <v>6900191.5329</v>
      </c>
      <c r="AU365" s="1">
        <f t="shared" si="41"/>
        <v>46164</v>
      </c>
      <c r="AV365" s="30">
        <f t="shared" si="43"/>
        <v>6.9939172595473122</v>
      </c>
      <c r="AW365" s="31">
        <f t="shared" si="42"/>
        <v>-0.16436830189866514</v>
      </c>
      <c r="AX365">
        <f t="shared" ca="1" si="36"/>
        <v>0.691699961301943</v>
      </c>
      <c r="AY365">
        <f t="shared" ca="1" si="37"/>
        <v>0.30528067622463245</v>
      </c>
      <c r="AZ365">
        <f t="shared" ca="1" si="38"/>
        <v>0.16190301611308991</v>
      </c>
      <c r="BA365">
        <f t="shared" ca="1" si="39"/>
        <v>6.9808363804223061E-2</v>
      </c>
      <c r="BB365">
        <f t="shared" ca="1" si="40"/>
        <v>-6.9751911655417151E-2</v>
      </c>
    </row>
    <row r="366" spans="1:54">
      <c r="A366" s="71">
        <v>46171</v>
      </c>
      <c r="B366" s="5">
        <v>5.7563000000000004</v>
      </c>
      <c r="C366">
        <v>-2.2206000000000001</v>
      </c>
      <c r="D366">
        <v>8.9999999999999993E-3</v>
      </c>
      <c r="E366">
        <v>48.039499999999997</v>
      </c>
      <c r="F366">
        <v>1.5909</v>
      </c>
      <c r="G366">
        <v>0</v>
      </c>
      <c r="H366">
        <v>30.331099999999999</v>
      </c>
      <c r="I366">
        <v>12.9139</v>
      </c>
      <c r="J366">
        <v>7835</v>
      </c>
      <c r="K366">
        <v>30816057.331599999</v>
      </c>
      <c r="M366" s="71">
        <v>46171</v>
      </c>
      <c r="N366" s="5">
        <v>7.2384000000000004</v>
      </c>
      <c r="O366">
        <v>5.798</v>
      </c>
      <c r="P366">
        <v>10.565899999999999</v>
      </c>
      <c r="Q366">
        <v>33.526299999999999</v>
      </c>
      <c r="R366">
        <v>1.4569000000000001</v>
      </c>
      <c r="S366" t="s">
        <v>33</v>
      </c>
      <c r="T366">
        <v>39.267499999999998</v>
      </c>
      <c r="U366">
        <v>18.3125</v>
      </c>
      <c r="V366">
        <v>5080</v>
      </c>
      <c r="W366">
        <v>6926683.5303999996</v>
      </c>
      <c r="Y366" s="5">
        <v>7.2697000000000003</v>
      </c>
      <c r="Z366">
        <v>-5.9964000000000004</v>
      </c>
      <c r="AA366">
        <v>-0.1095</v>
      </c>
      <c r="AB366">
        <v>7.2754000000000003</v>
      </c>
      <c r="AC366">
        <v>-0.59850000000000003</v>
      </c>
      <c r="AD366">
        <v>15.9076</v>
      </c>
      <c r="AE366">
        <v>-1.9505999999999999</v>
      </c>
      <c r="AF366">
        <v>-6.0448000000000004</v>
      </c>
      <c r="AG366">
        <v>49.36</v>
      </c>
      <c r="AH366">
        <v>345520</v>
      </c>
      <c r="AJ366">
        <v>6.8960999999999997</v>
      </c>
      <c r="AK366">
        <v>11.513400000000001</v>
      </c>
      <c r="AL366">
        <v>0.26960000000000001</v>
      </c>
      <c r="AM366">
        <v>30.483499999999999</v>
      </c>
      <c r="AN366">
        <v>7.0900000000000005E-2</v>
      </c>
      <c r="AO366">
        <v>0</v>
      </c>
      <c r="AP366">
        <v>54.832599999999999</v>
      </c>
      <c r="AQ366">
        <v>42.717399999999998</v>
      </c>
      <c r="AR366">
        <v>9135</v>
      </c>
      <c r="AS366">
        <v>7257714.4101999998</v>
      </c>
      <c r="AU366" s="1">
        <f t="shared" si="41"/>
        <v>46171</v>
      </c>
      <c r="AV366" s="30">
        <f t="shared" si="43"/>
        <v>7.3536129409351423</v>
      </c>
      <c r="AW366" s="31">
        <f t="shared" si="42"/>
        <v>-5.2715597805408777E-2</v>
      </c>
      <c r="AX366">
        <f t="shared" ca="1" si="36"/>
        <v>0.691699961301943</v>
      </c>
      <c r="AY366">
        <f t="shared" ca="1" si="37"/>
        <v>0.28206882771357666</v>
      </c>
      <c r="AZ366">
        <f t="shared" ca="1" si="38"/>
        <v>0.15499381675285556</v>
      </c>
      <c r="BA366">
        <f t="shared" ca="1" si="39"/>
        <v>6.2507118242754206E-2</v>
      </c>
      <c r="BB366">
        <f t="shared" ca="1" si="40"/>
        <v>-0.11764648607355552</v>
      </c>
    </row>
    <row r="367" spans="1:54">
      <c r="A367" s="71">
        <v>46178</v>
      </c>
      <c r="B367" s="5">
        <v>5.8974000000000002</v>
      </c>
      <c r="C367">
        <v>-2.2206000000000001</v>
      </c>
      <c r="D367">
        <v>8.9999999999999993E-3</v>
      </c>
      <c r="E367">
        <v>48.039499999999997</v>
      </c>
      <c r="F367">
        <v>1.5909</v>
      </c>
      <c r="G367">
        <v>0</v>
      </c>
      <c r="H367">
        <v>30.331099999999999</v>
      </c>
      <c r="I367">
        <v>12.9139</v>
      </c>
      <c r="J367">
        <v>8107.5</v>
      </c>
      <c r="K367">
        <v>31887834.692499999</v>
      </c>
      <c r="M367" s="71">
        <v>46178</v>
      </c>
      <c r="N367" s="5">
        <v>6.9181999999999997</v>
      </c>
      <c r="O367">
        <v>5.798</v>
      </c>
      <c r="P367">
        <v>10.565899999999999</v>
      </c>
      <c r="Q367">
        <v>33.526299999999999</v>
      </c>
      <c r="R367">
        <v>1.4569000000000001</v>
      </c>
      <c r="S367" t="s">
        <v>33</v>
      </c>
      <c r="T367">
        <v>39.267499999999998</v>
      </c>
      <c r="U367">
        <v>18.3125</v>
      </c>
      <c r="V367">
        <v>4940</v>
      </c>
      <c r="W367">
        <v>6735790.6771999998</v>
      </c>
      <c r="Y367" s="5">
        <v>7.2697000000000003</v>
      </c>
      <c r="Z367">
        <v>-5.9964000000000004</v>
      </c>
      <c r="AA367">
        <v>-0.1095</v>
      </c>
      <c r="AB367">
        <v>7.2754000000000003</v>
      </c>
      <c r="AC367">
        <v>-0.59850000000000003</v>
      </c>
      <c r="AD367">
        <v>15.9076</v>
      </c>
      <c r="AE367">
        <v>-1.9505999999999999</v>
      </c>
      <c r="AF367">
        <v>-6.0448000000000004</v>
      </c>
      <c r="AG367">
        <v>44.51</v>
      </c>
      <c r="AH367">
        <v>311570</v>
      </c>
      <c r="AJ367">
        <v>6.7466999999999997</v>
      </c>
      <c r="AK367">
        <v>11.513400000000001</v>
      </c>
      <c r="AL367">
        <v>0.26960000000000001</v>
      </c>
      <c r="AM367">
        <v>30.483499999999999</v>
      </c>
      <c r="AN367">
        <v>7.0900000000000005E-2</v>
      </c>
      <c r="AO367">
        <v>0</v>
      </c>
      <c r="AP367">
        <v>54.832599999999999</v>
      </c>
      <c r="AQ367">
        <v>42.717399999999998</v>
      </c>
      <c r="AR367">
        <v>8935</v>
      </c>
      <c r="AS367">
        <v>7098815.3536</v>
      </c>
      <c r="AU367" s="1">
        <f t="shared" si="41"/>
        <v>46178</v>
      </c>
      <c r="AV367" s="30">
        <f t="shared" si="43"/>
        <v>7.3150643948054794</v>
      </c>
      <c r="AW367" s="31">
        <f t="shared" si="42"/>
        <v>-6.4681405672864914E-2</v>
      </c>
      <c r="AX367">
        <f t="shared" ca="1" si="36"/>
        <v>0.691699961301943</v>
      </c>
      <c r="AY367">
        <f t="shared" ca="1" si="37"/>
        <v>0.28206882771357666</v>
      </c>
      <c r="AZ367">
        <f t="shared" ca="1" si="38"/>
        <v>0.1463113772826739</v>
      </c>
      <c r="BA367">
        <f t="shared" ca="1" si="39"/>
        <v>4.1336463651607161E-2</v>
      </c>
      <c r="BB367">
        <f t="shared" ca="1" si="40"/>
        <v>-0.11764648607355552</v>
      </c>
    </row>
    <row r="368" spans="1:54">
      <c r="A368" s="71">
        <v>46185</v>
      </c>
      <c r="B368" s="5">
        <v>6.0178000000000003</v>
      </c>
      <c r="C368">
        <v>-2.2206000000000001</v>
      </c>
      <c r="D368">
        <v>8.9999999999999993E-3</v>
      </c>
      <c r="E368">
        <v>48.039499999999997</v>
      </c>
      <c r="F368">
        <v>1.5909</v>
      </c>
      <c r="G368">
        <v>0</v>
      </c>
      <c r="H368">
        <v>30.331099999999999</v>
      </c>
      <c r="I368">
        <v>12.9139</v>
      </c>
      <c r="J368">
        <v>8340</v>
      </c>
      <c r="K368">
        <v>32802286.9362</v>
      </c>
      <c r="M368" s="71">
        <v>46185</v>
      </c>
      <c r="N368" s="5">
        <v>7.3745000000000003</v>
      </c>
      <c r="O368">
        <v>5.798</v>
      </c>
      <c r="P368">
        <v>10.565899999999999</v>
      </c>
      <c r="Q368">
        <v>33.526299999999999</v>
      </c>
      <c r="R368">
        <v>1.4569000000000001</v>
      </c>
      <c r="S368" t="s">
        <v>33</v>
      </c>
      <c r="T368">
        <v>39.267499999999998</v>
      </c>
      <c r="U368">
        <v>18.3125</v>
      </c>
      <c r="V368">
        <v>5290</v>
      </c>
      <c r="W368">
        <v>7213022.8102000002</v>
      </c>
      <c r="Y368" s="5">
        <v>7.2697000000000003</v>
      </c>
      <c r="Z368">
        <v>-5.9964000000000004</v>
      </c>
      <c r="AA368">
        <v>-0.1095</v>
      </c>
      <c r="AB368">
        <v>7.2754000000000003</v>
      </c>
      <c r="AC368">
        <v>-0.59850000000000003</v>
      </c>
      <c r="AD368">
        <v>15.9076</v>
      </c>
      <c r="AE368">
        <v>-1.9505999999999999</v>
      </c>
      <c r="AF368">
        <v>-6.0448000000000004</v>
      </c>
      <c r="AG368">
        <v>44.98</v>
      </c>
      <c r="AH368">
        <v>314860</v>
      </c>
      <c r="AJ368">
        <v>7.4602000000000004</v>
      </c>
      <c r="AK368">
        <v>11.513400000000001</v>
      </c>
      <c r="AL368">
        <v>0.26960000000000001</v>
      </c>
      <c r="AM368">
        <v>30.483499999999999</v>
      </c>
      <c r="AN368">
        <v>7.0900000000000005E-2</v>
      </c>
      <c r="AO368">
        <v>0</v>
      </c>
      <c r="AP368">
        <v>54.832599999999999</v>
      </c>
      <c r="AQ368">
        <v>42.717399999999998</v>
      </c>
      <c r="AR368">
        <v>9890</v>
      </c>
      <c r="AS368">
        <v>7857558.3488999996</v>
      </c>
      <c r="AU368" s="1">
        <f t="shared" si="41"/>
        <v>46185</v>
      </c>
      <c r="AV368" s="30">
        <f t="shared" si="43"/>
        <v>7.723695078242347</v>
      </c>
      <c r="AW368" s="31">
        <f t="shared" si="42"/>
        <v>6.2161153584910381E-2</v>
      </c>
      <c r="AX368">
        <f t="shared" ca="1" si="36"/>
        <v>0.691699961301943</v>
      </c>
      <c r="AY368">
        <f t="shared" ca="1" si="37"/>
        <v>0.28206882771357666</v>
      </c>
      <c r="AZ368">
        <f t="shared" ca="1" si="38"/>
        <v>0.1463113772826739</v>
      </c>
      <c r="BA368">
        <f t="shared" ca="1" si="39"/>
        <v>2.5309508807405696E-2</v>
      </c>
      <c r="BB368">
        <f t="shared" ca="1" si="40"/>
        <v>-0.11764648607355552</v>
      </c>
    </row>
    <row r="369" spans="1:54">
      <c r="A369" s="71">
        <v>46192</v>
      </c>
      <c r="B369" s="5">
        <v>5.6566000000000001</v>
      </c>
      <c r="C369">
        <v>-2.2206000000000001</v>
      </c>
      <c r="D369">
        <v>8.9999999999999993E-3</v>
      </c>
      <c r="E369">
        <v>48.039499999999997</v>
      </c>
      <c r="F369">
        <v>1.5909</v>
      </c>
      <c r="G369">
        <v>0</v>
      </c>
      <c r="H369">
        <v>30.331099999999999</v>
      </c>
      <c r="I369">
        <v>12.9139</v>
      </c>
      <c r="J369">
        <v>7642.5</v>
      </c>
      <c r="K369">
        <v>30058930.204999998</v>
      </c>
      <c r="M369" s="71">
        <v>46192</v>
      </c>
      <c r="N369" s="5">
        <v>7.0923999999999996</v>
      </c>
      <c r="O369">
        <v>5.798</v>
      </c>
      <c r="P369">
        <v>10.565899999999999</v>
      </c>
      <c r="Q369">
        <v>33.526299999999999</v>
      </c>
      <c r="R369">
        <v>1.4569000000000001</v>
      </c>
      <c r="S369" t="s">
        <v>33</v>
      </c>
      <c r="T369">
        <v>39.267499999999998</v>
      </c>
      <c r="U369">
        <v>18.3125</v>
      </c>
      <c r="V369">
        <v>5190</v>
      </c>
      <c r="W369">
        <v>7076670.7721999995</v>
      </c>
      <c r="Y369" s="5">
        <v>7.2697000000000003</v>
      </c>
      <c r="Z369">
        <v>-5.9964000000000004</v>
      </c>
      <c r="AA369">
        <v>-0.1095</v>
      </c>
      <c r="AB369">
        <v>7.2754000000000003</v>
      </c>
      <c r="AC369">
        <v>-0.59850000000000003</v>
      </c>
      <c r="AD369">
        <v>15.9076</v>
      </c>
      <c r="AE369">
        <v>-1.9505999999999999</v>
      </c>
      <c r="AF369">
        <v>-6.0448000000000004</v>
      </c>
      <c r="AG369">
        <v>45.46</v>
      </c>
      <c r="AH369">
        <v>318220</v>
      </c>
      <c r="AJ369">
        <v>7.3406000000000002</v>
      </c>
      <c r="AK369">
        <v>11.513400000000001</v>
      </c>
      <c r="AL369">
        <v>0.26960000000000001</v>
      </c>
      <c r="AM369">
        <v>30.483499999999999</v>
      </c>
      <c r="AN369">
        <v>7.0900000000000005E-2</v>
      </c>
      <c r="AO369">
        <v>0</v>
      </c>
      <c r="AP369">
        <v>54.832599999999999</v>
      </c>
      <c r="AQ369">
        <v>42.717399999999998</v>
      </c>
      <c r="AR369">
        <v>9730</v>
      </c>
      <c r="AS369">
        <v>7730439.1036</v>
      </c>
      <c r="AU369" s="1">
        <f t="shared" si="41"/>
        <v>46192</v>
      </c>
      <c r="AV369" s="30">
        <f t="shared" si="43"/>
        <v>7.4566851208653153</v>
      </c>
      <c r="AW369" s="31">
        <f t="shared" si="42"/>
        <v>-2.0721086329520209E-2</v>
      </c>
      <c r="AX369">
        <f t="shared" ca="1" si="36"/>
        <v>0.691699961301943</v>
      </c>
      <c r="AY369">
        <f t="shared" ca="1" si="37"/>
        <v>0.28206882771357666</v>
      </c>
      <c r="AZ369">
        <f t="shared" ca="1" si="38"/>
        <v>0.13618092638258286</v>
      </c>
      <c r="BA369">
        <f t="shared" ca="1" si="39"/>
        <v>2.5309508807405696E-2</v>
      </c>
      <c r="BB369">
        <f t="shared" ca="1" si="40"/>
        <v>-0.11764648607355552</v>
      </c>
    </row>
    <row r="370" spans="1:54">
      <c r="A370" s="71">
        <v>46199</v>
      </c>
      <c r="B370" s="5">
        <v>5.3263999999999996</v>
      </c>
      <c r="C370">
        <v>-2.2206000000000001</v>
      </c>
      <c r="D370">
        <v>8.9999999999999993E-3</v>
      </c>
      <c r="E370">
        <v>48.039499999999997</v>
      </c>
      <c r="F370">
        <v>1.5909</v>
      </c>
      <c r="G370">
        <v>0</v>
      </c>
      <c r="H370">
        <v>30.331099999999999</v>
      </c>
      <c r="I370">
        <v>12.9139</v>
      </c>
      <c r="J370">
        <v>7005</v>
      </c>
      <c r="K370">
        <v>27551561.149700001</v>
      </c>
      <c r="M370" s="71">
        <v>46199</v>
      </c>
      <c r="N370" s="5">
        <v>6.8071999999999999</v>
      </c>
      <c r="O370">
        <v>5.798</v>
      </c>
      <c r="P370">
        <v>10.565899999999999</v>
      </c>
      <c r="Q370">
        <v>33.526299999999999</v>
      </c>
      <c r="R370">
        <v>1.4569000000000001</v>
      </c>
      <c r="S370" t="s">
        <v>33</v>
      </c>
      <c r="T370">
        <v>39.267499999999998</v>
      </c>
      <c r="U370">
        <v>18.3125</v>
      </c>
      <c r="V370">
        <v>4972.5</v>
      </c>
      <c r="W370">
        <v>6780105.0895999996</v>
      </c>
      <c r="Y370" s="5">
        <v>7.2697000000000003</v>
      </c>
      <c r="Z370">
        <v>-5.9964000000000004</v>
      </c>
      <c r="AA370">
        <v>-0.1095</v>
      </c>
      <c r="AB370">
        <v>7.2754000000000003</v>
      </c>
      <c r="AC370">
        <v>-0.59850000000000003</v>
      </c>
      <c r="AD370">
        <v>15.9076</v>
      </c>
      <c r="AE370">
        <v>-1.9505999999999999</v>
      </c>
      <c r="AF370">
        <v>-6.0448000000000004</v>
      </c>
      <c r="AG370">
        <v>41.38</v>
      </c>
      <c r="AH370">
        <v>289660</v>
      </c>
      <c r="AJ370">
        <v>6.9596</v>
      </c>
      <c r="AK370">
        <v>11.513400000000001</v>
      </c>
      <c r="AL370">
        <v>0.26960000000000001</v>
      </c>
      <c r="AM370">
        <v>30.483499999999999</v>
      </c>
      <c r="AN370">
        <v>7.0900000000000005E-2</v>
      </c>
      <c r="AO370">
        <v>0</v>
      </c>
      <c r="AP370">
        <v>54.832599999999999</v>
      </c>
      <c r="AQ370">
        <v>42.717399999999998</v>
      </c>
      <c r="AR370">
        <v>9220</v>
      </c>
      <c r="AS370">
        <v>7325246.5093</v>
      </c>
      <c r="AU370" s="1">
        <f t="shared" si="41"/>
        <v>46199</v>
      </c>
      <c r="AV370" s="30">
        <f t="shared" si="43"/>
        <v>7.1051782326749224</v>
      </c>
      <c r="AW370" s="31">
        <f t="shared" si="42"/>
        <v>-0.1298319169695657</v>
      </c>
      <c r="AX370">
        <f t="shared" ca="1" si="36"/>
        <v>0.691699961301943</v>
      </c>
      <c r="AY370">
        <f t="shared" ca="1" si="37"/>
        <v>0.28206882771357666</v>
      </c>
      <c r="AZ370">
        <f t="shared" ca="1" si="38"/>
        <v>0.1221056859302065</v>
      </c>
      <c r="BA370">
        <f t="shared" ca="1" si="39"/>
        <v>1.4380648317008696E-2</v>
      </c>
      <c r="BB370">
        <f t="shared" ca="1" si="40"/>
        <v>-0.11764648607355552</v>
      </c>
    </row>
    <row r="371" spans="1:54">
      <c r="A371" s="71">
        <v>46206</v>
      </c>
      <c r="B371" s="5">
        <v>4.1520999999999999</v>
      </c>
      <c r="C371">
        <v>2.2759</v>
      </c>
      <c r="D371">
        <v>0.69130000000000003</v>
      </c>
      <c r="E371">
        <v>45.8688</v>
      </c>
      <c r="F371">
        <v>1.1856</v>
      </c>
      <c r="G371">
        <v>0</v>
      </c>
      <c r="H371">
        <v>34.065399999999997</v>
      </c>
      <c r="I371">
        <v>18.471</v>
      </c>
      <c r="J371">
        <v>7157.5</v>
      </c>
      <c r="K371">
        <v>28151363.159000002</v>
      </c>
      <c r="M371" s="71">
        <v>46206</v>
      </c>
      <c r="N371" s="5">
        <v>6.0644</v>
      </c>
      <c r="O371">
        <v>7.6619999999999999</v>
      </c>
      <c r="P371">
        <v>0.99780000000000002</v>
      </c>
      <c r="Q371">
        <v>39.402999999999999</v>
      </c>
      <c r="R371">
        <v>1.3472999999999999</v>
      </c>
      <c r="S371" t="s">
        <v>33</v>
      </c>
      <c r="T371">
        <v>41.3322</v>
      </c>
      <c r="U371">
        <v>20.769500000000001</v>
      </c>
      <c r="V371">
        <v>5135</v>
      </c>
      <c r="W371">
        <v>7001677.1513</v>
      </c>
      <c r="Y371" s="5">
        <v>12.8696</v>
      </c>
      <c r="Z371">
        <v>-0.46150000000000002</v>
      </c>
      <c r="AA371">
        <v>-5.1999999999999998E-3</v>
      </c>
      <c r="AB371">
        <v>8.5280000000000005</v>
      </c>
      <c r="AC371">
        <v>-0.3422</v>
      </c>
      <c r="AD371">
        <v>15.9076</v>
      </c>
      <c r="AE371">
        <v>3.2685</v>
      </c>
      <c r="AF371">
        <v>-0.79369999999999996</v>
      </c>
      <c r="AG371">
        <v>42.28</v>
      </c>
      <c r="AH371">
        <v>295960</v>
      </c>
      <c r="AJ371">
        <v>6.0831</v>
      </c>
      <c r="AK371">
        <v>11.7906</v>
      </c>
      <c r="AL371">
        <v>0.44269999999999998</v>
      </c>
      <c r="AM371">
        <v>30.104199999999999</v>
      </c>
      <c r="AN371">
        <v>-0.4446</v>
      </c>
      <c r="AO371">
        <v>0</v>
      </c>
      <c r="AP371">
        <v>55.659100000000002</v>
      </c>
      <c r="AQ371">
        <v>43.820099999999996</v>
      </c>
      <c r="AR371">
        <v>9195</v>
      </c>
      <c r="AS371">
        <v>7305384.1272</v>
      </c>
      <c r="AU371" s="1">
        <f t="shared" si="41"/>
        <v>46206</v>
      </c>
      <c r="AV371" s="30">
        <f t="shared" si="43"/>
        <v>5.8562022362215682</v>
      </c>
      <c r="AW371" s="31">
        <f t="shared" si="42"/>
        <v>-0.51752505471738131</v>
      </c>
      <c r="AX371">
        <f t="shared" ca="1" si="36"/>
        <v>0.691699961301943</v>
      </c>
      <c r="AY371">
        <f t="shared" ca="1" si="37"/>
        <v>0.28206882771357666</v>
      </c>
      <c r="AZ371">
        <f t="shared" ca="1" si="38"/>
        <v>0.1221056859302065</v>
      </c>
      <c r="BA371">
        <f t="shared" ca="1" si="39"/>
        <v>1.0737165839522559E-2</v>
      </c>
      <c r="BB371">
        <f t="shared" ca="1" si="40"/>
        <v>-0.12906931854033818</v>
      </c>
    </row>
    <row r="372" spans="1:54">
      <c r="A372" s="71">
        <v>46213</v>
      </c>
      <c r="B372" s="5">
        <v>4.2647000000000004</v>
      </c>
      <c r="C372">
        <v>2.2759</v>
      </c>
      <c r="D372">
        <v>0.69130000000000003</v>
      </c>
      <c r="E372">
        <v>45.8688</v>
      </c>
      <c r="F372">
        <v>1.1856</v>
      </c>
      <c r="G372">
        <v>0</v>
      </c>
      <c r="H372">
        <v>34.065399999999997</v>
      </c>
      <c r="I372">
        <v>18.471</v>
      </c>
      <c r="J372">
        <v>7440</v>
      </c>
      <c r="K372">
        <v>29262471.799199998</v>
      </c>
      <c r="M372" s="71">
        <v>46213</v>
      </c>
      <c r="N372" s="5">
        <v>6.1092000000000004</v>
      </c>
      <c r="O372">
        <v>7.6619999999999999</v>
      </c>
      <c r="P372">
        <v>0.99780000000000002</v>
      </c>
      <c r="Q372">
        <v>39.402999999999999</v>
      </c>
      <c r="R372">
        <v>1.3472999999999999</v>
      </c>
      <c r="S372" t="s">
        <v>33</v>
      </c>
      <c r="T372">
        <v>41.3322</v>
      </c>
      <c r="U372">
        <v>20.769500000000001</v>
      </c>
      <c r="V372">
        <v>5180</v>
      </c>
      <c r="W372">
        <v>7063035.5684000002</v>
      </c>
      <c r="Y372" s="5">
        <v>13.928000000000001</v>
      </c>
      <c r="Z372">
        <v>-0.46150000000000002</v>
      </c>
      <c r="AA372">
        <v>-5.1999999999999998E-3</v>
      </c>
      <c r="AB372">
        <v>8.5280000000000005</v>
      </c>
      <c r="AC372">
        <v>-0.3422</v>
      </c>
      <c r="AD372">
        <v>15.9076</v>
      </c>
      <c r="AE372">
        <v>3.2685</v>
      </c>
      <c r="AF372">
        <v>-0.79369999999999996</v>
      </c>
      <c r="AG372">
        <v>45.91</v>
      </c>
      <c r="AH372">
        <v>321370</v>
      </c>
      <c r="AJ372">
        <v>6.3670999999999998</v>
      </c>
      <c r="AK372">
        <v>11.7906</v>
      </c>
      <c r="AL372">
        <v>0.44269999999999998</v>
      </c>
      <c r="AM372">
        <v>30.104199999999999</v>
      </c>
      <c r="AN372">
        <v>-0.4446</v>
      </c>
      <c r="AO372">
        <v>0</v>
      </c>
      <c r="AP372">
        <v>55.659100000000002</v>
      </c>
      <c r="AQ372">
        <v>43.820099999999996</v>
      </c>
      <c r="AR372">
        <v>9595</v>
      </c>
      <c r="AS372">
        <v>7623182.2403999995</v>
      </c>
      <c r="AU372" s="1">
        <f t="shared" si="41"/>
        <v>46213</v>
      </c>
      <c r="AV372" s="30">
        <f t="shared" si="43"/>
        <v>6.0294022642900806</v>
      </c>
      <c r="AW372" s="31">
        <f t="shared" si="42"/>
        <v>-0.46376224219690931</v>
      </c>
      <c r="AX372">
        <f t="shared" ca="1" si="36"/>
        <v>0.691699961301943</v>
      </c>
      <c r="AY372">
        <f t="shared" ca="1" si="37"/>
        <v>0.28206882771357666</v>
      </c>
      <c r="AZ372">
        <f t="shared" ca="1" si="38"/>
        <v>0.11382010459074053</v>
      </c>
      <c r="BA372">
        <f t="shared" ca="1" si="39"/>
        <v>3.7252525676109514E-3</v>
      </c>
      <c r="BB372">
        <f t="shared" ca="1" si="40"/>
        <v>-0.16091466340575517</v>
      </c>
    </row>
    <row r="373" spans="1:54">
      <c r="A373" s="71">
        <v>46220</v>
      </c>
      <c r="B373" s="5">
        <v>4.4042000000000003</v>
      </c>
      <c r="C373">
        <v>2.2759</v>
      </c>
      <c r="D373">
        <v>0.69130000000000003</v>
      </c>
      <c r="E373">
        <v>45.8688</v>
      </c>
      <c r="F373">
        <v>1.1856</v>
      </c>
      <c r="G373">
        <v>0</v>
      </c>
      <c r="H373">
        <v>34.065399999999997</v>
      </c>
      <c r="I373">
        <v>18.471</v>
      </c>
      <c r="J373">
        <v>7790</v>
      </c>
      <c r="K373">
        <v>30639066.574700002</v>
      </c>
      <c r="M373" s="71">
        <v>46220</v>
      </c>
      <c r="N373" s="5">
        <v>6.1355000000000004</v>
      </c>
      <c r="O373">
        <v>7.6619999999999999</v>
      </c>
      <c r="P373">
        <v>0.99780000000000002</v>
      </c>
      <c r="Q373">
        <v>39.402999999999999</v>
      </c>
      <c r="R373">
        <v>1.3472999999999999</v>
      </c>
      <c r="S373" t="s">
        <v>33</v>
      </c>
      <c r="T373">
        <v>41.3322</v>
      </c>
      <c r="U373">
        <v>20.769500000000001</v>
      </c>
      <c r="V373">
        <v>5170</v>
      </c>
      <c r="W373">
        <v>7049400.3646</v>
      </c>
      <c r="Y373" s="5">
        <v>13.324400000000001</v>
      </c>
      <c r="Z373">
        <v>-0.46150000000000002</v>
      </c>
      <c r="AA373">
        <v>-5.1999999999999998E-3</v>
      </c>
      <c r="AB373">
        <v>8.5280000000000005</v>
      </c>
      <c r="AC373">
        <v>-0.3422</v>
      </c>
      <c r="AD373">
        <v>15.9076</v>
      </c>
      <c r="AE373">
        <v>3.2685</v>
      </c>
      <c r="AF373">
        <v>-0.79369999999999996</v>
      </c>
      <c r="AG373">
        <v>43.84</v>
      </c>
      <c r="AH373">
        <v>306880</v>
      </c>
      <c r="AJ373">
        <v>6.2073999999999998</v>
      </c>
      <c r="AK373">
        <v>11.7906</v>
      </c>
      <c r="AL373">
        <v>0.44269999999999998</v>
      </c>
      <c r="AM373">
        <v>30.104199999999999</v>
      </c>
      <c r="AN373">
        <v>-0.4446</v>
      </c>
      <c r="AO373">
        <v>0</v>
      </c>
      <c r="AP373">
        <v>55.659100000000002</v>
      </c>
      <c r="AQ373">
        <v>43.820099999999996</v>
      </c>
      <c r="AR373">
        <v>9370</v>
      </c>
      <c r="AS373">
        <v>7444420.8016999997</v>
      </c>
      <c r="AU373" s="1">
        <f t="shared" si="41"/>
        <v>46220</v>
      </c>
      <c r="AV373" s="30">
        <f t="shared" si="43"/>
        <v>6.0136748551552817</v>
      </c>
      <c r="AW373" s="31">
        <f>+(AV373-$AW$1)/$AX$1</f>
        <v>-0.46864416836156608</v>
      </c>
      <c r="AX373">
        <f ca="1">+_xlfn.PERCENTILE.INC(OFFSET(AW373,-52,0,52,1),0.9)</f>
        <v>0.691699961301943</v>
      </c>
      <c r="AY373">
        <f ca="1">+_xlfn.PERCENTILE.INC(OFFSET(AW373,-52,0,52,1),0.75)</f>
        <v>0.28206882771357666</v>
      </c>
      <c r="AZ373">
        <f ca="1">+_xlfn.PERCENTILE.INC(OFFSET(AW373,-52,0,52,1),0.5)</f>
        <v>0.11382010459074053</v>
      </c>
      <c r="BA373">
        <f ca="1">+_xlfn.PERCENTILE.INC(OFFSET(AW373,-52,0,52,1),0.25)</f>
        <v>-1.1192209178414722E-2</v>
      </c>
      <c r="BB373">
        <f ca="1">+_xlfn.PERCENTILE.INC(OFFSET(AW373,-52,0,52,1),0.1)</f>
        <v>-0.16704833376643469</v>
      </c>
    </row>
    <row r="374" spans="1:54">
      <c r="A374" s="71">
        <v>46227</v>
      </c>
      <c r="B374" s="5">
        <v>4.5677000000000003</v>
      </c>
      <c r="C374">
        <v>2.2759</v>
      </c>
      <c r="D374">
        <v>0.69130000000000003</v>
      </c>
      <c r="E374">
        <v>45.8688</v>
      </c>
      <c r="F374">
        <v>1.1856</v>
      </c>
      <c r="G374">
        <v>0</v>
      </c>
      <c r="H374">
        <v>34.065399999999997</v>
      </c>
      <c r="I374">
        <v>18.471</v>
      </c>
      <c r="J374">
        <v>8200</v>
      </c>
      <c r="K374">
        <v>32251649.026000001</v>
      </c>
      <c r="M374" s="71">
        <v>46227</v>
      </c>
      <c r="N374" s="5">
        <v>6.3922999999999996</v>
      </c>
      <c r="O374">
        <v>7.6619999999999999</v>
      </c>
      <c r="P374">
        <v>0.99780000000000002</v>
      </c>
      <c r="Q374">
        <v>39.402999999999999</v>
      </c>
      <c r="R374">
        <v>1.3472999999999999</v>
      </c>
      <c r="S374" t="s">
        <v>33</v>
      </c>
      <c r="T374">
        <v>41.3322</v>
      </c>
      <c r="U374">
        <v>20.769500000000001</v>
      </c>
      <c r="V374">
        <v>5515</v>
      </c>
      <c r="W374">
        <v>7519814.8957000002</v>
      </c>
      <c r="Y374" s="5">
        <v>12.907500000000001</v>
      </c>
      <c r="Z374">
        <v>-0.46150000000000002</v>
      </c>
      <c r="AA374">
        <v>-5.1999999999999998E-3</v>
      </c>
      <c r="AB374">
        <v>8.5280000000000005</v>
      </c>
      <c r="AC374">
        <v>-0.3422</v>
      </c>
      <c r="AD374">
        <v>15.9076</v>
      </c>
      <c r="AE374">
        <v>3.2685</v>
      </c>
      <c r="AF374">
        <v>-0.79369999999999996</v>
      </c>
      <c r="AG374">
        <v>42.41</v>
      </c>
      <c r="AH374">
        <v>296870</v>
      </c>
      <c r="AJ374">
        <v>6.4878</v>
      </c>
      <c r="AK374">
        <v>11.7906</v>
      </c>
      <c r="AL374">
        <v>0.44269999999999998</v>
      </c>
      <c r="AM374">
        <v>30.104199999999999</v>
      </c>
      <c r="AN374">
        <v>-0.4446</v>
      </c>
      <c r="AO374">
        <v>0</v>
      </c>
      <c r="AP374">
        <v>55.659100000000002</v>
      </c>
      <c r="AQ374">
        <v>43.820099999999996</v>
      </c>
      <c r="AR374">
        <v>9765</v>
      </c>
      <c r="AS374">
        <v>7758246.4385000002</v>
      </c>
      <c r="AU374" s="1">
        <f t="shared" si="41"/>
        <v>46227</v>
      </c>
      <c r="AV374" s="30">
        <f t="shared" si="43"/>
        <v>6.2281244653248065</v>
      </c>
      <c r="AW374" s="31">
        <f t="shared" ref="AW374:AW379" si="44">+(AV374-$AW$1)/$AX$1</f>
        <v>-0.40207712264450773</v>
      </c>
      <c r="AX374">
        <f t="shared" ref="AX374:AX379" ca="1" si="45">+_xlfn.PERCENTILE.INC(OFFSET(AW374,-52,0,52,1),0.9)</f>
        <v>0.691699961301943</v>
      </c>
      <c r="AY374">
        <f t="shared" ref="AY374:AY379" ca="1" si="46">+_xlfn.PERCENTILE.INC(OFFSET(AW374,-52,0,52,1),0.75)</f>
        <v>0.28206882771357666</v>
      </c>
      <c r="AZ374">
        <f t="shared" ref="AZ374:AZ379" ca="1" si="47">+_xlfn.PERCENTILE.INC(OFFSET(AW374,-52,0,52,1),0.5)</f>
        <v>0.10334578057405289</v>
      </c>
      <c r="BA374">
        <f t="shared" ref="BA374:BA379" ca="1" si="48">+_xlfn.PERCENTILE.INC(OFFSET(AW374,-52,0,52,1),0.25)</f>
        <v>-2.8719714198492351E-2</v>
      </c>
      <c r="BB374">
        <f t="shared" ref="BB374:BB379" ca="1" si="49">+_xlfn.PERCENTILE.INC(OFFSET(AW374,-52,0,52,1),0.1)</f>
        <v>-0.19844128577470632</v>
      </c>
    </row>
    <row r="375" spans="1:54">
      <c r="A375" s="71">
        <v>46234</v>
      </c>
      <c r="B375" s="5">
        <v>4.6036000000000001</v>
      </c>
      <c r="C375">
        <v>2.2759</v>
      </c>
      <c r="D375">
        <v>0.69130000000000003</v>
      </c>
      <c r="E375">
        <v>45.8688</v>
      </c>
      <c r="F375">
        <v>1.1856</v>
      </c>
      <c r="G375">
        <v>0</v>
      </c>
      <c r="H375">
        <v>34.065399999999997</v>
      </c>
      <c r="I375">
        <v>18.471</v>
      </c>
      <c r="J375">
        <v>8290</v>
      </c>
      <c r="K375">
        <v>32605630.539700001</v>
      </c>
      <c r="M375" s="71">
        <v>46234</v>
      </c>
      <c r="N375" s="5">
        <v>6.4531999999999998</v>
      </c>
      <c r="O375">
        <v>7.6619999999999999</v>
      </c>
      <c r="P375">
        <v>0.99780000000000002</v>
      </c>
      <c r="Q375">
        <v>39.402999999999999</v>
      </c>
      <c r="R375">
        <v>1.3472999999999999</v>
      </c>
      <c r="S375" t="s">
        <v>33</v>
      </c>
      <c r="T375">
        <v>41.3322</v>
      </c>
      <c r="U375">
        <v>20.769500000000001</v>
      </c>
      <c r="V375">
        <v>5555</v>
      </c>
      <c r="W375">
        <v>7574355.7109000003</v>
      </c>
      <c r="Y375" s="5">
        <v>13.379799999999999</v>
      </c>
      <c r="Z375">
        <v>-0.46150000000000002</v>
      </c>
      <c r="AA375">
        <v>-5.1999999999999998E-3</v>
      </c>
      <c r="AB375">
        <v>8.5280000000000005</v>
      </c>
      <c r="AC375">
        <v>-0.3422</v>
      </c>
      <c r="AD375">
        <v>15.9076</v>
      </c>
      <c r="AE375">
        <v>3.2685</v>
      </c>
      <c r="AF375">
        <v>-0.79369999999999996</v>
      </c>
      <c r="AG375">
        <v>44.03</v>
      </c>
      <c r="AH375">
        <v>308210</v>
      </c>
      <c r="AJ375">
        <v>6.6901000000000002</v>
      </c>
      <c r="AK375">
        <v>11.7906</v>
      </c>
      <c r="AL375">
        <v>0.44269999999999998</v>
      </c>
      <c r="AM375">
        <v>30.104199999999999</v>
      </c>
      <c r="AN375">
        <v>-0.4446</v>
      </c>
      <c r="AO375">
        <v>0</v>
      </c>
      <c r="AP375">
        <v>55.659100000000002</v>
      </c>
      <c r="AQ375">
        <v>43.820099999999996</v>
      </c>
      <c r="AR375">
        <v>10050</v>
      </c>
      <c r="AS375">
        <v>7984677.5942000002</v>
      </c>
      <c r="AU375" s="1">
        <f t="shared" si="41"/>
        <v>46234</v>
      </c>
      <c r="AV375" s="30">
        <f t="shared" si="43"/>
        <v>6.3357772514575474</v>
      </c>
      <c r="AW375" s="31">
        <f t="shared" si="44"/>
        <v>-0.36866075070332321</v>
      </c>
      <c r="AX375">
        <f t="shared" ca="1" si="45"/>
        <v>0.691699961301943</v>
      </c>
      <c r="AY375">
        <f t="shared" ca="1" si="46"/>
        <v>0.28185353409307801</v>
      </c>
      <c r="AZ375">
        <f t="shared" ca="1" si="47"/>
        <v>9.0054728136702455E-2</v>
      </c>
      <c r="BA375">
        <f t="shared" ca="1" si="48"/>
        <v>-5.570704977227281E-2</v>
      </c>
      <c r="BB375">
        <f t="shared" ca="1" si="49"/>
        <v>-0.20616496604351811</v>
      </c>
    </row>
    <row r="376" spans="1:54">
      <c r="A376" s="71">
        <v>46241</v>
      </c>
      <c r="B376" s="5">
        <v>4.3986999999999998</v>
      </c>
      <c r="C376">
        <v>2.2759</v>
      </c>
      <c r="D376">
        <v>0.69130000000000003</v>
      </c>
      <c r="E376">
        <v>45.8688</v>
      </c>
      <c r="F376">
        <v>1.1856</v>
      </c>
      <c r="G376">
        <v>0</v>
      </c>
      <c r="H376">
        <v>34.065399999999997</v>
      </c>
      <c r="I376">
        <v>18.471</v>
      </c>
      <c r="J376">
        <v>7775</v>
      </c>
      <c r="K376">
        <v>30584097.883299999</v>
      </c>
      <c r="M376" s="71">
        <v>46241</v>
      </c>
      <c r="N376" s="5">
        <v>6.0872000000000002</v>
      </c>
      <c r="O376">
        <v>7.6619999999999999</v>
      </c>
      <c r="P376">
        <v>0.99780000000000002</v>
      </c>
      <c r="Q376">
        <v>39.402999999999999</v>
      </c>
      <c r="R376">
        <v>1.3472999999999999</v>
      </c>
      <c r="S376" t="s">
        <v>33</v>
      </c>
      <c r="T376">
        <v>41.3322</v>
      </c>
      <c r="U376">
        <v>20.769500000000001</v>
      </c>
      <c r="V376">
        <v>5205</v>
      </c>
      <c r="W376">
        <v>7097123.5778999999</v>
      </c>
      <c r="Y376" s="5">
        <v>12.5867</v>
      </c>
      <c r="Z376">
        <v>-0.46150000000000002</v>
      </c>
      <c r="AA376">
        <v>-5.1999999999999998E-3</v>
      </c>
      <c r="AB376">
        <v>8.5280000000000005</v>
      </c>
      <c r="AC376">
        <v>-0.3422</v>
      </c>
      <c r="AD376">
        <v>15.9076</v>
      </c>
      <c r="AE376">
        <v>3.2685</v>
      </c>
      <c r="AF376">
        <v>-0.79369999999999996</v>
      </c>
      <c r="AG376">
        <v>41.31</v>
      </c>
      <c r="AH376">
        <v>289170</v>
      </c>
      <c r="AJ376">
        <v>6.0406000000000004</v>
      </c>
      <c r="AK376">
        <v>11.7906</v>
      </c>
      <c r="AL376">
        <v>0.44269999999999998</v>
      </c>
      <c r="AM376">
        <v>30.104199999999999</v>
      </c>
      <c r="AN376">
        <v>-0.4446</v>
      </c>
      <c r="AO376">
        <v>0</v>
      </c>
      <c r="AP376">
        <v>55.659100000000002</v>
      </c>
      <c r="AQ376">
        <v>43.820099999999996</v>
      </c>
      <c r="AR376">
        <v>9135</v>
      </c>
      <c r="AS376">
        <v>7257714.4101999998</v>
      </c>
      <c r="AU376" s="1">
        <f t="shared" si="41"/>
        <v>46241</v>
      </c>
      <c r="AV376" s="30">
        <f t="shared" si="43"/>
        <v>5.9312669435618517</v>
      </c>
      <c r="AW376" s="31">
        <f t="shared" si="44"/>
        <v>-0.49422430914219373</v>
      </c>
      <c r="AX376">
        <f t="shared" ca="1" si="45"/>
        <v>0.691699961301943</v>
      </c>
      <c r="AY376">
        <f t="shared" ca="1" si="46"/>
        <v>0.26015019923697497</v>
      </c>
      <c r="AZ376">
        <f t="shared" ca="1" si="47"/>
        <v>7.9142022209749682E-2</v>
      </c>
      <c r="BA376">
        <f t="shared" ca="1" si="48"/>
        <v>-6.7663920914633663E-2</v>
      </c>
      <c r="BB376">
        <f t="shared" ca="1" si="49"/>
        <v>-0.21014391784089395</v>
      </c>
    </row>
    <row r="377" spans="1:54">
      <c r="A377" s="71">
        <v>46248</v>
      </c>
      <c r="B377" s="5">
        <v>4.4325999999999999</v>
      </c>
      <c r="C377">
        <v>2.2759</v>
      </c>
      <c r="D377">
        <v>0.69130000000000003</v>
      </c>
      <c r="E377">
        <v>45.8688</v>
      </c>
      <c r="F377">
        <v>1.1856</v>
      </c>
      <c r="G377">
        <v>0</v>
      </c>
      <c r="H377">
        <v>34.065399999999997</v>
      </c>
      <c r="I377">
        <v>18.471</v>
      </c>
      <c r="J377">
        <v>7860</v>
      </c>
      <c r="K377">
        <v>30918457.7958</v>
      </c>
      <c r="M377" s="71">
        <v>46248</v>
      </c>
      <c r="N377" s="5">
        <v>5.9324000000000003</v>
      </c>
      <c r="O377">
        <v>7.6619999999999999</v>
      </c>
      <c r="P377">
        <v>0.99780000000000002</v>
      </c>
      <c r="Q377">
        <v>39.402999999999999</v>
      </c>
      <c r="R377">
        <v>1.3472999999999999</v>
      </c>
      <c r="S377" t="s">
        <v>33</v>
      </c>
      <c r="T377">
        <v>41.3322</v>
      </c>
      <c r="U377">
        <v>20.769500000000001</v>
      </c>
      <c r="V377">
        <v>4990</v>
      </c>
      <c r="W377">
        <v>6803966.6962000001</v>
      </c>
      <c r="Y377" s="5">
        <v>12.2193</v>
      </c>
      <c r="Z377">
        <v>-0.46150000000000002</v>
      </c>
      <c r="AA377">
        <v>-5.1999999999999998E-3</v>
      </c>
      <c r="AB377">
        <v>8.5280000000000005</v>
      </c>
      <c r="AC377">
        <v>-0.3422</v>
      </c>
      <c r="AD377">
        <v>15.9076</v>
      </c>
      <c r="AE377">
        <v>3.2685</v>
      </c>
      <c r="AF377">
        <v>-0.79369999999999996</v>
      </c>
      <c r="AG377">
        <v>40.049999999999997</v>
      </c>
      <c r="AH377">
        <v>280350</v>
      </c>
      <c r="AJ377">
        <v>5.8524000000000003</v>
      </c>
      <c r="AK377">
        <v>11.7906</v>
      </c>
      <c r="AL377">
        <v>0.44269999999999998</v>
      </c>
      <c r="AM377">
        <v>30.104199999999999</v>
      </c>
      <c r="AN377">
        <v>-0.4446</v>
      </c>
      <c r="AO377">
        <v>0</v>
      </c>
      <c r="AP377">
        <v>55.659100000000002</v>
      </c>
      <c r="AQ377">
        <v>43.820099999999996</v>
      </c>
      <c r="AR377">
        <v>8870</v>
      </c>
      <c r="AS377">
        <v>7047173.1601999998</v>
      </c>
      <c r="AU377" s="1">
        <f t="shared" si="41"/>
        <v>46248</v>
      </c>
      <c r="AV377" s="30">
        <f t="shared" si="43"/>
        <v>5.8438250359511263</v>
      </c>
      <c r="AW377" s="31">
        <f t="shared" si="44"/>
        <v>-0.52136704657551702</v>
      </c>
      <c r="AX377">
        <f t="shared" ca="1" si="45"/>
        <v>0.691699961301943</v>
      </c>
      <c r="AY377">
        <f t="shared" ca="1" si="46"/>
        <v>0.25251808977108453</v>
      </c>
      <c r="AZ377">
        <f t="shared" ca="1" si="47"/>
        <v>7.1748066914862768E-2</v>
      </c>
      <c r="BA377">
        <f t="shared" ca="1" si="48"/>
        <v>-8.8010083149277565E-2</v>
      </c>
      <c r="BB377">
        <f t="shared" ca="1" si="49"/>
        <v>-0.3528480080403803</v>
      </c>
    </row>
    <row r="378" spans="1:54">
      <c r="A378" s="71">
        <v>46255</v>
      </c>
      <c r="B378" s="5">
        <v>4.5481999999999996</v>
      </c>
      <c r="C378">
        <v>2.2759</v>
      </c>
      <c r="D378">
        <v>0.69130000000000003</v>
      </c>
      <c r="E378">
        <v>45.8688</v>
      </c>
      <c r="F378">
        <v>1.1856</v>
      </c>
      <c r="G378">
        <v>0</v>
      </c>
      <c r="H378">
        <v>34.065399999999997</v>
      </c>
      <c r="I378">
        <v>18.471</v>
      </c>
      <c r="J378">
        <v>8150</v>
      </c>
      <c r="K378">
        <v>32059215.144499999</v>
      </c>
      <c r="M378" s="71">
        <v>46255</v>
      </c>
      <c r="N378" s="5">
        <v>5.9555999999999996</v>
      </c>
      <c r="O378">
        <v>7.6619999999999999</v>
      </c>
      <c r="P378">
        <v>0.99780000000000002</v>
      </c>
      <c r="Q378">
        <v>39.402999999999999</v>
      </c>
      <c r="R378">
        <v>1.3472999999999999</v>
      </c>
      <c r="S378" t="s">
        <v>33</v>
      </c>
      <c r="T378">
        <v>41.3322</v>
      </c>
      <c r="U378">
        <v>20.769500000000001</v>
      </c>
      <c r="V378">
        <v>5055</v>
      </c>
      <c r="W378">
        <v>6892595.5208999999</v>
      </c>
      <c r="Y378" s="5">
        <v>12.4497</v>
      </c>
      <c r="Z378">
        <v>-0.46150000000000002</v>
      </c>
      <c r="AA378">
        <v>-5.1999999999999998E-3</v>
      </c>
      <c r="AB378">
        <v>8.5280000000000005</v>
      </c>
      <c r="AC378">
        <v>-0.3422</v>
      </c>
      <c r="AD378">
        <v>15.9076</v>
      </c>
      <c r="AE378">
        <v>3.2685</v>
      </c>
      <c r="AF378">
        <v>-0.79369999999999996</v>
      </c>
      <c r="AG378">
        <v>40.840000000000003</v>
      </c>
      <c r="AH378">
        <v>285880</v>
      </c>
      <c r="AJ378">
        <v>5.8986000000000001</v>
      </c>
      <c r="AK378">
        <v>11.7906</v>
      </c>
      <c r="AL378">
        <v>0.44269999999999998</v>
      </c>
      <c r="AM378">
        <v>30.104199999999999</v>
      </c>
      <c r="AN378">
        <v>-0.4446</v>
      </c>
      <c r="AO378">
        <v>0</v>
      </c>
      <c r="AP378">
        <v>55.659100000000002</v>
      </c>
      <c r="AQ378">
        <v>43.820099999999996</v>
      </c>
      <c r="AR378">
        <v>8935</v>
      </c>
      <c r="AS378">
        <v>7098815.3536</v>
      </c>
      <c r="AU378" s="1">
        <f t="shared" si="41"/>
        <v>46255</v>
      </c>
      <c r="AV378" s="30">
        <f t="shared" si="43"/>
        <v>5.9201612721329049</v>
      </c>
      <c r="AW378" s="31">
        <f t="shared" si="44"/>
        <v>-0.49767160726106147</v>
      </c>
      <c r="AX378">
        <f t="shared" ca="1" si="45"/>
        <v>0.691699961301943</v>
      </c>
      <c r="AY378">
        <f t="shared" ca="1" si="46"/>
        <v>0.24814388112207675</v>
      </c>
      <c r="AZ378">
        <f t="shared" ca="1" si="47"/>
        <v>6.9257499684586277E-2</v>
      </c>
      <c r="BA378">
        <f t="shared" ca="1" si="48"/>
        <v>-0.12411242875035938</v>
      </c>
      <c r="BB378">
        <f t="shared" ca="1" si="49"/>
        <v>-0.39873548545038928</v>
      </c>
    </row>
    <row r="379" spans="1:54">
      <c r="A379" s="71">
        <v>46262</v>
      </c>
      <c r="B379" s="5">
        <v>4.5163000000000002</v>
      </c>
      <c r="C379">
        <v>2.2759</v>
      </c>
      <c r="D379">
        <v>0.69130000000000003</v>
      </c>
      <c r="E379">
        <v>45.8688</v>
      </c>
      <c r="F379">
        <v>1.1856</v>
      </c>
      <c r="G379">
        <v>0</v>
      </c>
      <c r="H379">
        <v>34.065399999999997</v>
      </c>
      <c r="I379">
        <v>18.471</v>
      </c>
      <c r="J379">
        <v>8070</v>
      </c>
      <c r="K379">
        <v>31744523.462099999</v>
      </c>
      <c r="M379" s="71">
        <v>46262</v>
      </c>
      <c r="N379" s="5">
        <v>6.0010000000000003</v>
      </c>
      <c r="O379">
        <v>7.6619999999999999</v>
      </c>
      <c r="P379">
        <v>0.99780000000000002</v>
      </c>
      <c r="Q379">
        <v>39.402999999999999</v>
      </c>
      <c r="R379">
        <v>1.3472999999999999</v>
      </c>
      <c r="S379" t="s">
        <v>33</v>
      </c>
      <c r="T379">
        <v>41.3322</v>
      </c>
      <c r="U379">
        <v>20.769500000000001</v>
      </c>
      <c r="V379">
        <v>5175</v>
      </c>
      <c r="W379">
        <v>7056217.9665000001</v>
      </c>
      <c r="Y379" s="5">
        <v>12.4817</v>
      </c>
      <c r="Z379">
        <v>-0.46150000000000002</v>
      </c>
      <c r="AA379">
        <v>-5.1999999999999998E-3</v>
      </c>
      <c r="AB379">
        <v>8.5280000000000005</v>
      </c>
      <c r="AC379">
        <v>-0.3422</v>
      </c>
      <c r="AD379">
        <v>15.9076</v>
      </c>
      <c r="AE379">
        <v>3.2685</v>
      </c>
      <c r="AF379">
        <v>-0.79369999999999996</v>
      </c>
      <c r="AG379">
        <v>40.950000000000003</v>
      </c>
      <c r="AH379">
        <v>286650</v>
      </c>
      <c r="AJ379">
        <v>5.9518000000000004</v>
      </c>
      <c r="AK379">
        <v>11.7906</v>
      </c>
      <c r="AL379">
        <v>0.44269999999999998</v>
      </c>
      <c r="AM379">
        <v>30.104199999999999</v>
      </c>
      <c r="AN379">
        <v>-0.4446</v>
      </c>
      <c r="AO379">
        <v>0</v>
      </c>
      <c r="AP379">
        <v>55.659100000000002</v>
      </c>
      <c r="AQ379">
        <v>43.820099999999996</v>
      </c>
      <c r="AR379">
        <v>9010</v>
      </c>
      <c r="AS379">
        <v>7158402.4998000003</v>
      </c>
      <c r="AU379" s="1">
        <f t="shared" si="41"/>
        <v>46262</v>
      </c>
      <c r="AV379" s="30">
        <f t="shared" si="43"/>
        <v>5.9327421492364403</v>
      </c>
      <c r="AW379" s="31">
        <f t="shared" si="44"/>
        <v>-0.49376639232199165</v>
      </c>
      <c r="AX379">
        <f t="shared" ca="1" si="45"/>
        <v>0.691699961301943</v>
      </c>
      <c r="AY379">
        <f t="shared" ca="1" si="46"/>
        <v>0.23968470605266956</v>
      </c>
      <c r="AZ379">
        <f t="shared" ca="1" si="47"/>
        <v>6.5158462515111565E-2</v>
      </c>
      <c r="BA379">
        <f t="shared" ca="1" si="48"/>
        <v>-0.13846601320184054</v>
      </c>
      <c r="BB379">
        <f t="shared" ca="1" si="49"/>
        <v>-0.45759373024166911</v>
      </c>
    </row>
    <row r="380" spans="1:54">
      <c r="A380" s="71">
        <v>46269</v>
      </c>
      <c r="B380" s="5">
        <v>4.6299000000000001</v>
      </c>
      <c r="C380">
        <v>2.2759</v>
      </c>
      <c r="D380">
        <v>0.69130000000000003</v>
      </c>
      <c r="E380">
        <v>45.8688</v>
      </c>
      <c r="F380">
        <v>1.1856</v>
      </c>
      <c r="G380">
        <v>0</v>
      </c>
      <c r="H380">
        <v>34.065399999999997</v>
      </c>
      <c r="I380">
        <v>18.471</v>
      </c>
      <c r="J380">
        <v>8355</v>
      </c>
      <c r="K380">
        <v>32865612.580699999</v>
      </c>
      <c r="M380" s="71">
        <v>46269</v>
      </c>
      <c r="N380" s="5">
        <v>6.1997</v>
      </c>
      <c r="O380">
        <v>7.6619999999999999</v>
      </c>
      <c r="P380">
        <v>0.99780000000000002</v>
      </c>
      <c r="Q380">
        <v>39.402999999999999</v>
      </c>
      <c r="R380">
        <v>1.3472999999999999</v>
      </c>
      <c r="S380" t="s">
        <v>33</v>
      </c>
      <c r="T380">
        <v>41.3322</v>
      </c>
      <c r="U380">
        <v>20.769500000000001</v>
      </c>
      <c r="V380">
        <v>5365</v>
      </c>
      <c r="W380">
        <v>7315286.8387000002</v>
      </c>
      <c r="Y380" s="5">
        <v>12.542999999999999</v>
      </c>
      <c r="Z380">
        <v>-0.46150000000000002</v>
      </c>
      <c r="AA380">
        <v>-5.1999999999999998E-3</v>
      </c>
      <c r="AB380">
        <v>8.5280000000000005</v>
      </c>
      <c r="AC380">
        <v>-0.3422</v>
      </c>
      <c r="AD380">
        <v>15.9076</v>
      </c>
      <c r="AE380">
        <v>3.2685</v>
      </c>
      <c r="AF380">
        <v>-0.79369999999999996</v>
      </c>
      <c r="AG380">
        <v>41.16</v>
      </c>
      <c r="AH380">
        <v>288120</v>
      </c>
      <c r="AJ380">
        <v>6.0583</v>
      </c>
      <c r="AK380">
        <v>11.7906</v>
      </c>
      <c r="AL380">
        <v>0.44269999999999998</v>
      </c>
      <c r="AM380">
        <v>30.104199999999999</v>
      </c>
      <c r="AN380">
        <v>-0.4446</v>
      </c>
      <c r="AO380">
        <v>0</v>
      </c>
      <c r="AP380">
        <v>55.659100000000002</v>
      </c>
      <c r="AQ380">
        <v>43.820099999999996</v>
      </c>
      <c r="AR380">
        <v>9160</v>
      </c>
      <c r="AS380">
        <v>7277576.7922999999</v>
      </c>
      <c r="AU380" s="1">
        <f t="shared" si="41"/>
        <v>46269</v>
      </c>
      <c r="AV380" s="30">
        <f t="shared" si="43"/>
        <v>6.05946770295375</v>
      </c>
      <c r="AW380" s="31">
        <f t="shared" ref="AW380:AW381" si="50">+(AV380-$AW$1)/$AX$1</f>
        <v>-0.45442966552099096</v>
      </c>
      <c r="AX380">
        <f t="shared" ref="AX380:AX381" ca="1" si="51">+_xlfn.PERCENTILE.INC(OFFSET(AW380,-52,0,52,1),0.9)</f>
        <v>0.691699961301943</v>
      </c>
      <c r="AY380">
        <f t="shared" ref="AY380:AY381" ca="1" si="52">+_xlfn.PERCENTILE.INC(OFFSET(AW380,-52,0,52,1),0.75)</f>
        <v>0.19830981158756375</v>
      </c>
      <c r="AZ380">
        <f t="shared" ref="AZ380:AZ381" ca="1" si="53">+_xlfn.PERCENTILE.INC(OFFSET(AW380,-52,0,52,1),0.5)</f>
        <v>5.3861156109994493E-2</v>
      </c>
      <c r="BA380">
        <f t="shared" ref="BA380:BA381" ca="1" si="54">+_xlfn.PERCENTILE.INC(OFFSET(AW380,-52,0,52,1),0.25)</f>
        <v>-0.1651127551952678</v>
      </c>
      <c r="BB380">
        <f t="shared" ref="BB380:BB381" ca="1" si="55">+_xlfn.PERCENTILE.INC(OFFSET(AW380,-52,0,52,1),0.1)</f>
        <v>-0.46815597574510043</v>
      </c>
    </row>
    <row r="381" spans="1:54">
      <c r="A381" s="71">
        <v>46276</v>
      </c>
      <c r="B381" s="5">
        <v>4.8212999999999999</v>
      </c>
      <c r="C381">
        <v>2.2759</v>
      </c>
      <c r="D381">
        <v>0.69130000000000003</v>
      </c>
      <c r="E381">
        <v>45.8688</v>
      </c>
      <c r="F381">
        <v>1.1856</v>
      </c>
      <c r="G381">
        <v>0</v>
      </c>
      <c r="H381">
        <v>34.065399999999997</v>
      </c>
      <c r="I381">
        <v>18.471</v>
      </c>
      <c r="J381">
        <v>8835</v>
      </c>
      <c r="K381">
        <v>34753762.675099999</v>
      </c>
      <c r="M381" s="71">
        <v>46276</v>
      </c>
      <c r="N381" s="5">
        <v>6.3323</v>
      </c>
      <c r="O381">
        <v>7.6619999999999999</v>
      </c>
      <c r="P381">
        <v>0.99780000000000002</v>
      </c>
      <c r="Q381">
        <v>39.402999999999999</v>
      </c>
      <c r="R381">
        <v>1.3472999999999999</v>
      </c>
      <c r="S381" t="s">
        <v>33</v>
      </c>
      <c r="T381">
        <v>41.3322</v>
      </c>
      <c r="U381">
        <v>20.769500000000001</v>
      </c>
      <c r="V381">
        <v>5525</v>
      </c>
      <c r="W381">
        <v>7533450.0994999995</v>
      </c>
      <c r="Y381" s="5">
        <v>12.4613</v>
      </c>
      <c r="Z381">
        <v>-0.46150000000000002</v>
      </c>
      <c r="AA381">
        <v>-5.1999999999999998E-3</v>
      </c>
      <c r="AB381">
        <v>8.5280000000000005</v>
      </c>
      <c r="AC381">
        <v>-0.3422</v>
      </c>
      <c r="AD381">
        <v>15.9076</v>
      </c>
      <c r="AE381">
        <v>3.2685</v>
      </c>
      <c r="AF381">
        <v>-0.79369999999999996</v>
      </c>
      <c r="AG381">
        <v>40.880000000000003</v>
      </c>
      <c r="AH381">
        <v>286160</v>
      </c>
      <c r="AJ381">
        <v>6.3102999999999998</v>
      </c>
      <c r="AK381">
        <v>11.7906</v>
      </c>
      <c r="AL381">
        <v>0.44269999999999998</v>
      </c>
      <c r="AM381">
        <v>30.104199999999999</v>
      </c>
      <c r="AN381">
        <v>-0.4446</v>
      </c>
      <c r="AO381">
        <v>0</v>
      </c>
      <c r="AP381">
        <v>55.659100000000002</v>
      </c>
      <c r="AQ381">
        <v>43.820099999999996</v>
      </c>
      <c r="AR381">
        <v>9515</v>
      </c>
      <c r="AS381">
        <v>7559622.6177000003</v>
      </c>
      <c r="AU381" s="1">
        <f t="shared" si="41"/>
        <v>46276</v>
      </c>
      <c r="AV381" s="30">
        <f t="shared" ref="AV381" si="56">+(Y381*AH381+N381*W381+B381*K381+AJ381*AS381)/(K381+W381+AH381)</f>
        <v>6.2605280458778498</v>
      </c>
      <c r="AW381" s="31">
        <f t="shared" si="50"/>
        <v>-0.39201876615523423</v>
      </c>
      <c r="AX381">
        <f t="shared" ca="1" si="51"/>
        <v>0.691699961301943</v>
      </c>
      <c r="AY381">
        <f t="shared" ca="1" si="52"/>
        <v>0.16659129631736447</v>
      </c>
      <c r="AZ381">
        <f t="shared" ca="1" si="53"/>
        <v>3.7111768668135703E-2</v>
      </c>
      <c r="BA381">
        <f t="shared" ca="1" si="54"/>
        <v>-0.17598366249886202</v>
      </c>
      <c r="BB381">
        <f t="shared" ca="1" si="55"/>
        <v>-0.46815597574510043</v>
      </c>
    </row>
    <row r="382" spans="1:54">
      <c r="A382" s="71">
        <v>46283</v>
      </c>
      <c r="B382" s="5">
        <v>4.7914000000000003</v>
      </c>
      <c r="C382">
        <v>2.2759</v>
      </c>
      <c r="D382">
        <v>0.69130000000000003</v>
      </c>
      <c r="E382">
        <v>45.8688</v>
      </c>
      <c r="F382">
        <v>1.1856</v>
      </c>
      <c r="G382">
        <v>0</v>
      </c>
      <c r="H382">
        <v>34.065399999999997</v>
      </c>
      <c r="I382">
        <v>18.471</v>
      </c>
      <c r="J382">
        <v>8760</v>
      </c>
      <c r="K382">
        <v>34458739.222800002</v>
      </c>
      <c r="M382" s="71">
        <v>46283</v>
      </c>
      <c r="N382" s="5">
        <v>6.0392999999999999</v>
      </c>
      <c r="O382">
        <v>7.6619999999999999</v>
      </c>
      <c r="P382">
        <v>0.99780000000000002</v>
      </c>
      <c r="Q382">
        <v>39.402999999999999</v>
      </c>
      <c r="R382">
        <v>1.3472999999999999</v>
      </c>
      <c r="S382" t="s">
        <v>33</v>
      </c>
      <c r="T382">
        <v>41.3322</v>
      </c>
      <c r="U382">
        <v>20.769500000000001</v>
      </c>
      <c r="V382">
        <v>5215</v>
      </c>
      <c r="W382">
        <v>7110758.7817000002</v>
      </c>
      <c r="Y382" s="5">
        <v>12.341799999999999</v>
      </c>
      <c r="Z382">
        <v>-0.46150000000000002</v>
      </c>
      <c r="AA382">
        <v>-5.1999999999999998E-3</v>
      </c>
      <c r="AB382">
        <v>8.5280000000000005</v>
      </c>
      <c r="AC382">
        <v>-0.3422</v>
      </c>
      <c r="AD382">
        <v>15.9076</v>
      </c>
      <c r="AE382">
        <v>3.2685</v>
      </c>
      <c r="AF382">
        <v>-0.79369999999999996</v>
      </c>
      <c r="AG382">
        <v>40.47</v>
      </c>
      <c r="AH382">
        <v>283290</v>
      </c>
      <c r="AJ382">
        <v>5.9837999999999996</v>
      </c>
      <c r="AK382">
        <v>11.7906</v>
      </c>
      <c r="AL382">
        <v>0.44269999999999998</v>
      </c>
      <c r="AM382">
        <v>30.104199999999999</v>
      </c>
      <c r="AN382">
        <v>-0.4446</v>
      </c>
      <c r="AO382">
        <v>0</v>
      </c>
      <c r="AP382">
        <v>55.659100000000002</v>
      </c>
      <c r="AQ382">
        <v>43.820099999999996</v>
      </c>
      <c r="AR382">
        <v>9055</v>
      </c>
      <c r="AS382">
        <v>7194154.7876000004</v>
      </c>
      <c r="AU382" s="1">
        <f t="shared" ref="AU382" si="57">+A382</f>
        <v>46283</v>
      </c>
      <c r="AV382" s="30">
        <f t="shared" ref="AV382" si="58">+(Y382*AH382+N382*W382+B382*K382+AJ382*AS382)/(K382+W382+AH382)</f>
        <v>6.0830905825225248</v>
      </c>
      <c r="AW382" s="31">
        <f t="shared" ref="AW382" si="59">+(AV382-$AW$1)/$AX$1</f>
        <v>-0.44709691586954553</v>
      </c>
      <c r="AX382">
        <f t="shared" ref="AX382" ca="1" si="60">+_xlfn.PERCENTILE.INC(OFFSET(AW382,-52,0,52,1),0.9)</f>
        <v>0.691699961301943</v>
      </c>
      <c r="AY382">
        <f t="shared" ref="AY382" ca="1" si="61">+_xlfn.PERCENTILE.INC(OFFSET(AW382,-52,0,52,1),0.75)</f>
        <v>0.16659129631736447</v>
      </c>
      <c r="AZ382">
        <f t="shared" ref="AZ382" ca="1" si="62">+_xlfn.PERCENTILE.INC(OFFSET(AW382,-52,0,52,1),0.5)</f>
        <v>2.1956638913618601E-2</v>
      </c>
      <c r="BA382">
        <f t="shared" ref="BA382" ca="1" si="63">+_xlfn.PERCENTILE.INC(OFFSET(AW382,-52,0,52,1),0.25)</f>
        <v>-0.20308204399113677</v>
      </c>
      <c r="BB382">
        <f t="shared" ref="BB382" ca="1" si="64">+_xlfn.PERCENTILE.INC(OFFSET(AW382,-52,0,52,1),0.1)</f>
        <v>-0.46815597574510043</v>
      </c>
    </row>
    <row r="383" spans="1:54">
      <c r="A383" s="71">
        <v>46290</v>
      </c>
      <c r="B383" s="5">
        <v>4.6638000000000002</v>
      </c>
      <c r="C383">
        <v>2.2759</v>
      </c>
      <c r="D383">
        <v>0.69130000000000003</v>
      </c>
      <c r="E383">
        <v>45.8688</v>
      </c>
      <c r="F383">
        <v>1.1856</v>
      </c>
      <c r="G383">
        <v>0</v>
      </c>
      <c r="H383">
        <v>34.065399999999997</v>
      </c>
      <c r="I383">
        <v>18.471</v>
      </c>
      <c r="J383">
        <v>8440</v>
      </c>
      <c r="K383">
        <v>33199972.4932</v>
      </c>
      <c r="M383" s="71">
        <v>46290</v>
      </c>
      <c r="N383" s="5">
        <v>5.8581000000000003</v>
      </c>
      <c r="O383">
        <v>7.6619999999999999</v>
      </c>
      <c r="P383">
        <v>0.99780000000000002</v>
      </c>
      <c r="Q383">
        <v>39.402999999999999</v>
      </c>
      <c r="R383">
        <v>1.3472999999999999</v>
      </c>
      <c r="S383" t="s">
        <v>33</v>
      </c>
      <c r="T383">
        <v>41.3322</v>
      </c>
      <c r="U383">
        <v>20.769500000000001</v>
      </c>
      <c r="V383">
        <v>5060</v>
      </c>
      <c r="W383">
        <v>6899413.1228</v>
      </c>
      <c r="Y383" s="5">
        <v>12.0589</v>
      </c>
      <c r="Z383">
        <v>-0.46150000000000002</v>
      </c>
      <c r="AA383">
        <v>-5.1999999999999998E-3</v>
      </c>
      <c r="AB383">
        <v>8.5280000000000005</v>
      </c>
      <c r="AC383">
        <v>-0.3422</v>
      </c>
      <c r="AD383">
        <v>15.9076</v>
      </c>
      <c r="AE383">
        <v>3.2685</v>
      </c>
      <c r="AF383">
        <v>-0.79369999999999996</v>
      </c>
      <c r="AG383">
        <v>39.5</v>
      </c>
      <c r="AH383">
        <v>276500</v>
      </c>
      <c r="AJ383">
        <v>5.6890999999999998</v>
      </c>
      <c r="AK383">
        <v>11.7906</v>
      </c>
      <c r="AL383">
        <v>0.44269999999999998</v>
      </c>
      <c r="AM383">
        <v>30.104199999999999</v>
      </c>
      <c r="AN383">
        <v>-0.4446</v>
      </c>
      <c r="AO383">
        <v>0</v>
      </c>
      <c r="AP383">
        <v>55.659100000000002</v>
      </c>
      <c r="AQ383">
        <v>43.820099999999996</v>
      </c>
      <c r="AR383">
        <v>8640</v>
      </c>
      <c r="AS383">
        <v>6864439.2450999999</v>
      </c>
      <c r="AU383" s="1">
        <f t="shared" ref="AU383:AU385" si="65">+A383</f>
        <v>46290</v>
      </c>
      <c r="AV383" s="30">
        <f t="shared" ref="AV383:AV385" si="66">+(Y383*AH383+N383*W383+B383*K383+AJ383*AS383)/(K383+W383+AH383)</f>
        <v>5.8857470805194509</v>
      </c>
      <c r="AW383" s="31">
        <f t="shared" ref="AW383:AW385" si="67">+(AV383-$AW$1)/$AX$1</f>
        <v>-0.50835407511277475</v>
      </c>
      <c r="AX383">
        <f t="shared" ref="AX383:AX385" ca="1" si="68">+_xlfn.PERCENTILE.INC(OFFSET(AW383,-52,0,52,1),0.9)</f>
        <v>0.691699961301943</v>
      </c>
      <c r="AY383">
        <f t="shared" ref="AY383:AY385" ca="1" si="69">+_xlfn.PERCENTILE.INC(OFFSET(AW383,-52,0,52,1),0.75)</f>
        <v>0.16659129631736447</v>
      </c>
      <c r="AZ383">
        <f t="shared" ref="AZ383:AZ385" ca="1" si="70">+_xlfn.PERCENTILE.INC(OFFSET(AW383,-52,0,52,1),0.5)</f>
        <v>2.1956638913618601E-2</v>
      </c>
      <c r="BA383">
        <f t="shared" ref="BA383:BA385" ca="1" si="71">+_xlfn.PERCENTILE.INC(OFFSET(AW383,-52,0,52,1),0.25)</f>
        <v>-0.20761277732638711</v>
      </c>
      <c r="BB383">
        <f t="shared" ref="BB383:BB385" ca="1" si="72">+_xlfn.PERCENTILE.INC(OFFSET(AW383,-52,0,52,1),0.1)</f>
        <v>-0.46815597574510043</v>
      </c>
    </row>
    <row r="384" spans="1:54">
      <c r="A384" s="71">
        <v>46297</v>
      </c>
      <c r="B384" s="5">
        <v>4.5083000000000002</v>
      </c>
      <c r="C384">
        <v>2.2759</v>
      </c>
      <c r="D384">
        <v>0.69130000000000003</v>
      </c>
      <c r="E384">
        <v>45.8688</v>
      </c>
      <c r="F384">
        <v>1.1856</v>
      </c>
      <c r="G384">
        <v>0</v>
      </c>
      <c r="H384">
        <v>34.065399999999997</v>
      </c>
      <c r="I384">
        <v>18.471</v>
      </c>
      <c r="J384">
        <v>8050</v>
      </c>
      <c r="K384">
        <v>31665850.541499998</v>
      </c>
      <c r="M384" s="71">
        <v>46297</v>
      </c>
      <c r="N384" s="5">
        <v>5.7808000000000002</v>
      </c>
      <c r="O384">
        <v>7.6619999999999999</v>
      </c>
      <c r="P384">
        <v>0.99780000000000002</v>
      </c>
      <c r="Q384">
        <v>39.402999999999999</v>
      </c>
      <c r="R384">
        <v>1.3472999999999999</v>
      </c>
      <c r="S384" t="s">
        <v>33</v>
      </c>
      <c r="T384">
        <v>41.3322</v>
      </c>
      <c r="U384">
        <v>20.769500000000001</v>
      </c>
      <c r="V384">
        <v>4972.5</v>
      </c>
      <c r="W384">
        <v>6780105.0895999996</v>
      </c>
      <c r="Y384" s="5">
        <v>11.9015</v>
      </c>
      <c r="Z384">
        <v>-0.46150000000000002</v>
      </c>
      <c r="AA384">
        <v>-5.1999999999999998E-3</v>
      </c>
      <c r="AB384">
        <v>8.5280000000000005</v>
      </c>
      <c r="AC384">
        <v>-0.3422</v>
      </c>
      <c r="AD384">
        <v>15.9076</v>
      </c>
      <c r="AE384">
        <v>3.2685</v>
      </c>
      <c r="AF384">
        <v>-0.79369999999999996</v>
      </c>
      <c r="AG384">
        <v>38.96</v>
      </c>
      <c r="AH384">
        <v>272720</v>
      </c>
      <c r="AJ384">
        <v>5.3093000000000004</v>
      </c>
      <c r="AK384">
        <v>11.7906</v>
      </c>
      <c r="AL384">
        <v>0.44269999999999998</v>
      </c>
      <c r="AM384">
        <v>30.104199999999999</v>
      </c>
      <c r="AN384">
        <v>-0.4446</v>
      </c>
      <c r="AO384">
        <v>0</v>
      </c>
      <c r="AP384">
        <v>55.659100000000002</v>
      </c>
      <c r="AQ384">
        <v>43.820099999999996</v>
      </c>
      <c r="AR384">
        <v>8105</v>
      </c>
      <c r="AS384">
        <v>6439384.2686999999</v>
      </c>
      <c r="AU384" s="1">
        <f t="shared" si="65"/>
        <v>46297</v>
      </c>
      <c r="AV384" s="30">
        <f t="shared" si="66"/>
        <v>5.6662058270349016</v>
      </c>
      <c r="AW384" s="31">
        <f t="shared" si="67"/>
        <v>-0.57650161171092285</v>
      </c>
      <c r="AX384">
        <f t="shared" ca="1" si="68"/>
        <v>0.691699961301943</v>
      </c>
      <c r="AY384">
        <f t="shared" ca="1" si="69"/>
        <v>0.16659129631736447</v>
      </c>
      <c r="AZ384">
        <f t="shared" ca="1" si="70"/>
        <v>1.3510397507972983E-2</v>
      </c>
      <c r="BA384">
        <f t="shared" ca="1" si="71"/>
        <v>-0.25006518073125206</v>
      </c>
      <c r="BB384">
        <f t="shared" ca="1" si="72"/>
        <v>-0.49125416992594906</v>
      </c>
    </row>
    <row r="385" spans="1:54">
      <c r="A385" s="71">
        <v>46304</v>
      </c>
      <c r="B385" s="5">
        <v>4.5143000000000004</v>
      </c>
      <c r="C385">
        <v>2.2759</v>
      </c>
      <c r="D385">
        <v>0.69130000000000003</v>
      </c>
      <c r="E385">
        <v>45.8688</v>
      </c>
      <c r="F385">
        <v>1.1856</v>
      </c>
      <c r="G385">
        <v>0</v>
      </c>
      <c r="H385">
        <v>34.065399999999997</v>
      </c>
      <c r="I385">
        <v>18.471</v>
      </c>
      <c r="J385">
        <v>8065</v>
      </c>
      <c r="K385">
        <v>31724855.231899999</v>
      </c>
      <c r="M385" s="71">
        <v>46304</v>
      </c>
      <c r="N385" s="5">
        <v>6.0065999999999997</v>
      </c>
      <c r="O385">
        <v>7.6619999999999999</v>
      </c>
      <c r="P385">
        <v>0.99780000000000002</v>
      </c>
      <c r="Q385">
        <v>39.402999999999999</v>
      </c>
      <c r="R385">
        <v>1.3472999999999999</v>
      </c>
      <c r="S385" t="s">
        <v>33</v>
      </c>
      <c r="T385">
        <v>41.3322</v>
      </c>
      <c r="U385">
        <v>20.769500000000001</v>
      </c>
      <c r="V385">
        <v>5190</v>
      </c>
      <c r="W385">
        <v>7076670.7721999995</v>
      </c>
      <c r="Y385" s="5">
        <v>11.9161</v>
      </c>
      <c r="Z385">
        <v>-0.46150000000000002</v>
      </c>
      <c r="AA385">
        <v>-5.1999999999999998E-3</v>
      </c>
      <c r="AB385">
        <v>8.5280000000000005</v>
      </c>
      <c r="AC385">
        <v>-0.3422</v>
      </c>
      <c r="AD385">
        <v>15.9076</v>
      </c>
      <c r="AE385">
        <v>3.2685</v>
      </c>
      <c r="AF385">
        <v>-0.79369999999999996</v>
      </c>
      <c r="AG385">
        <v>39.01</v>
      </c>
      <c r="AH385">
        <v>273070</v>
      </c>
      <c r="AJ385">
        <v>5.4762000000000004</v>
      </c>
      <c r="AK385">
        <v>11.7906</v>
      </c>
      <c r="AL385">
        <v>0.44269999999999998</v>
      </c>
      <c r="AM385">
        <v>30.104199999999999</v>
      </c>
      <c r="AN385">
        <v>-0.4446</v>
      </c>
      <c r="AO385">
        <v>0</v>
      </c>
      <c r="AP385">
        <v>55.659100000000002</v>
      </c>
      <c r="AQ385">
        <v>43.820099999999996</v>
      </c>
      <c r="AR385">
        <v>8340</v>
      </c>
      <c r="AS385">
        <v>6626090.6601999998</v>
      </c>
      <c r="AU385" s="1">
        <f t="shared" si="65"/>
        <v>46304</v>
      </c>
      <c r="AV385" s="30">
        <f t="shared" si="66"/>
        <v>5.7649213240851873</v>
      </c>
      <c r="AW385" s="31">
        <f t="shared" si="67"/>
        <v>-0.54585945293090044</v>
      </c>
      <c r="AX385">
        <f t="shared" ca="1" si="68"/>
        <v>0.691699961301943</v>
      </c>
      <c r="AY385">
        <f t="shared" ca="1" si="69"/>
        <v>0.16659129631736447</v>
      </c>
      <c r="AZ385">
        <f t="shared" ca="1" si="70"/>
        <v>1.8769895475943318E-3</v>
      </c>
      <c r="BA385">
        <f t="shared" ca="1" si="71"/>
        <v>-0.37450025456630098</v>
      </c>
      <c r="BB385">
        <f t="shared" ca="1" si="72"/>
        <v>-0.49417851746017349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3C76-EA03-4F9C-8B6E-C1302ACB66E7}">
  <dimension ref="B1:AV1324"/>
  <sheetViews>
    <sheetView showGridLines="0" topLeftCell="A1068" zoomScale="85" zoomScaleNormal="85" workbookViewId="0">
      <selection activeCell="AC1089" sqref="AC1089:AN1089"/>
    </sheetView>
  </sheetViews>
  <sheetFormatPr defaultColWidth="9.140625" defaultRowHeight="15"/>
  <cols>
    <col min="1" max="1" width="4.42578125" customWidth="1"/>
    <col min="2" max="2" width="10.85546875" bestFit="1" customWidth="1"/>
    <col min="4" max="4" width="13.28515625" bestFit="1" customWidth="1"/>
    <col min="7" max="7" width="13.140625" bestFit="1" customWidth="1"/>
    <col min="8" max="8" width="3.42578125" customWidth="1"/>
    <col min="9" max="9" width="14.140625" style="5" bestFit="1" customWidth="1"/>
    <col min="10" max="10" width="13.42578125" bestFit="1" customWidth="1"/>
    <col min="11" max="12" width="15.140625" customWidth="1"/>
    <col min="13" max="13" width="15.140625" style="6" customWidth="1"/>
    <col min="14" max="14" width="3.28515625" customWidth="1"/>
    <col min="15" max="15" width="8.28515625" style="11" customWidth="1"/>
    <col min="16" max="16" width="2.85546875" customWidth="1"/>
    <col min="17" max="17" width="8.7109375" style="5"/>
    <col min="18" max="18" width="8.7109375" style="6"/>
    <col min="19" max="19" width="4.5703125" customWidth="1"/>
    <col min="20" max="20" width="15.140625" style="11" bestFit="1" customWidth="1"/>
    <col min="21" max="21" width="2.85546875" customWidth="1"/>
    <col min="22" max="22" width="15" style="5" customWidth="1"/>
    <col min="23" max="26" width="15" customWidth="1"/>
    <col min="27" max="27" width="15" style="6" hidden="1" customWidth="1"/>
    <col min="28" max="28" width="3.42578125" customWidth="1"/>
    <col min="29" max="29" width="12.85546875" bestFit="1" customWidth="1"/>
    <col min="30" max="30" width="5.140625" customWidth="1"/>
    <col min="34" max="34" width="11" bestFit="1" customWidth="1"/>
    <col min="42" max="42" width="11" bestFit="1" customWidth="1"/>
  </cols>
  <sheetData>
    <row r="1" spans="2:48">
      <c r="I1"/>
      <c r="M1"/>
      <c r="O1"/>
      <c r="Q1"/>
      <c r="R1"/>
      <c r="T1"/>
      <c r="V1"/>
      <c r="AA1"/>
    </row>
    <row r="2" spans="2:48">
      <c r="B2" s="17" t="s">
        <v>5</v>
      </c>
      <c r="C2" s="18">
        <v>38718</v>
      </c>
      <c r="I2"/>
      <c r="M2"/>
      <c r="O2"/>
      <c r="Q2"/>
      <c r="R2"/>
      <c r="T2"/>
      <c r="V2"/>
      <c r="W2" s="1"/>
      <c r="AA2"/>
    </row>
    <row r="3" spans="2:48">
      <c r="B3" s="19" t="s">
        <v>4</v>
      </c>
      <c r="C3" s="20"/>
      <c r="I3"/>
      <c r="M3"/>
      <c r="O3"/>
      <c r="Q3"/>
      <c r="R3"/>
      <c r="T3"/>
      <c r="V3"/>
      <c r="AA3"/>
    </row>
    <row r="4" spans="2:48">
      <c r="I4" s="68" t="s">
        <v>9</v>
      </c>
      <c r="J4" s="69"/>
      <c r="K4" s="69"/>
      <c r="L4" s="69"/>
      <c r="M4" s="70"/>
      <c r="O4" s="12" t="s">
        <v>10</v>
      </c>
      <c r="Q4" s="65" t="s">
        <v>8</v>
      </c>
      <c r="R4" s="67"/>
      <c r="T4" s="21" t="s">
        <v>55</v>
      </c>
      <c r="V4" s="65" t="s">
        <v>7</v>
      </c>
      <c r="W4" s="66"/>
      <c r="X4" s="66"/>
      <c r="Y4" s="66"/>
      <c r="Z4" s="66"/>
      <c r="AA4" s="67"/>
      <c r="AB4" s="4"/>
      <c r="AC4" s="21" t="s">
        <v>12</v>
      </c>
      <c r="AD4" s="22"/>
      <c r="AE4" s="25" t="s">
        <v>11</v>
      </c>
      <c r="AF4" s="25"/>
      <c r="AH4" s="65" t="s">
        <v>22</v>
      </c>
      <c r="AI4" s="66"/>
      <c r="AJ4" s="66"/>
      <c r="AK4" s="66"/>
      <c r="AL4" s="66"/>
      <c r="AM4" s="66"/>
      <c r="AN4" s="66"/>
      <c r="AP4" s="66"/>
      <c r="AQ4" s="66"/>
      <c r="AR4" s="66"/>
      <c r="AS4" s="66"/>
      <c r="AT4" s="66"/>
      <c r="AU4" s="66"/>
      <c r="AV4" s="66"/>
    </row>
    <row r="5" spans="2:48">
      <c r="B5" s="3" t="s">
        <v>3</v>
      </c>
      <c r="C5" s="3" t="s">
        <v>19</v>
      </c>
      <c r="D5" s="3" t="s">
        <v>20</v>
      </c>
      <c r="E5" s="3" t="s">
        <v>21</v>
      </c>
      <c r="F5" s="3" t="s">
        <v>37</v>
      </c>
      <c r="G5" s="3" t="s">
        <v>2</v>
      </c>
      <c r="I5" s="7" t="str">
        <f>+C5</f>
        <v>YPFD AR Equity</v>
      </c>
      <c r="J5" s="3" t="str">
        <f>+D5</f>
        <v>PAMP AR Equity</v>
      </c>
      <c r="K5" s="3" t="str">
        <f>+E5</f>
        <v>COME AR Equity</v>
      </c>
      <c r="L5" s="3" t="str">
        <f>+F5</f>
        <v>TGSU2 AR EQUITY</v>
      </c>
      <c r="M5" s="8" t="str">
        <f>+G5</f>
        <v>MERVAL Index</v>
      </c>
      <c r="N5" s="3"/>
      <c r="Q5" s="7" t="s">
        <v>1</v>
      </c>
      <c r="R5" s="8" t="s">
        <v>0</v>
      </c>
      <c r="V5" s="7" t="s">
        <v>3</v>
      </c>
      <c r="W5" s="3" t="str">
        <f>+I5</f>
        <v>YPFD AR Equity</v>
      </c>
      <c r="X5" s="3" t="str">
        <f t="shared" ref="X5" si="0">+J5</f>
        <v>PAMP AR Equity</v>
      </c>
      <c r="Y5" s="3" t="str">
        <f>+K5</f>
        <v>COME AR Equity</v>
      </c>
      <c r="Z5" s="3" t="str">
        <f>+L5</f>
        <v>TGSU2 AR EQUITY</v>
      </c>
      <c r="AA5" s="8"/>
      <c r="AB5" s="3"/>
      <c r="AC5" s="23"/>
      <c r="AE5" s="7" t="s">
        <v>1</v>
      </c>
      <c r="AF5" s="8" t="s">
        <v>0</v>
      </c>
      <c r="AH5" t="s">
        <v>6</v>
      </c>
      <c r="AI5" t="s">
        <v>13</v>
      </c>
      <c r="AJ5" t="s">
        <v>14</v>
      </c>
      <c r="AK5" t="s">
        <v>15</v>
      </c>
      <c r="AL5" t="s">
        <v>16</v>
      </c>
      <c r="AM5" t="s">
        <v>17</v>
      </c>
      <c r="AN5" t="s">
        <v>18</v>
      </c>
    </row>
    <row r="6" spans="2:48">
      <c r="B6" s="1">
        <f>_xll.BDH(C$5,"PX_LAST",$C2,$C3,"Dir=V","Per=W","Days=A","Dts=S","cols=2;rows=1084")</f>
        <v>38723</v>
      </c>
      <c r="C6">
        <v>10.118</v>
      </c>
      <c r="D6">
        <f>_xll.BDH(D$5,"PX_LAST",$C2,$C3,"Dir=V","Per=W","Days=A","Dts=H","cols=1;rows=1084")</f>
        <v>3.222</v>
      </c>
      <c r="E6">
        <f>_xll.BDH(E$5,"PX_LAST",$C2,$C3,"Dir=V","Per=W","Days=A","Dts=H","cols=1;rows=1084")</f>
        <v>9.7000000000000003E-2</v>
      </c>
      <c r="F6">
        <f>_xll.BDH(F$5,"PX_LAST",$C2,$C3,"Dir=V","Per=W","Days=A","Dts=H","cols=1;rows=1084")</f>
        <v>1.667</v>
      </c>
      <c r="G6">
        <f>_xll.BDH(G$5,"PX_LAST",$C2,$C3,"Dir=V","Per=W","Days=A","Dts=H","cols=1;rows=1084")</f>
        <v>1616.29</v>
      </c>
      <c r="Q6" s="5">
        <v>100</v>
      </c>
      <c r="R6" s="6">
        <v>100</v>
      </c>
      <c r="T6" s="11">
        <f t="shared" ref="T6:T69" si="1">+Q6/R6</f>
        <v>1</v>
      </c>
      <c r="V6" s="9">
        <f>_xll.BDH(W$5,"CUR_MKT_CAP",$C2,$C3,"Dir=V","Per=W","Days=A","Dts=S","cols=2;rows=1084")</f>
        <v>38723</v>
      </c>
      <c r="W6">
        <v>68829.747399999993</v>
      </c>
      <c r="X6">
        <f>_xll.BDH(X$5,"CUR_MKT_CAP",$C2,$C3,"Dir=V","Per=W","Days=A","Dts=H","cols=1;rows=1084")</f>
        <v>20.399999999999999</v>
      </c>
      <c r="Y6">
        <f>_xll.BDH(Y$5,"CUR_MKT_CAP",$C2,$C3,"Dir=V","Per=W","Days=A","Dts=H","cols=1;rows=1084")</f>
        <v>15.7349</v>
      </c>
      <c r="Z6">
        <f>_xll.BDH(Z$5,"CUR_MKT_CAP",$C2,$C3,"Dir=V","Per=W","Days=A","Dts=H","cols=1;rows=1084")</f>
        <v>2860.1831000000002</v>
      </c>
      <c r="AC6" s="11"/>
      <c r="AE6" s="5">
        <v>100</v>
      </c>
      <c r="AF6" s="6">
        <v>100</v>
      </c>
      <c r="AH6" s="1">
        <f t="shared" ref="AH6:AH69" si="2">+B6</f>
        <v>38723</v>
      </c>
      <c r="AI6">
        <f>+(AE6/$AE$6)/(AF6/$AF$6)</f>
        <v>1</v>
      </c>
      <c r="AP6" s="1"/>
      <c r="AQ6" s="26"/>
    </row>
    <row r="7" spans="2:48">
      <c r="B7" s="1">
        <v>38730</v>
      </c>
      <c r="C7">
        <v>9.6270000000000007</v>
      </c>
      <c r="D7" s="2">
        <v>2.6059999999999999</v>
      </c>
      <c r="E7">
        <v>9.7000000000000003E-2</v>
      </c>
      <c r="F7">
        <v>1.56</v>
      </c>
      <c r="G7">
        <v>1645.24</v>
      </c>
      <c r="I7" s="14">
        <f t="shared" ref="I7:I70" si="3">+C7/C6-1</f>
        <v>-4.8527376951966739E-2</v>
      </c>
      <c r="J7" s="15">
        <f t="shared" ref="J7:J70" si="4">+D7/D6-1</f>
        <v>-0.19118559900682808</v>
      </c>
      <c r="K7" s="15">
        <f t="shared" ref="K7:L70" si="5">+E7/E6-1</f>
        <v>0</v>
      </c>
      <c r="L7" s="15">
        <f t="shared" si="5"/>
        <v>-6.4187162567486467E-2</v>
      </c>
      <c r="M7" s="16">
        <f t="shared" ref="M7:M70" si="6">+G7/G6-1</f>
        <v>1.7911389663983535E-2</v>
      </c>
      <c r="O7" s="13">
        <f t="shared" ref="O7:O70" si="7">+AVERAGE(I7:L7)</f>
        <v>-7.5975034631570321E-2</v>
      </c>
      <c r="Q7" s="5">
        <f>+Q6*(1+O7)</f>
        <v>92.402496536842975</v>
      </c>
      <c r="R7" s="6">
        <f>+R6*(1+M7)</f>
        <v>101.79113896639835</v>
      </c>
      <c r="T7" s="11">
        <f t="shared" si="1"/>
        <v>0.90776562159644758</v>
      </c>
      <c r="V7" s="9">
        <v>38730</v>
      </c>
      <c r="W7">
        <v>65486.588199999998</v>
      </c>
      <c r="X7" s="10">
        <v>16.5</v>
      </c>
      <c r="Y7" s="10">
        <v>15.6828</v>
      </c>
      <c r="Z7">
        <v>2677.4492</v>
      </c>
      <c r="AC7" s="24">
        <f>+SUMPRODUCT(I7:L7,W6:Z6)/SUM(W6:AA6)</f>
        <v>-4.9181762609561322E-2</v>
      </c>
      <c r="AE7" s="5">
        <f>+AE6*(1+AC7)</f>
        <v>95.08182373904387</v>
      </c>
      <c r="AF7" s="6">
        <f>+AF6*(1+M7)</f>
        <v>101.79113896639835</v>
      </c>
      <c r="AH7" s="1">
        <f t="shared" si="2"/>
        <v>38730</v>
      </c>
      <c r="AI7">
        <f t="shared" ref="AI7:AI70" si="8">+(AE7/$AE$6)/(AF7/$AF$6)</f>
        <v>0.93408743339074674</v>
      </c>
      <c r="AP7" s="1"/>
      <c r="AQ7" s="26"/>
    </row>
    <row r="8" spans="2:48">
      <c r="B8" s="1">
        <v>38737</v>
      </c>
      <c r="C8">
        <v>9.9740000000000002</v>
      </c>
      <c r="D8">
        <v>2.7949999999999999</v>
      </c>
      <c r="E8">
        <v>0.10299999999999999</v>
      </c>
      <c r="F8">
        <v>1.5740000000000001</v>
      </c>
      <c r="G8">
        <v>1701.88</v>
      </c>
      <c r="I8" s="14">
        <f t="shared" si="3"/>
        <v>3.604445829438041E-2</v>
      </c>
      <c r="J8" s="15">
        <f t="shared" si="4"/>
        <v>7.2524942440521878E-2</v>
      </c>
      <c r="K8" s="15">
        <f t="shared" si="5"/>
        <v>6.1855670103092786E-2</v>
      </c>
      <c r="L8" s="15">
        <f t="shared" si="5"/>
        <v>8.9743589743589425E-3</v>
      </c>
      <c r="M8" s="16">
        <f t="shared" si="6"/>
        <v>3.442658821813227E-2</v>
      </c>
      <c r="O8" s="13">
        <f t="shared" si="7"/>
        <v>4.4849857453088504E-2</v>
      </c>
      <c r="Q8" s="5">
        <f t="shared" ref="Q8:Q71" si="9">+Q7*(1+O8)</f>
        <v>96.546735334829876</v>
      </c>
      <c r="R8" s="6">
        <f t="shared" ref="R8:R71" si="10">+R7*(1+M8)</f>
        <v>105.29546059184922</v>
      </c>
      <c r="T8" s="11">
        <f t="shared" si="1"/>
        <v>0.91691260755360071</v>
      </c>
      <c r="V8" s="9">
        <v>38737</v>
      </c>
      <c r="W8">
        <v>67846.465299999996</v>
      </c>
      <c r="X8">
        <v>17.7</v>
      </c>
      <c r="Y8">
        <v>16.724900000000002</v>
      </c>
      <c r="Z8">
        <v>2701.2840000000001</v>
      </c>
      <c r="AC8" s="24">
        <f t="shared" ref="AC8:AC71" si="11">+SUMPRODUCT(I8:L8,W7:Z7)/SUM(W7:AA7)</f>
        <v>3.4996422266903526E-2</v>
      </c>
      <c r="AE8" s="5">
        <f t="shared" ref="AE8:AE71" si="12">+AE7*(1+AC8)</f>
        <v>98.409347392522733</v>
      </c>
      <c r="AF8" s="6">
        <f t="shared" ref="AF8:AF71" si="13">+AF7*(1+M8)</f>
        <v>105.29546059184922</v>
      </c>
      <c r="AH8" s="1">
        <f t="shared" si="2"/>
        <v>38737</v>
      </c>
      <c r="AI8">
        <f t="shared" si="8"/>
        <v>0.93460199366030849</v>
      </c>
      <c r="AP8" s="1"/>
      <c r="AQ8" s="26"/>
    </row>
    <row r="9" spans="2:48">
      <c r="B9" s="1">
        <v>38744</v>
      </c>
      <c r="C9">
        <v>9.8179999999999996</v>
      </c>
      <c r="D9">
        <v>2.843</v>
      </c>
      <c r="E9">
        <v>0.10299999999999999</v>
      </c>
      <c r="F9">
        <v>1.5049999999999999</v>
      </c>
      <c r="G9">
        <v>1739.83</v>
      </c>
      <c r="I9" s="14">
        <f t="shared" si="3"/>
        <v>-1.5640665730900394E-2</v>
      </c>
      <c r="J9" s="15">
        <f t="shared" si="4"/>
        <v>1.7173524150268404E-2</v>
      </c>
      <c r="K9" s="15">
        <f t="shared" si="5"/>
        <v>0</v>
      </c>
      <c r="L9" s="15">
        <f t="shared" si="5"/>
        <v>-4.3837357052096682E-2</v>
      </c>
      <c r="M9" s="16">
        <f t="shared" si="6"/>
        <v>2.2298869485509965E-2</v>
      </c>
      <c r="O9" s="13">
        <f t="shared" si="7"/>
        <v>-1.0576124658182168E-2</v>
      </c>
      <c r="Q9" s="5">
        <f t="shared" si="9"/>
        <v>95.525645026588194</v>
      </c>
      <c r="R9" s="6">
        <f t="shared" si="10"/>
        <v>107.64343032500352</v>
      </c>
      <c r="T9" s="11">
        <f t="shared" si="1"/>
        <v>0.88742661524415767</v>
      </c>
      <c r="V9" s="9">
        <v>38744</v>
      </c>
      <c r="W9">
        <v>66784.520600000003</v>
      </c>
      <c r="X9">
        <v>18</v>
      </c>
      <c r="Y9">
        <v>16.646699999999999</v>
      </c>
      <c r="Z9">
        <v>2582.1097</v>
      </c>
      <c r="AC9" s="24">
        <f t="shared" si="11"/>
        <v>-1.6707859710704251E-2</v>
      </c>
      <c r="AE9" s="5">
        <f t="shared" si="12"/>
        <v>96.765137822066507</v>
      </c>
      <c r="AF9" s="6">
        <f t="shared" si="13"/>
        <v>107.64343032500352</v>
      </c>
      <c r="AH9" s="1">
        <f t="shared" si="2"/>
        <v>38744</v>
      </c>
      <c r="AI9">
        <f t="shared" si="8"/>
        <v>0.89894141732484167</v>
      </c>
      <c r="AP9" s="1"/>
      <c r="AQ9" s="26"/>
    </row>
    <row r="10" spans="2:48">
      <c r="B10" s="1">
        <v>38751</v>
      </c>
      <c r="C10">
        <v>9.3089999999999993</v>
      </c>
      <c r="D10">
        <v>2.843</v>
      </c>
      <c r="E10">
        <v>0.109</v>
      </c>
      <c r="F10">
        <v>1.486</v>
      </c>
      <c r="G10">
        <v>1703.33</v>
      </c>
      <c r="I10" s="14">
        <f t="shared" si="3"/>
        <v>-5.1843552658382586E-2</v>
      </c>
      <c r="J10" s="15">
        <f t="shared" si="4"/>
        <v>0</v>
      </c>
      <c r="K10" s="15">
        <f t="shared" si="5"/>
        <v>5.8252427184465994E-2</v>
      </c>
      <c r="L10" s="15">
        <f t="shared" si="5"/>
        <v>-1.2624584717607856E-2</v>
      </c>
      <c r="M10" s="16">
        <f t="shared" si="6"/>
        <v>-2.0979061172643254E-2</v>
      </c>
      <c r="O10" s="13">
        <f t="shared" si="7"/>
        <v>-1.5539275478811121E-3</v>
      </c>
      <c r="Q10" s="5">
        <f t="shared" si="9"/>
        <v>95.377205095252265</v>
      </c>
      <c r="R10" s="6">
        <f t="shared" si="10"/>
        <v>105.38517221538211</v>
      </c>
      <c r="T10" s="11">
        <f t="shared" si="1"/>
        <v>0.90503439041997336</v>
      </c>
      <c r="V10" s="9">
        <v>38751</v>
      </c>
      <c r="W10">
        <v>63323.367599999998</v>
      </c>
      <c r="X10">
        <v>18</v>
      </c>
      <c r="Y10">
        <v>17.636700000000001</v>
      </c>
      <c r="Z10">
        <v>2550.3299000000002</v>
      </c>
      <c r="AC10" s="24">
        <f t="shared" si="11"/>
        <v>-5.034453706765557E-2</v>
      </c>
      <c r="AE10" s="5">
        <f t="shared" si="12"/>
        <v>91.893541754126673</v>
      </c>
      <c r="AF10" s="6">
        <f t="shared" si="13"/>
        <v>105.38517221538211</v>
      </c>
      <c r="AH10" s="1">
        <f t="shared" si="2"/>
        <v>38751</v>
      </c>
      <c r="AI10">
        <f t="shared" si="8"/>
        <v>0.87197790564234445</v>
      </c>
      <c r="AP10" s="1"/>
      <c r="AQ10" s="26"/>
    </row>
    <row r="11" spans="2:48">
      <c r="B11" s="1">
        <v>38758</v>
      </c>
      <c r="C11">
        <v>9.3379999999999992</v>
      </c>
      <c r="D11">
        <v>2.843</v>
      </c>
      <c r="E11">
        <v>0.11</v>
      </c>
      <c r="F11">
        <v>1.5049999999999999</v>
      </c>
      <c r="G11">
        <v>1695.48</v>
      </c>
      <c r="I11" s="14">
        <f t="shared" si="3"/>
        <v>3.1152647975076775E-3</v>
      </c>
      <c r="J11" s="15">
        <f t="shared" si="4"/>
        <v>0</v>
      </c>
      <c r="K11" s="15">
        <f t="shared" si="5"/>
        <v>9.1743119266054496E-3</v>
      </c>
      <c r="L11" s="15">
        <f t="shared" si="5"/>
        <v>1.2786002691790088E-2</v>
      </c>
      <c r="M11" s="16">
        <f t="shared" si="6"/>
        <v>-4.608619586339624E-3</v>
      </c>
      <c r="O11" s="13">
        <f t="shared" si="7"/>
        <v>6.2688948539758038E-3</v>
      </c>
      <c r="Q11" s="5">
        <f t="shared" si="9"/>
        <v>95.975114765460475</v>
      </c>
      <c r="R11" s="6">
        <f t="shared" si="10"/>
        <v>104.89949204660053</v>
      </c>
      <c r="T11" s="11">
        <f t="shared" si="1"/>
        <v>0.914924494799503</v>
      </c>
      <c r="V11" s="9">
        <v>38758</v>
      </c>
      <c r="W11">
        <v>63520.023999999998</v>
      </c>
      <c r="X11">
        <v>18</v>
      </c>
      <c r="Y11">
        <v>17.845099999999999</v>
      </c>
      <c r="Z11">
        <v>2582.1097</v>
      </c>
      <c r="AC11" s="24">
        <f t="shared" si="11"/>
        <v>3.4902398922644091E-3</v>
      </c>
      <c r="AE11" s="5">
        <f t="shared" si="12"/>
        <v>92.214272259398399</v>
      </c>
      <c r="AF11" s="6">
        <f t="shared" si="13"/>
        <v>104.89949204660053</v>
      </c>
      <c r="AH11" s="1">
        <f t="shared" si="2"/>
        <v>38758</v>
      </c>
      <c r="AI11">
        <f t="shared" si="8"/>
        <v>0.87907262904984473</v>
      </c>
      <c r="AP11" s="1"/>
      <c r="AQ11" s="26"/>
    </row>
    <row r="12" spans="2:48">
      <c r="B12" s="1">
        <v>38765</v>
      </c>
      <c r="C12">
        <v>9.3089999999999993</v>
      </c>
      <c r="D12">
        <v>2.653</v>
      </c>
      <c r="E12">
        <v>0.107</v>
      </c>
      <c r="F12">
        <v>1.444</v>
      </c>
      <c r="G12">
        <v>1699.49</v>
      </c>
      <c r="I12" s="14">
        <f t="shared" si="3"/>
        <v>-3.1055900621117516E-3</v>
      </c>
      <c r="J12" s="15">
        <f t="shared" si="4"/>
        <v>-6.6830812521983751E-2</v>
      </c>
      <c r="K12" s="15">
        <f t="shared" si="5"/>
        <v>-2.7272727272727337E-2</v>
      </c>
      <c r="L12" s="15">
        <f t="shared" si="5"/>
        <v>-4.053156146179393E-2</v>
      </c>
      <c r="M12" s="16">
        <f t="shared" si="6"/>
        <v>2.3651119447001268E-3</v>
      </c>
      <c r="O12" s="13">
        <f t="shared" si="7"/>
        <v>-3.4435172829654193E-2</v>
      </c>
      <c r="Q12" s="5">
        <f t="shared" si="9"/>
        <v>92.670195101165959</v>
      </c>
      <c r="R12" s="6">
        <f t="shared" si="10"/>
        <v>105.14759108823291</v>
      </c>
      <c r="T12" s="11">
        <f t="shared" si="1"/>
        <v>0.88133445704336921</v>
      </c>
      <c r="V12" s="9">
        <v>38765</v>
      </c>
      <c r="W12">
        <v>63323.367599999998</v>
      </c>
      <c r="X12">
        <v>16.8</v>
      </c>
      <c r="Y12">
        <v>17.297999999999998</v>
      </c>
      <c r="Z12">
        <v>2478.8253</v>
      </c>
      <c r="AC12" s="24">
        <f t="shared" si="11"/>
        <v>-4.5906109918344602E-3</v>
      </c>
      <c r="AE12" s="5">
        <f t="shared" si="12"/>
        <v>91.790952407560397</v>
      </c>
      <c r="AF12" s="6">
        <f t="shared" si="13"/>
        <v>105.14759108823291</v>
      </c>
      <c r="AH12" s="1">
        <f t="shared" si="2"/>
        <v>38765</v>
      </c>
      <c r="AI12">
        <f t="shared" si="8"/>
        <v>0.87297247095785102</v>
      </c>
      <c r="AP12" s="1"/>
      <c r="AQ12" s="26"/>
    </row>
    <row r="13" spans="2:48">
      <c r="B13" s="1">
        <v>38772</v>
      </c>
      <c r="C13">
        <v>9.5169999999999995</v>
      </c>
      <c r="D13">
        <v>2.653</v>
      </c>
      <c r="E13">
        <v>0.11</v>
      </c>
      <c r="F13">
        <v>1.482</v>
      </c>
      <c r="G13">
        <v>1726.65</v>
      </c>
      <c r="I13" s="14">
        <f t="shared" si="3"/>
        <v>2.234396820281459E-2</v>
      </c>
      <c r="J13" s="15">
        <f t="shared" si="4"/>
        <v>0</v>
      </c>
      <c r="K13" s="15">
        <f t="shared" si="5"/>
        <v>2.8037383177570208E-2</v>
      </c>
      <c r="L13" s="15">
        <f t="shared" si="5"/>
        <v>2.6315789473684292E-2</v>
      </c>
      <c r="M13" s="16">
        <f t="shared" si="6"/>
        <v>1.5981264967725561E-2</v>
      </c>
      <c r="O13" s="13">
        <f t="shared" si="7"/>
        <v>1.9174285213517273E-2</v>
      </c>
      <c r="Q13" s="5">
        <f t="shared" si="9"/>
        <v>94.447079852828011</v>
      </c>
      <c r="R13" s="6">
        <f t="shared" si="10"/>
        <v>106.82798260213202</v>
      </c>
      <c r="T13" s="11">
        <f t="shared" si="1"/>
        <v>0.8841043100531516</v>
      </c>
      <c r="V13" s="9">
        <v>38772</v>
      </c>
      <c r="W13">
        <v>64739.293799999999</v>
      </c>
      <c r="X13">
        <v>16.8</v>
      </c>
      <c r="Y13">
        <v>17.7669</v>
      </c>
      <c r="Z13">
        <v>2542.3850000000002</v>
      </c>
      <c r="AC13" s="24">
        <f t="shared" si="11"/>
        <v>2.2489306844298354E-2</v>
      </c>
      <c r="AE13" s="5">
        <f t="shared" si="12"/>
        <v>93.855267301784409</v>
      </c>
      <c r="AF13" s="6">
        <f t="shared" si="13"/>
        <v>106.82798260213202</v>
      </c>
      <c r="AH13" s="1">
        <f t="shared" si="2"/>
        <v>38772</v>
      </c>
      <c r="AI13">
        <f t="shared" si="8"/>
        <v>0.87856444552863144</v>
      </c>
      <c r="AP13" s="1"/>
      <c r="AQ13" s="26"/>
    </row>
    <row r="14" spans="2:48">
      <c r="B14" s="1">
        <v>38779</v>
      </c>
      <c r="C14">
        <v>9.8290000000000006</v>
      </c>
      <c r="D14">
        <v>1.706</v>
      </c>
      <c r="E14">
        <v>0.106</v>
      </c>
      <c r="F14">
        <v>1.468</v>
      </c>
      <c r="G14">
        <v>1823.56</v>
      </c>
      <c r="I14" s="14">
        <f t="shared" si="3"/>
        <v>3.2783440159714239E-2</v>
      </c>
      <c r="J14" s="15">
        <f t="shared" si="4"/>
        <v>-0.3569543912551828</v>
      </c>
      <c r="K14" s="15">
        <f t="shared" si="5"/>
        <v>-3.6363636363636376E-2</v>
      </c>
      <c r="L14" s="15">
        <f t="shared" si="5"/>
        <v>-9.4466936572199511E-3</v>
      </c>
      <c r="M14" s="16">
        <f t="shared" si="6"/>
        <v>5.6126024382474604E-2</v>
      </c>
      <c r="O14" s="13">
        <f t="shared" si="7"/>
        <v>-9.2495320279081222E-2</v>
      </c>
      <c r="Q14" s="5">
        <f t="shared" si="9"/>
        <v>85.711166952416718</v>
      </c>
      <c r="R14" s="6">
        <f t="shared" si="10"/>
        <v>112.82381255838986</v>
      </c>
      <c r="T14" s="11">
        <f t="shared" si="1"/>
        <v>0.75969039699007246</v>
      </c>
      <c r="V14" s="9">
        <v>38779</v>
      </c>
      <c r="W14">
        <v>66863.183199999999</v>
      </c>
      <c r="X14">
        <v>10.8</v>
      </c>
      <c r="Y14">
        <v>17.1938</v>
      </c>
      <c r="Z14">
        <v>2518.5500999999999</v>
      </c>
      <c r="AC14" s="24">
        <f t="shared" si="11"/>
        <v>3.1072985538715986E-2</v>
      </c>
      <c r="AE14" s="5">
        <f t="shared" si="12"/>
        <v>96.771630665385075</v>
      </c>
      <c r="AF14" s="6">
        <f t="shared" si="13"/>
        <v>112.82381255838986</v>
      </c>
      <c r="AH14" s="1">
        <f t="shared" si="2"/>
        <v>38779</v>
      </c>
      <c r="AI14">
        <f t="shared" si="8"/>
        <v>0.85772345811574768</v>
      </c>
      <c r="AP14" s="1"/>
      <c r="AQ14" s="26"/>
    </row>
    <row r="15" spans="2:48">
      <c r="B15" s="1">
        <v>38786</v>
      </c>
      <c r="C15">
        <v>9.8290000000000006</v>
      </c>
      <c r="D15">
        <v>1.421</v>
      </c>
      <c r="E15">
        <v>0.10100000000000001</v>
      </c>
      <c r="F15">
        <v>1.407</v>
      </c>
      <c r="G15">
        <v>1762.56</v>
      </c>
      <c r="I15" s="14">
        <f t="shared" si="3"/>
        <v>0</v>
      </c>
      <c r="J15" s="15">
        <f t="shared" si="4"/>
        <v>-0.16705744431418523</v>
      </c>
      <c r="K15" s="15">
        <f t="shared" si="5"/>
        <v>-4.7169811320754595E-2</v>
      </c>
      <c r="L15" s="15">
        <f t="shared" si="5"/>
        <v>-4.1553133514986351E-2</v>
      </c>
      <c r="M15" s="16">
        <f t="shared" si="6"/>
        <v>-3.3451051788808694E-2</v>
      </c>
      <c r="O15" s="13">
        <f t="shared" si="7"/>
        <v>-6.3945097287481545E-2</v>
      </c>
      <c r="Q15" s="5">
        <f t="shared" si="9"/>
        <v>80.230358043020857</v>
      </c>
      <c r="R15" s="6">
        <f t="shared" si="10"/>
        <v>109.04973736148831</v>
      </c>
      <c r="T15" s="11">
        <f t="shared" si="1"/>
        <v>0.73572261597536659</v>
      </c>
      <c r="V15" s="9">
        <v>38786</v>
      </c>
      <c r="W15">
        <v>66863.183199999999</v>
      </c>
      <c r="X15">
        <v>9</v>
      </c>
      <c r="Y15">
        <v>16.334099999999999</v>
      </c>
      <c r="Z15">
        <v>2415.2656999999999</v>
      </c>
      <c r="AC15" s="24">
        <f t="shared" si="11"/>
        <v>-1.5454447345026694E-3</v>
      </c>
      <c r="AE15" s="5">
        <f t="shared" si="12"/>
        <v>96.622075458324019</v>
      </c>
      <c r="AF15" s="6">
        <f t="shared" si="13"/>
        <v>109.04973736148831</v>
      </c>
      <c r="AH15" s="1">
        <f t="shared" si="2"/>
        <v>38786</v>
      </c>
      <c r="AI15">
        <f t="shared" si="8"/>
        <v>0.88603675530214343</v>
      </c>
      <c r="AP15" s="1"/>
      <c r="AQ15" s="26"/>
    </row>
    <row r="16" spans="2:48">
      <c r="B16" s="1">
        <v>38793</v>
      </c>
      <c r="C16">
        <v>9.7430000000000003</v>
      </c>
      <c r="D16">
        <v>1.3740000000000001</v>
      </c>
      <c r="E16">
        <v>0.1</v>
      </c>
      <c r="F16">
        <v>1.421</v>
      </c>
      <c r="G16">
        <v>1810.63</v>
      </c>
      <c r="I16" s="14">
        <f t="shared" si="3"/>
        <v>-8.7496184759385809E-3</v>
      </c>
      <c r="J16" s="15">
        <f t="shared" si="4"/>
        <v>-3.3075299085151277E-2</v>
      </c>
      <c r="K16" s="15">
        <f t="shared" si="5"/>
        <v>-9.9009900990099098E-3</v>
      </c>
      <c r="L16" s="15">
        <f t="shared" si="5"/>
        <v>9.9502487562188602E-3</v>
      </c>
      <c r="M16" s="16">
        <f t="shared" si="6"/>
        <v>2.7272830428467731E-2</v>
      </c>
      <c r="O16" s="13">
        <f t="shared" si="7"/>
        <v>-1.0443914725970227E-2</v>
      </c>
      <c r="Q16" s="5">
        <f t="shared" si="9"/>
        <v>79.392439025185482</v>
      </c>
      <c r="R16" s="6">
        <f t="shared" si="10"/>
        <v>112.02383235681712</v>
      </c>
      <c r="T16" s="11">
        <f t="shared" si="1"/>
        <v>0.70871025704874591</v>
      </c>
      <c r="V16" s="9">
        <v>38793</v>
      </c>
      <c r="W16">
        <v>66273.213900000002</v>
      </c>
      <c r="X16">
        <v>8.6999999999999993</v>
      </c>
      <c r="Y16">
        <v>16.282</v>
      </c>
      <c r="Z16">
        <v>2439.1006000000002</v>
      </c>
      <c r="AC16" s="24">
        <f t="shared" si="11"/>
        <v>-8.1013506869252096E-3</v>
      </c>
      <c r="AE16" s="5">
        <f t="shared" si="12"/>
        <v>95.839306140937595</v>
      </c>
      <c r="AF16" s="6">
        <f t="shared" si="13"/>
        <v>112.02383235681712</v>
      </c>
      <c r="AH16" s="1">
        <f t="shared" si="2"/>
        <v>38793</v>
      </c>
      <c r="AI16">
        <f t="shared" si="8"/>
        <v>0.85552604409810995</v>
      </c>
      <c r="AP16" s="1"/>
      <c r="AQ16" s="26"/>
    </row>
    <row r="17" spans="2:43">
      <c r="B17" s="1">
        <v>38800</v>
      </c>
      <c r="C17">
        <v>9.2509999999999994</v>
      </c>
      <c r="D17">
        <v>1.327</v>
      </c>
      <c r="E17">
        <v>0.1</v>
      </c>
      <c r="F17">
        <v>1.375</v>
      </c>
      <c r="G17">
        <v>1794.12</v>
      </c>
      <c r="I17" s="14">
        <f t="shared" si="3"/>
        <v>-5.049779328748849E-2</v>
      </c>
      <c r="J17" s="15">
        <f t="shared" si="4"/>
        <v>-3.4206695778748242E-2</v>
      </c>
      <c r="K17" s="15">
        <f t="shared" si="5"/>
        <v>0</v>
      </c>
      <c r="L17" s="15">
        <f t="shared" si="5"/>
        <v>-3.2371569317382165E-2</v>
      </c>
      <c r="M17" s="16">
        <f t="shared" si="6"/>
        <v>-9.1183731629324027E-3</v>
      </c>
      <c r="O17" s="13">
        <f t="shared" si="7"/>
        <v>-2.9269014595904724E-2</v>
      </c>
      <c r="Q17" s="5">
        <f t="shared" si="9"/>
        <v>77.068700568552856</v>
      </c>
      <c r="R17" s="6">
        <f t="shared" si="10"/>
        <v>111.00235725024588</v>
      </c>
      <c r="T17" s="11">
        <f t="shared" si="1"/>
        <v>0.69429787328576886</v>
      </c>
      <c r="V17" s="9">
        <v>38800</v>
      </c>
      <c r="W17">
        <v>62930.054700000001</v>
      </c>
      <c r="X17">
        <v>8.4</v>
      </c>
      <c r="Y17">
        <v>16.203800000000001</v>
      </c>
      <c r="Z17">
        <v>2359.6509999999998</v>
      </c>
      <c r="AC17" s="24">
        <f t="shared" si="11"/>
        <v>-4.9840571899972125E-2</v>
      </c>
      <c r="AE17" s="5">
        <f t="shared" si="12"/>
        <v>91.062620312376751</v>
      </c>
      <c r="AF17" s="6">
        <f t="shared" si="13"/>
        <v>111.00235725024588</v>
      </c>
      <c r="AH17" s="1">
        <f t="shared" si="2"/>
        <v>38800</v>
      </c>
      <c r="AI17">
        <f t="shared" si="8"/>
        <v>0.82036654507330331</v>
      </c>
      <c r="AP17" s="1"/>
      <c r="AQ17" s="26"/>
    </row>
    <row r="18" spans="2:43">
      <c r="B18" s="1">
        <v>38807</v>
      </c>
      <c r="C18">
        <v>9.2509999999999994</v>
      </c>
      <c r="D18">
        <v>1.3080000000000001</v>
      </c>
      <c r="E18">
        <v>9.8000000000000004E-2</v>
      </c>
      <c r="F18">
        <v>1.4770000000000001</v>
      </c>
      <c r="G18">
        <v>1800.58</v>
      </c>
      <c r="I18" s="14">
        <f t="shared" si="3"/>
        <v>0</v>
      </c>
      <c r="J18" s="15">
        <f t="shared" si="4"/>
        <v>-1.4318010550112947E-2</v>
      </c>
      <c r="K18" s="15">
        <f t="shared" si="5"/>
        <v>-2.0000000000000018E-2</v>
      </c>
      <c r="L18" s="15">
        <f t="shared" si="5"/>
        <v>7.4181818181818349E-2</v>
      </c>
      <c r="M18" s="16">
        <f t="shared" si="6"/>
        <v>3.6006510155397464E-3</v>
      </c>
      <c r="O18" s="13">
        <f t="shared" si="7"/>
        <v>9.9659519079263459E-3</v>
      </c>
      <c r="Q18" s="5">
        <f t="shared" si="9"/>
        <v>77.836763532025429</v>
      </c>
      <c r="R18" s="6">
        <f t="shared" si="10"/>
        <v>111.40203800060628</v>
      </c>
      <c r="T18" s="11">
        <f t="shared" si="1"/>
        <v>0.6987014324782983</v>
      </c>
      <c r="V18" s="9">
        <v>38807</v>
      </c>
      <c r="W18">
        <v>62930.054700000001</v>
      </c>
      <c r="X18">
        <v>8.2799999999999994</v>
      </c>
      <c r="Y18">
        <v>15.8912</v>
      </c>
      <c r="Z18">
        <v>2534.44</v>
      </c>
      <c r="AC18" s="24">
        <f t="shared" si="11"/>
        <v>2.6732098295538876E-3</v>
      </c>
      <c r="AE18" s="5">
        <f t="shared" si="12"/>
        <v>91.306049804100724</v>
      </c>
      <c r="AF18" s="6">
        <f t="shared" si="13"/>
        <v>111.40203800060628</v>
      </c>
      <c r="AH18" s="1">
        <f t="shared" si="2"/>
        <v>38807</v>
      </c>
      <c r="AI18">
        <f t="shared" si="8"/>
        <v>0.81960843304862885</v>
      </c>
      <c r="AP18" s="1"/>
      <c r="AQ18" s="26"/>
    </row>
    <row r="19" spans="2:43">
      <c r="B19" s="1">
        <v>38814</v>
      </c>
      <c r="C19">
        <v>9.5399999999999991</v>
      </c>
      <c r="D19">
        <v>1.26</v>
      </c>
      <c r="E19">
        <v>7.5999999999999998E-2</v>
      </c>
      <c r="F19">
        <v>1.5229999999999999</v>
      </c>
      <c r="G19">
        <v>1830.62</v>
      </c>
      <c r="I19" s="14">
        <f t="shared" si="3"/>
        <v>3.1239865960436708E-2</v>
      </c>
      <c r="J19" s="15">
        <f t="shared" si="4"/>
        <v>-3.669724770642202E-2</v>
      </c>
      <c r="K19" s="15">
        <f t="shared" si="5"/>
        <v>-0.22448979591836737</v>
      </c>
      <c r="L19" s="15">
        <f t="shared" si="5"/>
        <v>3.114421123899791E-2</v>
      </c>
      <c r="M19" s="16">
        <f t="shared" si="6"/>
        <v>1.6683513090226532E-2</v>
      </c>
      <c r="O19" s="13">
        <f t="shared" si="7"/>
        <v>-4.9700741606338694E-2</v>
      </c>
      <c r="Q19" s="5">
        <f t="shared" si="9"/>
        <v>73.968218660246549</v>
      </c>
      <c r="R19" s="6">
        <f t="shared" si="10"/>
        <v>113.26061535986732</v>
      </c>
      <c r="T19" s="11">
        <f t="shared" si="1"/>
        <v>0.65307978793179322</v>
      </c>
      <c r="V19" s="9">
        <v>38814</v>
      </c>
      <c r="W19">
        <v>64896.618900000001</v>
      </c>
      <c r="X19">
        <v>7.98</v>
      </c>
      <c r="Y19">
        <v>12.270099999999999</v>
      </c>
      <c r="Z19">
        <v>2613.8895000000002</v>
      </c>
      <c r="AC19" s="24">
        <f t="shared" si="11"/>
        <v>3.1165520245963797E-2</v>
      </c>
      <c r="AE19" s="5">
        <f t="shared" si="12"/>
        <v>94.151650347849397</v>
      </c>
      <c r="AF19" s="6">
        <f t="shared" si="13"/>
        <v>113.26061535986732</v>
      </c>
      <c r="AH19" s="1">
        <f t="shared" si="2"/>
        <v>38814</v>
      </c>
      <c r="AI19">
        <f t="shared" si="8"/>
        <v>0.83128323158670592</v>
      </c>
      <c r="AP19" s="1"/>
      <c r="AQ19" s="26"/>
    </row>
    <row r="20" spans="2:43">
      <c r="B20" s="1">
        <v>38821</v>
      </c>
      <c r="C20">
        <v>9.4250000000000007</v>
      </c>
      <c r="D20">
        <v>2.0369999999999999</v>
      </c>
      <c r="E20">
        <v>7.1999999999999995E-2</v>
      </c>
      <c r="F20">
        <v>1.468</v>
      </c>
      <c r="G20">
        <v>1850.11</v>
      </c>
      <c r="I20" s="14">
        <f t="shared" si="3"/>
        <v>-1.2054507337525999E-2</v>
      </c>
      <c r="J20" s="15">
        <f t="shared" si="4"/>
        <v>0.6166666666666667</v>
      </c>
      <c r="K20" s="15">
        <f t="shared" si="5"/>
        <v>-5.2631578947368474E-2</v>
      </c>
      <c r="L20" s="15">
        <f t="shared" si="5"/>
        <v>-3.6112934996716972E-2</v>
      </c>
      <c r="M20" s="16">
        <f t="shared" si="6"/>
        <v>1.0646666156821194E-2</v>
      </c>
      <c r="O20" s="13">
        <f t="shared" si="7"/>
        <v>0.12896691134626381</v>
      </c>
      <c r="Q20" s="5">
        <f t="shared" si="9"/>
        <v>83.507671358643634</v>
      </c>
      <c r="R20" s="6">
        <f t="shared" si="10"/>
        <v>114.46646332031996</v>
      </c>
      <c r="T20" s="11">
        <f t="shared" si="1"/>
        <v>0.72953832010130293</v>
      </c>
      <c r="V20" s="9">
        <v>38821</v>
      </c>
      <c r="W20">
        <v>64352.3891</v>
      </c>
      <c r="X20">
        <v>12.9</v>
      </c>
      <c r="Y20">
        <v>11.6188</v>
      </c>
      <c r="Z20">
        <v>2518.5500999999999</v>
      </c>
      <c r="AC20" s="24">
        <f t="shared" si="11"/>
        <v>-1.291880625107478E-2</v>
      </c>
      <c r="AE20" s="5">
        <f t="shared" si="12"/>
        <v>92.935323418786595</v>
      </c>
      <c r="AF20" s="6">
        <f t="shared" si="13"/>
        <v>114.46646332031996</v>
      </c>
      <c r="AH20" s="1">
        <f t="shared" si="2"/>
        <v>38821</v>
      </c>
      <c r="AI20">
        <f t="shared" si="8"/>
        <v>0.81190001615336727</v>
      </c>
      <c r="AP20" s="1"/>
      <c r="AQ20" s="26"/>
    </row>
    <row r="21" spans="2:43">
      <c r="B21" s="1">
        <v>38828</v>
      </c>
      <c r="C21">
        <v>9.1929999999999996</v>
      </c>
      <c r="D21">
        <v>2.2269999999999999</v>
      </c>
      <c r="E21">
        <v>6.9000000000000006E-2</v>
      </c>
      <c r="F21">
        <v>1.482</v>
      </c>
      <c r="G21">
        <v>1918.73</v>
      </c>
      <c r="I21" s="14">
        <f t="shared" si="3"/>
        <v>-2.4615384615384706E-2</v>
      </c>
      <c r="J21" s="15">
        <f t="shared" si="4"/>
        <v>9.3274423171330278E-2</v>
      </c>
      <c r="K21" s="15">
        <f t="shared" si="5"/>
        <v>-4.1666666666666519E-2</v>
      </c>
      <c r="L21" s="15">
        <f t="shared" si="5"/>
        <v>9.5367847411444995E-3</v>
      </c>
      <c r="M21" s="16">
        <f t="shared" si="6"/>
        <v>3.7089686559177659E-2</v>
      </c>
      <c r="O21" s="13">
        <f t="shared" si="7"/>
        <v>9.1322891576058884E-3</v>
      </c>
      <c r="Q21" s="5">
        <f t="shared" si="9"/>
        <v>84.270287560369098</v>
      </c>
      <c r="R21" s="6">
        <f t="shared" si="10"/>
        <v>118.71198856640824</v>
      </c>
      <c r="T21" s="11">
        <f t="shared" si="1"/>
        <v>0.70987175413397918</v>
      </c>
      <c r="V21" s="9">
        <v>38828</v>
      </c>
      <c r="W21">
        <v>62536.741900000001</v>
      </c>
      <c r="X21">
        <v>14.1</v>
      </c>
      <c r="Y21">
        <v>11.123900000000001</v>
      </c>
      <c r="Z21">
        <v>2542.3850000000002</v>
      </c>
      <c r="AC21" s="24">
        <f t="shared" si="11"/>
        <v>-2.3309815967769581E-2</v>
      </c>
      <c r="AE21" s="5">
        <f t="shared" si="12"/>
        <v>90.76901813298953</v>
      </c>
      <c r="AF21" s="6">
        <f t="shared" si="13"/>
        <v>118.71198856640824</v>
      </c>
      <c r="AH21" s="1">
        <f t="shared" si="2"/>
        <v>38828</v>
      </c>
      <c r="AI21">
        <f t="shared" si="8"/>
        <v>0.76461542957148576</v>
      </c>
      <c r="AP21" s="1"/>
      <c r="AQ21" s="26"/>
    </row>
    <row r="22" spans="2:43">
      <c r="B22" s="1">
        <v>38835</v>
      </c>
      <c r="C22">
        <v>9.2509999999999994</v>
      </c>
      <c r="D22">
        <v>3.222</v>
      </c>
      <c r="E22">
        <v>6.7000000000000004E-2</v>
      </c>
      <c r="F22">
        <v>1.44</v>
      </c>
      <c r="G22">
        <v>1908.61</v>
      </c>
      <c r="I22" s="14">
        <f t="shared" si="3"/>
        <v>6.3091482649841879E-3</v>
      </c>
      <c r="J22" s="15">
        <f t="shared" si="4"/>
        <v>0.44678940278401447</v>
      </c>
      <c r="K22" s="15">
        <f t="shared" si="5"/>
        <v>-2.8985507246376829E-2</v>
      </c>
      <c r="L22" s="15">
        <f t="shared" si="5"/>
        <v>-2.8340080971659964E-2</v>
      </c>
      <c r="M22" s="16">
        <f t="shared" si="6"/>
        <v>-5.2743220776243493E-3</v>
      </c>
      <c r="O22" s="13">
        <f t="shared" si="7"/>
        <v>9.8943240707740465E-2</v>
      </c>
      <c r="Q22" s="5">
        <f t="shared" si="9"/>
        <v>92.608262906965194</v>
      </c>
      <c r="R22" s="6">
        <f t="shared" si="10"/>
        <v>118.08586330423374</v>
      </c>
      <c r="T22" s="11">
        <f t="shared" si="1"/>
        <v>0.78424512736441077</v>
      </c>
      <c r="V22" s="9">
        <v>38835</v>
      </c>
      <c r="W22">
        <v>62930.054700000001</v>
      </c>
      <c r="X22">
        <v>20.399999999999999</v>
      </c>
      <c r="Y22">
        <v>10.811199999999999</v>
      </c>
      <c r="Z22">
        <v>2470.8804</v>
      </c>
      <c r="AC22" s="24">
        <f t="shared" si="11"/>
        <v>5.0454305212150564E-3</v>
      </c>
      <c r="AE22" s="5">
        <f t="shared" si="12"/>
        <v>91.226986907458439</v>
      </c>
      <c r="AF22" s="6">
        <f t="shared" si="13"/>
        <v>118.08586330423374</v>
      </c>
      <c r="AH22" s="1">
        <f t="shared" si="2"/>
        <v>38835</v>
      </c>
      <c r="AI22">
        <f t="shared" si="8"/>
        <v>0.77254791009507462</v>
      </c>
      <c r="AP22" s="1"/>
      <c r="AQ22" s="26"/>
    </row>
    <row r="23" spans="2:43">
      <c r="B23" s="1">
        <v>38842</v>
      </c>
      <c r="C23">
        <v>8.7859999999999996</v>
      </c>
      <c r="D23">
        <v>2.085</v>
      </c>
      <c r="E23">
        <v>6.4000000000000001E-2</v>
      </c>
      <c r="F23">
        <v>1.569</v>
      </c>
      <c r="G23">
        <v>1894.48</v>
      </c>
      <c r="I23" s="14">
        <f t="shared" si="3"/>
        <v>-5.026483623392064E-2</v>
      </c>
      <c r="J23" s="15">
        <f t="shared" si="4"/>
        <v>-0.35288640595903165</v>
      </c>
      <c r="K23" s="15">
        <f t="shared" si="5"/>
        <v>-4.4776119402985093E-2</v>
      </c>
      <c r="L23" s="15">
        <f t="shared" si="5"/>
        <v>8.9583333333333348E-2</v>
      </c>
      <c r="M23" s="16">
        <f t="shared" si="6"/>
        <v>-7.4032934963139674E-3</v>
      </c>
      <c r="O23" s="13">
        <f t="shared" si="7"/>
        <v>-8.9586007065651008E-2</v>
      </c>
      <c r="Q23" s="5">
        <f t="shared" si="9"/>
        <v>84.311858411844142</v>
      </c>
      <c r="R23" s="6">
        <f t="shared" si="10"/>
        <v>117.21163900042689</v>
      </c>
      <c r="T23" s="11">
        <f t="shared" si="1"/>
        <v>0.71931302327013003</v>
      </c>
      <c r="V23" s="9">
        <v>38842</v>
      </c>
      <c r="W23">
        <v>57423.674899999998</v>
      </c>
      <c r="X23">
        <v>13.2</v>
      </c>
      <c r="Y23">
        <v>10.394399999999999</v>
      </c>
      <c r="Z23">
        <v>2693.3391000000001</v>
      </c>
      <c r="AC23" s="24">
        <f t="shared" si="11"/>
        <v>-4.5077264375948209E-2</v>
      </c>
      <c r="AE23" s="5">
        <f t="shared" si="12"/>
        <v>87.114723900409771</v>
      </c>
      <c r="AF23" s="6">
        <f t="shared" si="13"/>
        <v>117.21163900042689</v>
      </c>
      <c r="AH23" s="1">
        <f t="shared" si="2"/>
        <v>38842</v>
      </c>
      <c r="AI23">
        <f t="shared" si="8"/>
        <v>0.74322588305494564</v>
      </c>
      <c r="AP23" s="1"/>
      <c r="AQ23" s="26"/>
    </row>
    <row r="24" spans="2:43">
      <c r="B24" s="1">
        <v>38849</v>
      </c>
      <c r="C24">
        <v>8.5459999999999994</v>
      </c>
      <c r="D24">
        <v>1.1839999999999999</v>
      </c>
      <c r="E24">
        <v>4.7E-2</v>
      </c>
      <c r="F24">
        <v>1.5369999999999999</v>
      </c>
      <c r="G24">
        <v>1806.68</v>
      </c>
      <c r="I24" s="14">
        <f t="shared" si="3"/>
        <v>-2.7316184839517477E-2</v>
      </c>
      <c r="J24" s="15">
        <f t="shared" si="4"/>
        <v>-0.43213429256594726</v>
      </c>
      <c r="K24" s="15">
        <f t="shared" si="5"/>
        <v>-0.265625</v>
      </c>
      <c r="L24" s="15">
        <f t="shared" si="5"/>
        <v>-2.0395156150414318E-2</v>
      </c>
      <c r="M24" s="16">
        <f t="shared" si="6"/>
        <v>-4.6345171234322802E-2</v>
      </c>
      <c r="O24" s="13">
        <f t="shared" si="7"/>
        <v>-0.18636765838896976</v>
      </c>
      <c r="Q24" s="5">
        <f t="shared" si="9"/>
        <v>68.598854785206385</v>
      </c>
      <c r="R24" s="6">
        <f t="shared" si="10"/>
        <v>111.77944552029648</v>
      </c>
      <c r="T24" s="11">
        <f t="shared" si="1"/>
        <v>0.61369829189884895</v>
      </c>
      <c r="V24" s="9">
        <v>38849</v>
      </c>
      <c r="W24">
        <v>55850.423600000002</v>
      </c>
      <c r="X24">
        <v>7.5</v>
      </c>
      <c r="Y24">
        <v>7.6851000000000003</v>
      </c>
      <c r="Z24">
        <v>2637.7244000000001</v>
      </c>
      <c r="AC24" s="24">
        <f t="shared" si="11"/>
        <v>-2.7136273107691865E-2</v>
      </c>
      <c r="AE24" s="5">
        <f t="shared" si="12"/>
        <v>84.750754960947077</v>
      </c>
      <c r="AF24" s="6">
        <f t="shared" si="13"/>
        <v>111.77944552029648</v>
      </c>
      <c r="AH24" s="1">
        <f t="shared" si="2"/>
        <v>38849</v>
      </c>
      <c r="AI24">
        <f t="shared" si="8"/>
        <v>0.75819623694195504</v>
      </c>
      <c r="AP24" s="1"/>
      <c r="AQ24" s="26"/>
    </row>
    <row r="25" spans="2:43">
      <c r="B25" s="1">
        <v>38856</v>
      </c>
      <c r="C25">
        <v>7.6429999999999998</v>
      </c>
      <c r="D25">
        <v>1.147</v>
      </c>
      <c r="E25">
        <v>5.2999999999999999E-2</v>
      </c>
      <c r="F25">
        <v>1.4350000000000001</v>
      </c>
      <c r="G25">
        <v>1655.51</v>
      </c>
      <c r="I25" s="14">
        <f t="shared" si="3"/>
        <v>-0.1056634682892581</v>
      </c>
      <c r="J25" s="15">
        <f t="shared" si="4"/>
        <v>-3.1249999999999889E-2</v>
      </c>
      <c r="K25" s="15">
        <f t="shared" si="5"/>
        <v>0.12765957446808507</v>
      </c>
      <c r="L25" s="15">
        <f t="shared" si="5"/>
        <v>-6.6363044892647882E-2</v>
      </c>
      <c r="M25" s="16">
        <f t="shared" si="6"/>
        <v>-8.3672814222773284E-2</v>
      </c>
      <c r="O25" s="13">
        <f t="shared" si="7"/>
        <v>-1.8904234678455201E-2</v>
      </c>
      <c r="Q25" s="5">
        <f t="shared" si="9"/>
        <v>67.302045935673576</v>
      </c>
      <c r="R25" s="6">
        <f t="shared" si="10"/>
        <v>102.4265447413521</v>
      </c>
      <c r="T25" s="11">
        <f t="shared" si="1"/>
        <v>0.6570762111093853</v>
      </c>
      <c r="V25" s="9">
        <v>38856</v>
      </c>
      <c r="W25">
        <v>49950.730900000002</v>
      </c>
      <c r="X25">
        <v>7.26</v>
      </c>
      <c r="Y25">
        <v>8.6750000000000007</v>
      </c>
      <c r="Z25">
        <v>2462.9353999999998</v>
      </c>
      <c r="AC25" s="24">
        <f t="shared" si="11"/>
        <v>-0.10385135106389555</v>
      </c>
      <c r="AE25" s="5">
        <f t="shared" si="12"/>
        <v>75.94927455456758</v>
      </c>
      <c r="AF25" s="6">
        <f t="shared" si="13"/>
        <v>102.4265447413521</v>
      </c>
      <c r="AH25" s="1">
        <f t="shared" si="2"/>
        <v>38856</v>
      </c>
      <c r="AI25">
        <f t="shared" si="8"/>
        <v>0.74149991827172312</v>
      </c>
      <c r="AP25" s="1"/>
      <c r="AQ25" s="26"/>
    </row>
    <row r="26" spans="2:43">
      <c r="B26" s="1">
        <v>38863</v>
      </c>
      <c r="C26">
        <v>7.4020000000000001</v>
      </c>
      <c r="D26">
        <v>1.2789999999999999</v>
      </c>
      <c r="E26">
        <v>5.5E-2</v>
      </c>
      <c r="F26">
        <v>1.421</v>
      </c>
      <c r="G26">
        <v>1677.86</v>
      </c>
      <c r="I26" s="14">
        <f t="shared" si="3"/>
        <v>-3.1532120894936511E-2</v>
      </c>
      <c r="J26" s="15">
        <f t="shared" si="4"/>
        <v>0.11508282476024401</v>
      </c>
      <c r="K26" s="15">
        <f t="shared" si="5"/>
        <v>3.7735849056603765E-2</v>
      </c>
      <c r="L26" s="15">
        <f t="shared" si="5"/>
        <v>-9.7560975609756184E-3</v>
      </c>
      <c r="M26" s="16">
        <f t="shared" si="6"/>
        <v>1.350037148673211E-2</v>
      </c>
      <c r="O26" s="13">
        <f t="shared" si="7"/>
        <v>2.7882613840233911E-2</v>
      </c>
      <c r="Q26" s="5">
        <f t="shared" si="9"/>
        <v>69.178602893155642</v>
      </c>
      <c r="R26" s="6">
        <f t="shared" si="10"/>
        <v>103.80934114546274</v>
      </c>
      <c r="T26" s="11">
        <f t="shared" si="1"/>
        <v>0.6664005582717184</v>
      </c>
      <c r="V26" s="9">
        <v>38863</v>
      </c>
      <c r="W26">
        <v>48377.479599999999</v>
      </c>
      <c r="X26">
        <v>8.1</v>
      </c>
      <c r="Y26">
        <v>8.9877000000000002</v>
      </c>
      <c r="Z26">
        <v>2439.1006000000002</v>
      </c>
      <c r="AC26" s="24">
        <f t="shared" si="11"/>
        <v>-3.0477406353645028E-2</v>
      </c>
      <c r="AE26" s="5">
        <f t="shared" si="12"/>
        <v>73.634537651703468</v>
      </c>
      <c r="AF26" s="6">
        <f t="shared" si="13"/>
        <v>103.80934114546274</v>
      </c>
      <c r="AH26" s="1">
        <f t="shared" si="2"/>
        <v>38863</v>
      </c>
      <c r="AI26">
        <f t="shared" si="8"/>
        <v>0.70932477597100962</v>
      </c>
      <c r="AP26" s="1"/>
      <c r="AQ26" s="26"/>
    </row>
    <row r="27" spans="2:43">
      <c r="B27" s="1">
        <v>38870</v>
      </c>
      <c r="C27">
        <v>7.7030000000000003</v>
      </c>
      <c r="D27">
        <v>1.298</v>
      </c>
      <c r="E27">
        <v>5.5E-2</v>
      </c>
      <c r="F27">
        <v>1.3979999999999999</v>
      </c>
      <c r="G27">
        <v>1693.5</v>
      </c>
      <c r="I27" s="14">
        <f t="shared" si="3"/>
        <v>4.0664685220210828E-2</v>
      </c>
      <c r="J27" s="15">
        <f t="shared" si="4"/>
        <v>1.485535574667729E-2</v>
      </c>
      <c r="K27" s="15">
        <f t="shared" si="5"/>
        <v>0</v>
      </c>
      <c r="L27" s="15">
        <f t="shared" si="5"/>
        <v>-1.6185784658691138E-2</v>
      </c>
      <c r="M27" s="16">
        <f t="shared" si="6"/>
        <v>9.321397494427508E-3</v>
      </c>
      <c r="O27" s="13">
        <f t="shared" si="7"/>
        <v>9.833564077049245E-3</v>
      </c>
      <c r="Q27" s="5">
        <f t="shared" si="9"/>
        <v>69.858875117466241</v>
      </c>
      <c r="R27" s="6">
        <f t="shared" si="10"/>
        <v>104.77698927791423</v>
      </c>
      <c r="T27" s="11">
        <f t="shared" si="1"/>
        <v>0.66673871428172138</v>
      </c>
      <c r="V27" s="9">
        <v>38870</v>
      </c>
      <c r="W27">
        <v>50344.043799999999</v>
      </c>
      <c r="X27">
        <v>8.2200000000000006</v>
      </c>
      <c r="Y27">
        <v>8.8574000000000002</v>
      </c>
      <c r="Z27">
        <v>2399.3757999999998</v>
      </c>
      <c r="AC27" s="24">
        <f t="shared" si="11"/>
        <v>3.7925584177454855E-2</v>
      </c>
      <c r="AE27" s="5">
        <f t="shared" si="12"/>
        <v>76.427170507781113</v>
      </c>
      <c r="AF27" s="6">
        <f t="shared" si="13"/>
        <v>104.77698927791423</v>
      </c>
      <c r="AH27" s="1">
        <f t="shared" si="2"/>
        <v>38870</v>
      </c>
      <c r="AI27">
        <f t="shared" si="8"/>
        <v>0.72942705296735488</v>
      </c>
      <c r="AP27" s="1"/>
      <c r="AQ27" s="26"/>
    </row>
    <row r="28" spans="2:43">
      <c r="B28" s="1">
        <v>38877</v>
      </c>
      <c r="C28">
        <v>7.2069999999999999</v>
      </c>
      <c r="D28">
        <v>1.2410000000000001</v>
      </c>
      <c r="E28">
        <v>5.2999999999999999E-2</v>
      </c>
      <c r="F28">
        <v>1.375</v>
      </c>
      <c r="G28">
        <v>1584.39</v>
      </c>
      <c r="I28" s="14">
        <f t="shared" si="3"/>
        <v>-6.4390497208879682E-2</v>
      </c>
      <c r="J28" s="15">
        <f t="shared" si="4"/>
        <v>-4.3913713405238752E-2</v>
      </c>
      <c r="K28" s="15">
        <f t="shared" si="5"/>
        <v>-3.6363636363636376E-2</v>
      </c>
      <c r="L28" s="15">
        <f t="shared" si="5"/>
        <v>-1.645207439198848E-2</v>
      </c>
      <c r="M28" s="16">
        <f t="shared" si="6"/>
        <v>-6.4428697962798931E-2</v>
      </c>
      <c r="O28" s="13">
        <f t="shared" si="7"/>
        <v>-4.0279980342435823E-2</v>
      </c>
      <c r="Q28" s="5">
        <f t="shared" si="9"/>
        <v>67.044961000990014</v>
      </c>
      <c r="R28" s="6">
        <f t="shared" si="10"/>
        <v>98.026344282276071</v>
      </c>
      <c r="T28" s="11">
        <f t="shared" si="1"/>
        <v>0.68394839664659679</v>
      </c>
      <c r="V28" s="9">
        <v>38877</v>
      </c>
      <c r="W28">
        <v>47099.212800000001</v>
      </c>
      <c r="X28">
        <v>191.26</v>
      </c>
      <c r="Y28">
        <v>8.5968999999999998</v>
      </c>
      <c r="Z28">
        <v>2359.6509999999998</v>
      </c>
      <c r="AC28" s="24">
        <f t="shared" si="11"/>
        <v>-6.2202518276893264E-2</v>
      </c>
      <c r="AE28" s="5">
        <f t="shared" si="12"/>
        <v>71.673208037419627</v>
      </c>
      <c r="AF28" s="6">
        <f t="shared" si="13"/>
        <v>98.026344282276071</v>
      </c>
      <c r="AH28" s="1">
        <f t="shared" si="2"/>
        <v>38877</v>
      </c>
      <c r="AI28">
        <f t="shared" si="8"/>
        <v>0.73116271510676645</v>
      </c>
      <c r="AP28" s="1"/>
      <c r="AQ28" s="26"/>
    </row>
    <row r="29" spans="2:43">
      <c r="B29" s="1">
        <v>38884</v>
      </c>
      <c r="C29">
        <v>7.6429999999999998</v>
      </c>
      <c r="D29">
        <v>1.2130000000000001</v>
      </c>
      <c r="E29">
        <v>4.9000000000000002E-2</v>
      </c>
      <c r="F29">
        <v>1.282</v>
      </c>
      <c r="G29">
        <v>1578.49</v>
      </c>
      <c r="I29" s="14">
        <f t="shared" si="3"/>
        <v>6.0496739281254319E-2</v>
      </c>
      <c r="J29" s="15">
        <f t="shared" si="4"/>
        <v>-2.2562449637389181E-2</v>
      </c>
      <c r="K29" s="15">
        <f t="shared" si="5"/>
        <v>-7.547169811320753E-2</v>
      </c>
      <c r="L29" s="15">
        <f t="shared" si="5"/>
        <v>-6.7636363636363606E-2</v>
      </c>
      <c r="M29" s="16">
        <f t="shared" si="6"/>
        <v>-3.7238306225109152E-3</v>
      </c>
      <c r="O29" s="13">
        <f t="shared" si="7"/>
        <v>-2.62934430264265E-2</v>
      </c>
      <c r="Q29" s="5">
        <f t="shared" si="9"/>
        <v>65.282118138701492</v>
      </c>
      <c r="R29" s="6">
        <f t="shared" si="10"/>
        <v>97.661310779624927</v>
      </c>
      <c r="T29" s="11">
        <f t="shared" si="1"/>
        <v>0.66845424884796134</v>
      </c>
      <c r="V29" s="9">
        <v>38884</v>
      </c>
      <c r="W29">
        <v>49950.730900000002</v>
      </c>
      <c r="X29">
        <v>186.88</v>
      </c>
      <c r="Y29">
        <v>8.0237999999999996</v>
      </c>
      <c r="Z29">
        <v>2200.752</v>
      </c>
      <c r="AC29" s="24">
        <f t="shared" si="11"/>
        <v>5.4064752966216677E-2</v>
      </c>
      <c r="AE29" s="5">
        <f t="shared" si="12"/>
        <v>75.548202324258966</v>
      </c>
      <c r="AF29" s="6">
        <f t="shared" si="13"/>
        <v>97.661310779624927</v>
      </c>
      <c r="AH29" s="1">
        <f t="shared" si="2"/>
        <v>38884</v>
      </c>
      <c r="AI29">
        <f t="shared" si="8"/>
        <v>0.77357350337776321</v>
      </c>
      <c r="AP29" s="1"/>
      <c r="AQ29" s="26"/>
    </row>
    <row r="30" spans="2:43">
      <c r="B30" s="1">
        <v>38891</v>
      </c>
      <c r="C30">
        <v>7.5220000000000002</v>
      </c>
      <c r="D30">
        <v>1.1559999999999999</v>
      </c>
      <c r="E30">
        <v>5.1999999999999998E-2</v>
      </c>
      <c r="F30">
        <v>1.319</v>
      </c>
      <c r="G30">
        <v>1589.12</v>
      </c>
      <c r="I30" s="14">
        <f t="shared" si="3"/>
        <v>-1.583147978542454E-2</v>
      </c>
      <c r="J30" s="15">
        <f t="shared" si="4"/>
        <v>-4.6990931574608541E-2</v>
      </c>
      <c r="K30" s="15">
        <f t="shared" si="5"/>
        <v>6.1224489795918213E-2</v>
      </c>
      <c r="L30" s="15">
        <f t="shared" si="5"/>
        <v>2.8861154446177872E-2</v>
      </c>
      <c r="M30" s="16">
        <f t="shared" si="6"/>
        <v>6.7342840309407848E-3</v>
      </c>
      <c r="O30" s="13">
        <f t="shared" si="7"/>
        <v>6.8158082205157511E-3</v>
      </c>
      <c r="Q30" s="5">
        <f t="shared" si="9"/>
        <v>65.727068536163941</v>
      </c>
      <c r="R30" s="6">
        <f t="shared" si="10"/>
        <v>98.318989785248903</v>
      </c>
      <c r="T30" s="11">
        <f t="shared" si="1"/>
        <v>0.66850837950762965</v>
      </c>
      <c r="V30" s="9">
        <v>38891</v>
      </c>
      <c r="W30">
        <v>49164.105300000003</v>
      </c>
      <c r="X30">
        <v>178.12</v>
      </c>
      <c r="Y30">
        <v>8.4405999999999999</v>
      </c>
      <c r="Z30">
        <v>2264.3116</v>
      </c>
      <c r="AC30" s="24">
        <f t="shared" si="11"/>
        <v>-1.4051937521262273E-2</v>
      </c>
      <c r="AE30" s="5">
        <f t="shared" si="12"/>
        <v>74.486603705354796</v>
      </c>
      <c r="AF30" s="6">
        <f t="shared" si="13"/>
        <v>98.318989785248903</v>
      </c>
      <c r="AH30" s="1">
        <f t="shared" si="2"/>
        <v>38891</v>
      </c>
      <c r="AI30">
        <f t="shared" si="8"/>
        <v>0.75760139387162673</v>
      </c>
      <c r="AP30" s="1"/>
      <c r="AQ30" s="26"/>
    </row>
    <row r="31" spans="2:43">
      <c r="B31" s="1">
        <v>38898</v>
      </c>
      <c r="C31">
        <v>7.6429999999999998</v>
      </c>
      <c r="D31">
        <v>1.1839999999999999</v>
      </c>
      <c r="E31">
        <v>5.5E-2</v>
      </c>
      <c r="F31">
        <v>1.3939999999999999</v>
      </c>
      <c r="G31">
        <v>1711.09</v>
      </c>
      <c r="I31" s="14">
        <f t="shared" si="3"/>
        <v>1.6086147301249687E-2</v>
      </c>
      <c r="J31" s="15">
        <f t="shared" si="4"/>
        <v>2.4221453287197159E-2</v>
      </c>
      <c r="K31" s="15">
        <f t="shared" si="5"/>
        <v>5.7692307692307709E-2</v>
      </c>
      <c r="L31" s="15">
        <f t="shared" si="5"/>
        <v>5.6861258529188774E-2</v>
      </c>
      <c r="M31" s="16">
        <f t="shared" si="6"/>
        <v>7.6753171566653178E-2</v>
      </c>
      <c r="O31" s="13">
        <f t="shared" si="7"/>
        <v>3.8715291702485832E-2</v>
      </c>
      <c r="Q31" s="5">
        <f t="shared" si="9"/>
        <v>68.271711167290803</v>
      </c>
      <c r="R31" s="6">
        <f t="shared" si="10"/>
        <v>105.86528407649614</v>
      </c>
      <c r="T31" s="11">
        <f t="shared" si="1"/>
        <v>0.64489234372581505</v>
      </c>
      <c r="V31" s="9">
        <v>38898</v>
      </c>
      <c r="W31">
        <v>49950.730900000002</v>
      </c>
      <c r="X31">
        <v>182.5</v>
      </c>
      <c r="Y31">
        <v>8.9877000000000002</v>
      </c>
      <c r="Z31">
        <v>2391.4308999999998</v>
      </c>
      <c r="AC31" s="24">
        <f t="shared" si="11"/>
        <v>1.7909800116061556E-2</v>
      </c>
      <c r="AE31" s="5">
        <f t="shared" si="12"/>
        <v>75.820643889041989</v>
      </c>
      <c r="AF31" s="6">
        <f t="shared" si="13"/>
        <v>105.86528407649614</v>
      </c>
      <c r="AH31" s="1">
        <f t="shared" si="2"/>
        <v>38898</v>
      </c>
      <c r="AI31">
        <f t="shared" si="8"/>
        <v>0.71619931453880115</v>
      </c>
      <c r="AP31" s="1"/>
      <c r="AQ31" s="26"/>
    </row>
    <row r="32" spans="2:43">
      <c r="B32" s="1">
        <v>38905</v>
      </c>
      <c r="C32">
        <v>8.1839999999999993</v>
      </c>
      <c r="D32">
        <v>1.194</v>
      </c>
      <c r="E32">
        <v>5.2999999999999999E-2</v>
      </c>
      <c r="F32">
        <v>1.389</v>
      </c>
      <c r="G32">
        <v>1704.68</v>
      </c>
      <c r="I32" s="14">
        <f t="shared" si="3"/>
        <v>7.0783723668716325E-2</v>
      </c>
      <c r="J32" s="15">
        <f t="shared" si="4"/>
        <v>8.445945945946054E-3</v>
      </c>
      <c r="K32" s="15">
        <f t="shared" si="5"/>
        <v>-3.6363636363636376E-2</v>
      </c>
      <c r="L32" s="15">
        <f t="shared" si="5"/>
        <v>-3.5868005738880493E-3</v>
      </c>
      <c r="M32" s="16">
        <f t="shared" si="6"/>
        <v>-3.7461501148390308E-3</v>
      </c>
      <c r="O32" s="13">
        <f t="shared" si="7"/>
        <v>9.8198081692844885E-3</v>
      </c>
      <c r="Q32" s="5">
        <f t="shared" si="9"/>
        <v>68.942126274342385</v>
      </c>
      <c r="R32" s="6">
        <f t="shared" si="10"/>
        <v>105.4686968303955</v>
      </c>
      <c r="T32" s="11">
        <f t="shared" si="1"/>
        <v>0.65367382309851052</v>
      </c>
      <c r="V32" s="9">
        <v>38905</v>
      </c>
      <c r="W32">
        <v>53490.546499999997</v>
      </c>
      <c r="X32">
        <v>183.96</v>
      </c>
      <c r="Y32">
        <v>8.6228999999999996</v>
      </c>
      <c r="Z32">
        <v>2383.4859000000001</v>
      </c>
      <c r="AC32" s="24">
        <f t="shared" si="11"/>
        <v>6.7163346552423814E-2</v>
      </c>
      <c r="AE32" s="5">
        <f t="shared" si="12"/>
        <v>80.913012070389627</v>
      </c>
      <c r="AF32" s="6">
        <f t="shared" si="13"/>
        <v>105.4686968303955</v>
      </c>
      <c r="AH32" s="1">
        <f t="shared" si="2"/>
        <v>38905</v>
      </c>
      <c r="AI32">
        <f t="shared" si="8"/>
        <v>0.76717561230993547</v>
      </c>
      <c r="AP32" s="1"/>
      <c r="AQ32" s="26"/>
    </row>
    <row r="33" spans="2:43">
      <c r="B33" s="1">
        <v>38912</v>
      </c>
      <c r="C33">
        <v>8.1240000000000006</v>
      </c>
      <c r="D33">
        <v>1.1559999999999999</v>
      </c>
      <c r="E33">
        <v>0.05</v>
      </c>
      <c r="F33">
        <v>1.421</v>
      </c>
      <c r="G33">
        <v>1654.46</v>
      </c>
      <c r="I33" s="14">
        <f t="shared" si="3"/>
        <v>-7.3313782991201171E-3</v>
      </c>
      <c r="J33" s="15">
        <f t="shared" si="4"/>
        <v>-3.1825795644891186E-2</v>
      </c>
      <c r="K33" s="15">
        <f t="shared" si="5"/>
        <v>-5.6603773584905537E-2</v>
      </c>
      <c r="L33" s="15">
        <f t="shared" si="5"/>
        <v>2.3038156947444266E-2</v>
      </c>
      <c r="M33" s="16">
        <f t="shared" si="6"/>
        <v>-2.9460074618110177E-2</v>
      </c>
      <c r="O33" s="13">
        <f t="shared" si="7"/>
        <v>-1.8180697645368143E-2</v>
      </c>
      <c r="Q33" s="5">
        <f t="shared" si="9"/>
        <v>67.688710321519778</v>
      </c>
      <c r="R33" s="6">
        <f t="shared" si="10"/>
        <v>102.36158115189721</v>
      </c>
      <c r="T33" s="11">
        <f t="shared" si="1"/>
        <v>0.66127065994686629</v>
      </c>
      <c r="V33" s="9">
        <v>38912</v>
      </c>
      <c r="W33">
        <v>53097.233699999997</v>
      </c>
      <c r="X33">
        <v>178.12</v>
      </c>
      <c r="Y33">
        <v>8.1800999999999995</v>
      </c>
      <c r="Z33">
        <v>2439.1006000000002</v>
      </c>
      <c r="AC33" s="24">
        <f t="shared" si="11"/>
        <v>-6.1282649180721014E-3</v>
      </c>
      <c r="AE33" s="5">
        <f t="shared" si="12"/>
        <v>80.417155697103112</v>
      </c>
      <c r="AF33" s="6">
        <f t="shared" si="13"/>
        <v>102.36158115189721</v>
      </c>
      <c r="AH33" s="1">
        <f t="shared" si="2"/>
        <v>38912</v>
      </c>
      <c r="AI33">
        <f t="shared" si="8"/>
        <v>0.78561853765984568</v>
      </c>
      <c r="AP33" s="1"/>
      <c r="AQ33" s="26"/>
    </row>
    <row r="34" spans="2:43">
      <c r="B34" s="1">
        <v>38919</v>
      </c>
      <c r="C34">
        <v>7.7329999999999997</v>
      </c>
      <c r="D34">
        <v>1.2130000000000001</v>
      </c>
      <c r="E34">
        <v>0.05</v>
      </c>
      <c r="F34">
        <v>1.482</v>
      </c>
      <c r="G34">
        <v>1620.45</v>
      </c>
      <c r="I34" s="14">
        <f t="shared" si="3"/>
        <v>-4.8129000492368346E-2</v>
      </c>
      <c r="J34" s="15">
        <f t="shared" si="4"/>
        <v>4.9307958477508684E-2</v>
      </c>
      <c r="K34" s="15">
        <f t="shared" si="5"/>
        <v>0</v>
      </c>
      <c r="L34" s="15">
        <f t="shared" si="5"/>
        <v>4.2927515833919738E-2</v>
      </c>
      <c r="M34" s="16">
        <f t="shared" si="6"/>
        <v>-2.0556556217738664E-2</v>
      </c>
      <c r="O34" s="13">
        <f t="shared" si="7"/>
        <v>1.1026618454765019E-2</v>
      </c>
      <c r="Q34" s="5">
        <f t="shared" si="9"/>
        <v>68.435087903930281</v>
      </c>
      <c r="R34" s="6">
        <f t="shared" si="10"/>
        <v>100.25737955441161</v>
      </c>
      <c r="T34" s="11">
        <f t="shared" si="1"/>
        <v>0.68259402158809901</v>
      </c>
      <c r="V34" s="9">
        <v>38919</v>
      </c>
      <c r="W34">
        <v>50540.700199999999</v>
      </c>
      <c r="X34">
        <v>186.88</v>
      </c>
      <c r="Y34">
        <v>8.0759000000000007</v>
      </c>
      <c r="Z34">
        <v>2542.3850000000002</v>
      </c>
      <c r="AC34" s="24">
        <f t="shared" si="11"/>
        <v>-4.3824732085883937E-2</v>
      </c>
      <c r="AE34" s="5">
        <f t="shared" si="12"/>
        <v>76.89289539356875</v>
      </c>
      <c r="AF34" s="6">
        <f t="shared" si="13"/>
        <v>100.25737955441161</v>
      </c>
      <c r="AH34" s="1">
        <f t="shared" si="2"/>
        <v>38919</v>
      </c>
      <c r="AI34">
        <f t="shared" si="8"/>
        <v>0.76695496865482604</v>
      </c>
      <c r="AP34" s="1"/>
      <c r="AQ34" s="26"/>
    </row>
    <row r="35" spans="2:43">
      <c r="B35" s="1">
        <v>38926</v>
      </c>
      <c r="C35">
        <v>8.4849999999999994</v>
      </c>
      <c r="D35">
        <v>1.194</v>
      </c>
      <c r="E35">
        <v>5.0999999999999997E-2</v>
      </c>
      <c r="F35">
        <v>1.482</v>
      </c>
      <c r="G35">
        <v>1689.65</v>
      </c>
      <c r="I35" s="14">
        <f t="shared" si="3"/>
        <v>9.7245570929781477E-2</v>
      </c>
      <c r="J35" s="15">
        <f t="shared" si="4"/>
        <v>-1.5663643858202958E-2</v>
      </c>
      <c r="K35" s="15">
        <f t="shared" si="5"/>
        <v>1.9999999999999796E-2</v>
      </c>
      <c r="L35" s="15">
        <f t="shared" si="5"/>
        <v>0</v>
      </c>
      <c r="M35" s="16">
        <f t="shared" si="6"/>
        <v>4.2704187108519198E-2</v>
      </c>
      <c r="O35" s="13">
        <f t="shared" si="7"/>
        <v>2.5395481767894579E-2</v>
      </c>
      <c r="Q35" s="5">
        <f t="shared" si="9"/>
        <v>70.173029931078801</v>
      </c>
      <c r="R35" s="6">
        <f t="shared" si="10"/>
        <v>104.53878944991304</v>
      </c>
      <c r="T35" s="11">
        <f t="shared" si="1"/>
        <v>0.67126308139143254</v>
      </c>
      <c r="V35" s="9">
        <v>38926</v>
      </c>
      <c r="W35">
        <v>55457.110699999997</v>
      </c>
      <c r="X35">
        <v>183.96</v>
      </c>
      <c r="Y35">
        <v>8.2843</v>
      </c>
      <c r="Z35">
        <v>2542.3850000000002</v>
      </c>
      <c r="AC35" s="24">
        <f t="shared" si="11"/>
        <v>9.2197337607739113E-2</v>
      </c>
      <c r="AE35" s="5">
        <f t="shared" si="12"/>
        <v>83.982215629806177</v>
      </c>
      <c r="AF35" s="6">
        <f t="shared" si="13"/>
        <v>104.53878944991304</v>
      </c>
      <c r="AH35" s="1">
        <f t="shared" si="2"/>
        <v>38926</v>
      </c>
      <c r="AI35">
        <f t="shared" si="8"/>
        <v>0.8033593661426891</v>
      </c>
      <c r="AP35" s="1"/>
      <c r="AQ35" s="26"/>
    </row>
    <row r="36" spans="2:43">
      <c r="B36" s="1">
        <v>38933</v>
      </c>
      <c r="C36">
        <v>8.2449999999999992</v>
      </c>
      <c r="D36">
        <v>1.165</v>
      </c>
      <c r="E36">
        <v>5.0999999999999997E-2</v>
      </c>
      <c r="F36">
        <v>1.444</v>
      </c>
      <c r="G36">
        <v>1683.9</v>
      </c>
      <c r="I36" s="14">
        <f t="shared" si="3"/>
        <v>-2.8285209192693062E-2</v>
      </c>
      <c r="J36" s="15">
        <f t="shared" si="4"/>
        <v>-2.4288107202680043E-2</v>
      </c>
      <c r="K36" s="15">
        <f t="shared" si="5"/>
        <v>0</v>
      </c>
      <c r="L36" s="15">
        <f t="shared" si="5"/>
        <v>-2.5641025641025661E-2</v>
      </c>
      <c r="M36" s="16">
        <f t="shared" si="6"/>
        <v>-3.4030716420559992E-3</v>
      </c>
      <c r="O36" s="13">
        <f t="shared" si="7"/>
        <v>-1.9553585509099691E-2</v>
      </c>
      <c r="Q36" s="5">
        <f t="shared" si="9"/>
        <v>68.800895589888839</v>
      </c>
      <c r="R36" s="6">
        <f t="shared" si="10"/>
        <v>104.18303646004118</v>
      </c>
      <c r="T36" s="11">
        <f t="shared" si="1"/>
        <v>0.66038481817792893</v>
      </c>
      <c r="V36" s="9">
        <v>38933</v>
      </c>
      <c r="W36">
        <v>53883.859400000001</v>
      </c>
      <c r="X36">
        <v>179.58</v>
      </c>
      <c r="Y36">
        <v>8.2843</v>
      </c>
      <c r="Z36">
        <v>2478.8253</v>
      </c>
      <c r="AC36" s="24">
        <f t="shared" si="11"/>
        <v>-2.8153022689254539E-2</v>
      </c>
      <c r="AE36" s="5">
        <f t="shared" si="12"/>
        <v>81.617862407686374</v>
      </c>
      <c r="AF36" s="6">
        <f t="shared" si="13"/>
        <v>104.18303646004118</v>
      </c>
      <c r="AH36" s="1">
        <f t="shared" si="2"/>
        <v>38933</v>
      </c>
      <c r="AI36">
        <f t="shared" si="8"/>
        <v>0.78340836647615308</v>
      </c>
      <c r="AP36" s="1"/>
      <c r="AQ36" s="26"/>
    </row>
    <row r="37" spans="2:43">
      <c r="B37" s="1">
        <v>38940</v>
      </c>
      <c r="C37">
        <v>7.6429999999999998</v>
      </c>
      <c r="D37">
        <v>1.137</v>
      </c>
      <c r="E37">
        <v>0.05</v>
      </c>
      <c r="F37">
        <v>1.4490000000000001</v>
      </c>
      <c r="G37">
        <v>1618.88</v>
      </c>
      <c r="I37" s="14">
        <f t="shared" si="3"/>
        <v>-7.3013947847180072E-2</v>
      </c>
      <c r="J37" s="15">
        <f t="shared" si="4"/>
        <v>-2.4034334763948562E-2</v>
      </c>
      <c r="K37" s="15">
        <f t="shared" si="5"/>
        <v>-1.9607843137254832E-2</v>
      </c>
      <c r="L37" s="15">
        <f t="shared" si="5"/>
        <v>3.462603878116477E-3</v>
      </c>
      <c r="M37" s="16">
        <f t="shared" si="6"/>
        <v>-3.8612744224716389E-2</v>
      </c>
      <c r="O37" s="13">
        <f t="shared" si="7"/>
        <v>-2.8298380467566747E-2</v>
      </c>
      <c r="Q37" s="5">
        <f t="shared" si="9"/>
        <v>66.853941669976834</v>
      </c>
      <c r="R37" s="6">
        <f t="shared" si="10"/>
        <v>100.16024352065531</v>
      </c>
      <c r="T37" s="11">
        <f t="shared" si="1"/>
        <v>0.66746983952959371</v>
      </c>
      <c r="V37" s="9">
        <v>38940</v>
      </c>
      <c r="W37">
        <v>49950.730900000002</v>
      </c>
      <c r="X37">
        <v>175.2</v>
      </c>
      <c r="Y37">
        <v>8.0759000000000007</v>
      </c>
      <c r="Z37">
        <v>2486.7703000000001</v>
      </c>
      <c r="AC37" s="24">
        <f t="shared" si="11"/>
        <v>-6.9498328531368309E-2</v>
      </c>
      <c r="AE37" s="5">
        <f t="shared" si="12"/>
        <v>75.945557392048968</v>
      </c>
      <c r="AF37" s="6">
        <f t="shared" si="13"/>
        <v>100.16024352065531</v>
      </c>
      <c r="AH37" s="1">
        <f t="shared" si="2"/>
        <v>38940</v>
      </c>
      <c r="AI37">
        <f t="shared" si="8"/>
        <v>0.75824054258002349</v>
      </c>
      <c r="AP37" s="1"/>
      <c r="AQ37" s="26"/>
    </row>
    <row r="38" spans="2:43">
      <c r="B38" s="1">
        <v>38947</v>
      </c>
      <c r="C38">
        <v>7.4619999999999997</v>
      </c>
      <c r="D38">
        <v>1.1180000000000001</v>
      </c>
      <c r="E38">
        <v>0.05</v>
      </c>
      <c r="F38">
        <v>1.4490000000000001</v>
      </c>
      <c r="G38">
        <v>1655.87</v>
      </c>
      <c r="I38" s="14">
        <f t="shared" si="3"/>
        <v>-2.3681800340180525E-2</v>
      </c>
      <c r="J38" s="15">
        <f t="shared" si="4"/>
        <v>-1.6710642040457246E-2</v>
      </c>
      <c r="K38" s="15">
        <f t="shared" si="5"/>
        <v>0</v>
      </c>
      <c r="L38" s="15">
        <f t="shared" si="5"/>
        <v>0</v>
      </c>
      <c r="M38" s="16">
        <f t="shared" si="6"/>
        <v>2.2849130262897699E-2</v>
      </c>
      <c r="O38" s="13">
        <f t="shared" si="7"/>
        <v>-1.0098110595159443E-2</v>
      </c>
      <c r="Q38" s="5">
        <f t="shared" si="9"/>
        <v>66.178843173271076</v>
      </c>
      <c r="R38" s="6">
        <f t="shared" si="10"/>
        <v>102.44881797202233</v>
      </c>
      <c r="T38" s="11">
        <f t="shared" si="1"/>
        <v>0.645969807004936</v>
      </c>
      <c r="V38" s="9">
        <v>38947</v>
      </c>
      <c r="W38">
        <v>48770.792399999998</v>
      </c>
      <c r="X38">
        <v>172.28</v>
      </c>
      <c r="Y38">
        <v>8.0759000000000007</v>
      </c>
      <c r="Z38">
        <v>2486.7703000000001</v>
      </c>
      <c r="AC38" s="24">
        <f t="shared" si="11"/>
        <v>-2.2535793005333135E-2</v>
      </c>
      <c r="AE38" s="5">
        <f t="shared" si="12"/>
        <v>74.234064030987099</v>
      </c>
      <c r="AF38" s="6">
        <f t="shared" si="13"/>
        <v>102.44881797202233</v>
      </c>
      <c r="AH38" s="1">
        <f t="shared" si="2"/>
        <v>38947</v>
      </c>
      <c r="AI38">
        <f t="shared" si="8"/>
        <v>0.72459658881822953</v>
      </c>
      <c r="AP38" s="1"/>
      <c r="AQ38" s="26"/>
    </row>
    <row r="39" spans="2:43">
      <c r="B39" s="1">
        <v>38954</v>
      </c>
      <c r="C39">
        <v>8.1839999999999993</v>
      </c>
      <c r="D39">
        <v>1.2410000000000001</v>
      </c>
      <c r="E39">
        <v>5.1999999999999998E-2</v>
      </c>
      <c r="F39">
        <v>1.4490000000000001</v>
      </c>
      <c r="G39">
        <v>1676.81</v>
      </c>
      <c r="I39" s="14">
        <f t="shared" si="3"/>
        <v>9.6756901634950321E-2</v>
      </c>
      <c r="J39" s="15">
        <f t="shared" si="4"/>
        <v>0.11001788908765642</v>
      </c>
      <c r="K39" s="15">
        <f t="shared" si="5"/>
        <v>3.9999999999999813E-2</v>
      </c>
      <c r="L39" s="15">
        <f t="shared" si="5"/>
        <v>0</v>
      </c>
      <c r="M39" s="16">
        <f t="shared" si="6"/>
        <v>1.2645920271519007E-2</v>
      </c>
      <c r="O39" s="13">
        <f t="shared" si="7"/>
        <v>6.1693697680651638E-2</v>
      </c>
      <c r="Q39" s="5">
        <f t="shared" si="9"/>
        <v>70.261660716858117</v>
      </c>
      <c r="R39" s="6">
        <f t="shared" si="10"/>
        <v>103.74437755600789</v>
      </c>
      <c r="T39" s="11">
        <f t="shared" si="1"/>
        <v>0.67725752828317232</v>
      </c>
      <c r="V39" s="9">
        <v>38954</v>
      </c>
      <c r="W39">
        <v>53490.546499999997</v>
      </c>
      <c r="X39">
        <v>191.26</v>
      </c>
      <c r="Y39">
        <v>8.4665999999999997</v>
      </c>
      <c r="Z39">
        <v>2486.7703000000001</v>
      </c>
      <c r="AC39" s="24">
        <f t="shared" si="11"/>
        <v>9.2114685232178181E-2</v>
      </c>
      <c r="AE39" s="5">
        <f t="shared" si="12"/>
        <v>81.072111472706837</v>
      </c>
      <c r="AF39" s="6">
        <f t="shared" si="13"/>
        <v>103.74437755600789</v>
      </c>
      <c r="AH39" s="1">
        <f t="shared" si="2"/>
        <v>38954</v>
      </c>
      <c r="AI39">
        <f t="shared" si="8"/>
        <v>0.78146029098240899</v>
      </c>
      <c r="AP39" s="1"/>
      <c r="AQ39" s="26"/>
    </row>
    <row r="40" spans="2:43">
      <c r="B40" s="1">
        <v>38961</v>
      </c>
      <c r="C40">
        <v>8.4250000000000007</v>
      </c>
      <c r="D40">
        <v>1.2030000000000001</v>
      </c>
      <c r="E40">
        <v>5.0999999999999997E-2</v>
      </c>
      <c r="F40">
        <v>1.4259999999999999</v>
      </c>
      <c r="G40">
        <v>1677.85</v>
      </c>
      <c r="I40" s="14">
        <f t="shared" si="3"/>
        <v>2.9447702834799694E-2</v>
      </c>
      <c r="J40" s="15">
        <f t="shared" si="4"/>
        <v>-3.0620467365028214E-2</v>
      </c>
      <c r="K40" s="15">
        <f t="shared" si="5"/>
        <v>-1.9230769230769273E-2</v>
      </c>
      <c r="L40" s="15">
        <f t="shared" si="5"/>
        <v>-1.5873015873015928E-2</v>
      </c>
      <c r="M40" s="16">
        <f t="shared" si="6"/>
        <v>6.202253087708165E-4</v>
      </c>
      <c r="O40" s="13">
        <f t="shared" si="7"/>
        <v>-9.0691374085034304E-3</v>
      </c>
      <c r="Q40" s="5">
        <f t="shared" si="9"/>
        <v>69.624448061267287</v>
      </c>
      <c r="R40" s="6">
        <f t="shared" si="10"/>
        <v>103.80872244461081</v>
      </c>
      <c r="T40" s="11">
        <f t="shared" si="1"/>
        <v>0.67069940195455913</v>
      </c>
      <c r="V40" s="9">
        <v>38961</v>
      </c>
      <c r="W40">
        <v>55063.797899999998</v>
      </c>
      <c r="X40">
        <v>185.42</v>
      </c>
      <c r="Y40">
        <v>8.3363999999999994</v>
      </c>
      <c r="Z40">
        <v>2447.0455000000002</v>
      </c>
      <c r="AC40" s="24">
        <f t="shared" si="11"/>
        <v>2.7229661636831284E-2</v>
      </c>
      <c r="AE40" s="5">
        <f t="shared" si="12"/>
        <v>83.279677636292107</v>
      </c>
      <c r="AF40" s="6">
        <f t="shared" si="13"/>
        <v>103.80872244461081</v>
      </c>
      <c r="AH40" s="1">
        <f t="shared" si="2"/>
        <v>38961</v>
      </c>
      <c r="AI40">
        <f t="shared" si="8"/>
        <v>0.80224161973217245</v>
      </c>
      <c r="AP40" s="1"/>
      <c r="AQ40" s="26"/>
    </row>
    <row r="41" spans="2:43">
      <c r="B41" s="1">
        <v>38968</v>
      </c>
      <c r="C41">
        <v>8.2449999999999992</v>
      </c>
      <c r="D41">
        <v>1.109</v>
      </c>
      <c r="E41">
        <v>5.0999999999999997E-2</v>
      </c>
      <c r="F41">
        <v>1.472</v>
      </c>
      <c r="G41">
        <v>1632.68</v>
      </c>
      <c r="I41" s="14">
        <f t="shared" si="3"/>
        <v>-2.1364985163204953E-2</v>
      </c>
      <c r="J41" s="15">
        <f t="shared" si="4"/>
        <v>-7.8137988362427357E-2</v>
      </c>
      <c r="K41" s="15">
        <f t="shared" si="5"/>
        <v>0</v>
      </c>
      <c r="L41" s="15">
        <f t="shared" si="5"/>
        <v>3.2258064516129004E-2</v>
      </c>
      <c r="M41" s="16">
        <f t="shared" si="6"/>
        <v>-2.6921357689900671E-2</v>
      </c>
      <c r="O41" s="13">
        <f t="shared" si="7"/>
        <v>-1.6811227252375827E-2</v>
      </c>
      <c r="Q41" s="5">
        <f t="shared" si="9"/>
        <v>68.453975642588091</v>
      </c>
      <c r="R41" s="6">
        <f t="shared" si="10"/>
        <v>101.01405069634782</v>
      </c>
      <c r="T41" s="11">
        <f t="shared" si="1"/>
        <v>0.6776678607648694</v>
      </c>
      <c r="V41" s="9">
        <v>38968</v>
      </c>
      <c r="W41">
        <v>53883.859400000001</v>
      </c>
      <c r="X41">
        <v>170.82</v>
      </c>
      <c r="Y41">
        <v>8.2060999999999993</v>
      </c>
      <c r="Z41">
        <v>2526.4951000000001</v>
      </c>
      <c r="AC41" s="24">
        <f t="shared" si="11"/>
        <v>-1.927036359677646E-2</v>
      </c>
      <c r="AE41" s="5">
        <f t="shared" si="12"/>
        <v>81.674847968018426</v>
      </c>
      <c r="AF41" s="6">
        <f t="shared" si="13"/>
        <v>101.01405069634782</v>
      </c>
      <c r="AH41" s="1">
        <f t="shared" si="2"/>
        <v>38968</v>
      </c>
      <c r="AI41">
        <f t="shared" si="8"/>
        <v>0.8085493790713949</v>
      </c>
      <c r="AP41" s="1"/>
      <c r="AQ41" s="26"/>
    </row>
    <row r="42" spans="2:43">
      <c r="B42" s="1">
        <v>38975</v>
      </c>
      <c r="C42">
        <v>7.944</v>
      </c>
      <c r="D42">
        <v>1.1180000000000001</v>
      </c>
      <c r="E42">
        <v>4.9000000000000002E-2</v>
      </c>
      <c r="F42">
        <v>1.4910000000000001</v>
      </c>
      <c r="G42">
        <v>1627.75</v>
      </c>
      <c r="I42" s="14">
        <f t="shared" si="3"/>
        <v>-3.6506973923589925E-2</v>
      </c>
      <c r="J42" s="15">
        <f t="shared" si="4"/>
        <v>8.1154192966637062E-3</v>
      </c>
      <c r="K42" s="15">
        <f t="shared" si="5"/>
        <v>-3.9215686274509665E-2</v>
      </c>
      <c r="L42" s="15">
        <f t="shared" si="5"/>
        <v>1.2907608695652328E-2</v>
      </c>
      <c r="M42" s="16">
        <f t="shared" si="6"/>
        <v>-3.0195751770095702E-3</v>
      </c>
      <c r="O42" s="13">
        <f t="shared" si="7"/>
        <v>-1.3674908051445889E-2</v>
      </c>
      <c r="Q42" s="5">
        <f t="shared" si="9"/>
        <v>67.517873819919785</v>
      </c>
      <c r="R42" s="6">
        <f t="shared" si="10"/>
        <v>100.70903117633594</v>
      </c>
      <c r="T42" s="11">
        <f t="shared" si="1"/>
        <v>0.6704252144149786</v>
      </c>
      <c r="V42" s="9">
        <v>38975</v>
      </c>
      <c r="W42">
        <v>51917.2952</v>
      </c>
      <c r="X42">
        <v>172.28</v>
      </c>
      <c r="Y42">
        <v>7.9455999999999998</v>
      </c>
      <c r="Z42">
        <v>2558.2748999999999</v>
      </c>
      <c r="AC42" s="24">
        <f t="shared" si="11"/>
        <v>-3.4166501759073577E-2</v>
      </c>
      <c r="AE42" s="5">
        <f t="shared" si="12"/>
        <v>78.884304131247063</v>
      </c>
      <c r="AF42" s="6">
        <f t="shared" si="13"/>
        <v>100.70903117633594</v>
      </c>
      <c r="AH42" s="1">
        <f t="shared" si="2"/>
        <v>38975</v>
      </c>
      <c r="AI42">
        <f t="shared" si="8"/>
        <v>0.78328927614371557</v>
      </c>
      <c r="AP42" s="1"/>
      <c r="AQ42" s="26"/>
    </row>
    <row r="43" spans="2:43">
      <c r="B43" s="1">
        <v>38982</v>
      </c>
      <c r="C43">
        <v>8.2149999999999999</v>
      </c>
      <c r="D43">
        <v>1.175</v>
      </c>
      <c r="E43">
        <v>4.7E-2</v>
      </c>
      <c r="F43">
        <v>1.5229999999999999</v>
      </c>
      <c r="G43">
        <v>1638.45</v>
      </c>
      <c r="I43" s="14">
        <f t="shared" si="3"/>
        <v>3.4113796576032307E-2</v>
      </c>
      <c r="J43" s="15">
        <f t="shared" si="4"/>
        <v>5.0983899821108958E-2</v>
      </c>
      <c r="K43" s="15">
        <f t="shared" si="5"/>
        <v>-4.081632653061229E-2</v>
      </c>
      <c r="L43" s="15">
        <f t="shared" si="5"/>
        <v>2.1462105969147993E-2</v>
      </c>
      <c r="M43" s="16">
        <f t="shared" si="6"/>
        <v>6.5734910152051018E-3</v>
      </c>
      <c r="O43" s="13">
        <f t="shared" si="7"/>
        <v>1.6435868958919242E-2</v>
      </c>
      <c r="Q43" s="5">
        <f t="shared" si="9"/>
        <v>68.627588746408833</v>
      </c>
      <c r="R43" s="6">
        <f t="shared" si="10"/>
        <v>101.3710410879236</v>
      </c>
      <c r="T43" s="11">
        <f t="shared" si="1"/>
        <v>0.67699402126969455</v>
      </c>
      <c r="V43" s="9">
        <v>38982</v>
      </c>
      <c r="W43">
        <v>53687.202899999997</v>
      </c>
      <c r="X43">
        <v>181.04</v>
      </c>
      <c r="Y43">
        <v>7.6851000000000003</v>
      </c>
      <c r="Z43">
        <v>2613.8895000000002</v>
      </c>
      <c r="AC43" s="24">
        <f t="shared" si="11"/>
        <v>3.356389174825844E-2</v>
      </c>
      <c r="AE43" s="5">
        <f t="shared" si="12"/>
        <v>81.531968375744924</v>
      </c>
      <c r="AF43" s="6">
        <f t="shared" si="13"/>
        <v>101.3710410879236</v>
      </c>
      <c r="AH43" s="1">
        <f t="shared" si="2"/>
        <v>38982</v>
      </c>
      <c r="AI43">
        <f t="shared" si="8"/>
        <v>0.80429250307322608</v>
      </c>
      <c r="AP43" s="1"/>
      <c r="AQ43" s="26"/>
    </row>
    <row r="44" spans="2:43">
      <c r="B44" s="1">
        <v>38989</v>
      </c>
      <c r="C44">
        <v>8.1240000000000006</v>
      </c>
      <c r="D44">
        <v>1.2130000000000001</v>
      </c>
      <c r="E44">
        <v>4.2999999999999997E-2</v>
      </c>
      <c r="F44">
        <v>1.5740000000000001</v>
      </c>
      <c r="G44">
        <v>1637.27</v>
      </c>
      <c r="I44" s="14">
        <f t="shared" si="3"/>
        <v>-1.1077297626293281E-2</v>
      </c>
      <c r="J44" s="15">
        <f t="shared" si="4"/>
        <v>3.2340425531914851E-2</v>
      </c>
      <c r="K44" s="15">
        <f t="shared" si="5"/>
        <v>-8.5106382978723527E-2</v>
      </c>
      <c r="L44" s="15">
        <f t="shared" si="5"/>
        <v>3.3486539724228548E-2</v>
      </c>
      <c r="M44" s="16">
        <f t="shared" si="6"/>
        <v>-7.2019286520796921E-4</v>
      </c>
      <c r="O44" s="13">
        <f t="shared" si="7"/>
        <v>-7.5891788372183522E-3</v>
      </c>
      <c r="Q44" s="5">
        <f t="shared" si="9"/>
        <v>68.106761702245265</v>
      </c>
      <c r="R44" s="6">
        <f t="shared" si="10"/>
        <v>101.29803438739337</v>
      </c>
      <c r="T44" s="11">
        <f t="shared" si="1"/>
        <v>0.67234040733490497</v>
      </c>
      <c r="V44" s="9">
        <v>38989</v>
      </c>
      <c r="W44">
        <v>53097.233699999997</v>
      </c>
      <c r="X44">
        <v>186.88</v>
      </c>
      <c r="Y44">
        <v>6.9295999999999998</v>
      </c>
      <c r="Z44">
        <v>2701.2840000000001</v>
      </c>
      <c r="AC44" s="24">
        <f t="shared" si="11"/>
        <v>-8.8861705225996481E-3</v>
      </c>
      <c r="AE44" s="5">
        <f t="shared" si="12"/>
        <v>80.807461401714846</v>
      </c>
      <c r="AF44" s="6">
        <f t="shared" si="13"/>
        <v>101.29803438739337</v>
      </c>
      <c r="AH44" s="1">
        <f t="shared" si="2"/>
        <v>38989</v>
      </c>
      <c r="AI44">
        <f t="shared" si="8"/>
        <v>0.79771993494645144</v>
      </c>
      <c r="AP44" s="1"/>
      <c r="AQ44" s="26"/>
    </row>
    <row r="45" spans="2:43">
      <c r="B45" s="1">
        <v>38996</v>
      </c>
      <c r="C45">
        <v>8.1839999999999993</v>
      </c>
      <c r="D45">
        <v>1.194</v>
      </c>
      <c r="E45">
        <v>4.2000000000000003E-2</v>
      </c>
      <c r="F45">
        <v>1.597</v>
      </c>
      <c r="G45">
        <v>1644.93</v>
      </c>
      <c r="I45" s="14">
        <f t="shared" si="3"/>
        <v>7.3855243722302788E-3</v>
      </c>
      <c r="J45" s="15">
        <f t="shared" si="4"/>
        <v>-1.5663643858202958E-2</v>
      </c>
      <c r="K45" s="15">
        <f t="shared" si="5"/>
        <v>-2.3255813953488191E-2</v>
      </c>
      <c r="L45" s="15">
        <f t="shared" si="5"/>
        <v>1.4612452350698746E-2</v>
      </c>
      <c r="M45" s="16">
        <f t="shared" si="6"/>
        <v>4.67851973101574E-3</v>
      </c>
      <c r="O45" s="13">
        <f t="shared" si="7"/>
        <v>-4.2303702721905312E-3</v>
      </c>
      <c r="Q45" s="5">
        <f t="shared" si="9"/>
        <v>67.818644882204921</v>
      </c>
      <c r="R45" s="6">
        <f t="shared" si="10"/>
        <v>101.77195923998791</v>
      </c>
      <c r="T45" s="11">
        <f t="shared" si="1"/>
        <v>0.66637849353260603</v>
      </c>
      <c r="V45" s="9">
        <v>38996</v>
      </c>
      <c r="W45">
        <v>53490.546499999997</v>
      </c>
      <c r="X45">
        <v>183.96</v>
      </c>
      <c r="Y45">
        <v>6.7473000000000001</v>
      </c>
      <c r="Z45">
        <v>2741.0088000000001</v>
      </c>
      <c r="AC45" s="24">
        <f t="shared" si="11"/>
        <v>7.6534579421289528E-3</v>
      </c>
      <c r="AE45" s="5">
        <f t="shared" si="12"/>
        <v>81.425917908963086</v>
      </c>
      <c r="AF45" s="6">
        <f t="shared" si="13"/>
        <v>101.77195923998791</v>
      </c>
      <c r="AH45" s="1">
        <f t="shared" si="2"/>
        <v>38996</v>
      </c>
      <c r="AI45">
        <f t="shared" si="8"/>
        <v>0.80008205125493437</v>
      </c>
      <c r="AP45" s="1"/>
      <c r="AQ45" s="26"/>
    </row>
    <row r="46" spans="2:43">
      <c r="B46" s="1">
        <v>39003</v>
      </c>
      <c r="C46">
        <v>8.6959999999999997</v>
      </c>
      <c r="D46">
        <v>1.1839999999999999</v>
      </c>
      <c r="E46">
        <v>0.04</v>
      </c>
      <c r="F46">
        <v>1.657</v>
      </c>
      <c r="G46">
        <v>1664.57</v>
      </c>
      <c r="I46" s="14">
        <f t="shared" si="3"/>
        <v>6.2561094819159502E-2</v>
      </c>
      <c r="J46" s="15">
        <f t="shared" si="4"/>
        <v>-8.3752093802345051E-3</v>
      </c>
      <c r="K46" s="15">
        <f t="shared" si="5"/>
        <v>-4.7619047619047672E-2</v>
      </c>
      <c r="L46" s="15">
        <f t="shared" si="5"/>
        <v>3.7570444583594265E-2</v>
      </c>
      <c r="M46" s="16">
        <f t="shared" si="6"/>
        <v>1.1939717799541505E-2</v>
      </c>
      <c r="O46" s="13">
        <f t="shared" si="7"/>
        <v>1.1034320600867897E-2</v>
      </c>
      <c r="Q46" s="5">
        <f t="shared" si="9"/>
        <v>68.566977552551577</v>
      </c>
      <c r="R46" s="6">
        <f t="shared" si="10"/>
        <v>102.98708771321981</v>
      </c>
      <c r="T46" s="11">
        <f t="shared" si="1"/>
        <v>0.66578227499242182</v>
      </c>
      <c r="V46" s="9">
        <v>39003</v>
      </c>
      <c r="W46">
        <v>56833.705699999999</v>
      </c>
      <c r="X46">
        <v>182.5</v>
      </c>
      <c r="Y46">
        <v>6.4085999999999999</v>
      </c>
      <c r="Z46">
        <v>2844.2932000000001</v>
      </c>
      <c r="AC46" s="24">
        <f t="shared" si="11"/>
        <v>6.1102584482691701E-2</v>
      </c>
      <c r="AE46" s="5">
        <f t="shared" si="12"/>
        <v>86.401251937076225</v>
      </c>
      <c r="AF46" s="6">
        <f t="shared" si="13"/>
        <v>102.98708771321981</v>
      </c>
      <c r="AH46" s="1">
        <f t="shared" si="2"/>
        <v>39003</v>
      </c>
      <c r="AI46">
        <f t="shared" si="8"/>
        <v>0.83895227892715174</v>
      </c>
      <c r="AP46" s="1"/>
      <c r="AQ46" s="26"/>
    </row>
    <row r="47" spans="2:43">
      <c r="B47" s="1">
        <v>39010</v>
      </c>
      <c r="C47">
        <v>8.9670000000000005</v>
      </c>
      <c r="D47">
        <v>1.1839999999999999</v>
      </c>
      <c r="E47">
        <v>4.2000000000000003E-2</v>
      </c>
      <c r="F47">
        <v>1.6619999999999999</v>
      </c>
      <c r="G47">
        <v>1701.6</v>
      </c>
      <c r="I47" s="14">
        <f t="shared" si="3"/>
        <v>3.1163753449862108E-2</v>
      </c>
      <c r="J47" s="15">
        <f t="shared" si="4"/>
        <v>0</v>
      </c>
      <c r="K47" s="15">
        <f t="shared" si="5"/>
        <v>5.0000000000000044E-2</v>
      </c>
      <c r="L47" s="15">
        <f t="shared" si="5"/>
        <v>3.0175015087507973E-3</v>
      </c>
      <c r="M47" s="16">
        <f t="shared" si="6"/>
        <v>2.2245985449695693E-2</v>
      </c>
      <c r="O47" s="13">
        <f t="shared" si="7"/>
        <v>2.1045313739653237E-2</v>
      </c>
      <c r="Q47" s="5">
        <f t="shared" si="9"/>
        <v>70.009991107324794</v>
      </c>
      <c r="R47" s="6">
        <f t="shared" si="10"/>
        <v>105.27813696799463</v>
      </c>
      <c r="T47" s="11">
        <f t="shared" si="1"/>
        <v>0.66500028518369747</v>
      </c>
      <c r="V47" s="9">
        <v>39010</v>
      </c>
      <c r="W47">
        <v>58603.613499999999</v>
      </c>
      <c r="X47">
        <v>182.5</v>
      </c>
      <c r="Y47">
        <v>6.7994000000000003</v>
      </c>
      <c r="Z47">
        <v>2852.2381</v>
      </c>
      <c r="AC47" s="24">
        <f t="shared" si="11"/>
        <v>2.9733533189419417E-2</v>
      </c>
      <c r="AE47" s="5">
        <f t="shared" si="12"/>
        <v>88.970266429154677</v>
      </c>
      <c r="AF47" s="6">
        <f t="shared" si="13"/>
        <v>105.27813696799463</v>
      </c>
      <c r="AH47" s="1">
        <f t="shared" si="2"/>
        <v>39010</v>
      </c>
      <c r="AI47">
        <f t="shared" si="8"/>
        <v>0.84509727272436763</v>
      </c>
      <c r="AP47" s="1"/>
      <c r="AQ47" s="26"/>
    </row>
    <row r="48" spans="2:43">
      <c r="B48" s="1">
        <v>39017</v>
      </c>
      <c r="C48">
        <v>8.5760000000000005</v>
      </c>
      <c r="D48">
        <v>1.2509999999999999</v>
      </c>
      <c r="E48">
        <v>4.2000000000000003E-2</v>
      </c>
      <c r="F48">
        <v>1.6759999999999999</v>
      </c>
      <c r="G48">
        <v>1784.6</v>
      </c>
      <c r="I48" s="14">
        <f t="shared" si="3"/>
        <v>-4.3604326976692365E-2</v>
      </c>
      <c r="J48" s="15">
        <f t="shared" si="4"/>
        <v>5.6587837837837718E-2</v>
      </c>
      <c r="K48" s="15">
        <f t="shared" si="5"/>
        <v>0</v>
      </c>
      <c r="L48" s="15">
        <f t="shared" si="5"/>
        <v>8.4235860409145324E-3</v>
      </c>
      <c r="M48" s="16">
        <f t="shared" si="6"/>
        <v>4.8777621062529475E-2</v>
      </c>
      <c r="O48" s="13">
        <f t="shared" si="7"/>
        <v>5.3517742255149714E-3</v>
      </c>
      <c r="Q48" s="5">
        <f t="shared" si="9"/>
        <v>70.38466877326151</v>
      </c>
      <c r="R48" s="6">
        <f t="shared" si="10"/>
        <v>110.41335403918855</v>
      </c>
      <c r="T48" s="11">
        <f t="shared" si="1"/>
        <v>0.63746518150585463</v>
      </c>
      <c r="V48" s="9">
        <v>39017</v>
      </c>
      <c r="W48">
        <v>56047.08</v>
      </c>
      <c r="X48">
        <v>588.72</v>
      </c>
      <c r="Y48">
        <v>6.8775000000000004</v>
      </c>
      <c r="Z48">
        <v>2876.0729999999999</v>
      </c>
      <c r="AC48" s="24">
        <f t="shared" si="11"/>
        <v>-4.0895637868090751E-2</v>
      </c>
      <c r="AE48" s="5">
        <f t="shared" si="12"/>
        <v>85.331770632240421</v>
      </c>
      <c r="AF48" s="6">
        <f t="shared" si="13"/>
        <v>110.41335403918855</v>
      </c>
      <c r="AH48" s="1">
        <f t="shared" si="2"/>
        <v>39017</v>
      </c>
      <c r="AI48">
        <f t="shared" si="8"/>
        <v>0.77283922198354715</v>
      </c>
      <c r="AP48" s="1"/>
      <c r="AQ48" s="26"/>
    </row>
    <row r="49" spans="2:43">
      <c r="B49" s="1">
        <v>39024</v>
      </c>
      <c r="C49">
        <v>8.6059999999999999</v>
      </c>
      <c r="D49">
        <v>1.327</v>
      </c>
      <c r="E49">
        <v>4.2999999999999997E-2</v>
      </c>
      <c r="F49">
        <v>1.657</v>
      </c>
      <c r="G49">
        <v>1841.96</v>
      </c>
      <c r="I49" s="14">
        <f t="shared" si="3"/>
        <v>3.4981343283582156E-3</v>
      </c>
      <c r="J49" s="15">
        <f t="shared" si="4"/>
        <v>6.0751398880895424E-2</v>
      </c>
      <c r="K49" s="15">
        <f t="shared" si="5"/>
        <v>2.3809523809523725E-2</v>
      </c>
      <c r="L49" s="15">
        <f t="shared" si="5"/>
        <v>-1.1336515513126422E-2</v>
      </c>
      <c r="M49" s="16">
        <f t="shared" si="6"/>
        <v>3.2141656393589679E-2</v>
      </c>
      <c r="O49" s="13">
        <f t="shared" si="7"/>
        <v>1.9180635376412736E-2</v>
      </c>
      <c r="Q49" s="5">
        <f t="shared" si="9"/>
        <v>71.73469144109103</v>
      </c>
      <c r="R49" s="6">
        <f t="shared" si="10"/>
        <v>113.96222212597991</v>
      </c>
      <c r="T49" s="11">
        <f t="shared" si="1"/>
        <v>0.6294602729121207</v>
      </c>
      <c r="V49" s="9">
        <v>39024</v>
      </c>
      <c r="W49">
        <v>56243.736400000002</v>
      </c>
      <c r="X49">
        <v>624.4</v>
      </c>
      <c r="Y49">
        <v>6.9295999999999998</v>
      </c>
      <c r="Z49">
        <v>2844.2932000000001</v>
      </c>
      <c r="AC49" s="24">
        <f t="shared" si="11"/>
        <v>3.3499507339290646E-3</v>
      </c>
      <c r="AE49" s="5">
        <f t="shared" si="12"/>
        <v>85.617627859897354</v>
      </c>
      <c r="AF49" s="6">
        <f t="shared" si="13"/>
        <v>113.96222212597991</v>
      </c>
      <c r="AH49" s="1">
        <f t="shared" si="2"/>
        <v>39024</v>
      </c>
      <c r="AI49">
        <f t="shared" si="8"/>
        <v>0.75128078641052709</v>
      </c>
      <c r="AP49" s="1"/>
      <c r="AQ49" s="26"/>
    </row>
    <row r="50" spans="2:43">
      <c r="B50" s="1">
        <v>39031</v>
      </c>
      <c r="C50">
        <v>8.2449999999999992</v>
      </c>
      <c r="D50">
        <v>1.3360000000000001</v>
      </c>
      <c r="E50">
        <v>4.2999999999999997E-2</v>
      </c>
      <c r="F50">
        <v>1.6759999999999999</v>
      </c>
      <c r="G50">
        <v>1885.55</v>
      </c>
      <c r="I50" s="14">
        <f t="shared" si="3"/>
        <v>-4.1947478503369773E-2</v>
      </c>
      <c r="J50" s="15">
        <f t="shared" si="4"/>
        <v>6.7822155237378112E-3</v>
      </c>
      <c r="K50" s="15">
        <f t="shared" si="5"/>
        <v>0</v>
      </c>
      <c r="L50" s="15">
        <f t="shared" si="5"/>
        <v>1.1466505733252808E-2</v>
      </c>
      <c r="M50" s="16">
        <f t="shared" si="6"/>
        <v>2.3665009012139304E-2</v>
      </c>
      <c r="O50" s="13">
        <f t="shared" si="7"/>
        <v>-5.9246893115947885E-3</v>
      </c>
      <c r="Q50" s="5">
        <f t="shared" si="9"/>
        <v>71.309685681439447</v>
      </c>
      <c r="R50" s="6">
        <f t="shared" si="10"/>
        <v>116.65913913963465</v>
      </c>
      <c r="T50" s="11">
        <f t="shared" si="1"/>
        <v>0.6112653171226099</v>
      </c>
      <c r="V50" s="9">
        <v>39031</v>
      </c>
      <c r="W50">
        <v>53883.859400000001</v>
      </c>
      <c r="X50">
        <v>628.86</v>
      </c>
      <c r="Y50">
        <v>6.9036</v>
      </c>
      <c r="Z50">
        <v>2876.0729999999999</v>
      </c>
      <c r="AC50" s="24">
        <f t="shared" si="11"/>
        <v>-3.8889131347717501E-2</v>
      </c>
      <c r="AE50" s="5">
        <f t="shared" si="12"/>
        <v>82.288032684373803</v>
      </c>
      <c r="AF50" s="6">
        <f t="shared" si="13"/>
        <v>116.65913913963465</v>
      </c>
      <c r="AH50" s="1">
        <f t="shared" si="2"/>
        <v>39031</v>
      </c>
      <c r="AI50">
        <f t="shared" si="8"/>
        <v>0.70537150617817868</v>
      </c>
      <c r="AP50" s="1"/>
      <c r="AQ50" s="26"/>
    </row>
    <row r="51" spans="2:43">
      <c r="B51" s="1">
        <v>39038</v>
      </c>
      <c r="C51">
        <v>7.944</v>
      </c>
      <c r="D51">
        <v>1.383</v>
      </c>
      <c r="E51">
        <v>5.6000000000000001E-2</v>
      </c>
      <c r="F51">
        <v>1.6439999999999999</v>
      </c>
      <c r="G51">
        <v>1886.92</v>
      </c>
      <c r="I51" s="14">
        <f t="shared" si="3"/>
        <v>-3.6506973923589925E-2</v>
      </c>
      <c r="J51" s="15">
        <f t="shared" si="4"/>
        <v>3.5179640718562721E-2</v>
      </c>
      <c r="K51" s="15">
        <f t="shared" si="5"/>
        <v>0.30232558139534893</v>
      </c>
      <c r="L51" s="15">
        <f t="shared" si="5"/>
        <v>-1.9093078758949944E-2</v>
      </c>
      <c r="M51" s="16">
        <f t="shared" si="6"/>
        <v>7.2657845191059778E-4</v>
      </c>
      <c r="O51" s="13">
        <f t="shared" si="7"/>
        <v>7.0476292357842946E-2</v>
      </c>
      <c r="Q51" s="5">
        <f t="shared" si="9"/>
        <v>76.335327937470467</v>
      </c>
      <c r="R51" s="6">
        <f t="shared" si="10"/>
        <v>116.74390115635194</v>
      </c>
      <c r="T51" s="11">
        <f t="shared" si="1"/>
        <v>0.65386994250977304</v>
      </c>
      <c r="V51" s="9">
        <v>39038</v>
      </c>
      <c r="W51">
        <v>51917.2952</v>
      </c>
      <c r="X51">
        <v>651.16</v>
      </c>
      <c r="Y51">
        <v>9.0137</v>
      </c>
      <c r="Z51">
        <v>2820.4582999999998</v>
      </c>
      <c r="AC51" s="24">
        <f t="shared" si="11"/>
        <v>-3.4808176811335807E-2</v>
      </c>
      <c r="AE51" s="5">
        <f t="shared" si="12"/>
        <v>79.423736293239131</v>
      </c>
      <c r="AF51" s="6">
        <f t="shared" si="13"/>
        <v>116.74390115635194</v>
      </c>
      <c r="AH51" s="1">
        <f t="shared" si="2"/>
        <v>39038</v>
      </c>
      <c r="AI51">
        <f t="shared" si="8"/>
        <v>0.6803245009507527</v>
      </c>
      <c r="AP51" s="1"/>
      <c r="AQ51" s="26"/>
    </row>
    <row r="52" spans="2:43">
      <c r="B52" s="1">
        <v>39045</v>
      </c>
      <c r="C52">
        <v>8.4250000000000007</v>
      </c>
      <c r="D52">
        <v>1.4690000000000001</v>
      </c>
      <c r="E52">
        <v>6.6000000000000003E-2</v>
      </c>
      <c r="F52">
        <v>1.681</v>
      </c>
      <c r="G52">
        <v>1943.63</v>
      </c>
      <c r="I52" s="14">
        <f t="shared" si="3"/>
        <v>6.0548841893252936E-2</v>
      </c>
      <c r="J52" s="15">
        <f t="shared" si="4"/>
        <v>6.2183658712942957E-2</v>
      </c>
      <c r="K52" s="15">
        <f t="shared" si="5"/>
        <v>0.1785714285714286</v>
      </c>
      <c r="L52" s="15">
        <f t="shared" si="5"/>
        <v>2.2506082725060939E-2</v>
      </c>
      <c r="M52" s="16">
        <f t="shared" si="6"/>
        <v>3.0054268331460854E-2</v>
      </c>
      <c r="O52" s="13">
        <f t="shared" si="7"/>
        <v>8.0952502975671359E-2</v>
      </c>
      <c r="Q52" s="5">
        <f t="shared" si="9"/>
        <v>82.514863799477382</v>
      </c>
      <c r="R52" s="6">
        <f t="shared" si="10"/>
        <v>120.25255368776648</v>
      </c>
      <c r="T52" s="11">
        <f t="shared" si="1"/>
        <v>0.6861797215028439</v>
      </c>
      <c r="V52" s="9">
        <v>39045</v>
      </c>
      <c r="W52">
        <v>55063.797899999998</v>
      </c>
      <c r="X52">
        <v>691.3</v>
      </c>
      <c r="Y52">
        <v>10.6289</v>
      </c>
      <c r="Z52">
        <v>2884.0178999999998</v>
      </c>
      <c r="AC52" s="24">
        <f t="shared" si="11"/>
        <v>5.8650401398154806E-2</v>
      </c>
      <c r="AE52" s="5">
        <f t="shared" si="12"/>
        <v>84.081970307378796</v>
      </c>
      <c r="AF52" s="6">
        <f t="shared" si="13"/>
        <v>120.25255368776648</v>
      </c>
      <c r="AH52" s="1">
        <f t="shared" si="2"/>
        <v>39045</v>
      </c>
      <c r="AI52">
        <f t="shared" si="8"/>
        <v>0.69921151550507665</v>
      </c>
      <c r="AP52" s="1"/>
      <c r="AQ52" s="26"/>
    </row>
    <row r="53" spans="2:43">
      <c r="B53" s="1">
        <v>39052</v>
      </c>
      <c r="C53">
        <v>8.907</v>
      </c>
      <c r="D53">
        <v>1.5820000000000001</v>
      </c>
      <c r="E53">
        <v>6.9000000000000006E-2</v>
      </c>
      <c r="F53">
        <v>1.6439999999999999</v>
      </c>
      <c r="G53">
        <v>1929.46</v>
      </c>
      <c r="I53" s="14">
        <f t="shared" si="3"/>
        <v>5.7210682492581544E-2</v>
      </c>
      <c r="J53" s="15">
        <f t="shared" si="4"/>
        <v>7.6923076923076872E-2</v>
      </c>
      <c r="K53" s="15">
        <f t="shared" si="5"/>
        <v>4.5454545454545414E-2</v>
      </c>
      <c r="L53" s="15">
        <f t="shared" si="5"/>
        <v>-2.201070791195725E-2</v>
      </c>
      <c r="M53" s="16">
        <f t="shared" si="6"/>
        <v>-7.2904822419905813E-3</v>
      </c>
      <c r="O53" s="13">
        <f t="shared" si="7"/>
        <v>3.9394399239561645E-2</v>
      </c>
      <c r="Q53" s="5">
        <f t="shared" si="9"/>
        <v>85.765487287192045</v>
      </c>
      <c r="R53" s="6">
        <f t="shared" si="10"/>
        <v>119.3758545805518</v>
      </c>
      <c r="T53" s="11">
        <f t="shared" si="1"/>
        <v>0.71844920054012817</v>
      </c>
      <c r="V53" s="9">
        <v>39052</v>
      </c>
      <c r="W53">
        <v>58210.300600000002</v>
      </c>
      <c r="X53">
        <v>744.82</v>
      </c>
      <c r="Y53">
        <v>11.149900000000001</v>
      </c>
      <c r="Z53">
        <v>2820.4582999999998</v>
      </c>
      <c r="AC53" s="24">
        <f t="shared" si="11"/>
        <v>5.3545301072349373E-2</v>
      </c>
      <c r="AE53" s="5">
        <f t="shared" si="12"/>
        <v>88.584164722243742</v>
      </c>
      <c r="AF53" s="6">
        <f t="shared" si="13"/>
        <v>119.3758545805518</v>
      </c>
      <c r="AH53" s="1">
        <f t="shared" si="2"/>
        <v>39052</v>
      </c>
      <c r="AI53">
        <f t="shared" si="8"/>
        <v>0.7420609890794071</v>
      </c>
      <c r="AP53" s="1"/>
      <c r="AQ53" s="26"/>
    </row>
    <row r="54" spans="2:43">
      <c r="B54" s="1">
        <v>39059</v>
      </c>
      <c r="C54">
        <v>8.907</v>
      </c>
      <c r="D54">
        <v>1.7250000000000001</v>
      </c>
      <c r="E54">
        <v>6.7000000000000004E-2</v>
      </c>
      <c r="F54">
        <v>1.6339999999999999</v>
      </c>
      <c r="G54">
        <v>1969.55</v>
      </c>
      <c r="I54" s="14">
        <f t="shared" si="3"/>
        <v>0</v>
      </c>
      <c r="J54" s="15">
        <f t="shared" si="4"/>
        <v>9.0391908975979707E-2</v>
      </c>
      <c r="K54" s="15">
        <f t="shared" si="5"/>
        <v>-2.8985507246376829E-2</v>
      </c>
      <c r="L54" s="15">
        <f t="shared" si="5"/>
        <v>-6.0827250608272987E-3</v>
      </c>
      <c r="M54" s="16">
        <f t="shared" si="6"/>
        <v>2.0777834212681201E-2</v>
      </c>
      <c r="O54" s="13">
        <f t="shared" si="7"/>
        <v>1.3830919167193895E-2</v>
      </c>
      <c r="Q54" s="5">
        <f t="shared" si="9"/>
        <v>86.951702809196192</v>
      </c>
      <c r="R54" s="6">
        <f t="shared" si="10"/>
        <v>121.85622629602365</v>
      </c>
      <c r="T54" s="11">
        <f t="shared" si="1"/>
        <v>0.71355978641555518</v>
      </c>
      <c r="V54" s="9">
        <v>39059</v>
      </c>
      <c r="W54">
        <v>58210.300600000002</v>
      </c>
      <c r="X54">
        <v>811.72</v>
      </c>
      <c r="Y54">
        <v>10.811199999999999</v>
      </c>
      <c r="Z54">
        <v>2804.5684000000001</v>
      </c>
      <c r="AC54" s="24">
        <f t="shared" si="11"/>
        <v>8.0675000473264219E-4</v>
      </c>
      <c r="AE54" s="5">
        <f t="shared" si="12"/>
        <v>88.655629997552651</v>
      </c>
      <c r="AF54" s="6">
        <f t="shared" si="13"/>
        <v>121.85622629602365</v>
      </c>
      <c r="AH54" s="1">
        <f t="shared" si="2"/>
        <v>39059</v>
      </c>
      <c r="AI54">
        <f t="shared" si="8"/>
        <v>0.72754288141323831</v>
      </c>
      <c r="AP54" s="1"/>
      <c r="AQ54" s="26"/>
    </row>
    <row r="55" spans="2:43">
      <c r="B55" s="1">
        <v>39066</v>
      </c>
      <c r="C55">
        <v>9.2050000000000001</v>
      </c>
      <c r="D55">
        <v>1.9610000000000001</v>
      </c>
      <c r="E55">
        <v>6.7000000000000004E-2</v>
      </c>
      <c r="F55">
        <v>1.6439999999999999</v>
      </c>
      <c r="G55">
        <v>2049.65</v>
      </c>
      <c r="I55" s="14">
        <f t="shared" si="3"/>
        <v>3.3456831705400258E-2</v>
      </c>
      <c r="J55" s="15">
        <f t="shared" si="4"/>
        <v>0.13681159420289846</v>
      </c>
      <c r="K55" s="15">
        <f t="shared" si="5"/>
        <v>0</v>
      </c>
      <c r="L55" s="15">
        <f t="shared" si="5"/>
        <v>6.1199510403917579E-3</v>
      </c>
      <c r="M55" s="16">
        <f t="shared" si="6"/>
        <v>4.0669188393287925E-2</v>
      </c>
      <c r="O55" s="13">
        <f t="shared" si="7"/>
        <v>4.4097094237172618E-2</v>
      </c>
      <c r="Q55" s="5">
        <f t="shared" si="9"/>
        <v>90.78602024205594</v>
      </c>
      <c r="R55" s="6">
        <f t="shared" si="10"/>
        <v>126.81202012015176</v>
      </c>
      <c r="T55" s="11">
        <f t="shared" si="1"/>
        <v>0.71591021226566753</v>
      </c>
      <c r="V55" s="9">
        <v>39066</v>
      </c>
      <c r="W55">
        <v>60157.199200000003</v>
      </c>
      <c r="X55">
        <v>923.22</v>
      </c>
      <c r="Y55">
        <v>10.811199999999999</v>
      </c>
      <c r="Z55">
        <v>2820.4582999999998</v>
      </c>
      <c r="AC55" s="24">
        <f t="shared" si="11"/>
        <v>3.3567852990669007E-2</v>
      </c>
      <c r="AE55" s="5">
        <f t="shared" si="12"/>
        <v>91.631609152105653</v>
      </c>
      <c r="AF55" s="6">
        <f t="shared" si="13"/>
        <v>126.81202012015176</v>
      </c>
      <c r="AH55" s="1">
        <f t="shared" si="2"/>
        <v>39066</v>
      </c>
      <c r="AI55">
        <f t="shared" si="8"/>
        <v>0.72257826241776291</v>
      </c>
      <c r="AP55" s="1"/>
      <c r="AQ55" s="26"/>
    </row>
    <row r="56" spans="2:43">
      <c r="B56" s="1">
        <v>39073</v>
      </c>
      <c r="C56">
        <v>8.6660000000000004</v>
      </c>
      <c r="D56">
        <v>2.0089999999999999</v>
      </c>
      <c r="E56">
        <v>7.6999999999999999E-2</v>
      </c>
      <c r="F56">
        <v>1.8520000000000001</v>
      </c>
      <c r="G56">
        <v>2057.5100000000002</v>
      </c>
      <c r="I56" s="14">
        <f t="shared" si="3"/>
        <v>-5.8555133079847832E-2</v>
      </c>
      <c r="J56" s="15">
        <f t="shared" si="4"/>
        <v>2.4477307496175271E-2</v>
      </c>
      <c r="K56" s="15">
        <f t="shared" si="5"/>
        <v>0.14925373134328357</v>
      </c>
      <c r="L56" s="15">
        <f t="shared" si="5"/>
        <v>0.12652068126520688</v>
      </c>
      <c r="M56" s="16">
        <f t="shared" si="6"/>
        <v>3.8348010635962382E-3</v>
      </c>
      <c r="O56" s="13">
        <f t="shared" si="7"/>
        <v>6.0424146756204472E-2</v>
      </c>
      <c r="Q56" s="5">
        <f t="shared" si="9"/>
        <v>96.27168805257368</v>
      </c>
      <c r="R56" s="6">
        <f t="shared" si="10"/>
        <v>127.2983189897853</v>
      </c>
      <c r="T56" s="11">
        <f t="shared" si="1"/>
        <v>0.7562683373713579</v>
      </c>
      <c r="V56" s="9">
        <v>39073</v>
      </c>
      <c r="W56">
        <v>56637.049299999999</v>
      </c>
      <c r="X56">
        <v>945.52</v>
      </c>
      <c r="Y56">
        <v>12.452500000000001</v>
      </c>
      <c r="Z56">
        <v>3177.9812000000002</v>
      </c>
      <c r="AC56" s="24">
        <f t="shared" si="11"/>
        <v>-4.9153058093173038E-2</v>
      </c>
      <c r="AE56" s="5">
        <f t="shared" si="12"/>
        <v>87.127635344281273</v>
      </c>
      <c r="AF56" s="6">
        <f t="shared" si="13"/>
        <v>127.2983189897853</v>
      </c>
      <c r="AH56" s="1">
        <f t="shared" si="2"/>
        <v>39073</v>
      </c>
      <c r="AI56">
        <f t="shared" si="8"/>
        <v>0.68443665270452303</v>
      </c>
      <c r="AP56" s="1"/>
      <c r="AQ56" s="26"/>
    </row>
    <row r="57" spans="2:43">
      <c r="B57" s="1">
        <v>39080</v>
      </c>
      <c r="C57">
        <v>8.7260000000000009</v>
      </c>
      <c r="D57">
        <v>2.1789999999999998</v>
      </c>
      <c r="E57">
        <v>8.5000000000000006E-2</v>
      </c>
      <c r="F57">
        <v>1.94</v>
      </c>
      <c r="G57">
        <v>2090.46</v>
      </c>
      <c r="I57" s="14">
        <f t="shared" si="3"/>
        <v>6.9236095084237448E-3</v>
      </c>
      <c r="J57" s="15">
        <f t="shared" si="4"/>
        <v>8.4619213539074201E-2</v>
      </c>
      <c r="K57" s="15">
        <f t="shared" si="5"/>
        <v>0.10389610389610393</v>
      </c>
      <c r="L57" s="15">
        <f t="shared" si="5"/>
        <v>4.7516198704103507E-2</v>
      </c>
      <c r="M57" s="16">
        <f t="shared" si="6"/>
        <v>1.6014502967178768E-2</v>
      </c>
      <c r="O57" s="13">
        <f t="shared" si="7"/>
        <v>6.0738781411926346E-2</v>
      </c>
      <c r="Q57" s="5">
        <f t="shared" si="9"/>
        <v>102.11911306935612</v>
      </c>
      <c r="R57" s="6">
        <f t="shared" si="10"/>
        <v>129.33693829696409</v>
      </c>
      <c r="T57" s="11">
        <f t="shared" si="1"/>
        <v>0.78955876344378517</v>
      </c>
      <c r="V57" s="9">
        <v>39080</v>
      </c>
      <c r="W57">
        <v>57030.362099999998</v>
      </c>
      <c r="X57">
        <v>1025.8</v>
      </c>
      <c r="Y57">
        <v>13.8071</v>
      </c>
      <c r="Z57">
        <v>3328.9353000000001</v>
      </c>
      <c r="AC57" s="24">
        <f t="shared" si="11"/>
        <v>1.0274978912246305E-2</v>
      </c>
      <c r="AE57" s="5">
        <f t="shared" si="12"/>
        <v>88.022869960117646</v>
      </c>
      <c r="AF57" s="6">
        <f t="shared" si="13"/>
        <v>129.33693829696409</v>
      </c>
      <c r="AH57" s="1">
        <f t="shared" si="2"/>
        <v>39080</v>
      </c>
      <c r="AI57">
        <f t="shared" si="8"/>
        <v>0.68057023089577651</v>
      </c>
      <c r="AP57" s="1"/>
      <c r="AQ57" s="26"/>
    </row>
    <row r="58" spans="2:43">
      <c r="B58" s="1">
        <v>39087</v>
      </c>
      <c r="C58">
        <v>8.4250000000000007</v>
      </c>
      <c r="D58">
        <v>2.2080000000000002</v>
      </c>
      <c r="E58">
        <v>8.5000000000000006E-2</v>
      </c>
      <c r="F58">
        <v>1.9350000000000001</v>
      </c>
      <c r="G58">
        <v>2063.88</v>
      </c>
      <c r="I58" s="14">
        <f t="shared" si="3"/>
        <v>-3.4494613797845575E-2</v>
      </c>
      <c r="J58" s="15">
        <f t="shared" si="4"/>
        <v>1.3308857273979013E-2</v>
      </c>
      <c r="K58" s="15">
        <f t="shared" si="5"/>
        <v>0</v>
      </c>
      <c r="L58" s="15">
        <f t="shared" si="5"/>
        <v>-2.5773195876288568E-3</v>
      </c>
      <c r="M58" s="16">
        <f t="shared" si="6"/>
        <v>-1.2714904853477149E-2</v>
      </c>
      <c r="O58" s="13">
        <f t="shared" si="7"/>
        <v>-5.9407690278738545E-3</v>
      </c>
      <c r="Q58" s="5">
        <f t="shared" si="9"/>
        <v>101.51244700527974</v>
      </c>
      <c r="R58" s="6">
        <f t="shared" si="10"/>
        <v>127.69243143247814</v>
      </c>
      <c r="T58" s="11">
        <f t="shared" si="1"/>
        <v>0.79497622424832604</v>
      </c>
      <c r="V58" s="9">
        <v>39087</v>
      </c>
      <c r="W58">
        <v>55063.797899999998</v>
      </c>
      <c r="X58">
        <v>1039.18</v>
      </c>
      <c r="Y58">
        <v>13.755000000000001</v>
      </c>
      <c r="Z58">
        <v>3320.9904000000001</v>
      </c>
      <c r="AC58" s="24">
        <f t="shared" si="11"/>
        <v>-3.1957700804804763E-2</v>
      </c>
      <c r="AE58" s="5">
        <f t="shared" si="12"/>
        <v>85.20986141795197</v>
      </c>
      <c r="AF58" s="6">
        <f t="shared" si="13"/>
        <v>127.69243143247814</v>
      </c>
      <c r="AH58" s="1">
        <f t="shared" si="2"/>
        <v>39087</v>
      </c>
      <c r="AI58">
        <f t="shared" si="8"/>
        <v>0.66730549698248698</v>
      </c>
      <c r="AJ58">
        <f ca="1">+_xlfn.PERCENTILE.INC(OFFSET(AI58,-52,0,52,1),0.1)</f>
        <v>0.71001222982778878</v>
      </c>
      <c r="AK58">
        <f ca="1">+_xlfn.PERCENTILE.INC(OFFSET(AI58,-52,0,52,1),0.25)</f>
        <v>0.7419207213774861</v>
      </c>
      <c r="AL58">
        <f ca="1">+_xlfn.PERCENTILE.INC(OFFSET(AI58,-52,0,52,1),0.5)</f>
        <v>0.78237478356306234</v>
      </c>
      <c r="AM58">
        <f ca="1">+_xlfn.PERCENTILE.INC(OFFSET(AI58,-52,0,52,1),0.75)</f>
        <v>0.83320049342181735</v>
      </c>
      <c r="AN58">
        <f ca="1">+_xlfn.PERCENTILE.INC(OFFSET(AI58,-52,0,52,1),0.9)</f>
        <v>0.87902181069772345</v>
      </c>
      <c r="AP58" s="1"/>
      <c r="AQ58" s="26"/>
    </row>
    <row r="59" spans="2:43">
      <c r="B59" s="1">
        <v>39094</v>
      </c>
      <c r="C59">
        <v>8.2449999999999992</v>
      </c>
      <c r="D59">
        <v>2.1890000000000001</v>
      </c>
      <c r="E59">
        <v>8.3000000000000004E-2</v>
      </c>
      <c r="F59">
        <v>1.972</v>
      </c>
      <c r="G59">
        <v>2072.62</v>
      </c>
      <c r="I59" s="14">
        <f t="shared" si="3"/>
        <v>-2.1364985163204953E-2</v>
      </c>
      <c r="J59" s="15">
        <f t="shared" si="4"/>
        <v>-8.6050724637681819E-3</v>
      </c>
      <c r="K59" s="15">
        <f t="shared" si="5"/>
        <v>-2.352941176470591E-2</v>
      </c>
      <c r="L59" s="15">
        <f t="shared" si="5"/>
        <v>1.9121447028423777E-2</v>
      </c>
      <c r="M59" s="16">
        <f t="shared" si="6"/>
        <v>4.2347423299802234E-3</v>
      </c>
      <c r="O59" s="13">
        <f t="shared" si="7"/>
        <v>-8.5945055908138168E-3</v>
      </c>
      <c r="Q59" s="5">
        <f t="shared" si="9"/>
        <v>100.63999771195567</v>
      </c>
      <c r="R59" s="6">
        <f t="shared" si="10"/>
        <v>128.23317597708336</v>
      </c>
      <c r="T59" s="11">
        <f t="shared" si="1"/>
        <v>0.78482028496230272</v>
      </c>
      <c r="V59" s="9">
        <v>39094</v>
      </c>
      <c r="W59">
        <v>53883.859400000001</v>
      </c>
      <c r="X59">
        <v>1030.26</v>
      </c>
      <c r="Y59">
        <v>13.416399999999999</v>
      </c>
      <c r="Z59">
        <v>3384.55</v>
      </c>
      <c r="AC59" s="24">
        <f t="shared" si="11"/>
        <v>-1.8880281530053729E-2</v>
      </c>
      <c r="AE59" s="5">
        <f t="shared" si="12"/>
        <v>83.601075245244175</v>
      </c>
      <c r="AF59" s="6">
        <f t="shared" si="13"/>
        <v>128.23317597708336</v>
      </c>
      <c r="AH59" s="1">
        <f t="shared" si="2"/>
        <v>39094</v>
      </c>
      <c r="AI59">
        <f t="shared" si="8"/>
        <v>0.65194575903028851</v>
      </c>
      <c r="AJ59">
        <f t="shared" ref="AJ59:AJ122" ca="1" si="14">+_xlfn.PERCENTILE.INC(OFFSET(AI59,-52,0,52,1),0.1)</f>
        <v>0.7057668331574618</v>
      </c>
      <c r="AK59">
        <f t="shared" ref="AK59:AK122" ca="1" si="15">+_xlfn.PERCENTILE.INC(OFFSET(AI59,-52,0,52,1),0.25)</f>
        <v>0.73891561748048395</v>
      </c>
      <c r="AL59">
        <f t="shared" ref="AL59:AL122" ca="1" si="16">+_xlfn.PERCENTILE.INC(OFFSET(AI59,-52,0,52,1),0.5)</f>
        <v>0.7775168971800861</v>
      </c>
      <c r="AM59">
        <f t="shared" ref="AM59:AM122" ca="1" si="17">+_xlfn.PERCENTILE.INC(OFFSET(AI59,-52,0,52,1),0.75)</f>
        <v>0.82309571670165393</v>
      </c>
      <c r="AN59">
        <f t="shared" ref="AN59:AN122" ca="1" si="18">+_xlfn.PERCENTILE.INC(OFFSET(AI59,-52,0,52,1),0.9)</f>
        <v>0.87800524807155345</v>
      </c>
      <c r="AP59" s="1"/>
      <c r="AQ59" s="26"/>
    </row>
    <row r="60" spans="2:43">
      <c r="B60" s="1">
        <v>39101</v>
      </c>
      <c r="C60">
        <v>7.5830000000000002</v>
      </c>
      <c r="D60">
        <v>2.113</v>
      </c>
      <c r="E60">
        <v>8.3000000000000004E-2</v>
      </c>
      <c r="F60">
        <v>1.944</v>
      </c>
      <c r="G60">
        <v>2037.32</v>
      </c>
      <c r="I60" s="14">
        <f t="shared" si="3"/>
        <v>-8.0291085506367432E-2</v>
      </c>
      <c r="J60" s="15">
        <f t="shared" si="4"/>
        <v>-3.4719049794426748E-2</v>
      </c>
      <c r="K60" s="15">
        <f t="shared" si="5"/>
        <v>0</v>
      </c>
      <c r="L60" s="15">
        <f t="shared" si="5"/>
        <v>-1.4198782961460488E-2</v>
      </c>
      <c r="M60" s="16">
        <f t="shared" si="6"/>
        <v>-1.7031583213517165E-2</v>
      </c>
      <c r="O60" s="13">
        <f t="shared" si="7"/>
        <v>-3.2302229565563667E-2</v>
      </c>
      <c r="Q60" s="5">
        <f t="shared" si="9"/>
        <v>97.389101402386274</v>
      </c>
      <c r="R60" s="6">
        <f t="shared" si="10"/>
        <v>126.04916196969607</v>
      </c>
      <c r="T60" s="11">
        <f t="shared" si="1"/>
        <v>0.77262791660447483</v>
      </c>
      <c r="V60" s="9">
        <v>39101</v>
      </c>
      <c r="W60">
        <v>49557.418100000003</v>
      </c>
      <c r="X60">
        <v>994.58</v>
      </c>
      <c r="Y60">
        <v>13.442399999999999</v>
      </c>
      <c r="Z60">
        <v>3336.8802999999998</v>
      </c>
      <c r="AC60" s="24">
        <f t="shared" si="11"/>
        <v>-7.5631314522655896E-2</v>
      </c>
      <c r="AE60" s="5">
        <f t="shared" si="12"/>
        <v>77.278216028938886</v>
      </c>
      <c r="AF60" s="6">
        <f t="shared" si="13"/>
        <v>126.04916196969607</v>
      </c>
      <c r="AH60" s="1">
        <f t="shared" si="2"/>
        <v>39101</v>
      </c>
      <c r="AI60">
        <f t="shared" si="8"/>
        <v>0.61307996674755849</v>
      </c>
      <c r="AJ60">
        <f t="shared" ca="1" si="14"/>
        <v>0.6998275145723869</v>
      </c>
      <c r="AK60">
        <f t="shared" ca="1" si="15"/>
        <v>0.73072879957191361</v>
      </c>
      <c r="AL60">
        <f t="shared" ca="1" si="16"/>
        <v>0.77320636268065512</v>
      </c>
      <c r="AM60">
        <f t="shared" ca="1" si="17"/>
        <v>0.81979796105479741</v>
      </c>
      <c r="AN60">
        <f t="shared" ca="1" si="18"/>
        <v>0.87287301442630039</v>
      </c>
      <c r="AP60" s="1"/>
      <c r="AQ60" s="26"/>
    </row>
    <row r="61" spans="2:43">
      <c r="B61" s="1">
        <v>39108</v>
      </c>
      <c r="C61">
        <v>8.5459999999999994</v>
      </c>
      <c r="D61">
        <v>2.2440000000000002</v>
      </c>
      <c r="E61">
        <v>8.3000000000000004E-2</v>
      </c>
      <c r="F61">
        <v>1.8979999999999999</v>
      </c>
      <c r="G61">
        <v>2039.46</v>
      </c>
      <c r="I61" s="14">
        <f t="shared" si="3"/>
        <v>0.12699459316893047</v>
      </c>
      <c r="J61" s="15">
        <f t="shared" si="4"/>
        <v>6.1997160435399934E-2</v>
      </c>
      <c r="K61" s="15">
        <f t="shared" si="5"/>
        <v>0</v>
      </c>
      <c r="L61" s="15">
        <f t="shared" si="5"/>
        <v>-2.3662551440329249E-2</v>
      </c>
      <c r="M61" s="16">
        <f t="shared" si="6"/>
        <v>1.0503995444997027E-3</v>
      </c>
      <c r="O61" s="13">
        <f t="shared" si="7"/>
        <v>4.1332300541000289E-2</v>
      </c>
      <c r="Q61" s="5">
        <f t="shared" si="9"/>
        <v>101.41441701096765</v>
      </c>
      <c r="R61" s="6">
        <f t="shared" si="10"/>
        <v>126.1815639520136</v>
      </c>
      <c r="T61" s="11">
        <f t="shared" si="1"/>
        <v>0.80371818064907796</v>
      </c>
      <c r="V61" s="9">
        <v>39108</v>
      </c>
      <c r="W61">
        <v>55850.423600000002</v>
      </c>
      <c r="X61">
        <v>1030.26</v>
      </c>
      <c r="Y61">
        <v>13.468500000000001</v>
      </c>
      <c r="Z61">
        <v>3257.4306999999999</v>
      </c>
      <c r="AC61" s="24">
        <f t="shared" si="11"/>
        <v>0.11643703074448995</v>
      </c>
      <c r="AE61" s="5">
        <f t="shared" si="12"/>
        <v>86.276262044579781</v>
      </c>
      <c r="AF61" s="6">
        <f t="shared" si="13"/>
        <v>126.1815639520136</v>
      </c>
      <c r="AH61" s="1">
        <f t="shared" si="2"/>
        <v>39108</v>
      </c>
      <c r="AI61">
        <f t="shared" si="8"/>
        <v>0.68374697017854624</v>
      </c>
      <c r="AJ61">
        <f t="shared" ca="1" si="14"/>
        <v>0.68591413898457843</v>
      </c>
      <c r="AK61">
        <f t="shared" ca="1" si="15"/>
        <v>0.72895601007882571</v>
      </c>
      <c r="AL61">
        <f t="shared" ca="1" si="16"/>
        <v>0.77269356603931083</v>
      </c>
      <c r="AM61">
        <f t="shared" ca="1" si="17"/>
        <v>0.81382712037718263</v>
      </c>
      <c r="AN61">
        <f t="shared" ca="1" si="18"/>
        <v>0.87055246088968474</v>
      </c>
      <c r="AP61" s="1"/>
      <c r="AQ61" s="26"/>
    </row>
    <row r="62" spans="2:43">
      <c r="B62" s="1">
        <v>39115</v>
      </c>
      <c r="C62">
        <v>8.8770000000000007</v>
      </c>
      <c r="D62">
        <v>2.254</v>
      </c>
      <c r="E62">
        <v>0.09</v>
      </c>
      <c r="F62">
        <v>1.88</v>
      </c>
      <c r="G62">
        <v>2081.27</v>
      </c>
      <c r="I62" s="14">
        <f t="shared" si="3"/>
        <v>3.8731570325298614E-2</v>
      </c>
      <c r="J62" s="15">
        <f t="shared" si="4"/>
        <v>4.4563279857396942E-3</v>
      </c>
      <c r="K62" s="15">
        <f t="shared" si="5"/>
        <v>8.43373493975903E-2</v>
      </c>
      <c r="L62" s="15">
        <f t="shared" si="5"/>
        <v>-9.4836670179135885E-3</v>
      </c>
      <c r="M62" s="16">
        <f t="shared" si="6"/>
        <v>2.0500524648681573E-2</v>
      </c>
      <c r="O62" s="13">
        <f t="shared" si="7"/>
        <v>2.9510395172678755E-2</v>
      </c>
      <c r="Q62" s="5">
        <f t="shared" si="9"/>
        <v>104.40719653316815</v>
      </c>
      <c r="R62" s="6">
        <f t="shared" si="10"/>
        <v>128.76835221402104</v>
      </c>
      <c r="T62" s="11">
        <f t="shared" si="1"/>
        <v>0.81081410717780156</v>
      </c>
      <c r="V62" s="9">
        <v>39115</v>
      </c>
      <c r="W62">
        <v>58013.644200000002</v>
      </c>
      <c r="X62">
        <v>1034.72</v>
      </c>
      <c r="Y62">
        <v>14.588699999999999</v>
      </c>
      <c r="Z62">
        <v>3225.6509000000001</v>
      </c>
      <c r="AC62" s="24">
        <f t="shared" si="11"/>
        <v>3.5543691384449121E-2</v>
      </c>
      <c r="AE62" s="5">
        <f t="shared" si="12"/>
        <v>89.342838876496188</v>
      </c>
      <c r="AF62" s="6">
        <f t="shared" si="13"/>
        <v>128.76835221402104</v>
      </c>
      <c r="AH62" s="1">
        <f t="shared" si="2"/>
        <v>39115</v>
      </c>
      <c r="AI62">
        <f t="shared" si="8"/>
        <v>0.69382606316187712</v>
      </c>
      <c r="AJ62">
        <f t="shared" ca="1" si="14"/>
        <v>0.68381593843114397</v>
      </c>
      <c r="AK62">
        <f t="shared" ca="1" si="15"/>
        <v>0.72680630826448611</v>
      </c>
      <c r="AL62">
        <f t="shared" ca="1" si="16"/>
        <v>0.76986176120250505</v>
      </c>
      <c r="AM62">
        <f t="shared" ca="1" si="17"/>
        <v>0.80938703834188797</v>
      </c>
      <c r="AN62">
        <f t="shared" ca="1" si="18"/>
        <v>0.85750371671398395</v>
      </c>
      <c r="AP62" s="1"/>
      <c r="AQ62" s="26"/>
    </row>
    <row r="63" spans="2:43">
      <c r="B63" s="1">
        <v>39122</v>
      </c>
      <c r="C63">
        <v>8.4130000000000003</v>
      </c>
      <c r="D63">
        <v>2.2829999999999999</v>
      </c>
      <c r="E63">
        <v>8.5000000000000006E-2</v>
      </c>
      <c r="F63">
        <v>1.833</v>
      </c>
      <c r="G63">
        <v>2100.2399999999998</v>
      </c>
      <c r="I63" s="14">
        <f t="shared" si="3"/>
        <v>-5.226991100597056E-2</v>
      </c>
      <c r="J63" s="15">
        <f t="shared" si="4"/>
        <v>1.2866015971606082E-2</v>
      </c>
      <c r="K63" s="15">
        <f t="shared" si="5"/>
        <v>-5.5555555555555469E-2</v>
      </c>
      <c r="L63" s="15">
        <f t="shared" si="5"/>
        <v>-2.4999999999999911E-2</v>
      </c>
      <c r="M63" s="16">
        <f t="shared" si="6"/>
        <v>9.1146271267061874E-3</v>
      </c>
      <c r="O63" s="13">
        <f t="shared" si="7"/>
        <v>-2.9989862647479965E-2</v>
      </c>
      <c r="Q63" s="5">
        <f t="shared" si="9"/>
        <v>101.27603904972999</v>
      </c>
      <c r="R63" s="6">
        <f t="shared" si="10"/>
        <v>129.94202773017221</v>
      </c>
      <c r="T63" s="11">
        <f t="shared" si="1"/>
        <v>0.77939401761554894</v>
      </c>
      <c r="V63" s="9">
        <v>39122</v>
      </c>
      <c r="W63">
        <v>54985.135300000002</v>
      </c>
      <c r="X63">
        <v>1048.0999999999999</v>
      </c>
      <c r="Y63">
        <v>13.8592</v>
      </c>
      <c r="Z63">
        <v>3146.2013999999999</v>
      </c>
      <c r="AC63" s="24">
        <f t="shared" si="11"/>
        <v>-4.9776473738414928E-2</v>
      </c>
      <c r="AE63" s="5">
        <f t="shared" si="12"/>
        <v>84.895667403444833</v>
      </c>
      <c r="AF63" s="6">
        <f t="shared" si="13"/>
        <v>129.94202773017221</v>
      </c>
      <c r="AH63" s="1">
        <f t="shared" si="2"/>
        <v>39122</v>
      </c>
      <c r="AI63">
        <f t="shared" si="8"/>
        <v>0.65333494394694802</v>
      </c>
      <c r="AJ63">
        <f t="shared" ca="1" si="14"/>
        <v>0.68381593843114397</v>
      </c>
      <c r="AK63">
        <f t="shared" ca="1" si="15"/>
        <v>0.72409200721811284</v>
      </c>
      <c r="AL63">
        <f t="shared" ca="1" si="16"/>
        <v>0.7670652904823807</v>
      </c>
      <c r="AM63">
        <f t="shared" ca="1" si="17"/>
        <v>0.80535672207276832</v>
      </c>
      <c r="AN63">
        <f t="shared" ca="1" si="18"/>
        <v>0.85448316696073567</v>
      </c>
      <c r="AP63" s="1"/>
      <c r="AQ63" s="26"/>
    </row>
    <row r="64" spans="2:43">
      <c r="B64" s="1">
        <v>39129</v>
      </c>
      <c r="C64">
        <v>8.1539999999999999</v>
      </c>
      <c r="D64">
        <v>2.2730000000000001</v>
      </c>
      <c r="E64">
        <v>8.8999999999999996E-2</v>
      </c>
      <c r="F64">
        <v>1.921</v>
      </c>
      <c r="G64">
        <v>2145.4899999999998</v>
      </c>
      <c r="I64" s="14">
        <f t="shared" si="3"/>
        <v>-3.0785688814929268E-2</v>
      </c>
      <c r="J64" s="15">
        <f t="shared" si="4"/>
        <v>-4.3802014892684316E-3</v>
      </c>
      <c r="K64" s="15">
        <f t="shared" si="5"/>
        <v>4.7058823529411598E-2</v>
      </c>
      <c r="L64" s="15">
        <f t="shared" si="5"/>
        <v>4.8008728859792793E-2</v>
      </c>
      <c r="M64" s="16">
        <f t="shared" si="6"/>
        <v>2.1545156743991267E-2</v>
      </c>
      <c r="O64" s="13">
        <f t="shared" si="7"/>
        <v>1.4975415521251673E-2</v>
      </c>
      <c r="Q64" s="5">
        <f t="shared" si="9"/>
        <v>102.79268981684619</v>
      </c>
      <c r="R64" s="6">
        <f t="shared" si="10"/>
        <v>132.74164908525083</v>
      </c>
      <c r="T64" s="11">
        <f t="shared" si="1"/>
        <v>0.77438159406042573</v>
      </c>
      <c r="V64" s="9">
        <v>39129</v>
      </c>
      <c r="W64">
        <v>53293.890099999997</v>
      </c>
      <c r="X64">
        <v>2447.64</v>
      </c>
      <c r="Y64">
        <v>14.458399999999999</v>
      </c>
      <c r="Z64">
        <v>3297.1554999999998</v>
      </c>
      <c r="AC64" s="24">
        <f t="shared" si="11"/>
        <v>-2.6111889917174311E-2</v>
      </c>
      <c r="AE64" s="5">
        <f t="shared" si="12"/>
        <v>82.678881081761034</v>
      </c>
      <c r="AF64" s="6">
        <f t="shared" si="13"/>
        <v>132.74164908525083</v>
      </c>
      <c r="AH64" s="1">
        <f t="shared" si="2"/>
        <v>39129</v>
      </c>
      <c r="AI64">
        <f t="shared" si="8"/>
        <v>0.62285561202168038</v>
      </c>
      <c r="AJ64">
        <f t="shared" ca="1" si="14"/>
        <v>0.68088790482405348</v>
      </c>
      <c r="AK64">
        <f t="shared" ca="1" si="15"/>
        <v>0.72098352544802247</v>
      </c>
      <c r="AL64">
        <f t="shared" ca="1" si="16"/>
        <v>0.7657851991131559</v>
      </c>
      <c r="AM64">
        <f t="shared" ca="1" si="17"/>
        <v>0.80359265037532335</v>
      </c>
      <c r="AN64">
        <f t="shared" ca="1" si="18"/>
        <v>0.84448277334464605</v>
      </c>
      <c r="AP64" s="1"/>
      <c r="AQ64" s="26"/>
    </row>
    <row r="65" spans="2:43">
      <c r="B65" s="1">
        <v>39136</v>
      </c>
      <c r="C65">
        <v>8.1240000000000006</v>
      </c>
      <c r="D65">
        <v>2.4969999999999999</v>
      </c>
      <c r="E65">
        <v>9.1999999999999998E-2</v>
      </c>
      <c r="F65">
        <v>1.907</v>
      </c>
      <c r="G65">
        <v>2202.4499999999998</v>
      </c>
      <c r="I65" s="14">
        <f t="shared" si="3"/>
        <v>-3.6791758646061989E-3</v>
      </c>
      <c r="J65" s="15">
        <f t="shared" si="4"/>
        <v>9.8548174219093676E-2</v>
      </c>
      <c r="K65" s="15">
        <f t="shared" si="5"/>
        <v>3.3707865168539408E-2</v>
      </c>
      <c r="L65" s="15">
        <f t="shared" si="5"/>
        <v>-7.2878709005725906E-3</v>
      </c>
      <c r="M65" s="16">
        <f t="shared" si="6"/>
        <v>2.6548713813627778E-2</v>
      </c>
      <c r="O65" s="13">
        <f t="shared" si="7"/>
        <v>3.0322248155613574E-2</v>
      </c>
      <c r="Q65" s="5">
        <f t="shared" si="9"/>
        <v>105.90959526605562</v>
      </c>
      <c r="R65" s="6">
        <f t="shared" si="10"/>
        <v>136.26576913796416</v>
      </c>
      <c r="T65" s="11">
        <f t="shared" si="1"/>
        <v>0.77722817649696008</v>
      </c>
      <c r="V65" s="9">
        <v>39136</v>
      </c>
      <c r="W65">
        <v>53097.233699999997</v>
      </c>
      <c r="X65">
        <v>2688.22</v>
      </c>
      <c r="Y65">
        <v>14.927300000000001</v>
      </c>
      <c r="Z65">
        <v>3273.3206</v>
      </c>
      <c r="AC65" s="24">
        <f t="shared" si="11"/>
        <v>3.6561943481564933E-4</v>
      </c>
      <c r="AE65" s="5">
        <f t="shared" si="12"/>
        <v>82.709110087533332</v>
      </c>
      <c r="AF65" s="6">
        <f t="shared" si="13"/>
        <v>136.26576913796416</v>
      </c>
      <c r="AH65" s="1">
        <f t="shared" si="2"/>
        <v>39136</v>
      </c>
      <c r="AI65">
        <f t="shared" si="8"/>
        <v>0.60696909143626054</v>
      </c>
      <c r="AJ65">
        <f t="shared" ca="1" si="14"/>
        <v>0.68034907394525512</v>
      </c>
      <c r="AK65">
        <f t="shared" ca="1" si="15"/>
        <v>0.71448067989685327</v>
      </c>
      <c r="AL65">
        <f t="shared" ca="1" si="16"/>
        <v>0.76142798607575468</v>
      </c>
      <c r="AM65">
        <f t="shared" ca="1" si="17"/>
        <v>0.80252105633480164</v>
      </c>
      <c r="AN65">
        <f t="shared" ca="1" si="18"/>
        <v>0.83818537419310712</v>
      </c>
      <c r="AP65" s="1"/>
      <c r="AQ65" s="26"/>
    </row>
    <row r="66" spans="2:43">
      <c r="B66" s="1">
        <v>39143</v>
      </c>
      <c r="C66">
        <v>7.9740000000000002</v>
      </c>
      <c r="D66">
        <v>2.2639999999999998</v>
      </c>
      <c r="E66">
        <v>8.1000000000000003E-2</v>
      </c>
      <c r="F66">
        <v>1.829</v>
      </c>
      <c r="G66">
        <v>1997.64</v>
      </c>
      <c r="I66" s="14">
        <f t="shared" si="3"/>
        <v>-1.8463810930576141E-2</v>
      </c>
      <c r="J66" s="15">
        <f t="shared" si="4"/>
        <v>-9.33119743692431E-2</v>
      </c>
      <c r="K66" s="15">
        <f t="shared" si="5"/>
        <v>-0.11956521739130432</v>
      </c>
      <c r="L66" s="15">
        <f t="shared" si="5"/>
        <v>-4.0901940220241295E-2</v>
      </c>
      <c r="M66" s="16">
        <f t="shared" si="6"/>
        <v>-9.2991895389225476E-2</v>
      </c>
      <c r="O66" s="13">
        <f t="shared" si="7"/>
        <v>-6.8060735727841215E-2</v>
      </c>
      <c r="Q66" s="5">
        <f t="shared" si="9"/>
        <v>98.701310291609985</v>
      </c>
      <c r="R66" s="6">
        <f t="shared" si="10"/>
        <v>123.59415698915424</v>
      </c>
      <c r="T66" s="11">
        <f t="shared" si="1"/>
        <v>0.79859204266647754</v>
      </c>
      <c r="V66" s="9">
        <v>39143</v>
      </c>
      <c r="W66">
        <v>52113.9516</v>
      </c>
      <c r="X66">
        <v>2437.1799999999998</v>
      </c>
      <c r="Y66">
        <v>13.208</v>
      </c>
      <c r="Z66">
        <v>3138.2564000000002</v>
      </c>
      <c r="AC66" s="24">
        <f t="shared" si="11"/>
        <v>-2.313872860617815E-2</v>
      </c>
      <c r="AE66" s="5">
        <f t="shared" si="12"/>
        <v>80.795326435959382</v>
      </c>
      <c r="AF66" s="6">
        <f t="shared" si="13"/>
        <v>123.59415698915424</v>
      </c>
      <c r="AH66" s="1">
        <f t="shared" si="2"/>
        <v>39143</v>
      </c>
      <c r="AI66">
        <f t="shared" si="8"/>
        <v>0.65371477425950986</v>
      </c>
      <c r="AJ66">
        <f t="shared" ca="1" si="14"/>
        <v>0.66860739737931352</v>
      </c>
      <c r="AK66">
        <f t="shared" ca="1" si="15"/>
        <v>0.70833645852280192</v>
      </c>
      <c r="AL66">
        <f t="shared" ca="1" si="16"/>
        <v>0.75821838976098932</v>
      </c>
      <c r="AM66">
        <f t="shared" ca="1" si="17"/>
        <v>0.80062194337424386</v>
      </c>
      <c r="AN66">
        <f t="shared" ca="1" si="18"/>
        <v>0.83019156293536567</v>
      </c>
      <c r="AP66" s="1"/>
      <c r="AQ66" s="26"/>
    </row>
    <row r="67" spans="2:43">
      <c r="B67" s="1">
        <v>39150</v>
      </c>
      <c r="C67">
        <v>8.3650000000000002</v>
      </c>
      <c r="D67">
        <v>2.3119999999999998</v>
      </c>
      <c r="E67">
        <v>0.08</v>
      </c>
      <c r="F67">
        <v>1.829</v>
      </c>
      <c r="G67">
        <v>2036.46</v>
      </c>
      <c r="I67" s="14">
        <f t="shared" si="3"/>
        <v>4.9034361675445171E-2</v>
      </c>
      <c r="J67" s="15">
        <f t="shared" si="4"/>
        <v>2.1201413427561766E-2</v>
      </c>
      <c r="K67" s="15">
        <f t="shared" si="5"/>
        <v>-1.2345679012345734E-2</v>
      </c>
      <c r="L67" s="15">
        <f t="shared" si="5"/>
        <v>0</v>
      </c>
      <c r="M67" s="16">
        <f t="shared" si="6"/>
        <v>1.9432930858412911E-2</v>
      </c>
      <c r="O67" s="13">
        <f t="shared" si="7"/>
        <v>1.4472524022665301E-2</v>
      </c>
      <c r="Q67" s="5">
        <f t="shared" si="9"/>
        <v>100.12976737587385</v>
      </c>
      <c r="R67" s="6">
        <f t="shared" si="10"/>
        <v>125.9959536964283</v>
      </c>
      <c r="T67" s="11">
        <f t="shared" si="1"/>
        <v>0.79470621427354859</v>
      </c>
      <c r="V67" s="9">
        <v>39150</v>
      </c>
      <c r="W67">
        <v>54670.485000000001</v>
      </c>
      <c r="X67">
        <v>2489.48</v>
      </c>
      <c r="Y67">
        <v>12.9214</v>
      </c>
      <c r="Z67">
        <v>3138.2564000000002</v>
      </c>
      <c r="AC67" s="24">
        <f t="shared" si="11"/>
        <v>4.5177914528144188E-2</v>
      </c>
      <c r="AE67" s="5">
        <f t="shared" si="12"/>
        <v>84.445490787956658</v>
      </c>
      <c r="AF67" s="6">
        <f t="shared" si="13"/>
        <v>125.9959536964283</v>
      </c>
      <c r="AH67" s="1">
        <f t="shared" si="2"/>
        <v>39150</v>
      </c>
      <c r="AI67">
        <f t="shared" si="8"/>
        <v>0.67022383108760486</v>
      </c>
      <c r="AJ67">
        <f t="shared" ca="1" si="14"/>
        <v>0.65507384653180756</v>
      </c>
      <c r="AK67">
        <f t="shared" ca="1" si="15"/>
        <v>0.70383150850990317</v>
      </c>
      <c r="AL67">
        <f t="shared" ca="1" si="16"/>
        <v>0.75789881540679094</v>
      </c>
      <c r="AM67">
        <f t="shared" ca="1" si="17"/>
        <v>0.7983104640235722</v>
      </c>
      <c r="AN67">
        <f t="shared" ca="1" si="18"/>
        <v>0.82029073387083584</v>
      </c>
      <c r="AP67" s="1"/>
      <c r="AQ67" s="26"/>
    </row>
    <row r="68" spans="2:43">
      <c r="B68" s="1">
        <v>39157</v>
      </c>
      <c r="C68">
        <v>7.9909999999999997</v>
      </c>
      <c r="D68">
        <v>2.234</v>
      </c>
      <c r="E68">
        <v>8.5000000000000006E-2</v>
      </c>
      <c r="F68">
        <v>1.7589999999999999</v>
      </c>
      <c r="G68">
        <v>1985.79</v>
      </c>
      <c r="I68" s="14">
        <f t="shared" si="3"/>
        <v>-4.4710101613867348E-2</v>
      </c>
      <c r="J68" s="15">
        <f t="shared" si="4"/>
        <v>-3.3737024221453193E-2</v>
      </c>
      <c r="K68" s="15">
        <f t="shared" si="5"/>
        <v>6.25E-2</v>
      </c>
      <c r="L68" s="15">
        <f t="shared" si="5"/>
        <v>-3.8272279934390419E-2</v>
      </c>
      <c r="M68" s="16">
        <f t="shared" si="6"/>
        <v>-2.4881411861760183E-2</v>
      </c>
      <c r="O68" s="13">
        <f t="shared" si="7"/>
        <v>-1.355485144242774E-2</v>
      </c>
      <c r="Q68" s="5">
        <f t="shared" si="9"/>
        <v>98.772523254129041</v>
      </c>
      <c r="R68" s="6">
        <f t="shared" si="10"/>
        <v>122.8609964795922</v>
      </c>
      <c r="T68" s="11">
        <f t="shared" si="1"/>
        <v>0.80393718172826012</v>
      </c>
      <c r="V68" s="9">
        <v>39157</v>
      </c>
      <c r="W68">
        <v>49872.068399999996</v>
      </c>
      <c r="X68">
        <v>2405.8000000000002</v>
      </c>
      <c r="Y68">
        <v>13.7811</v>
      </c>
      <c r="Z68">
        <v>3019.0821000000001</v>
      </c>
      <c r="AC68" s="24">
        <f t="shared" si="11"/>
        <v>-4.3899205084121304E-2</v>
      </c>
      <c r="AE68" s="5">
        <f t="shared" si="12"/>
        <v>80.738400869426869</v>
      </c>
      <c r="AF68" s="6">
        <f t="shared" si="13"/>
        <v>122.8609964795922</v>
      </c>
      <c r="AH68" s="1">
        <f t="shared" si="2"/>
        <v>39157</v>
      </c>
      <c r="AI68">
        <f t="shared" si="8"/>
        <v>0.65715241763351562</v>
      </c>
      <c r="AJ68">
        <f t="shared" ca="1" si="14"/>
        <v>0.65507384653180756</v>
      </c>
      <c r="AK68">
        <f t="shared" ca="1" si="15"/>
        <v>0.69786515241927671</v>
      </c>
      <c r="AL68">
        <f t="shared" ca="1" si="16"/>
        <v>0.75444109014107696</v>
      </c>
      <c r="AM68">
        <f t="shared" ca="1" si="17"/>
        <v>0.78864388698149712</v>
      </c>
      <c r="AN68">
        <f t="shared" ca="1" si="18"/>
        <v>0.81883759135910272</v>
      </c>
      <c r="AP68" s="1"/>
      <c r="AQ68" s="26"/>
    </row>
    <row r="69" spans="2:43">
      <c r="B69" s="1">
        <v>39164</v>
      </c>
      <c r="C69">
        <v>8.0350000000000001</v>
      </c>
      <c r="D69">
        <v>2.3119999999999998</v>
      </c>
      <c r="E69">
        <v>8.7999999999999995E-2</v>
      </c>
      <c r="F69">
        <v>1.81</v>
      </c>
      <c r="G69">
        <v>2085.5100000000002</v>
      </c>
      <c r="I69" s="14">
        <f t="shared" si="3"/>
        <v>5.5061944687775366E-3</v>
      </c>
      <c r="J69" s="15">
        <f t="shared" si="4"/>
        <v>3.4914950760966734E-2</v>
      </c>
      <c r="K69" s="15">
        <f t="shared" si="5"/>
        <v>3.5294117647058698E-2</v>
      </c>
      <c r="L69" s="15">
        <f t="shared" si="5"/>
        <v>2.8993746446844826E-2</v>
      </c>
      <c r="M69" s="16">
        <f t="shared" si="6"/>
        <v>5.0216790295046332E-2</v>
      </c>
      <c r="O69" s="13">
        <f t="shared" si="7"/>
        <v>2.6177252330911949E-2</v>
      </c>
      <c r="Q69" s="5">
        <f t="shared" si="9"/>
        <v>101.35811651871323</v>
      </c>
      <c r="R69" s="6">
        <f t="shared" si="10"/>
        <v>129.03068137524832</v>
      </c>
      <c r="T69" s="11">
        <f t="shared" si="1"/>
        <v>0.78553500174072977</v>
      </c>
      <c r="V69" s="9">
        <v>39164</v>
      </c>
      <c r="W69">
        <v>50147.3874</v>
      </c>
      <c r="X69">
        <v>2489.48</v>
      </c>
      <c r="Y69">
        <v>14.354200000000001</v>
      </c>
      <c r="Z69">
        <v>3106.4766</v>
      </c>
      <c r="AC69" s="24">
        <f t="shared" si="11"/>
        <v>8.0748269904573535E-3</v>
      </c>
      <c r="AE69" s="5">
        <f t="shared" si="12"/>
        <v>81.390349487933676</v>
      </c>
      <c r="AF69" s="6">
        <f t="shared" si="13"/>
        <v>129.03068137524832</v>
      </c>
      <c r="AH69" s="1">
        <f t="shared" si="2"/>
        <v>39164</v>
      </c>
      <c r="AI69">
        <f t="shared" si="8"/>
        <v>0.63078291628355776</v>
      </c>
      <c r="AJ69">
        <f t="shared" ca="1" si="14"/>
        <v>0.65405853859691043</v>
      </c>
      <c r="AK69">
        <f t="shared" ca="1" si="15"/>
        <v>0.69147871054753862</v>
      </c>
      <c r="AL69">
        <f t="shared" ca="1" si="16"/>
        <v>0.74725333473273636</v>
      </c>
      <c r="AM69">
        <f t="shared" ca="1" si="17"/>
        <v>0.78396090927207629</v>
      </c>
      <c r="AN69">
        <f t="shared" ca="1" si="18"/>
        <v>0.81156495244517002</v>
      </c>
      <c r="AP69" s="1"/>
      <c r="AQ69" s="26"/>
    </row>
    <row r="70" spans="2:43">
      <c r="B70" s="1">
        <v>39171</v>
      </c>
      <c r="C70">
        <v>8.1929999999999996</v>
      </c>
      <c r="D70">
        <v>2.3410000000000002</v>
      </c>
      <c r="E70">
        <v>8.4000000000000005E-2</v>
      </c>
      <c r="F70">
        <v>1.796</v>
      </c>
      <c r="G70">
        <v>2102.7800000000002</v>
      </c>
      <c r="I70" s="14">
        <f t="shared" si="3"/>
        <v>1.9663970130678221E-2</v>
      </c>
      <c r="J70" s="15">
        <f t="shared" si="4"/>
        <v>1.2543252595155874E-2</v>
      </c>
      <c r="K70" s="15">
        <f t="shared" si="5"/>
        <v>-4.5454545454545303E-2</v>
      </c>
      <c r="L70" s="15">
        <f t="shared" si="5"/>
        <v>-7.7348066298342788E-3</v>
      </c>
      <c r="M70" s="16">
        <f t="shared" si="6"/>
        <v>8.2809480654610912E-3</v>
      </c>
      <c r="O70" s="13">
        <f t="shared" si="7"/>
        <v>-5.2455323396363718E-3</v>
      </c>
      <c r="Q70" s="5">
        <f t="shared" si="9"/>
        <v>100.8264392406297</v>
      </c>
      <c r="R70" s="6">
        <f t="shared" si="10"/>
        <v>130.09917774656782</v>
      </c>
      <c r="T70" s="11">
        <f t="shared" ref="T70:T133" si="19">+Q70/R70</f>
        <v>0.77499674469149071</v>
      </c>
      <c r="V70" s="9">
        <v>39171</v>
      </c>
      <c r="W70">
        <v>51130.669500000004</v>
      </c>
      <c r="X70">
        <v>2520.86</v>
      </c>
      <c r="Y70">
        <v>13.5466</v>
      </c>
      <c r="Z70">
        <v>3082.6417999999999</v>
      </c>
      <c r="AC70" s="24">
        <f t="shared" si="11"/>
        <v>1.7802787364674052E-2</v>
      </c>
      <c r="AE70" s="5">
        <f t="shared" si="12"/>
        <v>82.839324573403857</v>
      </c>
      <c r="AF70" s="6">
        <f t="shared" si="13"/>
        <v>130.09917774656782</v>
      </c>
      <c r="AH70" s="1">
        <f t="shared" ref="AH70:AH133" si="20">+B70</f>
        <v>39171</v>
      </c>
      <c r="AI70">
        <f t="shared" si="8"/>
        <v>0.63673980119055185</v>
      </c>
      <c r="AJ70">
        <f t="shared" ca="1" si="14"/>
        <v>0.65337292697820426</v>
      </c>
      <c r="AK70">
        <f t="shared" ca="1" si="15"/>
        <v>0.68426423207302878</v>
      </c>
      <c r="AL70">
        <f t="shared" ca="1" si="16"/>
        <v>0.74264343606717631</v>
      </c>
      <c r="AM70">
        <f t="shared" ca="1" si="17"/>
        <v>0.7833190487268249</v>
      </c>
      <c r="AN70">
        <f t="shared" ca="1" si="18"/>
        <v>0.80812369147157803</v>
      </c>
      <c r="AP70" s="1"/>
      <c r="AQ70" s="26"/>
    </row>
    <row r="71" spans="2:43">
      <c r="B71" s="1">
        <v>39178</v>
      </c>
      <c r="C71">
        <v>8.4450000000000003</v>
      </c>
      <c r="D71">
        <v>2.38</v>
      </c>
      <c r="E71">
        <v>8.4000000000000005E-2</v>
      </c>
      <c r="F71">
        <v>1.907</v>
      </c>
      <c r="G71">
        <v>2127.48</v>
      </c>
      <c r="I71" s="14">
        <f t="shared" ref="I71:I134" si="21">+C71/C70-1</f>
        <v>3.0757964115708525E-2</v>
      </c>
      <c r="J71" s="15">
        <f t="shared" ref="J71:J134" si="22">+D71/D70-1</f>
        <v>1.6659547202050318E-2</v>
      </c>
      <c r="K71" s="15">
        <f t="shared" ref="K71:L134" si="23">+E71/E70-1</f>
        <v>0</v>
      </c>
      <c r="L71" s="15">
        <f t="shared" si="23"/>
        <v>6.1804008908685981E-2</v>
      </c>
      <c r="M71" s="16">
        <f t="shared" ref="M71:M134" si="24">+G71/G70-1</f>
        <v>1.1746354825516558E-2</v>
      </c>
      <c r="O71" s="13">
        <f t="shared" ref="O71:O134" si="25">+AVERAGE(I71:L71)</f>
        <v>2.7305380056611206E-2</v>
      </c>
      <c r="Q71" s="5">
        <f t="shared" si="9"/>
        <v>103.5795434838499</v>
      </c>
      <c r="R71" s="6">
        <f t="shared" si="10"/>
        <v>131.62736885088694</v>
      </c>
      <c r="T71" s="11">
        <f t="shared" si="19"/>
        <v>0.78691494320751176</v>
      </c>
      <c r="V71" s="9">
        <v>39178</v>
      </c>
      <c r="W71">
        <v>52703.9208</v>
      </c>
      <c r="X71">
        <v>2562.6999999999998</v>
      </c>
      <c r="Y71">
        <v>13.6248</v>
      </c>
      <c r="Z71">
        <v>3273.3206</v>
      </c>
      <c r="AC71" s="24">
        <f t="shared" si="11"/>
        <v>3.1810817631529827E-2</v>
      </c>
      <c r="AE71" s="5">
        <f t="shared" si="12"/>
        <v>85.474511220127525</v>
      </c>
      <c r="AF71" s="6">
        <f t="shared" si="13"/>
        <v>131.62736885088694</v>
      </c>
      <c r="AH71" s="1">
        <f t="shared" si="20"/>
        <v>39178</v>
      </c>
      <c r="AI71">
        <f t="shared" ref="AI71:AI134" si="26">+(AE71/$AE$6)/(AF71/$AF$6)</f>
        <v>0.64936731597937414</v>
      </c>
      <c r="AJ71">
        <f t="shared" ca="1" si="14"/>
        <v>0.65208467752195443</v>
      </c>
      <c r="AK71">
        <f t="shared" ca="1" si="15"/>
        <v>0.68295278535785386</v>
      </c>
      <c r="AL71">
        <f t="shared" ca="1" si="16"/>
        <v>0.74178045367556511</v>
      </c>
      <c r="AM71">
        <f t="shared" ca="1" si="17"/>
        <v>0.78191753727273561</v>
      </c>
      <c r="AN71">
        <f t="shared" ca="1" si="18"/>
        <v>0.80419918938017243</v>
      </c>
      <c r="AP71" s="1"/>
      <c r="AQ71" s="26"/>
    </row>
    <row r="72" spans="2:43">
      <c r="B72" s="1">
        <v>39185</v>
      </c>
      <c r="C72">
        <v>8.4450000000000003</v>
      </c>
      <c r="D72">
        <v>2.6520000000000001</v>
      </c>
      <c r="E72">
        <v>8.4000000000000005E-2</v>
      </c>
      <c r="F72">
        <v>2.0139999999999998</v>
      </c>
      <c r="G72">
        <v>2212.98</v>
      </c>
      <c r="I72" s="14">
        <f t="shared" si="21"/>
        <v>0</v>
      </c>
      <c r="J72" s="15">
        <f t="shared" si="22"/>
        <v>0.11428571428571432</v>
      </c>
      <c r="K72" s="15">
        <f t="shared" si="23"/>
        <v>0</v>
      </c>
      <c r="L72" s="15">
        <f t="shared" si="23"/>
        <v>5.6109071840587221E-2</v>
      </c>
      <c r="M72" s="16">
        <f t="shared" si="24"/>
        <v>4.0188391900276343E-2</v>
      </c>
      <c r="O72" s="13">
        <f t="shared" si="25"/>
        <v>4.2598696531575386E-2</v>
      </c>
      <c r="Q72" s="5">
        <f t="shared" ref="Q72:Q135" si="27">+Q71*(1+O72)</f>
        <v>107.99189702359755</v>
      </c>
      <c r="R72" s="6">
        <f t="shared" ref="R72:R135" si="28">+R71*(1+M72)</f>
        <v>136.9172611350686</v>
      </c>
      <c r="T72" s="11">
        <f t="shared" si="19"/>
        <v>0.78873836745144765</v>
      </c>
      <c r="V72" s="9">
        <v>39185</v>
      </c>
      <c r="W72">
        <v>52703.9208</v>
      </c>
      <c r="X72">
        <v>2855.58</v>
      </c>
      <c r="Y72">
        <v>13.7029</v>
      </c>
      <c r="Z72">
        <v>3456.0545999999999</v>
      </c>
      <c r="AC72" s="24">
        <f t="shared" ref="AC72:AC135" si="29">+SUMPRODUCT(I72:L72,W71:Z71)/SUM(W71:AA71)</f>
        <v>8.138581671950737E-3</v>
      </c>
      <c r="AE72" s="5">
        <f t="shared" ref="AE72:AE135" si="30">+AE71*(1+AC72)</f>
        <v>86.170152510562602</v>
      </c>
      <c r="AF72" s="6">
        <f t="shared" ref="AF72:AF135" si="31">+AF71*(1+M72)</f>
        <v>136.9172611350686</v>
      </c>
      <c r="AH72" s="1">
        <f t="shared" si="20"/>
        <v>39185</v>
      </c>
      <c r="AI72">
        <f t="shared" si="26"/>
        <v>0.62935930646141047</v>
      </c>
      <c r="AJ72">
        <f t="shared" ca="1" si="14"/>
        <v>0.6496251602844656</v>
      </c>
      <c r="AK72">
        <f t="shared" ca="1" si="15"/>
        <v>0.68050879840952061</v>
      </c>
      <c r="AL72">
        <f t="shared" ca="1" si="16"/>
        <v>0.73633131668924479</v>
      </c>
      <c r="AM72">
        <f t="shared" ca="1" si="17"/>
        <v>0.77554520027892471</v>
      </c>
      <c r="AN72">
        <f t="shared" ca="1" si="18"/>
        <v>0.80324759150163738</v>
      </c>
      <c r="AP72" s="1"/>
      <c r="AQ72" s="26"/>
    </row>
    <row r="73" spans="2:43">
      <c r="B73" s="1">
        <v>39192</v>
      </c>
      <c r="C73">
        <v>8.1929999999999996</v>
      </c>
      <c r="D73">
        <v>2.798</v>
      </c>
      <c r="E73">
        <v>8.3000000000000004E-2</v>
      </c>
      <c r="F73">
        <v>2.032</v>
      </c>
      <c r="G73">
        <v>2216.6</v>
      </c>
      <c r="I73" s="14">
        <f t="shared" si="21"/>
        <v>-2.984014209591479E-2</v>
      </c>
      <c r="J73" s="15">
        <f t="shared" si="22"/>
        <v>5.505279034690802E-2</v>
      </c>
      <c r="K73" s="15">
        <f t="shared" si="23"/>
        <v>-1.1904761904761862E-2</v>
      </c>
      <c r="L73" s="15">
        <f t="shared" si="23"/>
        <v>8.9374379344588917E-3</v>
      </c>
      <c r="M73" s="16">
        <f t="shared" si="24"/>
        <v>1.6358033059493682E-3</v>
      </c>
      <c r="O73" s="13">
        <f t="shared" si="25"/>
        <v>5.5613310701725649E-3</v>
      </c>
      <c r="Q73" s="5">
        <f t="shared" si="27"/>
        <v>108.59247571584176</v>
      </c>
      <c r="R73" s="6">
        <f t="shared" si="28"/>
        <v>137.14123084347489</v>
      </c>
      <c r="T73" s="11">
        <f t="shared" si="19"/>
        <v>0.79182952528538242</v>
      </c>
      <c r="V73" s="9">
        <v>39192</v>
      </c>
      <c r="W73">
        <v>51130.669500000004</v>
      </c>
      <c r="X73">
        <v>3012.48</v>
      </c>
      <c r="Y73">
        <v>13.416399999999999</v>
      </c>
      <c r="Z73">
        <v>3487.8344000000002</v>
      </c>
      <c r="AC73" s="24">
        <f t="shared" si="29"/>
        <v>-2.3458869970272335E-2</v>
      </c>
      <c r="AE73" s="5">
        <f t="shared" si="30"/>
        <v>84.148698107498774</v>
      </c>
      <c r="AF73" s="6">
        <f t="shared" si="31"/>
        <v>137.14123084347489</v>
      </c>
      <c r="AH73" s="1">
        <f t="shared" si="20"/>
        <v>39192</v>
      </c>
      <c r="AI73">
        <f t="shared" si="26"/>
        <v>0.61359153326792915</v>
      </c>
      <c r="AJ73">
        <f t="shared" ca="1" si="14"/>
        <v>0.63800255266943406</v>
      </c>
      <c r="AK73">
        <f t="shared" ca="1" si="15"/>
        <v>0.67779933348496568</v>
      </c>
      <c r="AL73">
        <f t="shared" ca="1" si="16"/>
        <v>0.73029488403706067</v>
      </c>
      <c r="AM73">
        <f t="shared" ca="1" si="17"/>
        <v>0.77302279233210114</v>
      </c>
      <c r="AN73">
        <f t="shared" ca="1" si="18"/>
        <v>0.80202566288444865</v>
      </c>
      <c r="AP73" s="1"/>
      <c r="AQ73" s="26"/>
    </row>
    <row r="74" spans="2:43">
      <c r="B74" s="1">
        <v>39199</v>
      </c>
      <c r="C74">
        <v>8.1929999999999996</v>
      </c>
      <c r="D74">
        <v>2.7690000000000001</v>
      </c>
      <c r="E74">
        <v>8.2000000000000003E-2</v>
      </c>
      <c r="F74">
        <v>2.0230000000000001</v>
      </c>
      <c r="G74">
        <v>2197.77</v>
      </c>
      <c r="I74" s="14">
        <f t="shared" si="21"/>
        <v>0</v>
      </c>
      <c r="J74" s="15">
        <f t="shared" si="22"/>
        <v>-1.0364546104360217E-2</v>
      </c>
      <c r="K74" s="15">
        <f t="shared" si="23"/>
        <v>-1.2048192771084376E-2</v>
      </c>
      <c r="L74" s="15">
        <f t="shared" si="23"/>
        <v>-4.4291338582677087E-3</v>
      </c>
      <c r="M74" s="16">
        <f t="shared" si="24"/>
        <v>-8.4949923305963626E-3</v>
      </c>
      <c r="O74" s="13">
        <f t="shared" si="25"/>
        <v>-6.7104681834280755E-3</v>
      </c>
      <c r="Q74" s="5">
        <f t="shared" si="27"/>
        <v>107.86376936259092</v>
      </c>
      <c r="R74" s="6">
        <f t="shared" si="28"/>
        <v>135.97621713925102</v>
      </c>
      <c r="T74" s="11">
        <f t="shared" si="19"/>
        <v>0.79325467079385947</v>
      </c>
      <c r="V74" s="9">
        <v>39199</v>
      </c>
      <c r="W74">
        <v>51130.669500000004</v>
      </c>
      <c r="X74">
        <v>2981.1</v>
      </c>
      <c r="Y74">
        <v>13.286099999999999</v>
      </c>
      <c r="Z74">
        <v>3471.9445000000001</v>
      </c>
      <c r="AC74" s="24">
        <f t="shared" si="29"/>
        <v>-8.124417360800937E-4</v>
      </c>
      <c r="AE74" s="5">
        <f t="shared" si="30"/>
        <v>84.080332193119432</v>
      </c>
      <c r="AF74" s="6">
        <f t="shared" si="31"/>
        <v>135.97621713925102</v>
      </c>
      <c r="AH74" s="1">
        <f t="shared" si="20"/>
        <v>39199</v>
      </c>
      <c r="AI74">
        <f t="shared" si="26"/>
        <v>0.61834586931488278</v>
      </c>
      <c r="AJ74">
        <f t="shared" ca="1" si="14"/>
        <v>0.63137860477425722</v>
      </c>
      <c r="AK74">
        <f t="shared" ca="1" si="15"/>
        <v>0.66949424756132536</v>
      </c>
      <c r="AL74">
        <f t="shared" ca="1" si="16"/>
        <v>0.72848496719029665</v>
      </c>
      <c r="AM74">
        <f t="shared" ca="1" si="17"/>
        <v>0.77302279233210114</v>
      </c>
      <c r="AN74">
        <f t="shared" ca="1" si="18"/>
        <v>0.80202566288444865</v>
      </c>
      <c r="AP74" s="1"/>
      <c r="AQ74" s="26"/>
    </row>
    <row r="75" spans="2:43">
      <c r="B75" s="1">
        <v>39206</v>
      </c>
      <c r="C75">
        <v>8.1769999999999996</v>
      </c>
      <c r="D75">
        <v>2.6040000000000001</v>
      </c>
      <c r="E75">
        <v>0.08</v>
      </c>
      <c r="F75">
        <v>1.9950000000000001</v>
      </c>
      <c r="G75">
        <v>2163.73</v>
      </c>
      <c r="I75" s="14">
        <f t="shared" si="21"/>
        <v>-1.9528866105211762E-3</v>
      </c>
      <c r="J75" s="15">
        <f t="shared" si="22"/>
        <v>-5.95882990249188E-2</v>
      </c>
      <c r="K75" s="15">
        <f t="shared" si="23"/>
        <v>-2.4390243902439046E-2</v>
      </c>
      <c r="L75" s="15">
        <f t="shared" si="23"/>
        <v>-1.384083044982698E-2</v>
      </c>
      <c r="M75" s="16">
        <f t="shared" si="24"/>
        <v>-1.5488426905454156E-2</v>
      </c>
      <c r="O75" s="13">
        <f t="shared" si="25"/>
        <v>-2.4943064996926501E-2</v>
      </c>
      <c r="Q75" s="5">
        <f t="shared" si="27"/>
        <v>105.17331635256633</v>
      </c>
      <c r="R75" s="6">
        <f t="shared" si="28"/>
        <v>133.87015943920957</v>
      </c>
      <c r="T75" s="11">
        <f t="shared" si="19"/>
        <v>0.78563674528471394</v>
      </c>
      <c r="V75" s="9">
        <v>39206</v>
      </c>
      <c r="W75">
        <v>51032.336199999998</v>
      </c>
      <c r="X75">
        <v>2803.28</v>
      </c>
      <c r="Y75">
        <v>13.025600000000001</v>
      </c>
      <c r="Z75">
        <v>3424.2746999999999</v>
      </c>
      <c r="AC75" s="24">
        <f t="shared" si="29"/>
        <v>-5.6577551588826653E-3</v>
      </c>
      <c r="AE75" s="5">
        <f t="shared" si="30"/>
        <v>83.604626259893237</v>
      </c>
      <c r="AF75" s="6">
        <f t="shared" si="31"/>
        <v>133.87015943920957</v>
      </c>
      <c r="AH75" s="1">
        <f t="shared" si="20"/>
        <v>39206</v>
      </c>
      <c r="AI75">
        <f t="shared" si="26"/>
        <v>0.62452025612069351</v>
      </c>
      <c r="AJ75">
        <f t="shared" ca="1" si="14"/>
        <v>0.62950166744362523</v>
      </c>
      <c r="AK75">
        <f t="shared" ca="1" si="15"/>
        <v>0.66476722714524417</v>
      </c>
      <c r="AL75">
        <f t="shared" ca="1" si="16"/>
        <v>0.72606973511573392</v>
      </c>
      <c r="AM75">
        <f t="shared" ca="1" si="17"/>
        <v>0.77302279233210114</v>
      </c>
      <c r="AN75">
        <f t="shared" ca="1" si="18"/>
        <v>0.80202566288444865</v>
      </c>
      <c r="AP75" s="1"/>
      <c r="AQ75" s="26"/>
    </row>
    <row r="76" spans="2:43">
      <c r="B76" s="1">
        <v>39213</v>
      </c>
      <c r="C76">
        <v>8.0670000000000002</v>
      </c>
      <c r="D76">
        <v>2.6419999999999999</v>
      </c>
      <c r="E76">
        <v>7.8E-2</v>
      </c>
      <c r="F76">
        <v>2.0739999999999998</v>
      </c>
      <c r="G76">
        <v>2128.25</v>
      </c>
      <c r="I76" s="14">
        <f t="shared" si="21"/>
        <v>-1.3452366393542747E-2</v>
      </c>
      <c r="J76" s="15">
        <f t="shared" si="22"/>
        <v>1.4592933947772613E-2</v>
      </c>
      <c r="K76" s="15">
        <f t="shared" si="23"/>
        <v>-2.5000000000000022E-2</v>
      </c>
      <c r="L76" s="15">
        <f t="shared" si="23"/>
        <v>3.95989974937343E-2</v>
      </c>
      <c r="M76" s="16">
        <f t="shared" si="24"/>
        <v>-1.6397609683278414E-2</v>
      </c>
      <c r="O76" s="13">
        <f t="shared" si="25"/>
        <v>3.9348912619910359E-3</v>
      </c>
      <c r="Q76" s="5">
        <f t="shared" si="27"/>
        <v>105.58716191607665</v>
      </c>
      <c r="R76" s="6">
        <f t="shared" si="28"/>
        <v>131.67500881648718</v>
      </c>
      <c r="T76" s="11">
        <f t="shared" si="19"/>
        <v>0.80187700661734052</v>
      </c>
      <c r="V76" s="9">
        <v>39213</v>
      </c>
      <c r="W76">
        <v>50344.038699999997</v>
      </c>
      <c r="X76">
        <v>2845.12</v>
      </c>
      <c r="Y76">
        <v>12.6348</v>
      </c>
      <c r="Z76">
        <v>3559.3389000000002</v>
      </c>
      <c r="AC76" s="24">
        <f t="shared" si="29"/>
        <v>-8.9104140408247795E-3</v>
      </c>
      <c r="AE76" s="5">
        <f t="shared" si="30"/>
        <v>82.85967442418918</v>
      </c>
      <c r="AF76" s="6">
        <f t="shared" si="31"/>
        <v>131.67500881648718</v>
      </c>
      <c r="AH76" s="1">
        <f t="shared" si="20"/>
        <v>39213</v>
      </c>
      <c r="AI76">
        <f t="shared" si="26"/>
        <v>0.62927411335638528</v>
      </c>
      <c r="AJ76">
        <f t="shared" ca="1" si="14"/>
        <v>0.6250041611547652</v>
      </c>
      <c r="AK76">
        <f t="shared" ca="1" si="15"/>
        <v>0.65629300679001412</v>
      </c>
      <c r="AL76">
        <f t="shared" ca="1" si="16"/>
        <v>0.72358742561799616</v>
      </c>
      <c r="AM76">
        <f t="shared" ca="1" si="17"/>
        <v>0.77302279233210114</v>
      </c>
      <c r="AN76">
        <f t="shared" ca="1" si="18"/>
        <v>0.80202566288444865</v>
      </c>
      <c r="AP76" s="1"/>
      <c r="AQ76" s="26"/>
    </row>
    <row r="77" spans="2:43">
      <c r="B77" s="1">
        <v>39220</v>
      </c>
      <c r="C77">
        <v>8.0039999999999996</v>
      </c>
      <c r="D77">
        <v>2.6230000000000002</v>
      </c>
      <c r="E77">
        <v>7.6999999999999999E-2</v>
      </c>
      <c r="F77">
        <v>2.1389999999999998</v>
      </c>
      <c r="G77">
        <v>2186.39</v>
      </c>
      <c r="I77" s="14">
        <f t="shared" si="21"/>
        <v>-7.8095946448494269E-3</v>
      </c>
      <c r="J77" s="15">
        <f t="shared" si="22"/>
        <v>-7.1915215745645966E-3</v>
      </c>
      <c r="K77" s="15">
        <f t="shared" si="23"/>
        <v>-1.2820512820512886E-2</v>
      </c>
      <c r="L77" s="15">
        <f t="shared" si="23"/>
        <v>3.1340405014464778E-2</v>
      </c>
      <c r="M77" s="16">
        <f t="shared" si="24"/>
        <v>2.7318219194173654E-2</v>
      </c>
      <c r="O77" s="13">
        <f t="shared" si="25"/>
        <v>8.7969399363446721E-4</v>
      </c>
      <c r="Q77" s="5">
        <f t="shared" si="27"/>
        <v>105.68004630821913</v>
      </c>
      <c r="R77" s="6">
        <f t="shared" si="28"/>
        <v>135.27213556973072</v>
      </c>
      <c r="T77" s="11">
        <f t="shared" si="19"/>
        <v>0.7812403187332152</v>
      </c>
      <c r="V77" s="9">
        <v>39220</v>
      </c>
      <c r="W77">
        <v>49950.725899999998</v>
      </c>
      <c r="X77">
        <v>2824.2</v>
      </c>
      <c r="Y77">
        <v>12.452500000000001</v>
      </c>
      <c r="Z77">
        <v>3670.5682999999999</v>
      </c>
      <c r="AC77" s="24">
        <f t="shared" si="29"/>
        <v>-5.3247376509261216E-3</v>
      </c>
      <c r="AE77" s="5">
        <f t="shared" si="30"/>
        <v>82.418468396039216</v>
      </c>
      <c r="AF77" s="6">
        <f t="shared" si="31"/>
        <v>135.27213556973072</v>
      </c>
      <c r="AH77" s="1">
        <f t="shared" si="20"/>
        <v>39220</v>
      </c>
      <c r="AI77">
        <f t="shared" si="26"/>
        <v>0.60927897714421575</v>
      </c>
      <c r="AJ77">
        <f t="shared" ca="1" si="14"/>
        <v>0.62499564184426271</v>
      </c>
      <c r="AK77">
        <f t="shared" ca="1" si="15"/>
        <v>0.65361981668136937</v>
      </c>
      <c r="AL77">
        <f t="shared" ca="1" si="16"/>
        <v>0.71938878847828203</v>
      </c>
      <c r="AM77">
        <f t="shared" ca="1" si="17"/>
        <v>0.77302279233210114</v>
      </c>
      <c r="AN77">
        <f t="shared" ca="1" si="18"/>
        <v>0.80202566288444865</v>
      </c>
      <c r="AP77" s="1"/>
      <c r="AQ77" s="26"/>
    </row>
    <row r="78" spans="2:43">
      <c r="B78" s="1">
        <v>39227</v>
      </c>
      <c r="C78">
        <v>8.0670000000000002</v>
      </c>
      <c r="D78">
        <v>2.6040000000000001</v>
      </c>
      <c r="E78">
        <v>7.4999999999999997E-2</v>
      </c>
      <c r="F78">
        <v>2.0230000000000001</v>
      </c>
      <c r="G78">
        <v>2172.35</v>
      </c>
      <c r="I78" s="14">
        <f t="shared" si="21"/>
        <v>7.8710644677661978E-3</v>
      </c>
      <c r="J78" s="15">
        <f t="shared" si="22"/>
        <v>-7.2436141822341815E-3</v>
      </c>
      <c r="K78" s="15">
        <f t="shared" si="23"/>
        <v>-2.5974025974025983E-2</v>
      </c>
      <c r="L78" s="15">
        <f t="shared" si="23"/>
        <v>-5.4230949041608079E-2</v>
      </c>
      <c r="M78" s="16">
        <f t="shared" si="24"/>
        <v>-6.4215441892799818E-3</v>
      </c>
      <c r="O78" s="13">
        <f t="shared" si="25"/>
        <v>-1.9894381182525511E-2</v>
      </c>
      <c r="Q78" s="5">
        <f t="shared" si="27"/>
        <v>103.57760718357648</v>
      </c>
      <c r="R78" s="6">
        <f t="shared" si="28"/>
        <v>134.40347957359143</v>
      </c>
      <c r="T78" s="11">
        <f t="shared" si="19"/>
        <v>0.77064676831423462</v>
      </c>
      <c r="V78" s="9">
        <v>39227</v>
      </c>
      <c r="W78">
        <v>50344.038699999997</v>
      </c>
      <c r="X78">
        <v>2803.28</v>
      </c>
      <c r="Y78">
        <v>12.2441</v>
      </c>
      <c r="Z78">
        <v>3471.9445000000001</v>
      </c>
      <c r="AC78" s="24">
        <f t="shared" si="29"/>
        <v>3.0700040426314221E-3</v>
      </c>
      <c r="AE78" s="5">
        <f t="shared" si="30"/>
        <v>82.671493427202549</v>
      </c>
      <c r="AF78" s="6">
        <f t="shared" si="31"/>
        <v>134.40347957359143</v>
      </c>
      <c r="AH78" s="1">
        <f t="shared" si="20"/>
        <v>39227</v>
      </c>
      <c r="AI78">
        <f t="shared" si="26"/>
        <v>0.61509935374802938</v>
      </c>
      <c r="AJ78">
        <f t="shared" ca="1" si="14"/>
        <v>0.6230220764315817</v>
      </c>
      <c r="AK78">
        <f t="shared" ca="1" si="15"/>
        <v>0.65298764771778317</v>
      </c>
      <c r="AL78">
        <f t="shared" ca="1" si="16"/>
        <v>0.71276204525490539</v>
      </c>
      <c r="AM78">
        <f t="shared" ca="1" si="17"/>
        <v>0.77302279233210114</v>
      </c>
      <c r="AN78">
        <f t="shared" ca="1" si="18"/>
        <v>0.80202566288444865</v>
      </c>
      <c r="AP78" s="1"/>
      <c r="AQ78" s="26"/>
    </row>
    <row r="79" spans="2:43">
      <c r="B79" s="1">
        <v>39234</v>
      </c>
      <c r="C79">
        <v>8.2240000000000002</v>
      </c>
      <c r="D79">
        <v>2.5449999999999999</v>
      </c>
      <c r="E79">
        <v>7.5999999999999998E-2</v>
      </c>
      <c r="F79">
        <v>2.3149999999999999</v>
      </c>
      <c r="G79">
        <v>2249.36</v>
      </c>
      <c r="I79" s="14">
        <f t="shared" si="21"/>
        <v>1.9462005702243657E-2</v>
      </c>
      <c r="J79" s="15">
        <f t="shared" si="22"/>
        <v>-2.2657450076804975E-2</v>
      </c>
      <c r="K79" s="15">
        <f t="shared" si="23"/>
        <v>1.3333333333333419E-2</v>
      </c>
      <c r="L79" s="15">
        <f t="shared" si="23"/>
        <v>0.14434008897676698</v>
      </c>
      <c r="M79" s="16">
        <f t="shared" si="24"/>
        <v>3.545008861371346E-2</v>
      </c>
      <c r="O79" s="13">
        <f t="shared" si="25"/>
        <v>3.861949448388477E-2</v>
      </c>
      <c r="Q79" s="5">
        <f t="shared" si="27"/>
        <v>107.57772201285658</v>
      </c>
      <c r="R79" s="6">
        <f t="shared" si="28"/>
        <v>139.16809483446667</v>
      </c>
      <c r="T79" s="11">
        <f t="shared" si="19"/>
        <v>0.77300563854678606</v>
      </c>
      <c r="V79" s="9">
        <v>39234</v>
      </c>
      <c r="W79">
        <v>51327.320800000001</v>
      </c>
      <c r="X79">
        <v>2740.52</v>
      </c>
      <c r="Y79">
        <v>12.3743</v>
      </c>
      <c r="Z79">
        <v>3972.4765000000002</v>
      </c>
      <c r="AC79" s="24">
        <f t="shared" si="29"/>
        <v>2.5031733957064088E-2</v>
      </c>
      <c r="AE79" s="5">
        <f t="shared" si="30"/>
        <v>84.740904256505445</v>
      </c>
      <c r="AF79" s="6">
        <f t="shared" si="31"/>
        <v>139.16809483446667</v>
      </c>
      <c r="AH79" s="1">
        <f t="shared" si="20"/>
        <v>39234</v>
      </c>
      <c r="AI79">
        <f t="shared" si="26"/>
        <v>0.60891042848075494</v>
      </c>
      <c r="AJ79">
        <f t="shared" ca="1" si="14"/>
        <v>0.61879684358556253</v>
      </c>
      <c r="AK79">
        <f t="shared" ca="1" si="15"/>
        <v>0.65130114826755992</v>
      </c>
      <c r="AL79">
        <f t="shared" ca="1" si="16"/>
        <v>0.71078541035848986</v>
      </c>
      <c r="AM79">
        <f t="shared" ca="1" si="17"/>
        <v>0.77302279233210114</v>
      </c>
      <c r="AN79">
        <f t="shared" ca="1" si="18"/>
        <v>0.80202566288444865</v>
      </c>
      <c r="AP79" s="1"/>
      <c r="AQ79" s="26"/>
    </row>
    <row r="80" spans="2:43">
      <c r="B80" s="1">
        <v>39241</v>
      </c>
      <c r="C80">
        <v>8.0980000000000008</v>
      </c>
      <c r="D80">
        <v>2.5739999999999998</v>
      </c>
      <c r="E80">
        <v>7.4999999999999997E-2</v>
      </c>
      <c r="F80">
        <v>2.3149999999999999</v>
      </c>
      <c r="G80">
        <v>2169.2800000000002</v>
      </c>
      <c r="I80" s="14">
        <f t="shared" si="21"/>
        <v>-1.5321011673151697E-2</v>
      </c>
      <c r="J80" s="15">
        <f t="shared" si="22"/>
        <v>1.1394891944990215E-2</v>
      </c>
      <c r="K80" s="15">
        <f t="shared" si="23"/>
        <v>-1.3157894736842146E-2</v>
      </c>
      <c r="L80" s="15">
        <f t="shared" si="23"/>
        <v>0</v>
      </c>
      <c r="M80" s="16">
        <f t="shared" si="24"/>
        <v>-3.5601237685386034E-2</v>
      </c>
      <c r="O80" s="13">
        <f t="shared" si="25"/>
        <v>-4.2710036162509069E-3</v>
      </c>
      <c r="Q80" s="5">
        <f t="shared" si="27"/>
        <v>107.11825717311164</v>
      </c>
      <c r="R80" s="6">
        <f t="shared" si="28"/>
        <v>134.21353841204248</v>
      </c>
      <c r="T80" s="11">
        <f t="shared" si="19"/>
        <v>0.79811812161790319</v>
      </c>
      <c r="V80" s="9">
        <v>39241</v>
      </c>
      <c r="W80">
        <v>50540.695099999997</v>
      </c>
      <c r="X80">
        <v>2771.9</v>
      </c>
      <c r="Y80">
        <v>12.192</v>
      </c>
      <c r="Z80">
        <v>3972.4765000000002</v>
      </c>
      <c r="AC80" s="24">
        <f t="shared" si="29"/>
        <v>-1.3010962123798571E-2</v>
      </c>
      <c r="AE80" s="5">
        <f t="shared" si="30"/>
        <v>83.638343560887606</v>
      </c>
      <c r="AF80" s="6">
        <f t="shared" si="31"/>
        <v>134.21353841204248</v>
      </c>
      <c r="AH80" s="1">
        <f t="shared" si="20"/>
        <v>39241</v>
      </c>
      <c r="AI80">
        <f t="shared" si="26"/>
        <v>0.62317367197423534</v>
      </c>
      <c r="AJ80">
        <f t="shared" ca="1" si="14"/>
        <v>0.61542400530471475</v>
      </c>
      <c r="AK80">
        <f t="shared" ca="1" si="15"/>
        <v>0.64621043728216854</v>
      </c>
      <c r="AL80">
        <f t="shared" ca="1" si="16"/>
        <v>0.70229151084162766</v>
      </c>
      <c r="AM80">
        <f t="shared" ca="1" si="17"/>
        <v>0.77302279233210114</v>
      </c>
      <c r="AN80">
        <f t="shared" ca="1" si="18"/>
        <v>0.80202566288444865</v>
      </c>
      <c r="AP80" s="1"/>
      <c r="AQ80" s="26"/>
    </row>
    <row r="81" spans="2:43">
      <c r="B81" s="1">
        <v>39248</v>
      </c>
      <c r="C81">
        <v>8.2240000000000002</v>
      </c>
      <c r="D81">
        <v>2.6040000000000001</v>
      </c>
      <c r="E81">
        <v>7.0999999999999994E-2</v>
      </c>
      <c r="F81">
        <v>2.2919999999999998</v>
      </c>
      <c r="G81">
        <v>2216.58</v>
      </c>
      <c r="I81" s="14">
        <f t="shared" si="21"/>
        <v>1.5559397382069573E-2</v>
      </c>
      <c r="J81" s="15">
        <f t="shared" si="22"/>
        <v>1.1655011655011815E-2</v>
      </c>
      <c r="K81" s="15">
        <f t="shared" si="23"/>
        <v>-5.3333333333333344E-2</v>
      </c>
      <c r="L81" s="15">
        <f t="shared" si="23"/>
        <v>-9.9352051835853716E-3</v>
      </c>
      <c r="M81" s="16">
        <f t="shared" si="24"/>
        <v>2.1804469685794192E-2</v>
      </c>
      <c r="O81" s="13">
        <f t="shared" si="25"/>
        <v>-9.0135323699593317E-3</v>
      </c>
      <c r="Q81" s="5">
        <f t="shared" si="27"/>
        <v>106.15274329466817</v>
      </c>
      <c r="R81" s="6">
        <f t="shared" si="28"/>
        <v>137.13999344177103</v>
      </c>
      <c r="T81" s="11">
        <f t="shared" si="19"/>
        <v>0.7740465828426637</v>
      </c>
      <c r="V81" s="9">
        <v>39248</v>
      </c>
      <c r="W81">
        <v>51327.320800000001</v>
      </c>
      <c r="X81">
        <v>2803.28</v>
      </c>
      <c r="Y81">
        <v>11.5928</v>
      </c>
      <c r="Z81">
        <v>3932.7516999999998</v>
      </c>
      <c r="AC81" s="24">
        <f t="shared" si="29"/>
        <v>1.3588287254942705E-2</v>
      </c>
      <c r="AE81" s="5">
        <f t="shared" si="30"/>
        <v>84.774845398720529</v>
      </c>
      <c r="AF81" s="6">
        <f t="shared" si="31"/>
        <v>137.13999344177103</v>
      </c>
      <c r="AH81" s="1">
        <f t="shared" si="20"/>
        <v>39248</v>
      </c>
      <c r="AI81">
        <f t="shared" si="26"/>
        <v>0.61816282231860764</v>
      </c>
      <c r="AJ81">
        <f t="shared" ca="1" si="14"/>
        <v>0.61542400530471475</v>
      </c>
      <c r="AK81">
        <f t="shared" ca="1" si="15"/>
        <v>0.6352505799638033</v>
      </c>
      <c r="AL81">
        <f t="shared" ca="1" si="16"/>
        <v>0.69651878933347688</v>
      </c>
      <c r="AM81">
        <f t="shared" ca="1" si="17"/>
        <v>0.77302279233210114</v>
      </c>
      <c r="AN81">
        <f t="shared" ca="1" si="18"/>
        <v>0.80202566288444865</v>
      </c>
      <c r="AP81" s="1"/>
      <c r="AQ81" s="26"/>
    </row>
    <row r="82" spans="2:43">
      <c r="B82" s="1">
        <v>39255</v>
      </c>
      <c r="C82">
        <v>8.8859999999999992</v>
      </c>
      <c r="D82">
        <v>2.7490000000000001</v>
      </c>
      <c r="E82">
        <v>7.5999999999999998E-2</v>
      </c>
      <c r="F82">
        <v>2.2919999999999998</v>
      </c>
      <c r="G82">
        <v>2229.9</v>
      </c>
      <c r="I82" s="14">
        <f t="shared" si="21"/>
        <v>8.0496108949416278E-2</v>
      </c>
      <c r="J82" s="15">
        <f t="shared" si="22"/>
        <v>5.5683563748079923E-2</v>
      </c>
      <c r="K82" s="15">
        <f t="shared" si="23"/>
        <v>7.0422535211267734E-2</v>
      </c>
      <c r="L82" s="15">
        <f t="shared" si="23"/>
        <v>0</v>
      </c>
      <c r="M82" s="16">
        <f t="shared" si="24"/>
        <v>6.0092575048047436E-3</v>
      </c>
      <c r="O82" s="13">
        <f t="shared" si="25"/>
        <v>5.1650551977190984E-2</v>
      </c>
      <c r="Q82" s="5">
        <f t="shared" si="27"/>
        <v>111.63559107973084</v>
      </c>
      <c r="R82" s="6">
        <f t="shared" si="28"/>
        <v>137.96410297656985</v>
      </c>
      <c r="T82" s="11">
        <f t="shared" si="19"/>
        <v>0.80916404101644968</v>
      </c>
      <c r="V82" s="9">
        <v>39255</v>
      </c>
      <c r="W82">
        <v>55457.105199999998</v>
      </c>
      <c r="X82">
        <v>2960.18</v>
      </c>
      <c r="Y82">
        <v>12.3743</v>
      </c>
      <c r="Z82">
        <v>3932.7516999999998</v>
      </c>
      <c r="AC82" s="24">
        <f t="shared" si="29"/>
        <v>7.3845314877091339E-2</v>
      </c>
      <c r="AE82" s="5">
        <f t="shared" si="30"/>
        <v>91.035070550845788</v>
      </c>
      <c r="AF82" s="6">
        <f t="shared" si="31"/>
        <v>137.96410297656985</v>
      </c>
      <c r="AH82" s="1">
        <f t="shared" si="20"/>
        <v>39255</v>
      </c>
      <c r="AI82">
        <f t="shared" si="26"/>
        <v>0.65984606565597781</v>
      </c>
      <c r="AJ82">
        <f t="shared" ca="1" si="14"/>
        <v>0.61540570060508726</v>
      </c>
      <c r="AK82">
        <f t="shared" ca="1" si="15"/>
        <v>0.63042701382802091</v>
      </c>
      <c r="AL82">
        <f t="shared" ca="1" si="16"/>
        <v>0.68913135793320013</v>
      </c>
      <c r="AM82">
        <f t="shared" ca="1" si="17"/>
        <v>0.76859151472833842</v>
      </c>
      <c r="AN82">
        <f t="shared" ca="1" si="18"/>
        <v>0.80202566288444865</v>
      </c>
      <c r="AP82" s="1"/>
      <c r="AQ82" s="26"/>
    </row>
    <row r="83" spans="2:43">
      <c r="B83" s="1">
        <v>39262</v>
      </c>
      <c r="C83">
        <v>8.76</v>
      </c>
      <c r="D83">
        <v>2.6909999999999998</v>
      </c>
      <c r="E83">
        <v>7.1999999999999995E-2</v>
      </c>
      <c r="F83">
        <v>2.3010000000000002</v>
      </c>
      <c r="G83">
        <v>2190.87</v>
      </c>
      <c r="I83" s="14">
        <f t="shared" si="21"/>
        <v>-1.4179608372721031E-2</v>
      </c>
      <c r="J83" s="15">
        <f t="shared" si="22"/>
        <v>-2.1098581302291808E-2</v>
      </c>
      <c r="K83" s="15">
        <f t="shared" si="23"/>
        <v>-5.2631578947368474E-2</v>
      </c>
      <c r="L83" s="15">
        <f t="shared" si="23"/>
        <v>3.9267015706807573E-3</v>
      </c>
      <c r="M83" s="16">
        <f t="shared" si="24"/>
        <v>-1.7503027041571473E-2</v>
      </c>
      <c r="O83" s="13">
        <f t="shared" si="25"/>
        <v>-2.0995766762925139E-2</v>
      </c>
      <c r="Q83" s="5">
        <f t="shared" si="27"/>
        <v>109.29171624697953</v>
      </c>
      <c r="R83" s="6">
        <f t="shared" si="28"/>
        <v>135.54931355140479</v>
      </c>
      <c r="T83" s="11">
        <f t="shared" si="19"/>
        <v>0.80628749333748928</v>
      </c>
      <c r="V83" s="9">
        <v>39262</v>
      </c>
      <c r="W83">
        <v>54670.479599999999</v>
      </c>
      <c r="X83">
        <v>2897.42</v>
      </c>
      <c r="Y83">
        <v>11.723000000000001</v>
      </c>
      <c r="Z83">
        <v>3948.6415999999999</v>
      </c>
      <c r="AC83" s="24">
        <f t="shared" si="29"/>
        <v>-1.3373828116031697E-2</v>
      </c>
      <c r="AE83" s="5">
        <f t="shared" si="30"/>
        <v>89.817583164767953</v>
      </c>
      <c r="AF83" s="6">
        <f t="shared" si="31"/>
        <v>135.54931355140479</v>
      </c>
      <c r="AH83" s="1">
        <f t="shared" si="20"/>
        <v>39262</v>
      </c>
      <c r="AI83">
        <f t="shared" si="26"/>
        <v>0.66261924027159413</v>
      </c>
      <c r="AJ83">
        <f t="shared" ca="1" si="14"/>
        <v>0.61540570060508726</v>
      </c>
      <c r="AK83">
        <f t="shared" ca="1" si="15"/>
        <v>0.63042701382802091</v>
      </c>
      <c r="AL83">
        <f t="shared" ca="1" si="16"/>
        <v>0.68409181144153464</v>
      </c>
      <c r="AM83">
        <f t="shared" ca="1" si="17"/>
        <v>0.76859151472833842</v>
      </c>
      <c r="AN83">
        <f t="shared" ca="1" si="18"/>
        <v>0.80202566288444865</v>
      </c>
      <c r="AP83" s="1"/>
      <c r="AQ83" s="26"/>
    </row>
    <row r="84" spans="2:43">
      <c r="B84" s="1">
        <v>39269</v>
      </c>
      <c r="C84">
        <v>8.76</v>
      </c>
      <c r="D84">
        <v>2.71</v>
      </c>
      <c r="E84">
        <v>7.8E-2</v>
      </c>
      <c r="F84">
        <v>2.3330000000000002</v>
      </c>
      <c r="G84">
        <v>2249.0100000000002</v>
      </c>
      <c r="I84" s="14">
        <f t="shared" si="21"/>
        <v>0</v>
      </c>
      <c r="J84" s="15">
        <f t="shared" si="22"/>
        <v>7.0605722779635283E-3</v>
      </c>
      <c r="K84" s="15">
        <f t="shared" si="23"/>
        <v>8.3333333333333481E-2</v>
      </c>
      <c r="L84" s="15">
        <f t="shared" si="23"/>
        <v>1.3906996957844475E-2</v>
      </c>
      <c r="M84" s="16">
        <f t="shared" si="24"/>
        <v>2.6537402949513345E-2</v>
      </c>
      <c r="O84" s="13">
        <f t="shared" si="25"/>
        <v>2.6075225642285371E-2</v>
      </c>
      <c r="Q84" s="5">
        <f t="shared" si="27"/>
        <v>112.14152240895216</v>
      </c>
      <c r="R84" s="6">
        <f t="shared" si="28"/>
        <v>139.14644030464837</v>
      </c>
      <c r="T84" s="11">
        <f t="shared" si="19"/>
        <v>0.80592447901238851</v>
      </c>
      <c r="V84" s="9">
        <v>39269</v>
      </c>
      <c r="W84">
        <v>54670.479599999999</v>
      </c>
      <c r="X84">
        <v>2918.34</v>
      </c>
      <c r="Y84">
        <v>12.6088</v>
      </c>
      <c r="Z84">
        <v>4004.2563</v>
      </c>
      <c r="AC84" s="24">
        <f t="shared" si="29"/>
        <v>1.240862353388183E-3</v>
      </c>
      <c r="AE84" s="5">
        <f t="shared" si="30"/>
        <v>89.929034422389421</v>
      </c>
      <c r="AF84" s="6">
        <f t="shared" si="31"/>
        <v>139.14644030464837</v>
      </c>
      <c r="AH84" s="1">
        <f t="shared" si="20"/>
        <v>39269</v>
      </c>
      <c r="AI84">
        <f t="shared" si="26"/>
        <v>0.64629058584249843</v>
      </c>
      <c r="AJ84">
        <f t="shared" ca="1" si="14"/>
        <v>0.61540570060508726</v>
      </c>
      <c r="AK84">
        <f t="shared" ca="1" si="15"/>
        <v>0.63042701382802091</v>
      </c>
      <c r="AL84">
        <f t="shared" ca="1" si="16"/>
        <v>0.68215860053716137</v>
      </c>
      <c r="AM84">
        <f t="shared" ca="1" si="17"/>
        <v>0.76859151472833842</v>
      </c>
      <c r="AN84">
        <f t="shared" ca="1" si="18"/>
        <v>0.80202566288444865</v>
      </c>
      <c r="AP84" s="1"/>
      <c r="AQ84" s="26"/>
    </row>
    <row r="85" spans="2:43">
      <c r="B85" s="1">
        <v>39276</v>
      </c>
      <c r="C85">
        <v>8.8859999999999992</v>
      </c>
      <c r="D85">
        <v>2.9049999999999998</v>
      </c>
      <c r="E85">
        <v>7.9000000000000001E-2</v>
      </c>
      <c r="F85">
        <v>2.3149999999999999</v>
      </c>
      <c r="G85">
        <v>2287.8200000000002</v>
      </c>
      <c r="I85" s="14">
        <f t="shared" si="21"/>
        <v>1.4383561643835474E-2</v>
      </c>
      <c r="J85" s="15">
        <f t="shared" si="22"/>
        <v>7.1955719557195597E-2</v>
      </c>
      <c r="K85" s="15">
        <f t="shared" si="23"/>
        <v>1.2820512820512775E-2</v>
      </c>
      <c r="L85" s="15">
        <f t="shared" si="23"/>
        <v>-7.7153879125589908E-3</v>
      </c>
      <c r="M85" s="16">
        <f t="shared" si="24"/>
        <v>1.7256481740854923E-2</v>
      </c>
      <c r="O85" s="13">
        <f t="shared" si="25"/>
        <v>2.2861101527246214E-2</v>
      </c>
      <c r="Q85" s="5">
        <f t="shared" si="27"/>
        <v>114.70520113816316</v>
      </c>
      <c r="R85" s="6">
        <f t="shared" si="28"/>
        <v>141.54761831107049</v>
      </c>
      <c r="T85" s="11">
        <f t="shared" si="19"/>
        <v>0.81036475573953215</v>
      </c>
      <c r="V85" s="9">
        <v>39276</v>
      </c>
      <c r="W85">
        <v>55457.105199999998</v>
      </c>
      <c r="X85">
        <v>3127.54</v>
      </c>
      <c r="Y85">
        <v>12.7651</v>
      </c>
      <c r="Z85">
        <v>3972.4765000000002</v>
      </c>
      <c r="AC85" s="24">
        <f t="shared" si="29"/>
        <v>1.5674117305337552E-2</v>
      </c>
      <c r="AE85" s="5">
        <f t="shared" si="30"/>
        <v>91.338592657081705</v>
      </c>
      <c r="AF85" s="6">
        <f t="shared" si="31"/>
        <v>141.54761831107049</v>
      </c>
      <c r="AH85" s="1">
        <f t="shared" si="20"/>
        <v>39276</v>
      </c>
      <c r="AI85">
        <f t="shared" si="26"/>
        <v>0.64528526687289434</v>
      </c>
      <c r="AJ85">
        <f t="shared" ca="1" si="14"/>
        <v>0.61540570060508726</v>
      </c>
      <c r="AK85">
        <f t="shared" ca="1" si="15"/>
        <v>0.63042701382802091</v>
      </c>
      <c r="AL85">
        <f t="shared" ca="1" si="16"/>
        <v>0.6804473659232646</v>
      </c>
      <c r="AM85">
        <f t="shared" ca="1" si="17"/>
        <v>0.76842603198700632</v>
      </c>
      <c r="AN85">
        <f t="shared" ca="1" si="18"/>
        <v>0.80202566288444865</v>
      </c>
      <c r="AP85" s="1"/>
      <c r="AQ85" s="26"/>
    </row>
    <row r="86" spans="2:43">
      <c r="B86" s="1">
        <v>39283</v>
      </c>
      <c r="C86">
        <v>9.0120000000000005</v>
      </c>
      <c r="D86">
        <v>2.895</v>
      </c>
      <c r="E86">
        <v>8.7999999999999995E-2</v>
      </c>
      <c r="F86">
        <v>2.2269999999999999</v>
      </c>
      <c r="G86">
        <v>2277.4699999999998</v>
      </c>
      <c r="I86" s="14">
        <f t="shared" si="21"/>
        <v>1.4179608372721253E-2</v>
      </c>
      <c r="J86" s="15">
        <f t="shared" si="22"/>
        <v>-3.4423407917383297E-3</v>
      </c>
      <c r="K86" s="15">
        <f t="shared" si="23"/>
        <v>0.11392405063291133</v>
      </c>
      <c r="L86" s="15">
        <f t="shared" si="23"/>
        <v>-3.8012958963282939E-2</v>
      </c>
      <c r="M86" s="16">
        <f t="shared" si="24"/>
        <v>-4.5239573043335257E-3</v>
      </c>
      <c r="O86" s="13">
        <f t="shared" si="25"/>
        <v>2.1662089812652829E-2</v>
      </c>
      <c r="Q86" s="5">
        <f t="shared" si="27"/>
        <v>117.18995550719647</v>
      </c>
      <c r="R86" s="6">
        <f t="shared" si="28"/>
        <v>140.90726292930111</v>
      </c>
      <c r="T86" s="11">
        <f t="shared" si="19"/>
        <v>0.83168144119012111</v>
      </c>
      <c r="V86" s="9">
        <v>39283</v>
      </c>
      <c r="W86">
        <v>56243.730799999998</v>
      </c>
      <c r="X86">
        <v>3117.08</v>
      </c>
      <c r="Y86">
        <v>14.328200000000001</v>
      </c>
      <c r="Z86">
        <v>3821.5223999999998</v>
      </c>
      <c r="AC86" s="24">
        <f t="shared" si="29"/>
        <v>1.0005494215192319E-2</v>
      </c>
      <c r="AE86" s="5">
        <f t="shared" si="30"/>
        <v>92.252480417535949</v>
      </c>
      <c r="AF86" s="6">
        <f t="shared" si="31"/>
        <v>140.90726292930111</v>
      </c>
      <c r="AH86" s="1">
        <f t="shared" si="20"/>
        <v>39283</v>
      </c>
      <c r="AI86">
        <f t="shared" si="26"/>
        <v>0.65470351562944462</v>
      </c>
      <c r="AJ86">
        <f t="shared" ca="1" si="14"/>
        <v>0.61540570060508726</v>
      </c>
      <c r="AK86">
        <f t="shared" ca="1" si="15"/>
        <v>0.63042701382802091</v>
      </c>
      <c r="AL86">
        <f t="shared" ca="1" si="16"/>
        <v>0.67527416601917878</v>
      </c>
      <c r="AM86">
        <f t="shared" ca="1" si="17"/>
        <v>0.7604191490987241</v>
      </c>
      <c r="AN86">
        <f t="shared" ca="1" si="18"/>
        <v>0.80202566288444865</v>
      </c>
      <c r="AP86" s="1"/>
      <c r="AQ86" s="26"/>
    </row>
    <row r="87" spans="2:43">
      <c r="B87" s="1">
        <v>39290</v>
      </c>
      <c r="C87">
        <v>8.5079999999999991</v>
      </c>
      <c r="D87">
        <v>2.6619999999999999</v>
      </c>
      <c r="E87">
        <v>9.2999999999999999E-2</v>
      </c>
      <c r="F87">
        <v>2.1110000000000002</v>
      </c>
      <c r="G87">
        <v>2149.89</v>
      </c>
      <c r="I87" s="14">
        <f t="shared" si="21"/>
        <v>-5.5925432756325E-2</v>
      </c>
      <c r="J87" s="15">
        <f t="shared" si="22"/>
        <v>-8.0483592400690918E-2</v>
      </c>
      <c r="K87" s="15">
        <f t="shared" si="23"/>
        <v>5.6818181818181879E-2</v>
      </c>
      <c r="L87" s="15">
        <f t="shared" si="23"/>
        <v>-5.2088010776829674E-2</v>
      </c>
      <c r="M87" s="16">
        <f t="shared" si="24"/>
        <v>-5.6018301009453486E-2</v>
      </c>
      <c r="O87" s="13">
        <f t="shared" si="25"/>
        <v>-3.2919713528915928E-2</v>
      </c>
      <c r="Q87" s="5">
        <f t="shared" si="27"/>
        <v>113.33209574343317</v>
      </c>
      <c r="R87" s="6">
        <f t="shared" si="28"/>
        <v>133.01387746010931</v>
      </c>
      <c r="T87" s="11">
        <f t="shared" si="19"/>
        <v>0.85203211805791701</v>
      </c>
      <c r="V87" s="9">
        <v>39290</v>
      </c>
      <c r="W87">
        <v>53097.2284</v>
      </c>
      <c r="X87">
        <v>2866.04</v>
      </c>
      <c r="Y87">
        <v>15.1097</v>
      </c>
      <c r="Z87">
        <v>3622.8986</v>
      </c>
      <c r="AC87" s="24">
        <f t="shared" si="29"/>
        <v>-5.6879115115770325E-2</v>
      </c>
      <c r="AE87" s="5">
        <f t="shared" si="30"/>
        <v>87.005240964151568</v>
      </c>
      <c r="AF87" s="6">
        <f t="shared" si="31"/>
        <v>133.01387746010931</v>
      </c>
      <c r="AH87" s="1">
        <f t="shared" si="20"/>
        <v>39290</v>
      </c>
      <c r="AI87">
        <f t="shared" si="26"/>
        <v>0.65410649343895955</v>
      </c>
      <c r="AJ87">
        <f t="shared" ca="1" si="14"/>
        <v>0.61540570060508726</v>
      </c>
      <c r="AK87">
        <f t="shared" ca="1" si="15"/>
        <v>0.63042701382802091</v>
      </c>
      <c r="AL87">
        <f t="shared" ca="1" si="16"/>
        <v>0.66876466403504597</v>
      </c>
      <c r="AM87">
        <f t="shared" ca="1" si="17"/>
        <v>0.75302072545290122</v>
      </c>
      <c r="AN87">
        <f t="shared" ca="1" si="18"/>
        <v>0.80202566288444865</v>
      </c>
      <c r="AP87" s="1"/>
      <c r="AQ87" s="26"/>
    </row>
    <row r="88" spans="2:43">
      <c r="B88" s="1">
        <v>39297</v>
      </c>
      <c r="C88">
        <v>8.5079999999999991</v>
      </c>
      <c r="D88">
        <v>2.6419999999999999</v>
      </c>
      <c r="E88">
        <v>9.4E-2</v>
      </c>
      <c r="F88">
        <v>2.0139999999999998</v>
      </c>
      <c r="G88">
        <v>2148.42</v>
      </c>
      <c r="I88" s="14">
        <f t="shared" si="21"/>
        <v>0</v>
      </c>
      <c r="J88" s="15">
        <f t="shared" si="22"/>
        <v>-7.5131480090158131E-3</v>
      </c>
      <c r="K88" s="15">
        <f t="shared" si="23"/>
        <v>1.0752688172043001E-2</v>
      </c>
      <c r="L88" s="15">
        <f t="shared" si="23"/>
        <v>-4.5949786830886019E-2</v>
      </c>
      <c r="M88" s="16">
        <f t="shared" si="24"/>
        <v>-6.8375591309310924E-4</v>
      </c>
      <c r="O88" s="13">
        <f t="shared" si="25"/>
        <v>-1.0677561666964708E-2</v>
      </c>
      <c r="Q88" s="5">
        <f t="shared" si="27"/>
        <v>112.1219853022863</v>
      </c>
      <c r="R88" s="6">
        <f t="shared" si="28"/>
        <v>132.92292843487252</v>
      </c>
      <c r="T88" s="11">
        <f t="shared" si="19"/>
        <v>0.84351124837895874</v>
      </c>
      <c r="V88" s="9">
        <v>39297</v>
      </c>
      <c r="W88">
        <v>53097.2284</v>
      </c>
      <c r="X88">
        <v>2845.12</v>
      </c>
      <c r="Y88">
        <v>15.24</v>
      </c>
      <c r="Z88">
        <v>3456.0545999999999</v>
      </c>
      <c r="AC88" s="24">
        <f t="shared" si="29"/>
        <v>-3.1516427433709985E-3</v>
      </c>
      <c r="AE88" s="5">
        <f t="shared" si="30"/>
        <v>86.731031527831661</v>
      </c>
      <c r="AF88" s="6">
        <f t="shared" si="31"/>
        <v>132.92292843487252</v>
      </c>
      <c r="AH88" s="1">
        <f t="shared" si="20"/>
        <v>39297</v>
      </c>
      <c r="AI88">
        <f t="shared" si="26"/>
        <v>0.65249112812261556</v>
      </c>
      <c r="AJ88">
        <f t="shared" ca="1" si="14"/>
        <v>0.61540570060508726</v>
      </c>
      <c r="AK88">
        <f t="shared" ca="1" si="15"/>
        <v>0.63042701382802091</v>
      </c>
      <c r="AL88">
        <f t="shared" ca="1" si="16"/>
        <v>0.6649623686270405</v>
      </c>
      <c r="AM88">
        <f t="shared" ca="1" si="17"/>
        <v>0.74436593841218712</v>
      </c>
      <c r="AN88">
        <f t="shared" ca="1" si="18"/>
        <v>0.79984583962408606</v>
      </c>
      <c r="AP88" s="1"/>
      <c r="AQ88" s="26"/>
    </row>
    <row r="89" spans="2:43">
      <c r="B89" s="1">
        <v>39304</v>
      </c>
      <c r="C89">
        <v>7.7519999999999998</v>
      </c>
      <c r="D89">
        <v>2.4580000000000002</v>
      </c>
      <c r="E89">
        <v>0.10100000000000001</v>
      </c>
      <c r="F89">
        <v>1.921</v>
      </c>
      <c r="G89">
        <v>2053.13</v>
      </c>
      <c r="I89" s="14">
        <f t="shared" si="21"/>
        <v>-8.8857545839210128E-2</v>
      </c>
      <c r="J89" s="15">
        <f t="shared" si="22"/>
        <v>-6.9644208932626683E-2</v>
      </c>
      <c r="K89" s="15">
        <f t="shared" si="23"/>
        <v>7.4468085106383031E-2</v>
      </c>
      <c r="L89" s="15">
        <f t="shared" si="23"/>
        <v>-4.6176762661370274E-2</v>
      </c>
      <c r="M89" s="16">
        <f t="shared" si="24"/>
        <v>-4.4353524915984766E-2</v>
      </c>
      <c r="O89" s="13">
        <f t="shared" si="25"/>
        <v>-3.2552608081706014E-2</v>
      </c>
      <c r="Q89" s="5">
        <f t="shared" si="27"/>
        <v>108.47212225739818</v>
      </c>
      <c r="R89" s="6">
        <f t="shared" si="28"/>
        <v>127.02732801663073</v>
      </c>
      <c r="T89" s="11">
        <f t="shared" si="19"/>
        <v>0.85392744971536161</v>
      </c>
      <c r="V89" s="9">
        <v>39304</v>
      </c>
      <c r="W89">
        <v>48377.474699999999</v>
      </c>
      <c r="X89">
        <v>2646.38</v>
      </c>
      <c r="Y89">
        <v>16.3081</v>
      </c>
      <c r="Z89">
        <v>3297.1554999999998</v>
      </c>
      <c r="AC89" s="24">
        <f t="shared" si="29"/>
        <v>-8.5412874911547157E-2</v>
      </c>
      <c r="AE89" s="5">
        <f t="shared" si="30"/>
        <v>79.323084780995529</v>
      </c>
      <c r="AF89" s="6">
        <f t="shared" si="31"/>
        <v>127.02732801663073</v>
      </c>
      <c r="AH89" s="1">
        <f t="shared" si="20"/>
        <v>39304</v>
      </c>
      <c r="AI89">
        <f t="shared" si="26"/>
        <v>0.62445684735343221</v>
      </c>
      <c r="AJ89">
        <f t="shared" ca="1" si="14"/>
        <v>0.61540570060508726</v>
      </c>
      <c r="AK89">
        <f t="shared" ca="1" si="15"/>
        <v>0.63042701382802091</v>
      </c>
      <c r="AL89">
        <f t="shared" ca="1" si="16"/>
        <v>0.66123265296378597</v>
      </c>
      <c r="AM89">
        <f t="shared" ca="1" si="17"/>
        <v>0.73117240832978048</v>
      </c>
      <c r="AN89">
        <f t="shared" ca="1" si="18"/>
        <v>0.79984583962408606</v>
      </c>
      <c r="AP89" s="1"/>
      <c r="AQ89" s="26"/>
    </row>
    <row r="90" spans="2:43">
      <c r="B90" s="1">
        <v>39311</v>
      </c>
      <c r="C90">
        <v>6.9960000000000004</v>
      </c>
      <c r="D90">
        <v>2.2930000000000001</v>
      </c>
      <c r="E90">
        <v>8.7999999999999995E-2</v>
      </c>
      <c r="F90">
        <v>1.782</v>
      </c>
      <c r="G90">
        <v>1929.12</v>
      </c>
      <c r="I90" s="14">
        <f t="shared" si="21"/>
        <v>-9.7523219814241391E-2</v>
      </c>
      <c r="J90" s="15">
        <f t="shared" si="22"/>
        <v>-6.7127746135069222E-2</v>
      </c>
      <c r="K90" s="15">
        <f t="shared" si="23"/>
        <v>-0.12871287128712883</v>
      </c>
      <c r="L90" s="15">
        <f t="shared" si="23"/>
        <v>-7.2358146798542466E-2</v>
      </c>
      <c r="M90" s="16">
        <f t="shared" si="24"/>
        <v>-6.040046173403546E-2</v>
      </c>
      <c r="O90" s="13">
        <f t="shared" si="25"/>
        <v>-9.1430496008745477E-2</v>
      </c>
      <c r="Q90" s="5">
        <f t="shared" si="27"/>
        <v>98.554462316282979</v>
      </c>
      <c r="R90" s="6">
        <f t="shared" si="28"/>
        <v>119.35481875158546</v>
      </c>
      <c r="T90" s="11">
        <f t="shared" si="19"/>
        <v>0.82572671423853872</v>
      </c>
      <c r="V90" s="9">
        <v>39311</v>
      </c>
      <c r="W90">
        <v>43657.721100000002</v>
      </c>
      <c r="X90">
        <v>2468.56</v>
      </c>
      <c r="Y90">
        <v>14.328200000000001</v>
      </c>
      <c r="Z90">
        <v>3058.8069</v>
      </c>
      <c r="AC90" s="24">
        <f t="shared" si="29"/>
        <v>-9.4525234384005022E-2</v>
      </c>
      <c r="AE90" s="5">
        <f t="shared" si="30"/>
        <v>71.825051600009616</v>
      </c>
      <c r="AF90" s="6">
        <f t="shared" si="31"/>
        <v>119.35481875158546</v>
      </c>
      <c r="AH90" s="1">
        <f t="shared" si="20"/>
        <v>39311</v>
      </c>
      <c r="AI90">
        <f t="shared" si="26"/>
        <v>0.60177755997853688</v>
      </c>
      <c r="AJ90">
        <f t="shared" ca="1" si="14"/>
        <v>0.61540570060508726</v>
      </c>
      <c r="AK90">
        <f t="shared" ca="1" si="15"/>
        <v>0.62933800818515417</v>
      </c>
      <c r="AL90">
        <f t="shared" ca="1" si="16"/>
        <v>0.65849924164474671</v>
      </c>
      <c r="AM90">
        <f t="shared" ca="1" si="17"/>
        <v>0.72533316196698172</v>
      </c>
      <c r="AN90">
        <f t="shared" ca="1" si="18"/>
        <v>0.79984583962408606</v>
      </c>
      <c r="AP90" s="1"/>
      <c r="AQ90" s="26"/>
    </row>
    <row r="91" spans="2:43">
      <c r="B91" s="1">
        <v>39318</v>
      </c>
      <c r="C91">
        <v>7.9720000000000004</v>
      </c>
      <c r="D91">
        <v>2.4870000000000001</v>
      </c>
      <c r="E91">
        <v>8.6999999999999994E-2</v>
      </c>
      <c r="F91">
        <v>1.944</v>
      </c>
      <c r="G91">
        <v>2081.4499999999998</v>
      </c>
      <c r="I91" s="14">
        <f t="shared" si="21"/>
        <v>0.13950829045168667</v>
      </c>
      <c r="J91" s="15">
        <f t="shared" si="22"/>
        <v>8.4605320540776185E-2</v>
      </c>
      <c r="K91" s="15">
        <f t="shared" si="23"/>
        <v>-1.1363636363636354E-2</v>
      </c>
      <c r="L91" s="15">
        <f t="shared" si="23"/>
        <v>9.0909090909090828E-2</v>
      </c>
      <c r="M91" s="16">
        <f t="shared" si="24"/>
        <v>7.8963465206933758E-2</v>
      </c>
      <c r="O91" s="13">
        <f t="shared" si="25"/>
        <v>7.5914766384479332E-2</v>
      </c>
      <c r="Q91" s="5">
        <f t="shared" si="27"/>
        <v>106.03620129917157</v>
      </c>
      <c r="R91" s="6">
        <f t="shared" si="28"/>
        <v>128.77948882935615</v>
      </c>
      <c r="T91" s="11">
        <f t="shared" si="19"/>
        <v>0.82339355640461198</v>
      </c>
      <c r="V91" s="9">
        <v>39318</v>
      </c>
      <c r="W91">
        <v>49754.069499999998</v>
      </c>
      <c r="X91">
        <v>2677.76</v>
      </c>
      <c r="Y91">
        <v>14.067600000000001</v>
      </c>
      <c r="Z91">
        <v>3336.8802999999998</v>
      </c>
      <c r="AC91" s="24">
        <f t="shared" si="29"/>
        <v>0.13368812859699289</v>
      </c>
      <c r="AE91" s="5">
        <f t="shared" si="30"/>
        <v>81.427208334797342</v>
      </c>
      <c r="AF91" s="6">
        <f t="shared" si="31"/>
        <v>128.77948882935615</v>
      </c>
      <c r="AH91" s="1">
        <f t="shared" si="20"/>
        <v>39318</v>
      </c>
      <c r="AI91">
        <f t="shared" si="26"/>
        <v>0.63229951504696036</v>
      </c>
      <c r="AJ91">
        <f t="shared" ca="1" si="14"/>
        <v>0.61374231531593915</v>
      </c>
      <c r="AK91">
        <f t="shared" ca="1" si="15"/>
        <v>0.62808564904746234</v>
      </c>
      <c r="AL91">
        <f t="shared" ca="1" si="16"/>
        <v>0.65592796663148012</v>
      </c>
      <c r="AM91">
        <f t="shared" ca="1" si="17"/>
        <v>0.72381941716663178</v>
      </c>
      <c r="AN91">
        <f t="shared" ca="1" si="18"/>
        <v>0.79984583962408606</v>
      </c>
      <c r="AP91" s="1"/>
      <c r="AQ91" s="26"/>
    </row>
    <row r="92" spans="2:43">
      <c r="B92" s="1">
        <v>39325</v>
      </c>
      <c r="C92">
        <v>7.9029999999999996</v>
      </c>
      <c r="D92">
        <v>2.4969999999999999</v>
      </c>
      <c r="E92">
        <v>9.0999999999999998E-2</v>
      </c>
      <c r="F92">
        <v>1.9770000000000001</v>
      </c>
      <c r="G92">
        <v>2062.08</v>
      </c>
      <c r="I92" s="14">
        <f t="shared" si="21"/>
        <v>-8.655293527345842E-3</v>
      </c>
      <c r="J92" s="15">
        <f t="shared" si="22"/>
        <v>4.0209087253717524E-3</v>
      </c>
      <c r="K92" s="15">
        <f t="shared" si="23"/>
        <v>4.5977011494252817E-2</v>
      </c>
      <c r="L92" s="15">
        <f t="shared" si="23"/>
        <v>1.6975308641975273E-2</v>
      </c>
      <c r="M92" s="16">
        <f t="shared" si="24"/>
        <v>-9.3060126354224115E-3</v>
      </c>
      <c r="O92" s="13">
        <f t="shared" si="25"/>
        <v>1.45794838335635E-2</v>
      </c>
      <c r="Q92" s="5">
        <f t="shared" si="27"/>
        <v>107.58215438178533</v>
      </c>
      <c r="R92" s="6">
        <f t="shared" si="28"/>
        <v>127.58106527912693</v>
      </c>
      <c r="T92" s="11">
        <f t="shared" si="19"/>
        <v>0.84324546237651188</v>
      </c>
      <c r="V92" s="9">
        <v>39325</v>
      </c>
      <c r="W92">
        <v>49321.425499999998</v>
      </c>
      <c r="X92">
        <v>2688.22</v>
      </c>
      <c r="Y92">
        <v>14.7189</v>
      </c>
      <c r="Z92">
        <v>3392.4949000000001</v>
      </c>
      <c r="AC92" s="24">
        <f t="shared" si="29"/>
        <v>-6.4998141873317721E-3</v>
      </c>
      <c r="AE92" s="5">
        <f t="shared" si="30"/>
        <v>80.897946610828001</v>
      </c>
      <c r="AF92" s="6">
        <f t="shared" si="31"/>
        <v>127.58106527912693</v>
      </c>
      <c r="AH92" s="1">
        <f t="shared" si="20"/>
        <v>39325</v>
      </c>
      <c r="AI92">
        <f t="shared" si="26"/>
        <v>0.63409054026815226</v>
      </c>
      <c r="AJ92">
        <f t="shared" ca="1" si="14"/>
        <v>0.61374231531593915</v>
      </c>
      <c r="AK92">
        <f t="shared" ca="1" si="15"/>
        <v>0.62808564904746234</v>
      </c>
      <c r="AL92">
        <f t="shared" ca="1" si="16"/>
        <v>0.65440500453420203</v>
      </c>
      <c r="AM92">
        <f t="shared" ca="1" si="17"/>
        <v>0.70967319523807471</v>
      </c>
      <c r="AN92">
        <f t="shared" ca="1" si="18"/>
        <v>0.79984583962408606</v>
      </c>
      <c r="AP92" s="1"/>
      <c r="AQ92" s="26"/>
    </row>
    <row r="93" spans="2:43">
      <c r="B93" s="1">
        <v>39332</v>
      </c>
      <c r="C93">
        <v>7.6890000000000001</v>
      </c>
      <c r="D93">
        <v>2.5739999999999998</v>
      </c>
      <c r="E93">
        <v>9.0999999999999998E-2</v>
      </c>
      <c r="F93">
        <v>1.954</v>
      </c>
      <c r="G93">
        <v>2041.04</v>
      </c>
      <c r="I93" s="14">
        <f t="shared" si="21"/>
        <v>-2.7078324686827693E-2</v>
      </c>
      <c r="J93" s="15">
        <f t="shared" si="22"/>
        <v>3.0837004405286361E-2</v>
      </c>
      <c r="K93" s="15">
        <f t="shared" si="23"/>
        <v>0</v>
      </c>
      <c r="L93" s="15">
        <f t="shared" si="23"/>
        <v>-1.163378856853825E-2</v>
      </c>
      <c r="M93" s="16">
        <f t="shared" si="24"/>
        <v>-1.0203289882060762E-2</v>
      </c>
      <c r="O93" s="13">
        <f t="shared" si="25"/>
        <v>-1.9687772125198955E-3</v>
      </c>
      <c r="Q93" s="5">
        <f t="shared" si="27"/>
        <v>107.37034908776468</v>
      </c>
      <c r="R93" s="6">
        <f t="shared" si="28"/>
        <v>126.27931868662188</v>
      </c>
      <c r="T93" s="11">
        <f t="shared" si="19"/>
        <v>0.85026075690365266</v>
      </c>
      <c r="V93" s="9">
        <v>39332</v>
      </c>
      <c r="W93">
        <v>47984.161899999999</v>
      </c>
      <c r="X93">
        <v>2771.9</v>
      </c>
      <c r="Y93">
        <v>14.7189</v>
      </c>
      <c r="Z93">
        <v>3352.7701999999999</v>
      </c>
      <c r="AC93" s="24">
        <f t="shared" si="29"/>
        <v>-2.3316234561676943E-2</v>
      </c>
      <c r="AE93" s="5">
        <f t="shared" si="30"/>
        <v>79.011711112091916</v>
      </c>
      <c r="AF93" s="6">
        <f t="shared" si="31"/>
        <v>126.27931868662188</v>
      </c>
      <c r="AH93" s="1">
        <f t="shared" si="20"/>
        <v>39332</v>
      </c>
      <c r="AI93">
        <f t="shared" si="26"/>
        <v>0.62569003328383077</v>
      </c>
      <c r="AJ93">
        <f t="shared" ca="1" si="14"/>
        <v>0.61374231531593915</v>
      </c>
      <c r="AK93">
        <f t="shared" ca="1" si="15"/>
        <v>0.62808564904746234</v>
      </c>
      <c r="AL93">
        <f t="shared" ca="1" si="16"/>
        <v>0.65391063384923465</v>
      </c>
      <c r="AM93">
        <f t="shared" ca="1" si="17"/>
        <v>0.70075151317335216</v>
      </c>
      <c r="AN93">
        <f t="shared" ca="1" si="18"/>
        <v>0.79627686906617778</v>
      </c>
      <c r="AP93" s="1"/>
      <c r="AQ93" s="26"/>
    </row>
    <row r="94" spans="2:43">
      <c r="B94" s="1">
        <v>39339</v>
      </c>
      <c r="C94">
        <v>7.5309999999999997</v>
      </c>
      <c r="D94">
        <v>2.5259999999999998</v>
      </c>
      <c r="E94">
        <v>0.09</v>
      </c>
      <c r="F94">
        <v>1.8979999999999999</v>
      </c>
      <c r="G94">
        <v>2048.91</v>
      </c>
      <c r="I94" s="14">
        <f t="shared" si="21"/>
        <v>-2.0548835999479875E-2</v>
      </c>
      <c r="J94" s="15">
        <f t="shared" si="22"/>
        <v>-1.8648018648018683E-2</v>
      </c>
      <c r="K94" s="15">
        <f t="shared" si="23"/>
        <v>-1.098901098901095E-2</v>
      </c>
      <c r="L94" s="15">
        <f t="shared" si="23"/>
        <v>-2.8659160696008268E-2</v>
      </c>
      <c r="M94" s="16">
        <f t="shared" si="24"/>
        <v>3.8558773958372594E-3</v>
      </c>
      <c r="O94" s="13">
        <f t="shared" si="25"/>
        <v>-1.9711256583129444E-2</v>
      </c>
      <c r="Q94" s="5">
        <f t="shared" si="27"/>
        <v>105.25394458747557</v>
      </c>
      <c r="R94" s="6">
        <f t="shared" si="28"/>
        <v>126.76623625710735</v>
      </c>
      <c r="T94" s="11">
        <f t="shared" si="19"/>
        <v>0.83029951582690731</v>
      </c>
      <c r="V94" s="9">
        <v>39339</v>
      </c>
      <c r="W94">
        <v>47000.8799</v>
      </c>
      <c r="X94">
        <v>2719.6</v>
      </c>
      <c r="Y94">
        <v>14.588699999999999</v>
      </c>
      <c r="Z94">
        <v>3257.4306999999999</v>
      </c>
      <c r="AC94" s="24">
        <f t="shared" si="29"/>
        <v>-2.0951294242287758E-2</v>
      </c>
      <c r="AE94" s="5">
        <f t="shared" si="30"/>
        <v>77.356313503995835</v>
      </c>
      <c r="AF94" s="6">
        <f t="shared" si="31"/>
        <v>126.76623625710735</v>
      </c>
      <c r="AH94" s="1">
        <f t="shared" si="20"/>
        <v>39339</v>
      </c>
      <c r="AI94">
        <f t="shared" si="26"/>
        <v>0.61022805273717928</v>
      </c>
      <c r="AJ94">
        <f t="shared" ca="1" si="14"/>
        <v>0.61374231531593915</v>
      </c>
      <c r="AK94">
        <f t="shared" ca="1" si="15"/>
        <v>0.62539758899304643</v>
      </c>
      <c r="AL94">
        <f t="shared" ca="1" si="16"/>
        <v>0.65352485910322899</v>
      </c>
      <c r="AM94">
        <f t="shared" ca="1" si="17"/>
        <v>0.69517242624767706</v>
      </c>
      <c r="AN94">
        <f t="shared" ca="1" si="18"/>
        <v>0.78224427072769875</v>
      </c>
      <c r="AP94" s="1"/>
      <c r="AQ94" s="26"/>
    </row>
    <row r="95" spans="2:43">
      <c r="B95" s="1">
        <v>39346</v>
      </c>
      <c r="C95">
        <v>7.72</v>
      </c>
      <c r="D95">
        <v>2.5840000000000001</v>
      </c>
      <c r="E95">
        <v>0.09</v>
      </c>
      <c r="F95">
        <v>1.833</v>
      </c>
      <c r="G95">
        <v>2121.71</v>
      </c>
      <c r="I95" s="14">
        <f t="shared" si="21"/>
        <v>2.5096268755809392E-2</v>
      </c>
      <c r="J95" s="15">
        <f t="shared" si="22"/>
        <v>2.2961203483768955E-2</v>
      </c>
      <c r="K95" s="15">
        <f t="shared" si="23"/>
        <v>0</v>
      </c>
      <c r="L95" s="15">
        <f t="shared" si="23"/>
        <v>-3.4246575342465779E-2</v>
      </c>
      <c r="M95" s="16">
        <f t="shared" si="24"/>
        <v>3.5531087261031491E-2</v>
      </c>
      <c r="O95" s="13">
        <f t="shared" si="25"/>
        <v>3.452724224278142E-3</v>
      </c>
      <c r="Q95" s="5">
        <f t="shared" si="27"/>
        <v>105.61735743165357</v>
      </c>
      <c r="R95" s="6">
        <f t="shared" si="28"/>
        <v>131.27037845931116</v>
      </c>
      <c r="T95" s="11">
        <f t="shared" si="19"/>
        <v>0.80457875319062133</v>
      </c>
      <c r="V95" s="9">
        <v>39346</v>
      </c>
      <c r="W95">
        <v>48180.818299999999</v>
      </c>
      <c r="X95">
        <v>2782.36</v>
      </c>
      <c r="Y95">
        <v>14.588699999999999</v>
      </c>
      <c r="Z95">
        <v>3146.2013999999999</v>
      </c>
      <c r="AC95" s="24">
        <f t="shared" si="29"/>
        <v>2.1332003052627613E-2</v>
      </c>
      <c r="AE95" s="5">
        <f t="shared" si="30"/>
        <v>79.00647861980309</v>
      </c>
      <c r="AF95" s="6">
        <f t="shared" si="31"/>
        <v>131.27037845931116</v>
      </c>
      <c r="AH95" s="1">
        <f t="shared" si="20"/>
        <v>39346</v>
      </c>
      <c r="AI95">
        <f t="shared" si="26"/>
        <v>0.60186067524968789</v>
      </c>
      <c r="AJ95">
        <f t="shared" ca="1" si="14"/>
        <v>0.61313112339959552</v>
      </c>
      <c r="AK95">
        <f t="shared" ca="1" si="15"/>
        <v>0.62450440392887818</v>
      </c>
      <c r="AL95">
        <f t="shared" ca="1" si="16"/>
        <v>0.65291303603478179</v>
      </c>
      <c r="AM95">
        <f t="shared" ca="1" si="17"/>
        <v>0.68678400531886152</v>
      </c>
      <c r="AN95">
        <f t="shared" ca="1" si="18"/>
        <v>0.77068337842624512</v>
      </c>
      <c r="AP95" s="1"/>
      <c r="AQ95" s="26"/>
    </row>
    <row r="96" spans="2:43">
      <c r="B96" s="1">
        <v>39353</v>
      </c>
      <c r="C96">
        <v>7.8150000000000004</v>
      </c>
      <c r="D96">
        <v>2.681</v>
      </c>
      <c r="E96">
        <v>9.1999999999999998E-2</v>
      </c>
      <c r="F96">
        <v>1.968</v>
      </c>
      <c r="G96">
        <v>2187.9699999999998</v>
      </c>
      <c r="I96" s="14">
        <f t="shared" si="21"/>
        <v>1.2305699481865329E-2</v>
      </c>
      <c r="J96" s="15">
        <f t="shared" si="22"/>
        <v>3.7538699690402577E-2</v>
      </c>
      <c r="K96" s="15">
        <f t="shared" si="23"/>
        <v>2.2222222222222143E-2</v>
      </c>
      <c r="L96" s="15">
        <f t="shared" si="23"/>
        <v>7.3649754500818343E-2</v>
      </c>
      <c r="M96" s="16">
        <f t="shared" si="24"/>
        <v>3.1229527126704237E-2</v>
      </c>
      <c r="O96" s="13">
        <f t="shared" si="25"/>
        <v>3.6429093973827098E-2</v>
      </c>
      <c r="Q96" s="5">
        <f t="shared" si="27"/>
        <v>109.46490207079856</v>
      </c>
      <c r="R96" s="6">
        <f t="shared" si="28"/>
        <v>135.36989030433895</v>
      </c>
      <c r="T96" s="11">
        <f t="shared" si="19"/>
        <v>0.80863552319278142</v>
      </c>
      <c r="V96" s="9">
        <v>39353</v>
      </c>
      <c r="W96">
        <v>48770.787499999999</v>
      </c>
      <c r="X96">
        <v>2886.96</v>
      </c>
      <c r="Y96">
        <v>14.8492</v>
      </c>
      <c r="Z96">
        <v>3376.605</v>
      </c>
      <c r="AC96" s="24">
        <f t="shared" si="29"/>
        <v>1.7171431230719039E-2</v>
      </c>
      <c r="AE96" s="5">
        <f t="shared" si="30"/>
        <v>80.363132934204302</v>
      </c>
      <c r="AF96" s="6">
        <f t="shared" si="31"/>
        <v>135.36989030433895</v>
      </c>
      <c r="AH96" s="1">
        <f t="shared" si="20"/>
        <v>39353</v>
      </c>
      <c r="AI96">
        <f t="shared" si="26"/>
        <v>0.59365589167230393</v>
      </c>
      <c r="AJ96">
        <f t="shared" ca="1" si="14"/>
        <v>0.61051324413821717</v>
      </c>
      <c r="AK96">
        <f t="shared" ca="1" si="15"/>
        <v>0.62413605350863299</v>
      </c>
      <c r="AL96">
        <f t="shared" ca="1" si="16"/>
        <v>0.65221844357645198</v>
      </c>
      <c r="AM96">
        <f t="shared" ca="1" si="17"/>
        <v>0.6839193908100405</v>
      </c>
      <c r="AN96">
        <f t="shared" ca="1" si="18"/>
        <v>0.75035880667741506</v>
      </c>
      <c r="AP96" s="1"/>
      <c r="AQ96" s="26"/>
    </row>
    <row r="97" spans="2:43">
      <c r="B97" s="1">
        <v>39360</v>
      </c>
      <c r="C97">
        <v>7.84</v>
      </c>
      <c r="D97">
        <v>2.73</v>
      </c>
      <c r="E97">
        <v>9.8000000000000004E-2</v>
      </c>
      <c r="F97">
        <v>2.13</v>
      </c>
      <c r="G97">
        <v>2277.75</v>
      </c>
      <c r="I97" s="14">
        <f t="shared" si="21"/>
        <v>3.1989763275750427E-3</v>
      </c>
      <c r="J97" s="15">
        <f t="shared" si="22"/>
        <v>1.8276762402088753E-2</v>
      </c>
      <c r="K97" s="15">
        <f t="shared" si="23"/>
        <v>6.5217391304347894E-2</v>
      </c>
      <c r="L97" s="15">
        <f t="shared" si="23"/>
        <v>8.2317073170731669E-2</v>
      </c>
      <c r="M97" s="16">
        <f t="shared" si="24"/>
        <v>4.1033469380293175E-2</v>
      </c>
      <c r="O97" s="13">
        <f t="shared" si="25"/>
        <v>4.225255080118584E-2</v>
      </c>
      <c r="Q97" s="5">
        <f t="shared" si="27"/>
        <v>114.09007340649183</v>
      </c>
      <c r="R97" s="6">
        <f t="shared" si="28"/>
        <v>140.92458655315568</v>
      </c>
      <c r="T97" s="11">
        <f t="shared" si="19"/>
        <v>0.80958245964736553</v>
      </c>
      <c r="V97" s="9">
        <v>39360</v>
      </c>
      <c r="W97">
        <v>48928.112699999998</v>
      </c>
      <c r="X97">
        <v>2939.26</v>
      </c>
      <c r="Y97">
        <v>15.943300000000001</v>
      </c>
      <c r="Z97">
        <v>3654.6783999999998</v>
      </c>
      <c r="AC97" s="24">
        <f t="shared" si="29"/>
        <v>8.8593754051594521E-3</v>
      </c>
      <c r="AE97" s="5">
        <f t="shared" si="30"/>
        <v>81.075100097603141</v>
      </c>
      <c r="AF97" s="6">
        <f t="shared" si="31"/>
        <v>140.92458655315568</v>
      </c>
      <c r="AH97" s="1">
        <f t="shared" si="20"/>
        <v>39360</v>
      </c>
      <c r="AI97">
        <f t="shared" si="26"/>
        <v>0.57530841197126548</v>
      </c>
      <c r="AJ97">
        <f t="shared" ca="1" si="14"/>
        <v>0.60937388470351206</v>
      </c>
      <c r="AK97">
        <f t="shared" ca="1" si="15"/>
        <v>0.6230941569860966</v>
      </c>
      <c r="AL97">
        <f t="shared" ca="1" si="16"/>
        <v>0.65065653750483132</v>
      </c>
      <c r="AM97">
        <f t="shared" ca="1" si="17"/>
        <v>0.68136441571646889</v>
      </c>
      <c r="AN97">
        <f t="shared" ca="1" si="18"/>
        <v>0.74060917831279016</v>
      </c>
      <c r="AP97" s="1"/>
      <c r="AQ97" s="26"/>
    </row>
    <row r="98" spans="2:43">
      <c r="B98" s="1">
        <v>39367</v>
      </c>
      <c r="C98">
        <v>8.0039999999999996</v>
      </c>
      <c r="D98">
        <v>2.6619999999999999</v>
      </c>
      <c r="E98">
        <v>9.7000000000000003E-2</v>
      </c>
      <c r="F98">
        <v>2.0369999999999999</v>
      </c>
      <c r="G98">
        <v>2262.11</v>
      </c>
      <c r="I98" s="14">
        <f t="shared" si="21"/>
        <v>2.0918367346938638E-2</v>
      </c>
      <c r="J98" s="15">
        <f t="shared" si="22"/>
        <v>-2.4908424908424931E-2</v>
      </c>
      <c r="K98" s="15">
        <f t="shared" si="23"/>
        <v>-1.0204081632653073E-2</v>
      </c>
      <c r="L98" s="15">
        <f t="shared" si="23"/>
        <v>-4.3661971830985857E-2</v>
      </c>
      <c r="M98" s="16">
        <f t="shared" si="24"/>
        <v>-6.8664252003072246E-3</v>
      </c>
      <c r="O98" s="13">
        <f t="shared" si="25"/>
        <v>-1.4464027756281306E-2</v>
      </c>
      <c r="Q98" s="5">
        <f t="shared" si="27"/>
        <v>112.43987141802415</v>
      </c>
      <c r="R98" s="6">
        <f t="shared" si="28"/>
        <v>139.9569384207042</v>
      </c>
      <c r="T98" s="11">
        <f t="shared" si="19"/>
        <v>0.80338904727992122</v>
      </c>
      <c r="V98" s="9">
        <v>39367</v>
      </c>
      <c r="W98">
        <v>49950.725899999998</v>
      </c>
      <c r="X98">
        <v>2866.04</v>
      </c>
      <c r="Y98">
        <v>15.8131</v>
      </c>
      <c r="Z98">
        <v>3495.7793000000001</v>
      </c>
      <c r="AC98" s="24">
        <f t="shared" si="29"/>
        <v>1.4234412936738498E-2</v>
      </c>
      <c r="AE98" s="5">
        <f t="shared" si="30"/>
        <v>82.229156551279829</v>
      </c>
      <c r="AF98" s="6">
        <f t="shared" si="31"/>
        <v>139.9569384207042</v>
      </c>
      <c r="AH98" s="1">
        <f t="shared" si="20"/>
        <v>39367</v>
      </c>
      <c r="AI98">
        <f t="shared" si="26"/>
        <v>0.58753183285635124</v>
      </c>
      <c r="AJ98">
        <f t="shared" ca="1" si="14"/>
        <v>0.60894728334710102</v>
      </c>
      <c r="AK98">
        <f t="shared" ca="1" si="15"/>
        <v>0.62172817634498101</v>
      </c>
      <c r="AL98">
        <f t="shared" ca="1" si="16"/>
        <v>0.64782895091093629</v>
      </c>
      <c r="AM98">
        <f t="shared" ca="1" si="17"/>
        <v>0.68038593343700859</v>
      </c>
      <c r="AN98">
        <f t="shared" ca="1" si="18"/>
        <v>0.72704641951369076</v>
      </c>
      <c r="AP98" s="1"/>
      <c r="AQ98" s="26"/>
    </row>
    <row r="99" spans="2:43">
      <c r="B99" s="1">
        <v>39374</v>
      </c>
      <c r="C99">
        <v>8.3190000000000008</v>
      </c>
      <c r="D99">
        <v>2.5649999999999999</v>
      </c>
      <c r="E99">
        <v>9.5000000000000001E-2</v>
      </c>
      <c r="F99">
        <v>2.125</v>
      </c>
      <c r="G99">
        <v>2236.87</v>
      </c>
      <c r="I99" s="14">
        <f t="shared" si="21"/>
        <v>3.9355322338830767E-2</v>
      </c>
      <c r="J99" s="15">
        <f t="shared" si="22"/>
        <v>-3.6438767843726461E-2</v>
      </c>
      <c r="K99" s="15">
        <f t="shared" si="23"/>
        <v>-2.0618556701030966E-2</v>
      </c>
      <c r="L99" s="15">
        <f t="shared" si="23"/>
        <v>4.3200785468826775E-2</v>
      </c>
      <c r="M99" s="16">
        <f t="shared" si="24"/>
        <v>-1.1157724425425952E-2</v>
      </c>
      <c r="O99" s="13">
        <f t="shared" si="25"/>
        <v>6.3746958157250289E-3</v>
      </c>
      <c r="Q99" s="5">
        <f t="shared" si="27"/>
        <v>113.15664139587331</v>
      </c>
      <c r="R99" s="6">
        <f t="shared" si="28"/>
        <v>138.39533747037967</v>
      </c>
      <c r="T99" s="11">
        <f t="shared" si="19"/>
        <v>0.81763333551675377</v>
      </c>
      <c r="V99" s="9">
        <v>39374</v>
      </c>
      <c r="W99">
        <v>51917.29</v>
      </c>
      <c r="X99">
        <v>2761.44</v>
      </c>
      <c r="Y99">
        <v>15.370200000000001</v>
      </c>
      <c r="Z99">
        <v>3646.7334000000001</v>
      </c>
      <c r="AC99" s="24">
        <f t="shared" si="29"/>
        <v>3.5720663297743316E-2</v>
      </c>
      <c r="AE99" s="5">
        <f t="shared" si="30"/>
        <v>85.166436565705524</v>
      </c>
      <c r="AF99" s="6">
        <f t="shared" si="31"/>
        <v>138.39533747037967</v>
      </c>
      <c r="AH99" s="1">
        <f t="shared" si="20"/>
        <v>39374</v>
      </c>
      <c r="AI99">
        <f t="shared" si="26"/>
        <v>0.61538515763895185</v>
      </c>
      <c r="AJ99">
        <f t="shared" ca="1" si="14"/>
        <v>0.60716322514070997</v>
      </c>
      <c r="AK99">
        <f t="shared" ca="1" si="15"/>
        <v>0.61830010756581399</v>
      </c>
      <c r="AL99">
        <f t="shared" ca="1" si="16"/>
        <v>0.64578792635769644</v>
      </c>
      <c r="AM99">
        <f t="shared" ca="1" si="17"/>
        <v>0.67274899855339187</v>
      </c>
      <c r="AN99">
        <f t="shared" ca="1" si="18"/>
        <v>0.72085758679380441</v>
      </c>
      <c r="AP99" s="1"/>
      <c r="AQ99" s="26"/>
    </row>
    <row r="100" spans="2:43">
      <c r="B100" s="1">
        <v>39381</v>
      </c>
      <c r="C100">
        <v>8.9489999999999998</v>
      </c>
      <c r="D100">
        <v>2.7010000000000001</v>
      </c>
      <c r="E100">
        <v>0.11600000000000001</v>
      </c>
      <c r="F100">
        <v>2.153</v>
      </c>
      <c r="G100">
        <v>2327.15</v>
      </c>
      <c r="I100" s="14">
        <f t="shared" si="21"/>
        <v>7.573025604038941E-2</v>
      </c>
      <c r="J100" s="15">
        <f t="shared" si="22"/>
        <v>5.3021442495126747E-2</v>
      </c>
      <c r="K100" s="15">
        <f t="shared" si="23"/>
        <v>0.22105263157894739</v>
      </c>
      <c r="L100" s="15">
        <f t="shared" si="23"/>
        <v>1.3176470588235345E-2</v>
      </c>
      <c r="M100" s="16">
        <f t="shared" si="24"/>
        <v>4.0359967275702235E-2</v>
      </c>
      <c r="O100" s="13">
        <f t="shared" si="25"/>
        <v>9.0745200175674723E-2</v>
      </c>
      <c r="Q100" s="5">
        <f t="shared" si="27"/>
        <v>123.42506347054888</v>
      </c>
      <c r="R100" s="6">
        <f t="shared" si="28"/>
        <v>143.98096876179397</v>
      </c>
      <c r="T100" s="11">
        <f t="shared" si="19"/>
        <v>0.85723178925644439</v>
      </c>
      <c r="V100" s="9">
        <v>39381</v>
      </c>
      <c r="W100">
        <v>55850.417999999998</v>
      </c>
      <c r="X100">
        <v>2907.88</v>
      </c>
      <c r="Y100">
        <v>18.756900000000002</v>
      </c>
      <c r="Z100">
        <v>3694.4031</v>
      </c>
      <c r="AC100" s="24">
        <f t="shared" si="29"/>
        <v>7.078359427714831E-2</v>
      </c>
      <c r="AE100" s="5">
        <f t="shared" si="30"/>
        <v>91.194823057602918</v>
      </c>
      <c r="AF100" s="6">
        <f t="shared" si="31"/>
        <v>143.98096876179397</v>
      </c>
      <c r="AH100" s="1">
        <f t="shared" si="20"/>
        <v>39381</v>
      </c>
      <c r="AI100">
        <f t="shared" si="26"/>
        <v>0.63338109086123806</v>
      </c>
      <c r="AJ100">
        <f t="shared" ca="1" si="14"/>
        <v>0.60716322514070997</v>
      </c>
      <c r="AK100">
        <f t="shared" ca="1" si="15"/>
        <v>0.61746840614869369</v>
      </c>
      <c r="AL100">
        <f t="shared" ca="1" si="16"/>
        <v>0.64101253403172309</v>
      </c>
      <c r="AM100">
        <f t="shared" ca="1" si="17"/>
        <v>0.66803508050876648</v>
      </c>
      <c r="AN100">
        <f t="shared" ca="1" si="18"/>
        <v>0.70475550711086843</v>
      </c>
      <c r="AP100" s="1"/>
      <c r="AQ100" s="26"/>
    </row>
    <row r="101" spans="2:43">
      <c r="B101" s="1">
        <v>39388</v>
      </c>
      <c r="C101">
        <v>8.6029999999999998</v>
      </c>
      <c r="D101">
        <v>2.827</v>
      </c>
      <c r="E101">
        <v>0.128</v>
      </c>
      <c r="F101">
        <v>1.9770000000000001</v>
      </c>
      <c r="G101">
        <v>2336.6999999999998</v>
      </c>
      <c r="I101" s="14">
        <f t="shared" si="21"/>
        <v>-3.8663537825455396E-2</v>
      </c>
      <c r="J101" s="15">
        <f t="shared" si="22"/>
        <v>4.6649389115142492E-2</v>
      </c>
      <c r="K101" s="15">
        <f t="shared" si="23"/>
        <v>0.10344827586206895</v>
      </c>
      <c r="L101" s="15">
        <f t="shared" si="23"/>
        <v>-8.1746400371574546E-2</v>
      </c>
      <c r="M101" s="16">
        <f t="shared" si="24"/>
        <v>4.1037320327437232E-3</v>
      </c>
      <c r="O101" s="13">
        <f t="shared" si="25"/>
        <v>7.4219316950453751E-3</v>
      </c>
      <c r="Q101" s="5">
        <f t="shared" si="27"/>
        <v>124.34111586108394</v>
      </c>
      <c r="R101" s="6">
        <f t="shared" si="28"/>
        <v>144.57182807540721</v>
      </c>
      <c r="T101" s="11">
        <f t="shared" si="19"/>
        <v>0.86006463026965985</v>
      </c>
      <c r="V101" s="9">
        <v>39388</v>
      </c>
      <c r="W101">
        <v>53687.1976</v>
      </c>
      <c r="X101">
        <v>3043.86</v>
      </c>
      <c r="Y101">
        <v>20.684699999999999</v>
      </c>
      <c r="Z101">
        <v>3392.4949000000001</v>
      </c>
      <c r="AC101" s="24">
        <f t="shared" si="29"/>
        <v>-3.7197590446367099E-2</v>
      </c>
      <c r="AE101" s="5">
        <f t="shared" si="30"/>
        <v>87.802595378677296</v>
      </c>
      <c r="AF101" s="6">
        <f t="shared" si="31"/>
        <v>144.57182807540721</v>
      </c>
      <c r="AH101" s="1">
        <f t="shared" si="20"/>
        <v>39388</v>
      </c>
      <c r="AI101">
        <f t="shared" si="26"/>
        <v>0.607328526916602</v>
      </c>
      <c r="AJ101">
        <f t="shared" ca="1" si="14"/>
        <v>0.60716322514070997</v>
      </c>
      <c r="AK101">
        <f t="shared" ca="1" si="15"/>
        <v>0.61746840614869369</v>
      </c>
      <c r="AL101">
        <f t="shared" ca="1" si="16"/>
        <v>0.63541517072935205</v>
      </c>
      <c r="AM101">
        <f t="shared" ca="1" si="17"/>
        <v>0.66379080444931737</v>
      </c>
      <c r="AN101">
        <f t="shared" ca="1" si="18"/>
        <v>0.6986729702707567</v>
      </c>
      <c r="AP101" s="1"/>
      <c r="AQ101" s="26"/>
    </row>
    <row r="102" spans="2:43">
      <c r="B102" s="1">
        <v>39395</v>
      </c>
      <c r="C102">
        <v>8.1300000000000008</v>
      </c>
      <c r="D102">
        <v>2.8559999999999999</v>
      </c>
      <c r="E102">
        <v>0.11799999999999999</v>
      </c>
      <c r="F102">
        <v>1.861</v>
      </c>
      <c r="G102">
        <v>2314.23</v>
      </c>
      <c r="I102" s="14">
        <f t="shared" si="21"/>
        <v>-5.4980820643961259E-2</v>
      </c>
      <c r="J102" s="15">
        <f t="shared" si="22"/>
        <v>1.0258224266006311E-2</v>
      </c>
      <c r="K102" s="15">
        <f t="shared" si="23"/>
        <v>-7.8125000000000111E-2</v>
      </c>
      <c r="L102" s="15">
        <f t="shared" si="23"/>
        <v>-5.8674759736975224E-2</v>
      </c>
      <c r="M102" s="16">
        <f t="shared" si="24"/>
        <v>-9.616125304917067E-3</v>
      </c>
      <c r="O102" s="13">
        <f t="shared" si="25"/>
        <v>-4.5380589028732571E-2</v>
      </c>
      <c r="Q102" s="5">
        <f t="shared" si="27"/>
        <v>118.69844278281806</v>
      </c>
      <c r="R102" s="6">
        <f t="shared" si="28"/>
        <v>143.18160726107317</v>
      </c>
      <c r="T102" s="11">
        <f t="shared" si="19"/>
        <v>0.82900621842012701</v>
      </c>
      <c r="V102" s="9">
        <v>39395</v>
      </c>
      <c r="W102">
        <v>50737.351499999997</v>
      </c>
      <c r="X102">
        <v>3075.24</v>
      </c>
      <c r="Y102">
        <v>19.147600000000001</v>
      </c>
      <c r="Z102">
        <v>3193.8710999999998</v>
      </c>
      <c r="AC102" s="24">
        <f t="shared" si="29"/>
        <v>-5.1895435776880973E-2</v>
      </c>
      <c r="AE102" s="5">
        <f t="shared" si="30"/>
        <v>83.246041429159689</v>
      </c>
      <c r="AF102" s="6">
        <f t="shared" si="31"/>
        <v>143.18160726107317</v>
      </c>
      <c r="AH102" s="1">
        <f t="shared" si="20"/>
        <v>39395</v>
      </c>
      <c r="AI102">
        <f t="shared" si="26"/>
        <v>0.58140178072852111</v>
      </c>
      <c r="AJ102">
        <f t="shared" ca="1" si="14"/>
        <v>0.6070050349842947</v>
      </c>
      <c r="AK102">
        <f t="shared" ca="1" si="15"/>
        <v>0.61531370666622121</v>
      </c>
      <c r="AL102">
        <f t="shared" ca="1" si="16"/>
        <v>0.63373581556469516</v>
      </c>
      <c r="AM102">
        <f t="shared" ca="1" si="17"/>
        <v>0.66053935930988184</v>
      </c>
      <c r="AN102">
        <f t="shared" ca="1" si="18"/>
        <v>0.69288712211614167</v>
      </c>
      <c r="AP102" s="1"/>
      <c r="AQ102" s="26"/>
    </row>
    <row r="103" spans="2:43">
      <c r="B103" s="1">
        <v>39402</v>
      </c>
      <c r="C103">
        <v>7.8150000000000004</v>
      </c>
      <c r="D103">
        <v>2.8660000000000001</v>
      </c>
      <c r="E103">
        <v>0.114</v>
      </c>
      <c r="F103">
        <v>1.8520000000000001</v>
      </c>
      <c r="G103">
        <v>2281.16</v>
      </c>
      <c r="I103" s="14">
        <f t="shared" si="21"/>
        <v>-3.8745387453874569E-2</v>
      </c>
      <c r="J103" s="15">
        <f t="shared" si="22"/>
        <v>3.5014005602240772E-3</v>
      </c>
      <c r="K103" s="15">
        <f t="shared" si="23"/>
        <v>-3.3898305084745672E-2</v>
      </c>
      <c r="L103" s="15">
        <f t="shared" si="23"/>
        <v>-4.8361096184846852E-3</v>
      </c>
      <c r="M103" s="16">
        <f t="shared" si="24"/>
        <v>-1.4289850187751529E-2</v>
      </c>
      <c r="O103" s="13">
        <f t="shared" si="25"/>
        <v>-1.8494600399220212E-2</v>
      </c>
      <c r="Q103" s="5">
        <f t="shared" si="27"/>
        <v>116.50316251554014</v>
      </c>
      <c r="R103" s="6">
        <f t="shared" si="28"/>
        <v>141.13556354367097</v>
      </c>
      <c r="T103" s="11">
        <f t="shared" si="19"/>
        <v>0.82546992119028217</v>
      </c>
      <c r="V103" s="9">
        <v>39402</v>
      </c>
      <c r="W103">
        <v>48770.787499999999</v>
      </c>
      <c r="X103">
        <v>3085.7</v>
      </c>
      <c r="Y103">
        <v>18.548500000000001</v>
      </c>
      <c r="Z103">
        <v>3177.9812000000002</v>
      </c>
      <c r="AC103" s="24">
        <f t="shared" si="29"/>
        <v>-3.4566323274966934E-2</v>
      </c>
      <c r="AE103" s="5">
        <f t="shared" si="30"/>
        <v>80.368531849758071</v>
      </c>
      <c r="AF103" s="6">
        <f t="shared" si="31"/>
        <v>141.13556354367097</v>
      </c>
      <c r="AH103" s="1">
        <f t="shared" si="20"/>
        <v>39402</v>
      </c>
      <c r="AI103">
        <f t="shared" si="26"/>
        <v>0.56944210113909377</v>
      </c>
      <c r="AJ103">
        <f t="shared" ca="1" si="14"/>
        <v>0.60237151686834511</v>
      </c>
      <c r="AK103">
        <f t="shared" ca="1" si="15"/>
        <v>0.61472239862800437</v>
      </c>
      <c r="AL103">
        <f t="shared" ca="1" si="16"/>
        <v>0.63284030295409921</v>
      </c>
      <c r="AM103">
        <f t="shared" ca="1" si="17"/>
        <v>0.65782582963913117</v>
      </c>
      <c r="AN103">
        <f t="shared" ca="1" si="18"/>
        <v>0.68436768445192531</v>
      </c>
      <c r="AP103" s="1"/>
      <c r="AQ103" s="26"/>
    </row>
    <row r="104" spans="2:43">
      <c r="B104" s="1">
        <v>39409</v>
      </c>
      <c r="C104">
        <v>7.8460000000000001</v>
      </c>
      <c r="D104">
        <v>2.7010000000000001</v>
      </c>
      <c r="E104">
        <v>0.108</v>
      </c>
      <c r="F104">
        <v>1.782</v>
      </c>
      <c r="G104">
        <v>2212.04</v>
      </c>
      <c r="I104" s="14">
        <f t="shared" si="21"/>
        <v>3.9667306461932395E-3</v>
      </c>
      <c r="J104" s="15">
        <f t="shared" si="22"/>
        <v>-5.7571528262386651E-2</v>
      </c>
      <c r="K104" s="15">
        <f t="shared" si="23"/>
        <v>-5.2631578947368474E-2</v>
      </c>
      <c r="L104" s="15">
        <f t="shared" si="23"/>
        <v>-3.7796976241900704E-2</v>
      </c>
      <c r="M104" s="16">
        <f t="shared" si="24"/>
        <v>-3.0300373494187127E-2</v>
      </c>
      <c r="O104" s="13">
        <f t="shared" si="25"/>
        <v>-3.6008338201365647E-2</v>
      </c>
      <c r="Q104" s="5">
        <f t="shared" si="27"/>
        <v>112.30807723815191</v>
      </c>
      <c r="R104" s="6">
        <f t="shared" si="28"/>
        <v>136.85910325498517</v>
      </c>
      <c r="T104" s="11">
        <f t="shared" si="19"/>
        <v>0.8206109390393147</v>
      </c>
      <c r="V104" s="9">
        <v>39409</v>
      </c>
      <c r="W104">
        <v>48967.443899999998</v>
      </c>
      <c r="X104">
        <v>2907.88</v>
      </c>
      <c r="Y104">
        <v>17.532499999999999</v>
      </c>
      <c r="Z104">
        <v>3058.8069</v>
      </c>
      <c r="AC104" s="24">
        <f t="shared" si="29"/>
        <v>-1.9123784572470388E-3</v>
      </c>
      <c r="AE104" s="5">
        <f t="shared" si="30"/>
        <v>80.21483680080803</v>
      </c>
      <c r="AF104" s="6">
        <f t="shared" si="31"/>
        <v>136.85910325498517</v>
      </c>
      <c r="AH104" s="1">
        <f t="shared" si="20"/>
        <v>39409</v>
      </c>
      <c r="AI104">
        <f t="shared" si="26"/>
        <v>0.5861125412414695</v>
      </c>
      <c r="AJ104">
        <f t="shared" ca="1" si="14"/>
        <v>0.60178587150565199</v>
      </c>
      <c r="AK104">
        <f t="shared" ca="1" si="15"/>
        <v>0.61346364163783651</v>
      </c>
      <c r="AL104">
        <f t="shared" ca="1" si="16"/>
        <v>0.63154121566525911</v>
      </c>
      <c r="AM104">
        <f t="shared" ca="1" si="17"/>
        <v>0.65531574113046243</v>
      </c>
      <c r="AN104">
        <f t="shared" ca="1" si="18"/>
        <v>0.68436768445192531</v>
      </c>
      <c r="AP104" s="1"/>
      <c r="AQ104" s="26"/>
    </row>
    <row r="105" spans="2:43">
      <c r="B105" s="1">
        <v>39416</v>
      </c>
      <c r="C105">
        <v>7.5629999999999997</v>
      </c>
      <c r="D105">
        <v>2.633</v>
      </c>
      <c r="E105">
        <v>0.108</v>
      </c>
      <c r="F105">
        <v>1.6759999999999999</v>
      </c>
      <c r="G105">
        <v>2207.16</v>
      </c>
      <c r="I105" s="14">
        <f t="shared" si="21"/>
        <v>-3.6069334692837129E-2</v>
      </c>
      <c r="J105" s="15">
        <f t="shared" si="22"/>
        <v>-2.5175860792299165E-2</v>
      </c>
      <c r="K105" s="15">
        <f t="shared" si="23"/>
        <v>0</v>
      </c>
      <c r="L105" s="15">
        <f t="shared" si="23"/>
        <v>-5.9483726150392879E-2</v>
      </c>
      <c r="M105" s="16">
        <f t="shared" si="24"/>
        <v>-2.2061083886367738E-3</v>
      </c>
      <c r="O105" s="13">
        <f t="shared" si="25"/>
        <v>-3.0182230408882293E-2</v>
      </c>
      <c r="Q105" s="5">
        <f t="shared" si="27"/>
        <v>108.91836897417146</v>
      </c>
      <c r="R105" s="6">
        <f t="shared" si="28"/>
        <v>136.55717723923306</v>
      </c>
      <c r="T105" s="11">
        <f t="shared" si="19"/>
        <v>0.79760266853904382</v>
      </c>
      <c r="V105" s="9">
        <v>39416</v>
      </c>
      <c r="W105">
        <v>47197.5363</v>
      </c>
      <c r="X105">
        <v>4135.9862999999996</v>
      </c>
      <c r="Y105">
        <v>17.584599999999998</v>
      </c>
      <c r="Z105">
        <v>2876.0729999999999</v>
      </c>
      <c r="AC105" s="24">
        <f t="shared" si="29"/>
        <v>-3.6784705243836882E-2</v>
      </c>
      <c r="AE105" s="5">
        <f t="shared" si="30"/>
        <v>77.264157672907828</v>
      </c>
      <c r="AF105" s="6">
        <f t="shared" si="31"/>
        <v>136.55717723923306</v>
      </c>
      <c r="AH105" s="1">
        <f t="shared" si="20"/>
        <v>39416</v>
      </c>
      <c r="AI105">
        <f t="shared" si="26"/>
        <v>0.56580078202370554</v>
      </c>
      <c r="AJ105">
        <f t="shared" ca="1" si="14"/>
        <v>0.59446805850292728</v>
      </c>
      <c r="AK105">
        <f t="shared" ca="1" si="15"/>
        <v>0.61236698824496372</v>
      </c>
      <c r="AL105">
        <f t="shared" ca="1" si="16"/>
        <v>0.63007111137248417</v>
      </c>
      <c r="AM105">
        <f t="shared" ca="1" si="17"/>
        <v>0.65425574898658079</v>
      </c>
      <c r="AN105">
        <f t="shared" ca="1" si="18"/>
        <v>0.68342929625026927</v>
      </c>
      <c r="AP105" s="1"/>
      <c r="AQ105" s="26"/>
    </row>
    <row r="106" spans="2:43">
      <c r="B106" s="1">
        <v>39423</v>
      </c>
      <c r="C106">
        <v>7.5629999999999997</v>
      </c>
      <c r="D106">
        <v>2.6230000000000002</v>
      </c>
      <c r="E106">
        <v>0.108</v>
      </c>
      <c r="F106">
        <v>1.667</v>
      </c>
      <c r="G106">
        <v>2238.86</v>
      </c>
      <c r="I106" s="14">
        <f t="shared" si="21"/>
        <v>0</v>
      </c>
      <c r="J106" s="15">
        <f t="shared" si="22"/>
        <v>-3.7979491074818794E-3</v>
      </c>
      <c r="K106" s="15">
        <f t="shared" si="23"/>
        <v>0</v>
      </c>
      <c r="L106" s="15">
        <f t="shared" si="23"/>
        <v>-5.3699284009546266E-3</v>
      </c>
      <c r="M106" s="16">
        <f t="shared" si="24"/>
        <v>1.4362347994708147E-2</v>
      </c>
      <c r="O106" s="13">
        <f t="shared" si="25"/>
        <v>-2.2919693771091265E-3</v>
      </c>
      <c r="Q106" s="5">
        <f t="shared" si="27"/>
        <v>108.66873140787798</v>
      </c>
      <c r="R106" s="6">
        <f t="shared" si="28"/>
        <v>138.51845893991796</v>
      </c>
      <c r="T106" s="11">
        <f t="shared" si="19"/>
        <v>0.78450722192204558</v>
      </c>
      <c r="V106" s="9">
        <v>39423</v>
      </c>
      <c r="W106">
        <v>47197.5363</v>
      </c>
      <c r="X106">
        <v>4120.7244000000001</v>
      </c>
      <c r="Y106">
        <v>17.4543</v>
      </c>
      <c r="Z106">
        <v>2860.1831000000002</v>
      </c>
      <c r="AC106" s="24">
        <f t="shared" si="29"/>
        <v>-5.7448260167068503E-4</v>
      </c>
      <c r="AE106" s="5">
        <f t="shared" si="30"/>
        <v>77.219770758592006</v>
      </c>
      <c r="AF106" s="6">
        <f t="shared" si="31"/>
        <v>138.51845893991796</v>
      </c>
      <c r="AH106" s="1">
        <f t="shared" si="20"/>
        <v>39423</v>
      </c>
      <c r="AI106">
        <f t="shared" si="26"/>
        <v>0.55746917305863108</v>
      </c>
      <c r="AJ106">
        <f t="shared" ca="1" si="14"/>
        <v>0.58814423873794652</v>
      </c>
      <c r="AK106">
        <f t="shared" ca="1" si="15"/>
        <v>0.60999078383893846</v>
      </c>
      <c r="AL106">
        <f t="shared" ca="1" si="16"/>
        <v>0.62931670990889788</v>
      </c>
      <c r="AM106">
        <f t="shared" ca="1" si="17"/>
        <v>0.65381270405437231</v>
      </c>
      <c r="AN106">
        <f t="shared" ca="1" si="18"/>
        <v>0.6795355909149593</v>
      </c>
      <c r="AP106" s="1"/>
      <c r="AQ106" s="26"/>
    </row>
    <row r="107" spans="2:43">
      <c r="B107" s="1">
        <v>39430</v>
      </c>
      <c r="C107">
        <v>7.4370000000000003</v>
      </c>
      <c r="D107">
        <v>2.5739999999999998</v>
      </c>
      <c r="E107">
        <v>0.108</v>
      </c>
      <c r="F107">
        <v>1.639</v>
      </c>
      <c r="G107">
        <v>2184.4899999999998</v>
      </c>
      <c r="I107" s="14">
        <f t="shared" si="21"/>
        <v>-1.6660055533518348E-2</v>
      </c>
      <c r="J107" s="15">
        <f t="shared" si="22"/>
        <v>-1.8680899733130141E-2</v>
      </c>
      <c r="K107" s="15">
        <f t="shared" si="23"/>
        <v>0</v>
      </c>
      <c r="L107" s="15">
        <f t="shared" si="23"/>
        <v>-1.6796640671865593E-2</v>
      </c>
      <c r="M107" s="16">
        <f t="shared" si="24"/>
        <v>-2.4284680596375119E-2</v>
      </c>
      <c r="O107" s="13">
        <f t="shared" si="25"/>
        <v>-1.303439898462852E-2</v>
      </c>
      <c r="Q107" s="5">
        <f t="shared" si="27"/>
        <v>107.25229980555427</v>
      </c>
      <c r="R107" s="6">
        <f t="shared" si="28"/>
        <v>135.15458240785995</v>
      </c>
      <c r="T107" s="11">
        <f t="shared" si="19"/>
        <v>0.79355281851928527</v>
      </c>
      <c r="V107" s="9">
        <v>39430</v>
      </c>
      <c r="W107">
        <v>46410.9107</v>
      </c>
      <c r="X107">
        <v>4044.4146999999998</v>
      </c>
      <c r="Y107">
        <v>17.4543</v>
      </c>
      <c r="Z107">
        <v>2812.5133999999998</v>
      </c>
      <c r="AC107" s="24">
        <f t="shared" si="29"/>
        <v>-1.6815550897457194E-2</v>
      </c>
      <c r="AE107" s="5">
        <f t="shared" si="30"/>
        <v>75.921277773110916</v>
      </c>
      <c r="AF107" s="6">
        <f t="shared" si="31"/>
        <v>135.15458240785995</v>
      </c>
      <c r="AH107" s="1">
        <f t="shared" si="20"/>
        <v>39430</v>
      </c>
      <c r="AI107">
        <f t="shared" si="26"/>
        <v>0.56173661610674097</v>
      </c>
      <c r="AJ107">
        <f t="shared" ca="1" si="14"/>
        <v>0.58625447040295764</v>
      </c>
      <c r="AK107">
        <f t="shared" ca="1" si="15"/>
        <v>0.60918683997835055</v>
      </c>
      <c r="AL107">
        <f t="shared" ca="1" si="16"/>
        <v>0.62748207332010808</v>
      </c>
      <c r="AM107">
        <f t="shared" ca="1" si="17"/>
        <v>0.65342990152508851</v>
      </c>
      <c r="AN107">
        <f t="shared" ca="1" si="18"/>
        <v>0.66993199767709311</v>
      </c>
      <c r="AP107" s="1"/>
      <c r="AQ107" s="26"/>
    </row>
    <row r="108" spans="2:43">
      <c r="B108" s="1">
        <v>39437</v>
      </c>
      <c r="C108">
        <v>7.5629999999999997</v>
      </c>
      <c r="D108">
        <v>2.4969999999999999</v>
      </c>
      <c r="E108">
        <v>9.6000000000000002E-2</v>
      </c>
      <c r="F108">
        <v>1.69</v>
      </c>
      <c r="G108">
        <v>2145.25</v>
      </c>
      <c r="I108" s="14">
        <f t="shared" si="21"/>
        <v>1.6942315449778089E-2</v>
      </c>
      <c r="J108" s="15">
        <f t="shared" si="22"/>
        <v>-2.9914529914529919E-2</v>
      </c>
      <c r="K108" s="15">
        <f t="shared" si="23"/>
        <v>-0.11111111111111105</v>
      </c>
      <c r="L108" s="15">
        <f t="shared" si="23"/>
        <v>3.1116534472239055E-2</v>
      </c>
      <c r="M108" s="16">
        <f t="shared" si="24"/>
        <v>-1.7963002806146822E-2</v>
      </c>
      <c r="O108" s="13">
        <f t="shared" si="25"/>
        <v>-2.3241697775905956E-2</v>
      </c>
      <c r="Q108" s="5">
        <f t="shared" si="27"/>
        <v>104.75957426770272</v>
      </c>
      <c r="R108" s="6">
        <f t="shared" si="28"/>
        <v>132.72680026480396</v>
      </c>
      <c r="T108" s="11">
        <f t="shared" si="19"/>
        <v>0.7892872732462195</v>
      </c>
      <c r="V108" s="9">
        <v>39437</v>
      </c>
      <c r="W108">
        <v>47197.5363</v>
      </c>
      <c r="X108">
        <v>3922.3191000000002</v>
      </c>
      <c r="Y108">
        <v>15.500500000000001</v>
      </c>
      <c r="Z108">
        <v>2899.9078</v>
      </c>
      <c r="AC108" s="24">
        <f t="shared" si="29"/>
        <v>1.4092027737368951E-2</v>
      </c>
      <c r="AE108" s="5">
        <f t="shared" si="30"/>
        <v>76.991162525346098</v>
      </c>
      <c r="AF108" s="6">
        <f t="shared" si="31"/>
        <v>132.72680026480396</v>
      </c>
      <c r="AH108" s="1">
        <f t="shared" si="20"/>
        <v>39437</v>
      </c>
      <c r="AI108">
        <f t="shared" si="26"/>
        <v>0.58007246744245033</v>
      </c>
      <c r="AJ108">
        <f t="shared" ca="1" si="14"/>
        <v>0.58187285677981593</v>
      </c>
      <c r="AK108">
        <f t="shared" ca="1" si="15"/>
        <v>0.6085149530897167</v>
      </c>
      <c r="AL108">
        <f t="shared" ca="1" si="16"/>
        <v>0.62510514470226219</v>
      </c>
      <c r="AM108">
        <f t="shared" ca="1" si="17"/>
        <v>0.65270208207869862</v>
      </c>
      <c r="AN108">
        <f t="shared" ca="1" si="18"/>
        <v>0.66683687131139768</v>
      </c>
      <c r="AP108" s="1"/>
      <c r="AQ108" s="26"/>
    </row>
    <row r="109" spans="2:43">
      <c r="B109" s="1">
        <v>39444</v>
      </c>
      <c r="C109">
        <v>8.1929999999999996</v>
      </c>
      <c r="D109">
        <v>2.3719999999999999</v>
      </c>
      <c r="E109">
        <v>0.10299999999999999</v>
      </c>
      <c r="F109">
        <v>1.7589999999999999</v>
      </c>
      <c r="G109">
        <v>2151.73</v>
      </c>
      <c r="I109" s="14">
        <f t="shared" si="21"/>
        <v>8.3300277667592182E-2</v>
      </c>
      <c r="J109" s="15">
        <f t="shared" si="22"/>
        <v>-5.006007208650376E-2</v>
      </c>
      <c r="K109" s="15">
        <f t="shared" si="23"/>
        <v>7.2916666666666519E-2</v>
      </c>
      <c r="L109" s="15">
        <f t="shared" si="23"/>
        <v>4.0828402366863914E-2</v>
      </c>
      <c r="M109" s="16">
        <f t="shared" si="24"/>
        <v>3.0206269665540297E-3</v>
      </c>
      <c r="O109" s="13">
        <f t="shared" si="25"/>
        <v>3.6746318653654714E-2</v>
      </c>
      <c r="Q109" s="5">
        <f t="shared" si="27"/>
        <v>108.60910296576493</v>
      </c>
      <c r="R109" s="6">
        <f t="shared" si="28"/>
        <v>133.12771841686825</v>
      </c>
      <c r="T109" s="11">
        <f t="shared" si="19"/>
        <v>0.81582636777168238</v>
      </c>
      <c r="V109" s="9">
        <v>39444</v>
      </c>
      <c r="W109">
        <v>51130.664400000001</v>
      </c>
      <c r="X109">
        <v>3708.6518999999998</v>
      </c>
      <c r="Y109">
        <v>16.672799999999999</v>
      </c>
      <c r="Z109">
        <v>3019.0821000000001</v>
      </c>
      <c r="AC109" s="24">
        <f t="shared" si="29"/>
        <v>7.1337583745350805E-2</v>
      </c>
      <c r="AE109" s="5">
        <f t="shared" si="30"/>
        <v>82.48352602964988</v>
      </c>
      <c r="AF109" s="6">
        <f t="shared" si="31"/>
        <v>133.12771841686825</v>
      </c>
      <c r="AH109" s="1">
        <f t="shared" si="20"/>
        <v>39444</v>
      </c>
      <c r="AI109">
        <f t="shared" si="26"/>
        <v>0.61958190984214012</v>
      </c>
      <c r="AJ109">
        <f t="shared" ca="1" si="14"/>
        <v>0.58020539877105737</v>
      </c>
      <c r="AK109">
        <f t="shared" ca="1" si="15"/>
        <v>0.60723866804651661</v>
      </c>
      <c r="AL109">
        <f t="shared" ca="1" si="16"/>
        <v>0.62448855173706286</v>
      </c>
      <c r="AM109">
        <f t="shared" ca="1" si="17"/>
        <v>0.6520821013033703</v>
      </c>
      <c r="AN109">
        <f t="shared" ca="1" si="18"/>
        <v>0.66234192281003246</v>
      </c>
      <c r="AP109" s="1"/>
      <c r="AQ109" s="26"/>
    </row>
    <row r="110" spans="2:43">
      <c r="B110" s="1">
        <v>39451</v>
      </c>
      <c r="C110">
        <v>8.6969999999999992</v>
      </c>
      <c r="D110">
        <v>2.391</v>
      </c>
      <c r="E110">
        <v>9.6000000000000002E-2</v>
      </c>
      <c r="F110">
        <v>1.667</v>
      </c>
      <c r="G110">
        <v>2128.94</v>
      </c>
      <c r="I110" s="14">
        <f t="shared" si="21"/>
        <v>6.151592823141705E-2</v>
      </c>
      <c r="J110" s="15">
        <f t="shared" si="22"/>
        <v>8.0101180438449937E-3</v>
      </c>
      <c r="K110" s="15">
        <f t="shared" si="23"/>
        <v>-6.7961165048543659E-2</v>
      </c>
      <c r="L110" s="15">
        <f t="shared" si="23"/>
        <v>-5.2302444570778817E-2</v>
      </c>
      <c r="M110" s="16">
        <f t="shared" si="24"/>
        <v>-1.0591477555269457E-2</v>
      </c>
      <c r="O110" s="13">
        <f t="shared" si="25"/>
        <v>-1.2684390836015108E-2</v>
      </c>
      <c r="Q110" s="5">
        <f t="shared" si="27"/>
        <v>107.23146265539816</v>
      </c>
      <c r="R110" s="6">
        <f t="shared" si="28"/>
        <v>131.71769917527175</v>
      </c>
      <c r="T110" s="11">
        <f t="shared" si="19"/>
        <v>0.81410063588120618</v>
      </c>
      <c r="V110" s="9">
        <v>39451</v>
      </c>
      <c r="W110">
        <v>54277.166799999999</v>
      </c>
      <c r="X110">
        <v>3739.1758</v>
      </c>
      <c r="Y110">
        <v>15.604699999999999</v>
      </c>
      <c r="Z110">
        <v>2860.1831000000002</v>
      </c>
      <c r="AC110" s="24">
        <f t="shared" si="29"/>
        <v>5.2112567319918895E-2</v>
      </c>
      <c r="AE110" s="5">
        <f t="shared" si="30"/>
        <v>86.781954332654294</v>
      </c>
      <c r="AF110" s="6">
        <f t="shared" si="31"/>
        <v>131.71769917527175</v>
      </c>
      <c r="AH110" s="1">
        <f t="shared" si="20"/>
        <v>39451</v>
      </c>
      <c r="AI110">
        <f t="shared" si="26"/>
        <v>0.65884808857142918</v>
      </c>
      <c r="AJ110">
        <f t="shared" ca="1" si="14"/>
        <v>0.58020539877105737</v>
      </c>
      <c r="AK110">
        <f t="shared" ca="1" si="15"/>
        <v>0.60723866804651661</v>
      </c>
      <c r="AL110">
        <f t="shared" ca="1" si="16"/>
        <v>0.62381525966383378</v>
      </c>
      <c r="AM110">
        <f t="shared" ca="1" si="17"/>
        <v>0.65001192674210273</v>
      </c>
      <c r="AN110">
        <f t="shared" ca="1" si="18"/>
        <v>0.65957670085373155</v>
      </c>
      <c r="AP110" s="1"/>
      <c r="AQ110" s="26"/>
    </row>
    <row r="111" spans="2:43">
      <c r="B111" s="1">
        <v>39458</v>
      </c>
      <c r="C111">
        <v>8.5079999999999991</v>
      </c>
      <c r="D111">
        <v>2.2839999999999998</v>
      </c>
      <c r="E111">
        <v>9.6000000000000002E-2</v>
      </c>
      <c r="F111">
        <v>1.667</v>
      </c>
      <c r="G111">
        <v>2082.9299999999998</v>
      </c>
      <c r="I111" s="14">
        <f t="shared" si="21"/>
        <v>-2.1731631597102452E-2</v>
      </c>
      <c r="J111" s="15">
        <f t="shared" si="22"/>
        <v>-4.4751150146382312E-2</v>
      </c>
      <c r="K111" s="15">
        <f t="shared" si="23"/>
        <v>0</v>
      </c>
      <c r="L111" s="15">
        <f t="shared" si="23"/>
        <v>0</v>
      </c>
      <c r="M111" s="16">
        <f t="shared" si="24"/>
        <v>-2.1611694082501298E-2</v>
      </c>
      <c r="O111" s="13">
        <f t="shared" si="25"/>
        <v>-1.6620695435871191E-2</v>
      </c>
      <c r="Q111" s="5">
        <f t="shared" si="27"/>
        <v>105.4492011734598</v>
      </c>
      <c r="R111" s="6">
        <f t="shared" si="28"/>
        <v>128.87105655544485</v>
      </c>
      <c r="T111" s="11">
        <f t="shared" si="19"/>
        <v>0.81825356284009243</v>
      </c>
      <c r="V111" s="9">
        <v>39458</v>
      </c>
      <c r="W111">
        <v>53097.2284</v>
      </c>
      <c r="X111">
        <v>3571.2945</v>
      </c>
      <c r="Y111">
        <v>15.630699999999999</v>
      </c>
      <c r="Z111">
        <v>2860.1831000000002</v>
      </c>
      <c r="AC111" s="24">
        <f t="shared" si="29"/>
        <v>-2.2118848557835961E-2</v>
      </c>
      <c r="AE111" s="5">
        <f t="shared" si="30"/>
        <v>84.862437427217273</v>
      </c>
      <c r="AF111" s="6">
        <f t="shared" si="31"/>
        <v>128.87105655544485</v>
      </c>
      <c r="AH111" s="1">
        <f t="shared" si="20"/>
        <v>39458</v>
      </c>
      <c r="AI111">
        <f t="shared" si="26"/>
        <v>0.65850657002029367</v>
      </c>
      <c r="AJ111">
        <f t="shared" ca="1" si="14"/>
        <v>0.58020539877105737</v>
      </c>
      <c r="AK111">
        <f t="shared" ca="1" si="15"/>
        <v>0.60723866804651661</v>
      </c>
      <c r="AL111">
        <f t="shared" ca="1" si="16"/>
        <v>0.62381525966383378</v>
      </c>
      <c r="AM111">
        <f t="shared" ca="1" si="17"/>
        <v>0.65001192674210273</v>
      </c>
      <c r="AN111">
        <f t="shared" ca="1" si="18"/>
        <v>0.65867852147763783</v>
      </c>
      <c r="AP111" s="1"/>
      <c r="AQ111" s="26"/>
    </row>
    <row r="112" spans="2:43">
      <c r="B112" s="1">
        <v>39465</v>
      </c>
      <c r="C112">
        <v>7.7519999999999998</v>
      </c>
      <c r="D112">
        <v>2.2839999999999998</v>
      </c>
      <c r="E112">
        <v>9.5000000000000001E-2</v>
      </c>
      <c r="F112">
        <v>1.597</v>
      </c>
      <c r="G112">
        <v>2002.46</v>
      </c>
      <c r="I112" s="14">
        <f t="shared" si="21"/>
        <v>-8.8857545839210128E-2</v>
      </c>
      <c r="J112" s="15">
        <f t="shared" si="22"/>
        <v>0</v>
      </c>
      <c r="K112" s="15">
        <f t="shared" si="23"/>
        <v>-1.041666666666663E-2</v>
      </c>
      <c r="L112" s="15">
        <f t="shared" si="23"/>
        <v>-4.1991601679664092E-2</v>
      </c>
      <c r="M112" s="16">
        <f t="shared" si="24"/>
        <v>-3.8633079364164824E-2</v>
      </c>
      <c r="O112" s="13">
        <f t="shared" si="25"/>
        <v>-3.5316453546385213E-2</v>
      </c>
      <c r="Q112" s="5">
        <f t="shared" si="27"/>
        <v>101.72510935871388</v>
      </c>
      <c r="R112" s="6">
        <f t="shared" si="28"/>
        <v>123.89237079979458</v>
      </c>
      <c r="T112" s="11">
        <f t="shared" si="19"/>
        <v>0.821076460979973</v>
      </c>
      <c r="V112" s="9">
        <v>39465</v>
      </c>
      <c r="W112">
        <v>48377.474699999999</v>
      </c>
      <c r="X112">
        <v>3571.2945</v>
      </c>
      <c r="Y112">
        <v>15.370200000000001</v>
      </c>
      <c r="Z112">
        <v>2741.0088000000001</v>
      </c>
      <c r="AC112" s="24">
        <f t="shared" si="29"/>
        <v>-8.1256357260686113E-2</v>
      </c>
      <c r="AE112" s="5">
        <f t="shared" si="30"/>
        <v>77.966824893618679</v>
      </c>
      <c r="AF112" s="6">
        <f t="shared" si="31"/>
        <v>123.89237079979458</v>
      </c>
      <c r="AH112" s="1">
        <f t="shared" si="20"/>
        <v>39465</v>
      </c>
      <c r="AI112">
        <f t="shared" si="26"/>
        <v>0.62931094457470782</v>
      </c>
      <c r="AJ112">
        <f t="shared" ca="1" si="14"/>
        <v>0.58020539877105737</v>
      </c>
      <c r="AK112">
        <f t="shared" ca="1" si="15"/>
        <v>0.60723866804651661</v>
      </c>
      <c r="AL112">
        <f t="shared" ca="1" si="16"/>
        <v>0.62381525966383378</v>
      </c>
      <c r="AM112">
        <f t="shared" ca="1" si="17"/>
        <v>0.65014826901518452</v>
      </c>
      <c r="AN112">
        <f t="shared" ca="1" si="18"/>
        <v>0.65881393671631561</v>
      </c>
      <c r="AP112" s="1"/>
      <c r="AQ112" s="26"/>
    </row>
    <row r="113" spans="2:43">
      <c r="B113" s="1">
        <v>39472</v>
      </c>
      <c r="C113">
        <v>7.8460000000000001</v>
      </c>
      <c r="D113">
        <v>2.1080000000000001</v>
      </c>
      <c r="E113">
        <v>9.1999999999999998E-2</v>
      </c>
      <c r="F113">
        <v>1.5509999999999999</v>
      </c>
      <c r="G113">
        <v>1982.73</v>
      </c>
      <c r="I113" s="14">
        <f t="shared" si="21"/>
        <v>1.212590299277605E-2</v>
      </c>
      <c r="J113" s="15">
        <f t="shared" si="22"/>
        <v>-7.7057793345008618E-2</v>
      </c>
      <c r="K113" s="15">
        <f t="shared" si="23"/>
        <v>-3.157894736842104E-2</v>
      </c>
      <c r="L113" s="15">
        <f t="shared" si="23"/>
        <v>-2.8804007514088958E-2</v>
      </c>
      <c r="M113" s="16">
        <f t="shared" si="24"/>
        <v>-9.8528809564235598E-3</v>
      </c>
      <c r="O113" s="13">
        <f t="shared" si="25"/>
        <v>-3.1328711308685642E-2</v>
      </c>
      <c r="Q113" s="5">
        <f t="shared" si="27"/>
        <v>98.538192774770252</v>
      </c>
      <c r="R113" s="6">
        <f t="shared" si="28"/>
        <v>122.67167401889512</v>
      </c>
      <c r="T113" s="11">
        <f t="shared" si="19"/>
        <v>0.80326769454203761</v>
      </c>
      <c r="V113" s="9">
        <v>39472</v>
      </c>
      <c r="W113">
        <v>48967.443899999998</v>
      </c>
      <c r="X113">
        <v>3296.5794999999998</v>
      </c>
      <c r="Y113">
        <v>14.9794</v>
      </c>
      <c r="Z113">
        <v>2661.5592999999999</v>
      </c>
      <c r="AC113" s="24">
        <f t="shared" si="29"/>
        <v>4.2406809325540896E-3</v>
      </c>
      <c r="AE113" s="5">
        <f t="shared" si="30"/>
        <v>78.297457321316841</v>
      </c>
      <c r="AF113" s="6">
        <f t="shared" si="31"/>
        <v>122.67167401889512</v>
      </c>
      <c r="AH113" s="1">
        <f t="shared" si="20"/>
        <v>39472</v>
      </c>
      <c r="AI113">
        <f t="shared" si="26"/>
        <v>0.63826843440040348</v>
      </c>
      <c r="AJ113">
        <f t="shared" ca="1" si="14"/>
        <v>0.58020539877105737</v>
      </c>
      <c r="AK113">
        <f t="shared" ca="1" si="15"/>
        <v>0.60723866804651661</v>
      </c>
      <c r="AL113">
        <f t="shared" ca="1" si="16"/>
        <v>0.62448855173706286</v>
      </c>
      <c r="AM113">
        <f t="shared" ca="1" si="17"/>
        <v>0.65014826901518452</v>
      </c>
      <c r="AN113">
        <f t="shared" ca="1" si="18"/>
        <v>0.65881393671631561</v>
      </c>
      <c r="AP113" s="1"/>
      <c r="AQ113" s="26"/>
    </row>
    <row r="114" spans="2:43">
      <c r="B114" s="1">
        <v>39479</v>
      </c>
      <c r="C114">
        <v>7.6260000000000003</v>
      </c>
      <c r="D114">
        <v>2.2450000000000001</v>
      </c>
      <c r="E114">
        <v>9.7000000000000003E-2</v>
      </c>
      <c r="F114">
        <v>1.56</v>
      </c>
      <c r="G114">
        <v>2045.14</v>
      </c>
      <c r="I114" s="14">
        <f t="shared" si="21"/>
        <v>-2.8039765485597723E-2</v>
      </c>
      <c r="J114" s="15">
        <f t="shared" si="22"/>
        <v>6.49905123339658E-2</v>
      </c>
      <c r="K114" s="15">
        <f t="shared" si="23"/>
        <v>5.4347826086956541E-2</v>
      </c>
      <c r="L114" s="15">
        <f t="shared" si="23"/>
        <v>5.8027079303675233E-3</v>
      </c>
      <c r="M114" s="16">
        <f t="shared" si="24"/>
        <v>3.1476802186883868E-2</v>
      </c>
      <c r="O114" s="13">
        <f t="shared" si="25"/>
        <v>2.4275320216423035E-2</v>
      </c>
      <c r="Q114" s="5">
        <f t="shared" si="27"/>
        <v>100.93023895792541</v>
      </c>
      <c r="R114" s="6">
        <f t="shared" si="28"/>
        <v>126.53298603592178</v>
      </c>
      <c r="T114" s="11">
        <f t="shared" si="19"/>
        <v>0.79765950460753421</v>
      </c>
      <c r="V114" s="9">
        <v>39479</v>
      </c>
      <c r="W114">
        <v>47590.849099999999</v>
      </c>
      <c r="X114">
        <v>3510.2467000000001</v>
      </c>
      <c r="Y114">
        <v>15.787000000000001</v>
      </c>
      <c r="Z114">
        <v>2677.4492</v>
      </c>
      <c r="AC114" s="24">
        <f t="shared" si="29"/>
        <v>-2.0795762911336751E-2</v>
      </c>
      <c r="AE114" s="5">
        <f t="shared" si="30"/>
        <v>76.669201962302225</v>
      </c>
      <c r="AF114" s="6">
        <f t="shared" si="31"/>
        <v>126.53298603592178</v>
      </c>
      <c r="AH114" s="1">
        <f t="shared" si="20"/>
        <v>39479</v>
      </c>
      <c r="AI114">
        <f t="shared" si="26"/>
        <v>0.60592264803216134</v>
      </c>
      <c r="AJ114">
        <f t="shared" ca="1" si="14"/>
        <v>0.58020539877105737</v>
      </c>
      <c r="AK114">
        <f t="shared" ca="1" si="15"/>
        <v>0.60723866804651661</v>
      </c>
      <c r="AL114">
        <f t="shared" ca="1" si="16"/>
        <v>0.62448855173706286</v>
      </c>
      <c r="AM114">
        <f t="shared" ca="1" si="17"/>
        <v>0.64705976837671741</v>
      </c>
      <c r="AN114">
        <f t="shared" ca="1" si="18"/>
        <v>0.6583711547816159</v>
      </c>
      <c r="AP114" s="1"/>
      <c r="AQ114" s="26"/>
    </row>
    <row r="115" spans="2:43">
      <c r="B115" s="1">
        <v>39486</v>
      </c>
      <c r="C115">
        <v>7.7329999999999997</v>
      </c>
      <c r="D115">
        <v>2.1960000000000002</v>
      </c>
      <c r="E115">
        <v>9.5000000000000001E-2</v>
      </c>
      <c r="F115">
        <v>1.482</v>
      </c>
      <c r="G115">
        <v>1992.62</v>
      </c>
      <c r="I115" s="14">
        <f t="shared" si="21"/>
        <v>1.403094676108041E-2</v>
      </c>
      <c r="J115" s="15">
        <f t="shared" si="22"/>
        <v>-2.182628062360803E-2</v>
      </c>
      <c r="K115" s="15">
        <f t="shared" si="23"/>
        <v>-2.0618556701030966E-2</v>
      </c>
      <c r="L115" s="15">
        <f t="shared" si="23"/>
        <v>-5.0000000000000044E-2</v>
      </c>
      <c r="M115" s="16">
        <f t="shared" si="24"/>
        <v>-2.5680393518292211E-2</v>
      </c>
      <c r="O115" s="13">
        <f t="shared" si="25"/>
        <v>-1.9603472640889658E-2</v>
      </c>
      <c r="Q115" s="5">
        <f t="shared" si="27"/>
        <v>98.951655779875267</v>
      </c>
      <c r="R115" s="6">
        <f t="shared" si="28"/>
        <v>123.28356916147473</v>
      </c>
      <c r="T115" s="11">
        <f t="shared" si="19"/>
        <v>0.80263458020322287</v>
      </c>
      <c r="V115" s="9">
        <v>39486</v>
      </c>
      <c r="W115">
        <v>48259.480900000002</v>
      </c>
      <c r="X115">
        <v>3433.9369999999999</v>
      </c>
      <c r="Y115">
        <v>15.344200000000001</v>
      </c>
      <c r="Z115">
        <v>2542.3850000000002</v>
      </c>
      <c r="AC115" s="24">
        <f t="shared" si="29"/>
        <v>8.4940375381885626E-3</v>
      </c>
      <c r="AE115" s="5">
        <f t="shared" si="30"/>
        <v>77.320433041792981</v>
      </c>
      <c r="AF115" s="6">
        <f t="shared" si="31"/>
        <v>123.28356916147473</v>
      </c>
      <c r="AH115" s="1">
        <f t="shared" si="20"/>
        <v>39486</v>
      </c>
      <c r="AI115">
        <f t="shared" si="26"/>
        <v>0.62717549116800786</v>
      </c>
      <c r="AJ115">
        <f t="shared" ca="1" si="14"/>
        <v>0.58020539877105737</v>
      </c>
      <c r="AK115">
        <f t="shared" ca="1" si="15"/>
        <v>0.60670748058523571</v>
      </c>
      <c r="AL115">
        <f t="shared" ca="1" si="16"/>
        <v>0.62381525966383378</v>
      </c>
      <c r="AM115">
        <f t="shared" ca="1" si="17"/>
        <v>0.64553659661529539</v>
      </c>
      <c r="AN115">
        <f t="shared" ca="1" si="18"/>
        <v>0.65690752743310854</v>
      </c>
      <c r="AP115" s="1"/>
      <c r="AQ115" s="26"/>
    </row>
    <row r="116" spans="2:43">
      <c r="B116" s="1">
        <v>39493</v>
      </c>
      <c r="C116">
        <v>7.8780000000000001</v>
      </c>
      <c r="D116">
        <v>2.1960000000000002</v>
      </c>
      <c r="E116">
        <v>9.5000000000000001E-2</v>
      </c>
      <c r="F116">
        <v>1.458</v>
      </c>
      <c r="G116">
        <v>2039.09</v>
      </c>
      <c r="I116" s="14">
        <f t="shared" si="21"/>
        <v>1.8750808224492488E-2</v>
      </c>
      <c r="J116" s="15">
        <f t="shared" si="22"/>
        <v>0</v>
      </c>
      <c r="K116" s="15">
        <f t="shared" si="23"/>
        <v>0</v>
      </c>
      <c r="L116" s="15">
        <f t="shared" si="23"/>
        <v>-1.619433198380571E-2</v>
      </c>
      <c r="M116" s="16">
        <f t="shared" si="24"/>
        <v>2.3321054691812781E-2</v>
      </c>
      <c r="O116" s="13">
        <f t="shared" si="25"/>
        <v>6.3911906017169451E-4</v>
      </c>
      <c r="Q116" s="5">
        <f t="shared" si="27"/>
        <v>99.014897669119748</v>
      </c>
      <c r="R116" s="6">
        <f t="shared" si="28"/>
        <v>126.15867202049137</v>
      </c>
      <c r="T116" s="11">
        <f t="shared" si="19"/>
        <v>0.78484416555238645</v>
      </c>
      <c r="V116" s="9">
        <v>39493</v>
      </c>
      <c r="W116">
        <v>49164.100299999998</v>
      </c>
      <c r="X116">
        <v>3433.9369999999999</v>
      </c>
      <c r="Y116">
        <v>15.4223</v>
      </c>
      <c r="Z116">
        <v>2502.6601999999998</v>
      </c>
      <c r="AC116" s="24">
        <f t="shared" si="29"/>
        <v>1.5920991367366133E-2</v>
      </c>
      <c r="AE116" s="5">
        <f t="shared" si="30"/>
        <v>78.551450988772373</v>
      </c>
      <c r="AF116" s="6">
        <f t="shared" si="31"/>
        <v>126.15867202049137</v>
      </c>
      <c r="AH116" s="1">
        <f t="shared" si="20"/>
        <v>39493</v>
      </c>
      <c r="AI116">
        <f t="shared" si="26"/>
        <v>0.62264012240088917</v>
      </c>
      <c r="AJ116">
        <f t="shared" ca="1" si="14"/>
        <v>0.58020539877105737</v>
      </c>
      <c r="AK116">
        <f t="shared" ca="1" si="15"/>
        <v>0.60670748058523571</v>
      </c>
      <c r="AL116">
        <f t="shared" ca="1" si="16"/>
        <v>0.62381525966383378</v>
      </c>
      <c r="AM116">
        <f t="shared" ca="1" si="17"/>
        <v>0.64002264251852625</v>
      </c>
      <c r="AN116">
        <f t="shared" ca="1" si="18"/>
        <v>0.65690752743310854</v>
      </c>
      <c r="AP116" s="1"/>
      <c r="AQ116" s="26"/>
    </row>
    <row r="117" spans="2:43">
      <c r="B117" s="1">
        <v>39500</v>
      </c>
      <c r="C117">
        <v>8.3819999999999997</v>
      </c>
      <c r="D117">
        <v>2.2839999999999998</v>
      </c>
      <c r="E117">
        <v>9.4E-2</v>
      </c>
      <c r="F117">
        <v>1.482</v>
      </c>
      <c r="G117">
        <v>2088.36</v>
      </c>
      <c r="I117" s="14">
        <f t="shared" si="21"/>
        <v>6.3975628332063827E-2</v>
      </c>
      <c r="J117" s="15">
        <f t="shared" si="22"/>
        <v>4.0072859744990641E-2</v>
      </c>
      <c r="K117" s="15">
        <f t="shared" si="23"/>
        <v>-1.0526315789473717E-2</v>
      </c>
      <c r="L117" s="15">
        <f t="shared" si="23"/>
        <v>1.6460905349794164E-2</v>
      </c>
      <c r="M117" s="16">
        <f t="shared" si="24"/>
        <v>2.4162739261141208E-2</v>
      </c>
      <c r="O117" s="13">
        <f t="shared" si="25"/>
        <v>2.7495769409343729E-2</v>
      </c>
      <c r="Q117" s="5">
        <f t="shared" si="27"/>
        <v>101.73738846351964</v>
      </c>
      <c r="R117" s="6">
        <f t="shared" si="28"/>
        <v>129.20701111805434</v>
      </c>
      <c r="T117" s="11">
        <f t="shared" si="19"/>
        <v>0.7873983585191352</v>
      </c>
      <c r="V117" s="9">
        <v>39500</v>
      </c>
      <c r="W117">
        <v>52310.602800000001</v>
      </c>
      <c r="X117">
        <v>3571.2945</v>
      </c>
      <c r="Y117">
        <v>15.2921</v>
      </c>
      <c r="Z117">
        <v>2542.3850000000002</v>
      </c>
      <c r="AC117" s="24">
        <f t="shared" si="29"/>
        <v>6.0308047964619943E-2</v>
      </c>
      <c r="AE117" s="5">
        <f t="shared" si="30"/>
        <v>83.288735662693739</v>
      </c>
      <c r="AF117" s="6">
        <f t="shared" si="31"/>
        <v>129.20701111805434</v>
      </c>
      <c r="AH117" s="1">
        <f t="shared" si="20"/>
        <v>39500</v>
      </c>
      <c r="AI117">
        <f t="shared" si="26"/>
        <v>0.64461467641716574</v>
      </c>
      <c r="AJ117">
        <f t="shared" ca="1" si="14"/>
        <v>0.58020539877105737</v>
      </c>
      <c r="AK117">
        <f t="shared" ca="1" si="15"/>
        <v>0.60670748058523571</v>
      </c>
      <c r="AL117">
        <f t="shared" ca="1" si="16"/>
        <v>0.62381525966383378</v>
      </c>
      <c r="AM117">
        <f t="shared" ca="1" si="17"/>
        <v>0.64002264251852625</v>
      </c>
      <c r="AN117">
        <f t="shared" ca="1" si="18"/>
        <v>0.65690752743310854</v>
      </c>
      <c r="AP117" s="1"/>
      <c r="AQ117" s="26"/>
    </row>
    <row r="118" spans="2:43">
      <c r="B118" s="1">
        <v>39507</v>
      </c>
      <c r="C118">
        <v>8.891</v>
      </c>
      <c r="D118">
        <v>2.4209999999999998</v>
      </c>
      <c r="E118">
        <v>0.10100000000000001</v>
      </c>
      <c r="F118">
        <v>1.4259999999999999</v>
      </c>
      <c r="G118">
        <v>2162.1999999999998</v>
      </c>
      <c r="I118" s="14">
        <f t="shared" si="21"/>
        <v>6.0725363874970295E-2</v>
      </c>
      <c r="J118" s="15">
        <f t="shared" si="22"/>
        <v>5.9982486865148843E-2</v>
      </c>
      <c r="K118" s="15">
        <f t="shared" si="23"/>
        <v>7.4468085106383031E-2</v>
      </c>
      <c r="L118" s="15">
        <f t="shared" si="23"/>
        <v>-3.7786774628879916E-2</v>
      </c>
      <c r="M118" s="16">
        <f t="shared" si="24"/>
        <v>3.5357888486659217E-2</v>
      </c>
      <c r="O118" s="13">
        <f t="shared" si="25"/>
        <v>3.9347290304405563E-2</v>
      </c>
      <c r="Q118" s="5">
        <f t="shared" si="27"/>
        <v>105.74047902220583</v>
      </c>
      <c r="R118" s="6">
        <f t="shared" si="28"/>
        <v>133.77549820886105</v>
      </c>
      <c r="T118" s="11">
        <f t="shared" si="19"/>
        <v>0.79043233206364372</v>
      </c>
      <c r="V118" s="9">
        <v>39507</v>
      </c>
      <c r="W118">
        <v>51130.664400000001</v>
      </c>
      <c r="X118">
        <v>3784.9616999999998</v>
      </c>
      <c r="Y118">
        <v>16.412299999999998</v>
      </c>
      <c r="Z118">
        <v>2447.0455000000002</v>
      </c>
      <c r="AC118" s="24">
        <f t="shared" si="29"/>
        <v>5.6397839875033016E-2</v>
      </c>
      <c r="AE118" s="5">
        <f t="shared" si="30"/>
        <v>87.986040439992294</v>
      </c>
      <c r="AF118" s="6">
        <f t="shared" si="31"/>
        <v>133.77549820886105</v>
      </c>
      <c r="AH118" s="1">
        <f t="shared" si="20"/>
        <v>39507</v>
      </c>
      <c r="AI118">
        <f t="shared" si="26"/>
        <v>0.65771416752731071</v>
      </c>
      <c r="AJ118">
        <f t="shared" ca="1" si="14"/>
        <v>0.58020539877105737</v>
      </c>
      <c r="AK118">
        <f t="shared" ca="1" si="15"/>
        <v>0.60697705719549178</v>
      </c>
      <c r="AL118">
        <f t="shared" ca="1" si="16"/>
        <v>0.62448855173706286</v>
      </c>
      <c r="AM118">
        <f t="shared" ca="1" si="17"/>
        <v>0.64478232403109792</v>
      </c>
      <c r="AN118">
        <f t="shared" ca="1" si="18"/>
        <v>0.65690752743310854</v>
      </c>
      <c r="AP118" s="1"/>
      <c r="AQ118" s="26"/>
    </row>
    <row r="119" spans="2:43">
      <c r="B119" s="1">
        <v>39514</v>
      </c>
      <c r="C119">
        <v>8.9600000000000009</v>
      </c>
      <c r="D119">
        <v>2.3820000000000001</v>
      </c>
      <c r="E119">
        <v>0.104</v>
      </c>
      <c r="F119">
        <v>1.421</v>
      </c>
      <c r="G119">
        <v>2129.84</v>
      </c>
      <c r="I119" s="14">
        <f t="shared" si="21"/>
        <v>7.7606568439996249E-3</v>
      </c>
      <c r="J119" s="15">
        <f t="shared" si="22"/>
        <v>-1.6109045848822667E-2</v>
      </c>
      <c r="K119" s="15">
        <f t="shared" si="23"/>
        <v>2.9702970297029507E-2</v>
      </c>
      <c r="L119" s="15">
        <f t="shared" si="23"/>
        <v>-3.5063113604487661E-3</v>
      </c>
      <c r="M119" s="16">
        <f t="shared" si="24"/>
        <v>-1.4966238090833306E-2</v>
      </c>
      <c r="O119" s="13">
        <f t="shared" si="25"/>
        <v>4.4620674829394247E-3</v>
      </c>
      <c r="Q119" s="5">
        <f t="shared" si="27"/>
        <v>106.21230017528126</v>
      </c>
      <c r="R119" s="6">
        <f t="shared" si="28"/>
        <v>131.7733822519474</v>
      </c>
      <c r="T119" s="11">
        <f t="shared" si="19"/>
        <v>0.80602241788258877</v>
      </c>
      <c r="V119" s="9">
        <v>39514</v>
      </c>
      <c r="W119">
        <v>51523.977200000001</v>
      </c>
      <c r="X119">
        <v>3723.9139</v>
      </c>
      <c r="Y119">
        <v>16.803000000000001</v>
      </c>
      <c r="Z119">
        <v>2439.1006000000002</v>
      </c>
      <c r="AC119" s="24">
        <f t="shared" si="29"/>
        <v>5.7118864122539803E-3</v>
      </c>
      <c r="AE119" s="5">
        <f t="shared" si="30"/>
        <v>88.488606708849517</v>
      </c>
      <c r="AF119" s="6">
        <f t="shared" si="31"/>
        <v>131.7733822519474</v>
      </c>
      <c r="AH119" s="1">
        <f t="shared" si="20"/>
        <v>39514</v>
      </c>
      <c r="AI119">
        <f t="shared" si="26"/>
        <v>0.67152110082187555</v>
      </c>
      <c r="AJ119">
        <f t="shared" ca="1" si="14"/>
        <v>0.58020539877105737</v>
      </c>
      <c r="AK119">
        <f t="shared" ca="1" si="15"/>
        <v>0.60697705719549178</v>
      </c>
      <c r="AL119">
        <f t="shared" ca="1" si="16"/>
        <v>0.62448855173706286</v>
      </c>
      <c r="AM119">
        <f t="shared" ca="1" si="17"/>
        <v>0.64478232403109792</v>
      </c>
      <c r="AN119">
        <f t="shared" ca="1" si="18"/>
        <v>0.65765799253793122</v>
      </c>
      <c r="AP119" s="1"/>
      <c r="AQ119" s="26"/>
    </row>
    <row r="120" spans="2:43">
      <c r="B120" s="1">
        <v>39521</v>
      </c>
      <c r="C120">
        <v>9.6440000000000001</v>
      </c>
      <c r="D120">
        <v>2.294</v>
      </c>
      <c r="E120">
        <v>0.10299999999999999</v>
      </c>
      <c r="F120">
        <v>1.343</v>
      </c>
      <c r="G120">
        <v>2117.1</v>
      </c>
      <c r="I120" s="14">
        <f t="shared" si="21"/>
        <v>7.6339285714285721E-2</v>
      </c>
      <c r="J120" s="15">
        <f t="shared" si="22"/>
        <v>-3.6943744752308993E-2</v>
      </c>
      <c r="K120" s="15">
        <f t="shared" si="23"/>
        <v>-9.6153846153845812E-3</v>
      </c>
      <c r="L120" s="15">
        <f t="shared" si="23"/>
        <v>-5.4890921885995869E-2</v>
      </c>
      <c r="M120" s="16">
        <f t="shared" si="24"/>
        <v>-5.9816699845999244E-3</v>
      </c>
      <c r="O120" s="13">
        <f t="shared" si="25"/>
        <v>-6.2776913848509308E-3</v>
      </c>
      <c r="Q120" s="5">
        <f t="shared" si="27"/>
        <v>105.5455321335057</v>
      </c>
      <c r="R120" s="6">
        <f t="shared" si="28"/>
        <v>130.98515736656171</v>
      </c>
      <c r="T120" s="11">
        <f t="shared" si="19"/>
        <v>0.80578238218347698</v>
      </c>
      <c r="V120" s="9">
        <v>39521</v>
      </c>
      <c r="W120">
        <v>55457.105199999998</v>
      </c>
      <c r="X120">
        <v>3586.5563999999999</v>
      </c>
      <c r="Y120">
        <v>16.672799999999999</v>
      </c>
      <c r="Z120">
        <v>2304.0364</v>
      </c>
      <c r="AC120" s="24">
        <f t="shared" si="29"/>
        <v>6.3456524189241761E-2</v>
      </c>
      <c r="AE120" s="5">
        <f t="shared" si="30"/>
        <v>94.103786120941919</v>
      </c>
      <c r="AF120" s="6">
        <f t="shared" si="31"/>
        <v>130.98515736656171</v>
      </c>
      <c r="AH120" s="1">
        <f t="shared" si="20"/>
        <v>39521</v>
      </c>
      <c r="AI120">
        <f t="shared" si="26"/>
        <v>0.71843091242462431</v>
      </c>
      <c r="AJ120">
        <f t="shared" ca="1" si="14"/>
        <v>0.58020539877105737</v>
      </c>
      <c r="AK120">
        <f t="shared" ca="1" si="15"/>
        <v>0.60697705719549178</v>
      </c>
      <c r="AL120">
        <f t="shared" ca="1" si="16"/>
        <v>0.62448855173706286</v>
      </c>
      <c r="AM120">
        <f t="shared" ca="1" si="17"/>
        <v>0.64478232403109792</v>
      </c>
      <c r="AN120">
        <f t="shared" ca="1" si="18"/>
        <v>0.65765799253793122</v>
      </c>
      <c r="AP120" s="1"/>
      <c r="AQ120" s="26"/>
    </row>
    <row r="121" spans="2:43">
      <c r="B121" s="1">
        <v>39528</v>
      </c>
      <c r="C121">
        <v>9.3019999999999996</v>
      </c>
      <c r="D121">
        <v>2.2250000000000001</v>
      </c>
      <c r="E121">
        <v>9.8000000000000004E-2</v>
      </c>
      <c r="F121">
        <v>1.319</v>
      </c>
      <c r="G121">
        <v>2014.06</v>
      </c>
      <c r="I121" s="14">
        <f t="shared" si="21"/>
        <v>-3.5462463708004988E-2</v>
      </c>
      <c r="J121" s="15">
        <f t="shared" si="22"/>
        <v>-3.0078465562336509E-2</v>
      </c>
      <c r="K121" s="15">
        <f t="shared" si="23"/>
        <v>-4.8543689320388217E-2</v>
      </c>
      <c r="L121" s="15">
        <f t="shared" si="23"/>
        <v>-1.7870439314966458E-2</v>
      </c>
      <c r="M121" s="16">
        <f t="shared" si="24"/>
        <v>-4.8670350951773633E-2</v>
      </c>
      <c r="O121" s="13">
        <f t="shared" si="25"/>
        <v>-3.2988764476424043E-2</v>
      </c>
      <c r="Q121" s="5">
        <f t="shared" si="27"/>
        <v>102.06371543241464</v>
      </c>
      <c r="R121" s="6">
        <f t="shared" si="28"/>
        <v>124.61006378805786</v>
      </c>
      <c r="T121" s="11">
        <f t="shared" si="19"/>
        <v>0.81906478762428836</v>
      </c>
      <c r="V121" s="9">
        <v>39528</v>
      </c>
      <c r="W121">
        <v>53490.5412</v>
      </c>
      <c r="X121">
        <v>3479.7228</v>
      </c>
      <c r="Y121">
        <v>15.8912</v>
      </c>
      <c r="Z121">
        <v>2264.3116</v>
      </c>
      <c r="AC121" s="24">
        <f t="shared" si="29"/>
        <v>-3.4490815565565394E-2</v>
      </c>
      <c r="AE121" s="5">
        <f t="shared" si="30"/>
        <v>90.858069789823091</v>
      </c>
      <c r="AF121" s="6">
        <f t="shared" si="31"/>
        <v>124.61006378805786</v>
      </c>
      <c r="AH121" s="1">
        <f t="shared" si="20"/>
        <v>39528</v>
      </c>
      <c r="AI121">
        <f t="shared" si="26"/>
        <v>0.72913910022836037</v>
      </c>
      <c r="AJ121">
        <f t="shared" ca="1" si="14"/>
        <v>0.58020539877105737</v>
      </c>
      <c r="AK121">
        <f t="shared" ca="1" si="15"/>
        <v>0.60697705719549178</v>
      </c>
      <c r="AL121">
        <f t="shared" ca="1" si="16"/>
        <v>0.62448855173706286</v>
      </c>
      <c r="AM121">
        <f t="shared" ca="1" si="17"/>
        <v>0.64478232403109792</v>
      </c>
      <c r="AN121">
        <f t="shared" ca="1" si="18"/>
        <v>0.65842732977099538</v>
      </c>
      <c r="AP121" s="1"/>
      <c r="AQ121" s="26"/>
    </row>
    <row r="122" spans="2:43">
      <c r="B122" s="1">
        <v>39535</v>
      </c>
      <c r="C122">
        <v>9.5410000000000004</v>
      </c>
      <c r="D122">
        <v>2.3620000000000001</v>
      </c>
      <c r="E122">
        <v>9.6000000000000002E-2</v>
      </c>
      <c r="F122">
        <v>1.296</v>
      </c>
      <c r="G122">
        <v>2089.71</v>
      </c>
      <c r="I122" s="14">
        <f t="shared" si="21"/>
        <v>2.5693399268974515E-2</v>
      </c>
      <c r="J122" s="15">
        <f t="shared" si="22"/>
        <v>6.1573033707865266E-2</v>
      </c>
      <c r="K122" s="15">
        <f t="shared" si="23"/>
        <v>-2.0408163265306145E-2</v>
      </c>
      <c r="L122" s="15">
        <f t="shared" si="23"/>
        <v>-1.7437452615617799E-2</v>
      </c>
      <c r="M122" s="16">
        <f t="shared" si="24"/>
        <v>3.7560946545783125E-2</v>
      </c>
      <c r="O122" s="13">
        <f t="shared" si="25"/>
        <v>1.2355204273978959E-2</v>
      </c>
      <c r="Q122" s="5">
        <f t="shared" si="27"/>
        <v>103.32473348554338</v>
      </c>
      <c r="R122" s="6">
        <f t="shared" si="28"/>
        <v>129.29053573306771</v>
      </c>
      <c r="T122" s="11">
        <f t="shared" si="19"/>
        <v>0.79916703028338332</v>
      </c>
      <c r="V122" s="9">
        <v>39535</v>
      </c>
      <c r="W122">
        <v>54867.135999999999</v>
      </c>
      <c r="X122">
        <v>3693.39</v>
      </c>
      <c r="Y122">
        <v>15.630699999999999</v>
      </c>
      <c r="Z122">
        <v>2224.5868</v>
      </c>
      <c r="AC122" s="24">
        <f t="shared" si="29"/>
        <v>2.613992544928748E-2</v>
      </c>
      <c r="AE122" s="5">
        <f t="shared" si="30"/>
        <v>93.233092960595229</v>
      </c>
      <c r="AF122" s="6">
        <f t="shared" si="31"/>
        <v>129.29053573306771</v>
      </c>
      <c r="AH122" s="1">
        <f t="shared" si="20"/>
        <v>39535</v>
      </c>
      <c r="AI122">
        <f t="shared" si="26"/>
        <v>0.72111305310918949</v>
      </c>
      <c r="AJ122">
        <f t="shared" ca="1" si="14"/>
        <v>0.58020539877105737</v>
      </c>
      <c r="AK122">
        <f t="shared" ca="1" si="15"/>
        <v>0.60697705719549178</v>
      </c>
      <c r="AL122">
        <f t="shared" ca="1" si="16"/>
        <v>0.62448855173706286</v>
      </c>
      <c r="AM122">
        <f t="shared" ca="1" si="17"/>
        <v>0.64553659661529539</v>
      </c>
      <c r="AN122">
        <f t="shared" ca="1" si="18"/>
        <v>0.65881393671631561</v>
      </c>
      <c r="AP122" s="1"/>
      <c r="AQ122" s="26"/>
    </row>
    <row r="123" spans="2:43">
      <c r="B123" s="1">
        <v>39542</v>
      </c>
      <c r="C123">
        <v>9.6780000000000008</v>
      </c>
      <c r="D123">
        <v>2.3420000000000001</v>
      </c>
      <c r="E123">
        <v>9.6000000000000002E-2</v>
      </c>
      <c r="F123">
        <v>1.357</v>
      </c>
      <c r="G123">
        <v>2152.0300000000002</v>
      </c>
      <c r="I123" s="14">
        <f t="shared" si="21"/>
        <v>1.4359081857247658E-2</v>
      </c>
      <c r="J123" s="15">
        <f t="shared" si="22"/>
        <v>-8.4674005080440651E-3</v>
      </c>
      <c r="K123" s="15">
        <f t="shared" si="23"/>
        <v>0</v>
      </c>
      <c r="L123" s="15">
        <f t="shared" si="23"/>
        <v>4.7067901234567833E-2</v>
      </c>
      <c r="M123" s="16">
        <f t="shared" si="24"/>
        <v>2.9822319843423317E-2</v>
      </c>
      <c r="O123" s="13">
        <f t="shared" si="25"/>
        <v>1.3239895645942856E-2</v>
      </c>
      <c r="Q123" s="5">
        <f t="shared" si="27"/>
        <v>104.69274217453682</v>
      </c>
      <c r="R123" s="6">
        <f t="shared" si="28"/>
        <v>133.14627944242682</v>
      </c>
      <c r="T123" s="11">
        <f t="shared" si="19"/>
        <v>0.78629866799850412</v>
      </c>
      <c r="V123" s="9">
        <v>39542</v>
      </c>
      <c r="W123">
        <v>55653.761599999998</v>
      </c>
      <c r="X123">
        <v>3662.8661000000002</v>
      </c>
      <c r="Y123">
        <v>15.630699999999999</v>
      </c>
      <c r="Z123">
        <v>2327.8712</v>
      </c>
      <c r="AC123" s="24">
        <f t="shared" si="29"/>
        <v>1.4165532638995743E-2</v>
      </c>
      <c r="AE123" s="5">
        <f t="shared" si="30"/>
        <v>94.553789381963071</v>
      </c>
      <c r="AF123" s="6">
        <f t="shared" si="31"/>
        <v>133.14627944242682</v>
      </c>
      <c r="AH123" s="1">
        <f t="shared" si="20"/>
        <v>39542</v>
      </c>
      <c r="AI123">
        <f t="shared" si="26"/>
        <v>0.710149692337807</v>
      </c>
      <c r="AJ123">
        <f t="shared" ref="AJ123:AJ186" ca="1" si="32">+_xlfn.PERCENTILE.INC(OFFSET(AI123,-52,0,52,1),0.1)</f>
        <v>0.58020539877105737</v>
      </c>
      <c r="AK123">
        <f t="shared" ref="AK123:AK186" ca="1" si="33">+_xlfn.PERCENTILE.INC(OFFSET(AI123,-52,0,52,1),0.25)</f>
        <v>0.60697705719549178</v>
      </c>
      <c r="AL123">
        <f t="shared" ref="AL123:AL186" ca="1" si="34">+_xlfn.PERCENTILE.INC(OFFSET(AI123,-52,0,52,1),0.5)</f>
        <v>0.62448855173706286</v>
      </c>
      <c r="AM123">
        <f t="shared" ref="AM123:AM186" ca="1" si="35">+_xlfn.PERCENTILE.INC(OFFSET(AI123,-52,0,52,1),0.75)</f>
        <v>0.64705976837671741</v>
      </c>
      <c r="AN123">
        <f t="shared" ref="AN123:AN186" ca="1" si="36">+_xlfn.PERCENTILE.INC(OFFSET(AI123,-52,0,52,1),0.9)</f>
        <v>0.65974626794752289</v>
      </c>
      <c r="AP123" s="1"/>
      <c r="AQ123" s="26"/>
    </row>
    <row r="124" spans="2:43">
      <c r="B124" s="1">
        <v>39549</v>
      </c>
      <c r="C124">
        <v>9.3360000000000003</v>
      </c>
      <c r="D124">
        <v>2.294</v>
      </c>
      <c r="E124">
        <v>9.4E-2</v>
      </c>
      <c r="F124">
        <v>1.357</v>
      </c>
      <c r="G124">
        <v>2115.12</v>
      </c>
      <c r="I124" s="14">
        <f t="shared" si="21"/>
        <v>-3.533787972721647E-2</v>
      </c>
      <c r="J124" s="15">
        <f t="shared" si="22"/>
        <v>-2.0495303159692613E-2</v>
      </c>
      <c r="K124" s="15">
        <f t="shared" si="23"/>
        <v>-2.083333333333337E-2</v>
      </c>
      <c r="L124" s="15">
        <f t="shared" si="23"/>
        <v>0</v>
      </c>
      <c r="M124" s="16">
        <f t="shared" si="24"/>
        <v>-1.7151247891525778E-2</v>
      </c>
      <c r="O124" s="13">
        <f t="shared" si="25"/>
        <v>-1.9166629055060613E-2</v>
      </c>
      <c r="Q124" s="5">
        <f t="shared" si="27"/>
        <v>102.68613522052037</v>
      </c>
      <c r="R124" s="6">
        <f t="shared" si="28"/>
        <v>130.86265459787541</v>
      </c>
      <c r="T124" s="11">
        <f t="shared" si="19"/>
        <v>0.78468632274090755</v>
      </c>
      <c r="V124" s="9">
        <v>39549</v>
      </c>
      <c r="W124">
        <v>53687.1976</v>
      </c>
      <c r="X124">
        <v>3586.5563999999999</v>
      </c>
      <c r="Y124">
        <v>15.213900000000001</v>
      </c>
      <c r="Z124">
        <v>2327.8712</v>
      </c>
      <c r="AC124" s="24">
        <f t="shared" si="29"/>
        <v>-3.3118372241049798E-2</v>
      </c>
      <c r="AE124" s="5">
        <f t="shared" si="30"/>
        <v>91.422321788409405</v>
      </c>
      <c r="AF124" s="6">
        <f t="shared" si="31"/>
        <v>130.86265459787541</v>
      </c>
      <c r="AH124" s="1">
        <f t="shared" si="20"/>
        <v>39549</v>
      </c>
      <c r="AI124">
        <f t="shared" si="26"/>
        <v>0.69861277130086341</v>
      </c>
      <c r="AJ124">
        <f t="shared" ca="1" si="32"/>
        <v>0.58020539877105737</v>
      </c>
      <c r="AK124">
        <f t="shared" ca="1" si="33"/>
        <v>0.60697705719549178</v>
      </c>
      <c r="AL124">
        <f t="shared" ca="1" si="34"/>
        <v>0.62448855173706286</v>
      </c>
      <c r="AM124">
        <f t="shared" ca="1" si="35"/>
        <v>0.64784072141252769</v>
      </c>
      <c r="AN124">
        <f t="shared" ca="1" si="36"/>
        <v>0.66234192281003246</v>
      </c>
      <c r="AP124" s="1"/>
      <c r="AQ124" s="26"/>
    </row>
    <row r="125" spans="2:43">
      <c r="B125" s="1">
        <v>39556</v>
      </c>
      <c r="C125">
        <v>9.6780000000000008</v>
      </c>
      <c r="D125">
        <v>2.294</v>
      </c>
      <c r="E125">
        <v>9.4E-2</v>
      </c>
      <c r="F125">
        <v>1.319</v>
      </c>
      <c r="G125">
        <v>2186.4699999999998</v>
      </c>
      <c r="I125" s="14">
        <f t="shared" si="21"/>
        <v>3.6632390745501286E-2</v>
      </c>
      <c r="J125" s="15">
        <f t="shared" si="22"/>
        <v>0</v>
      </c>
      <c r="K125" s="15">
        <f t="shared" si="23"/>
        <v>0</v>
      </c>
      <c r="L125" s="15">
        <f t="shared" si="23"/>
        <v>-2.8002947678703038E-2</v>
      </c>
      <c r="M125" s="16">
        <f t="shared" si="24"/>
        <v>3.3733310639585401E-2</v>
      </c>
      <c r="O125" s="13">
        <f t="shared" si="25"/>
        <v>2.157360766699562E-3</v>
      </c>
      <c r="Q125" s="5">
        <f t="shared" si="27"/>
        <v>102.90766625992913</v>
      </c>
      <c r="R125" s="6">
        <f t="shared" si="28"/>
        <v>135.27708517654631</v>
      </c>
      <c r="T125" s="11">
        <f t="shared" si="19"/>
        <v>0.76071764944984765</v>
      </c>
      <c r="V125" s="9">
        <v>39556</v>
      </c>
      <c r="W125">
        <v>55653.761599999998</v>
      </c>
      <c r="X125">
        <v>3586.5563999999999</v>
      </c>
      <c r="Y125">
        <v>15.318099999999999</v>
      </c>
      <c r="Z125">
        <v>2264.3116</v>
      </c>
      <c r="AC125" s="24">
        <f t="shared" si="29"/>
        <v>3.1895403610852947E-2</v>
      </c>
      <c r="AE125" s="5">
        <f t="shared" si="30"/>
        <v>94.338273640891998</v>
      </c>
      <c r="AF125" s="6">
        <f t="shared" si="31"/>
        <v>135.27708517654631</v>
      </c>
      <c r="AH125" s="1">
        <f t="shared" si="20"/>
        <v>39556</v>
      </c>
      <c r="AI125">
        <f t="shared" si="26"/>
        <v>0.69737068563958027</v>
      </c>
      <c r="AJ125">
        <f t="shared" ca="1" si="32"/>
        <v>0.58020539877105737</v>
      </c>
      <c r="AK125">
        <f t="shared" ca="1" si="33"/>
        <v>0.60697705719549178</v>
      </c>
      <c r="AL125">
        <f t="shared" ca="1" si="34"/>
        <v>0.62448855173706286</v>
      </c>
      <c r="AM125">
        <f t="shared" ca="1" si="35"/>
        <v>0.65289496945170156</v>
      </c>
      <c r="AN125">
        <f t="shared" ca="1" si="36"/>
        <v>0.67063091476684744</v>
      </c>
      <c r="AP125" s="1"/>
      <c r="AQ125" s="26"/>
    </row>
    <row r="126" spans="2:43">
      <c r="B126" s="1">
        <v>39563</v>
      </c>
      <c r="C126">
        <v>9.9860000000000007</v>
      </c>
      <c r="D126">
        <v>2.1280000000000001</v>
      </c>
      <c r="E126">
        <v>0.09</v>
      </c>
      <c r="F126">
        <v>1.218</v>
      </c>
      <c r="G126">
        <v>2101.4</v>
      </c>
      <c r="I126" s="14">
        <f t="shared" si="21"/>
        <v>3.1824757181235785E-2</v>
      </c>
      <c r="J126" s="15">
        <f t="shared" si="22"/>
        <v>-7.2362685265911053E-2</v>
      </c>
      <c r="K126" s="15">
        <f t="shared" si="23"/>
        <v>-4.2553191489361764E-2</v>
      </c>
      <c r="L126" s="15">
        <f t="shared" si="23"/>
        <v>-7.6573161485974262E-2</v>
      </c>
      <c r="M126" s="16">
        <f t="shared" si="24"/>
        <v>-3.8907462713872021E-2</v>
      </c>
      <c r="O126" s="13">
        <f t="shared" si="25"/>
        <v>-3.9916070265002823E-2</v>
      </c>
      <c r="Q126" s="5">
        <f t="shared" si="27"/>
        <v>98.799996622690344</v>
      </c>
      <c r="R126" s="6">
        <f t="shared" si="28"/>
        <v>130.01379702899854</v>
      </c>
      <c r="T126" s="11">
        <f t="shared" si="19"/>
        <v>0.75991932302887666</v>
      </c>
      <c r="V126" s="9">
        <v>39563</v>
      </c>
      <c r="W126">
        <v>57423.669199999997</v>
      </c>
      <c r="X126">
        <v>3327.1034</v>
      </c>
      <c r="Y126">
        <v>14.588699999999999</v>
      </c>
      <c r="Z126">
        <v>2089.5225999999998</v>
      </c>
      <c r="AC126" s="24">
        <f t="shared" si="29"/>
        <v>2.1742496789164657E-2</v>
      </c>
      <c r="AE126" s="5">
        <f t="shared" si="30"/>
        <v>96.389423252624425</v>
      </c>
      <c r="AF126" s="6">
        <f t="shared" si="31"/>
        <v>130.01379702899854</v>
      </c>
      <c r="AH126" s="1">
        <f t="shared" si="20"/>
        <v>39563</v>
      </c>
      <c r="AI126">
        <f t="shared" si="26"/>
        <v>0.74137841871601939</v>
      </c>
      <c r="AJ126">
        <f t="shared" ca="1" si="32"/>
        <v>0.58020539877105737</v>
      </c>
      <c r="AK126">
        <f t="shared" ca="1" si="33"/>
        <v>0.60697705719549178</v>
      </c>
      <c r="AL126">
        <f t="shared" ca="1" si="34"/>
        <v>0.62510514470226219</v>
      </c>
      <c r="AM126">
        <f t="shared" ca="1" si="35"/>
        <v>0.65425574898658079</v>
      </c>
      <c r="AN126">
        <f t="shared" ca="1" si="36"/>
        <v>0.69478572715780973</v>
      </c>
      <c r="AP126" s="1"/>
      <c r="AQ126" s="26"/>
    </row>
    <row r="127" spans="2:43">
      <c r="B127" s="1">
        <v>39570</v>
      </c>
      <c r="C127">
        <v>9.8149999999999995</v>
      </c>
      <c r="D127">
        <v>2.0110000000000001</v>
      </c>
      <c r="E127">
        <v>8.7999999999999995E-2</v>
      </c>
      <c r="F127">
        <v>1.25</v>
      </c>
      <c r="G127">
        <v>2107.63</v>
      </c>
      <c r="I127" s="14">
        <f t="shared" si="21"/>
        <v>-1.7123973562988337E-2</v>
      </c>
      <c r="J127" s="15">
        <f t="shared" si="22"/>
        <v>-5.4981203007518742E-2</v>
      </c>
      <c r="K127" s="15">
        <f t="shared" si="23"/>
        <v>-2.2222222222222254E-2</v>
      </c>
      <c r="L127" s="15">
        <f t="shared" si="23"/>
        <v>2.6272577996715896E-2</v>
      </c>
      <c r="M127" s="16">
        <f t="shared" si="24"/>
        <v>2.9646902065290082E-3</v>
      </c>
      <c r="O127" s="13">
        <f t="shared" si="25"/>
        <v>-1.7013705199003359E-2</v>
      </c>
      <c r="Q127" s="5">
        <f t="shared" si="27"/>
        <v>97.119042606489359</v>
      </c>
      <c r="R127" s="6">
        <f t="shared" si="28"/>
        <v>130.39924765976406</v>
      </c>
      <c r="T127" s="11">
        <f t="shared" si="19"/>
        <v>0.74478223110528252</v>
      </c>
      <c r="V127" s="9">
        <v>39570</v>
      </c>
      <c r="W127">
        <v>56440.387199999997</v>
      </c>
      <c r="X127">
        <v>3143.9600999999998</v>
      </c>
      <c r="Y127">
        <v>14.328200000000001</v>
      </c>
      <c r="Z127">
        <v>2113.3575000000001</v>
      </c>
      <c r="AC127" s="24">
        <f t="shared" si="29"/>
        <v>-1.7686399522280023E-2</v>
      </c>
      <c r="AE127" s="5">
        <f t="shared" si="30"/>
        <v>94.684641403256364</v>
      </c>
      <c r="AF127" s="6">
        <f t="shared" si="31"/>
        <v>130.39924765976406</v>
      </c>
      <c r="AH127" s="1">
        <f t="shared" si="20"/>
        <v>39570</v>
      </c>
      <c r="AI127">
        <f t="shared" si="26"/>
        <v>0.72611340251215439</v>
      </c>
      <c r="AJ127">
        <f t="shared" ca="1" si="32"/>
        <v>0.58020539877105737</v>
      </c>
      <c r="AK127">
        <f t="shared" ca="1" si="33"/>
        <v>0.60697705719549178</v>
      </c>
      <c r="AL127">
        <f t="shared" ca="1" si="34"/>
        <v>0.62643276222591937</v>
      </c>
      <c r="AM127">
        <f t="shared" ca="1" si="35"/>
        <v>0.65545617860391114</v>
      </c>
      <c r="AN127">
        <f t="shared" ca="1" si="36"/>
        <v>0.69848856273473514</v>
      </c>
      <c r="AP127" s="1"/>
      <c r="AQ127" s="26"/>
    </row>
    <row r="128" spans="2:43">
      <c r="B128" s="1">
        <v>39577</v>
      </c>
      <c r="C128">
        <v>10.509</v>
      </c>
      <c r="D128">
        <v>1.962</v>
      </c>
      <c r="E128">
        <v>8.5999999999999993E-2</v>
      </c>
      <c r="F128">
        <v>1.208</v>
      </c>
      <c r="G128">
        <v>2114.44</v>
      </c>
      <c r="I128" s="14">
        <f t="shared" si="21"/>
        <v>7.0708099847172745E-2</v>
      </c>
      <c r="J128" s="15">
        <f t="shared" si="22"/>
        <v>-2.436598707110893E-2</v>
      </c>
      <c r="K128" s="15">
        <f t="shared" si="23"/>
        <v>-2.2727272727272707E-2</v>
      </c>
      <c r="L128" s="15">
        <f t="shared" si="23"/>
        <v>-3.3600000000000074E-2</v>
      </c>
      <c r="M128" s="16">
        <f t="shared" si="24"/>
        <v>3.2311174162447109E-3</v>
      </c>
      <c r="O128" s="13">
        <f t="shared" si="25"/>
        <v>-2.4962899878022415E-3</v>
      </c>
      <c r="Q128" s="5">
        <f t="shared" si="27"/>
        <v>96.876605312805836</v>
      </c>
      <c r="R128" s="6">
        <f t="shared" si="28"/>
        <v>130.82058293994274</v>
      </c>
      <c r="T128" s="11">
        <f t="shared" si="19"/>
        <v>0.74053029833447581</v>
      </c>
      <c r="V128" s="9">
        <v>39577</v>
      </c>
      <c r="W128">
        <v>57816.982000000004</v>
      </c>
      <c r="X128">
        <v>3067.6504</v>
      </c>
      <c r="Y128">
        <v>14.015499999999999</v>
      </c>
      <c r="Z128">
        <v>2041.8529000000001</v>
      </c>
      <c r="AC128" s="24">
        <f t="shared" si="29"/>
        <v>6.2270714521638224E-2</v>
      </c>
      <c r="AE128" s="5">
        <f t="shared" si="30"/>
        <v>100.58072167766223</v>
      </c>
      <c r="AF128" s="6">
        <f t="shared" si="31"/>
        <v>130.82058293994274</v>
      </c>
      <c r="AH128" s="1">
        <f t="shared" si="20"/>
        <v>39577</v>
      </c>
      <c r="AI128">
        <f t="shared" si="26"/>
        <v>0.76884477516689353</v>
      </c>
      <c r="AJ128">
        <f t="shared" ca="1" si="32"/>
        <v>0.58020539877105737</v>
      </c>
      <c r="AK128">
        <f t="shared" ca="1" si="33"/>
        <v>0.60697705719549178</v>
      </c>
      <c r="AL128">
        <f t="shared" ca="1" si="34"/>
        <v>0.62822480226219657</v>
      </c>
      <c r="AM128">
        <f t="shared" ca="1" si="35"/>
        <v>0.65791226815055648</v>
      </c>
      <c r="AN128">
        <f t="shared" ca="1" si="36"/>
        <v>0.70899600023411258</v>
      </c>
      <c r="AP128" s="1"/>
      <c r="AQ128" s="26"/>
    </row>
    <row r="129" spans="2:43">
      <c r="B129" s="1">
        <v>39584</v>
      </c>
      <c r="C129">
        <v>10.651999999999999</v>
      </c>
      <c r="D129">
        <v>1.7569999999999999</v>
      </c>
      <c r="E129">
        <v>7.9000000000000001E-2</v>
      </c>
      <c r="F129">
        <v>1.222</v>
      </c>
      <c r="G129">
        <v>2137.0100000000002</v>
      </c>
      <c r="I129" s="14">
        <f t="shared" si="21"/>
        <v>1.3607384146921531E-2</v>
      </c>
      <c r="J129" s="15">
        <f t="shared" si="22"/>
        <v>-0.10448521916411824</v>
      </c>
      <c r="K129" s="15">
        <f t="shared" si="23"/>
        <v>-8.1395348837209225E-2</v>
      </c>
      <c r="L129" s="15">
        <f t="shared" si="23"/>
        <v>1.1589403973510048E-2</v>
      </c>
      <c r="M129" s="16">
        <f t="shared" si="24"/>
        <v>1.0674221070354317E-2</v>
      </c>
      <c r="O129" s="13">
        <f t="shared" si="25"/>
        <v>-4.0170944970223971E-2</v>
      </c>
      <c r="Q129" s="5">
        <f t="shared" si="27"/>
        <v>92.984980531882997</v>
      </c>
      <c r="R129" s="6">
        <f t="shared" si="28"/>
        <v>132.21699076279631</v>
      </c>
      <c r="T129" s="11">
        <f t="shared" si="19"/>
        <v>0.70327557748385416</v>
      </c>
      <c r="V129" s="9">
        <v>39584</v>
      </c>
      <c r="W129">
        <v>58603.607199999999</v>
      </c>
      <c r="X129">
        <v>2747.1496000000002</v>
      </c>
      <c r="Y129">
        <v>12.7651</v>
      </c>
      <c r="Z129">
        <v>2065.6878000000002</v>
      </c>
      <c r="AC129" s="24">
        <f t="shared" si="29"/>
        <v>7.7650608958565468E-3</v>
      </c>
      <c r="AE129" s="5">
        <f t="shared" si="30"/>
        <v>101.36173710643848</v>
      </c>
      <c r="AF129" s="6">
        <f t="shared" si="31"/>
        <v>132.21699076279631</v>
      </c>
      <c r="AH129" s="1">
        <f t="shared" si="20"/>
        <v>39584</v>
      </c>
      <c r="AI129">
        <f t="shared" si="26"/>
        <v>0.7666317053629389</v>
      </c>
      <c r="AJ129">
        <f t="shared" ca="1" si="32"/>
        <v>0.58020539877105737</v>
      </c>
      <c r="AK129">
        <f t="shared" ca="1" si="33"/>
        <v>0.60697705719549178</v>
      </c>
      <c r="AL129">
        <f t="shared" ca="1" si="34"/>
        <v>0.62824321787135784</v>
      </c>
      <c r="AM129">
        <f t="shared" ca="1" si="35"/>
        <v>0.65859194965807755</v>
      </c>
      <c r="AN129">
        <f t="shared" ca="1" si="36"/>
        <v>0.71760279041594255</v>
      </c>
      <c r="AP129" s="1"/>
      <c r="AQ129" s="26"/>
    </row>
    <row r="130" spans="2:43">
      <c r="B130" s="1">
        <v>39591</v>
      </c>
      <c r="C130">
        <v>11.117000000000001</v>
      </c>
      <c r="D130">
        <v>1.913</v>
      </c>
      <c r="E130">
        <v>8.2000000000000003E-2</v>
      </c>
      <c r="F130">
        <v>1.419</v>
      </c>
      <c r="G130">
        <v>2235.33</v>
      </c>
      <c r="I130" s="14">
        <f t="shared" si="21"/>
        <v>4.3653773939166474E-2</v>
      </c>
      <c r="J130" s="15">
        <f t="shared" si="22"/>
        <v>8.8787706317586812E-2</v>
      </c>
      <c r="K130" s="15">
        <f t="shared" si="23"/>
        <v>3.7974683544303778E-2</v>
      </c>
      <c r="L130" s="15">
        <f t="shared" si="23"/>
        <v>0.16121112929623571</v>
      </c>
      <c r="M130" s="16">
        <f t="shared" si="24"/>
        <v>4.6008207729490991E-2</v>
      </c>
      <c r="O130" s="13">
        <f t="shared" si="25"/>
        <v>8.2906823274323194E-2</v>
      </c>
      <c r="Q130" s="5">
        <f t="shared" si="27"/>
        <v>100.69406988000621</v>
      </c>
      <c r="R130" s="6">
        <f t="shared" si="28"/>
        <v>138.30005753917925</v>
      </c>
      <c r="T130" s="11">
        <f t="shared" si="19"/>
        <v>0.72808407799454766</v>
      </c>
      <c r="V130" s="9">
        <v>39591</v>
      </c>
      <c r="W130">
        <v>61160.140399999997</v>
      </c>
      <c r="X130">
        <v>2991.3407000000002</v>
      </c>
      <c r="Y130">
        <v>13.286099999999999</v>
      </c>
      <c r="Z130">
        <v>2399.3757999999998</v>
      </c>
      <c r="AC130" s="24">
        <f t="shared" si="29"/>
        <v>4.9435872858875511E-2</v>
      </c>
      <c r="AE130" s="5">
        <f t="shared" si="30"/>
        <v>106.37264305478715</v>
      </c>
      <c r="AF130" s="6">
        <f t="shared" si="31"/>
        <v>138.30005753917925</v>
      </c>
      <c r="AH130" s="1">
        <f t="shared" si="20"/>
        <v>39591</v>
      </c>
      <c r="AI130">
        <f t="shared" si="26"/>
        <v>0.76914388140910694</v>
      </c>
      <c r="AJ130">
        <f t="shared" ca="1" si="32"/>
        <v>0.58020539877105737</v>
      </c>
      <c r="AK130">
        <f t="shared" ca="1" si="33"/>
        <v>0.60697705719549178</v>
      </c>
      <c r="AL130">
        <f t="shared" ca="1" si="34"/>
        <v>0.63080522981083409</v>
      </c>
      <c r="AM130">
        <f t="shared" ca="1" si="35"/>
        <v>0.65909758284256637</v>
      </c>
      <c r="AN130">
        <f t="shared" ca="1" si="36"/>
        <v>0.72084483904073293</v>
      </c>
      <c r="AP130" s="1"/>
      <c r="AQ130" s="26"/>
    </row>
    <row r="131" spans="2:43">
      <c r="B131" s="1">
        <v>39598</v>
      </c>
      <c r="C131">
        <v>11.045999999999999</v>
      </c>
      <c r="D131">
        <v>1.845</v>
      </c>
      <c r="E131">
        <v>8.2000000000000003E-2</v>
      </c>
      <c r="F131">
        <v>1.25</v>
      </c>
      <c r="G131">
        <v>2205.7199999999998</v>
      </c>
      <c r="I131" s="14">
        <f t="shared" si="21"/>
        <v>-6.3866150940002919E-3</v>
      </c>
      <c r="J131" s="15">
        <f t="shared" si="22"/>
        <v>-3.5546262415054874E-2</v>
      </c>
      <c r="K131" s="15">
        <f t="shared" si="23"/>
        <v>0</v>
      </c>
      <c r="L131" s="15">
        <f t="shared" si="23"/>
        <v>-0.11909795630725861</v>
      </c>
      <c r="M131" s="16">
        <f t="shared" si="24"/>
        <v>-1.3246366308330426E-2</v>
      </c>
      <c r="O131" s="13">
        <f t="shared" si="25"/>
        <v>-4.0257708454078445E-2</v>
      </c>
      <c r="Q131" s="5">
        <f t="shared" si="27"/>
        <v>96.640357371722317</v>
      </c>
      <c r="R131" s="6">
        <f t="shared" si="28"/>
        <v>136.46808431655211</v>
      </c>
      <c r="T131" s="11">
        <f t="shared" si="19"/>
        <v>0.70815354268148745</v>
      </c>
      <c r="V131" s="9">
        <v>39598</v>
      </c>
      <c r="W131">
        <v>60766.827599999997</v>
      </c>
      <c r="X131">
        <v>2884.5070999999998</v>
      </c>
      <c r="Y131">
        <v>13.286099999999999</v>
      </c>
      <c r="Z131">
        <v>2113.3575000000001</v>
      </c>
      <c r="AC131" s="24">
        <f t="shared" si="29"/>
        <v>-1.1758553122481344E-2</v>
      </c>
      <c r="AE131" s="5">
        <f t="shared" si="30"/>
        <v>105.1218546806487</v>
      </c>
      <c r="AF131" s="6">
        <f t="shared" si="31"/>
        <v>136.46808431655211</v>
      </c>
      <c r="AH131" s="1">
        <f t="shared" si="20"/>
        <v>39598</v>
      </c>
      <c r="AI131">
        <f t="shared" si="26"/>
        <v>0.77030358568533486</v>
      </c>
      <c r="AJ131">
        <f t="shared" ca="1" si="32"/>
        <v>0.58020539877105737</v>
      </c>
      <c r="AK131">
        <f t="shared" ca="1" si="33"/>
        <v>0.60697705719549178</v>
      </c>
      <c r="AL131">
        <f t="shared" ca="1" si="34"/>
        <v>0.63284030295409921</v>
      </c>
      <c r="AM131">
        <f t="shared" ca="1" si="35"/>
        <v>0.66053935930988184</v>
      </c>
      <c r="AN131">
        <f t="shared" ca="1" si="36"/>
        <v>0.7256133675718579</v>
      </c>
      <c r="AP131" s="1"/>
      <c r="AQ131" s="26"/>
    </row>
    <row r="132" spans="2:43">
      <c r="B132" s="1">
        <v>39605</v>
      </c>
      <c r="C132">
        <v>10.867000000000001</v>
      </c>
      <c r="D132">
        <v>1.796</v>
      </c>
      <c r="E132">
        <v>0.08</v>
      </c>
      <c r="F132">
        <v>1.1319999999999999</v>
      </c>
      <c r="G132">
        <v>2179.7199999999998</v>
      </c>
      <c r="I132" s="14">
        <f t="shared" si="21"/>
        <v>-1.6204961071881074E-2</v>
      </c>
      <c r="J132" s="15">
        <f t="shared" si="22"/>
        <v>-2.6558265582655838E-2</v>
      </c>
      <c r="K132" s="15">
        <f t="shared" si="23"/>
        <v>-2.4390243902439046E-2</v>
      </c>
      <c r="L132" s="15">
        <f t="shared" si="23"/>
        <v>-9.4400000000000039E-2</v>
      </c>
      <c r="M132" s="16">
        <f t="shared" si="24"/>
        <v>-1.1787534229185881E-2</v>
      </c>
      <c r="O132" s="13">
        <f t="shared" si="25"/>
        <v>-4.0388367639243999E-2</v>
      </c>
      <c r="Q132" s="5">
        <f t="shared" si="27"/>
        <v>92.737211089405264</v>
      </c>
      <c r="R132" s="6">
        <f t="shared" si="28"/>
        <v>134.85946210147932</v>
      </c>
      <c r="T132" s="11">
        <f t="shared" si="19"/>
        <v>0.6876581712866553</v>
      </c>
      <c r="V132" s="9">
        <v>39605</v>
      </c>
      <c r="W132">
        <v>59783.545599999998</v>
      </c>
      <c r="X132">
        <v>2808.1974</v>
      </c>
      <c r="Y132">
        <v>13.025600000000001</v>
      </c>
      <c r="Z132">
        <v>1914.7337</v>
      </c>
      <c r="AC132" s="24">
        <f t="shared" si="29"/>
        <v>-1.9172930107766432E-2</v>
      </c>
      <c r="AE132" s="5">
        <f t="shared" si="30"/>
        <v>103.10636070805784</v>
      </c>
      <c r="AF132" s="6">
        <f t="shared" si="31"/>
        <v>134.85946210147932</v>
      </c>
      <c r="AH132" s="1">
        <f t="shared" si="20"/>
        <v>39605</v>
      </c>
      <c r="AI132">
        <f t="shared" si="26"/>
        <v>0.76454672962044112</v>
      </c>
      <c r="AJ132">
        <f t="shared" ca="1" si="32"/>
        <v>0.58020539877105737</v>
      </c>
      <c r="AK132">
        <f t="shared" ca="1" si="33"/>
        <v>0.60697705719549178</v>
      </c>
      <c r="AL132">
        <f t="shared" ca="1" si="34"/>
        <v>0.63373581556469516</v>
      </c>
      <c r="AM132">
        <f t="shared" ca="1" si="35"/>
        <v>0.66484470540916452</v>
      </c>
      <c r="AN132">
        <f t="shared" ca="1" si="36"/>
        <v>0.7288365304567398</v>
      </c>
      <c r="AP132" s="1"/>
      <c r="AQ132" s="26"/>
    </row>
    <row r="133" spans="2:43">
      <c r="B133" s="1">
        <v>39612</v>
      </c>
      <c r="C133">
        <v>10.831</v>
      </c>
      <c r="D133">
        <v>1.649</v>
      </c>
      <c r="E133">
        <v>7.6999999999999999E-2</v>
      </c>
      <c r="F133">
        <v>1.1040000000000001</v>
      </c>
      <c r="G133">
        <v>2066.44</v>
      </c>
      <c r="I133" s="14">
        <f t="shared" si="21"/>
        <v>-3.3127818165088474E-3</v>
      </c>
      <c r="J133" s="15">
        <f t="shared" si="22"/>
        <v>-8.1848552338530056E-2</v>
      </c>
      <c r="K133" s="15">
        <f t="shared" si="23"/>
        <v>-3.7499999999999978E-2</v>
      </c>
      <c r="L133" s="15">
        <f t="shared" si="23"/>
        <v>-2.473498233215532E-2</v>
      </c>
      <c r="M133" s="16">
        <f t="shared" si="24"/>
        <v>-5.1969977795313094E-2</v>
      </c>
      <c r="O133" s="13">
        <f t="shared" si="25"/>
        <v>-3.684907912179855E-2</v>
      </c>
      <c r="Q133" s="5">
        <f t="shared" si="27"/>
        <v>89.319930260436834</v>
      </c>
      <c r="R133" s="6">
        <f t="shared" si="28"/>
        <v>127.85081885057758</v>
      </c>
      <c r="T133" s="11">
        <f t="shared" si="19"/>
        <v>0.69862618842376945</v>
      </c>
      <c r="V133" s="9">
        <v>39612</v>
      </c>
      <c r="W133">
        <v>59586.889199999998</v>
      </c>
      <c r="X133">
        <v>2579.2682</v>
      </c>
      <c r="Y133">
        <v>12.4785</v>
      </c>
      <c r="Z133">
        <v>1867.0640000000001</v>
      </c>
      <c r="AC133" s="24">
        <f t="shared" si="29"/>
        <v>-7.373678995369652E-3</v>
      </c>
      <c r="AE133" s="5">
        <f t="shared" si="30"/>
        <v>102.34608750181582</v>
      </c>
      <c r="AF133" s="6">
        <f t="shared" si="31"/>
        <v>127.85081885057758</v>
      </c>
      <c r="AH133" s="1">
        <f t="shared" si="20"/>
        <v>39612</v>
      </c>
      <c r="AI133">
        <f t="shared" si="26"/>
        <v>0.80051178726849004</v>
      </c>
      <c r="AJ133">
        <f t="shared" ca="1" si="32"/>
        <v>0.58020539877105737</v>
      </c>
      <c r="AK133">
        <f t="shared" ca="1" si="33"/>
        <v>0.60697705719549178</v>
      </c>
      <c r="AL133">
        <f t="shared" ca="1" si="34"/>
        <v>0.63617948733427787</v>
      </c>
      <c r="AM133">
        <f t="shared" ca="1" si="35"/>
        <v>0.67798349702630167</v>
      </c>
      <c r="AN133">
        <f t="shared" ca="1" si="36"/>
        <v>0.74015448686725349</v>
      </c>
      <c r="AP133" s="1"/>
      <c r="AQ133" s="26"/>
    </row>
    <row r="134" spans="2:43">
      <c r="B134" s="1">
        <v>39619</v>
      </c>
      <c r="C134">
        <v>10.867000000000001</v>
      </c>
      <c r="D134">
        <v>1.5129999999999999</v>
      </c>
      <c r="E134">
        <v>7.3999999999999996E-2</v>
      </c>
      <c r="F134">
        <v>1.024</v>
      </c>
      <c r="G134">
        <v>2066.2800000000002</v>
      </c>
      <c r="I134" s="14">
        <f t="shared" si="21"/>
        <v>3.3237928169145281E-3</v>
      </c>
      <c r="J134" s="15">
        <f t="shared" si="22"/>
        <v>-8.2474226804123751E-2</v>
      </c>
      <c r="K134" s="15">
        <f t="shared" si="23"/>
        <v>-3.8961038961038974E-2</v>
      </c>
      <c r="L134" s="15">
        <f t="shared" si="23"/>
        <v>-7.2463768115942129E-2</v>
      </c>
      <c r="M134" s="16">
        <f t="shared" si="24"/>
        <v>-7.7427846925104404E-5</v>
      </c>
      <c r="O134" s="13">
        <f t="shared" si="25"/>
        <v>-4.7643810266047582E-2</v>
      </c>
      <c r="Q134" s="5">
        <f t="shared" si="27"/>
        <v>85.064388450131986</v>
      </c>
      <c r="R134" s="6">
        <f t="shared" si="28"/>
        <v>127.84091963694637</v>
      </c>
      <c r="T134" s="11">
        <f t="shared" ref="T134:T197" si="37">+Q134/R134</f>
        <v>0.66539249476384521</v>
      </c>
      <c r="V134" s="9">
        <v>39619</v>
      </c>
      <c r="W134">
        <v>59783.545599999998</v>
      </c>
      <c r="X134">
        <v>2365.6010000000001</v>
      </c>
      <c r="Y134">
        <v>11.983599999999999</v>
      </c>
      <c r="Z134">
        <v>1731.9998000000001</v>
      </c>
      <c r="AC134" s="24">
        <f t="shared" si="29"/>
        <v>-2.3490936085237613E-3</v>
      </c>
      <c r="AE134" s="5">
        <f t="shared" si="30"/>
        <v>102.10566696180788</v>
      </c>
      <c r="AF134" s="6">
        <f t="shared" si="31"/>
        <v>127.84091963694637</v>
      </c>
      <c r="AH134" s="1">
        <f t="shared" ref="AH134:AH197" si="38">+B134</f>
        <v>39619</v>
      </c>
      <c r="AI134">
        <f t="shared" si="26"/>
        <v>0.79869315123652385</v>
      </c>
      <c r="AJ134">
        <f t="shared" ca="1" si="32"/>
        <v>0.58020539877105737</v>
      </c>
      <c r="AK134">
        <f t="shared" ca="1" si="33"/>
        <v>0.60697705719549178</v>
      </c>
      <c r="AL134">
        <f t="shared" ca="1" si="34"/>
        <v>0.64144155540878467</v>
      </c>
      <c r="AM134">
        <f t="shared" ca="1" si="35"/>
        <v>0.697681207054901</v>
      </c>
      <c r="AN134">
        <f t="shared" ca="1" si="36"/>
        <v>0.76222989852999889</v>
      </c>
      <c r="AP134" s="1"/>
      <c r="AQ134" s="26"/>
    </row>
    <row r="135" spans="2:43">
      <c r="B135" s="1">
        <v>39626</v>
      </c>
      <c r="C135">
        <v>10.831</v>
      </c>
      <c r="D135">
        <v>1.464</v>
      </c>
      <c r="E135">
        <v>7.2999999999999995E-2</v>
      </c>
      <c r="F135">
        <v>0.98699999999999999</v>
      </c>
      <c r="G135">
        <v>2093.0100000000002</v>
      </c>
      <c r="I135" s="14">
        <f t="shared" ref="I135:I198" si="39">+C135/C134-1</f>
        <v>-3.3127818165088474E-3</v>
      </c>
      <c r="J135" s="15">
        <f t="shared" ref="J135:J198" si="40">+D135/D134-1</f>
        <v>-3.2385988103106333E-2</v>
      </c>
      <c r="K135" s="15">
        <f t="shared" ref="K135:L198" si="41">+E135/E134-1</f>
        <v>-1.3513513513513487E-2</v>
      </c>
      <c r="L135" s="15">
        <f t="shared" si="41"/>
        <v>-3.61328125E-2</v>
      </c>
      <c r="M135" s="16">
        <f t="shared" ref="M135:M198" si="42">+G135/G134-1</f>
        <v>1.2936291306115288E-2</v>
      </c>
      <c r="O135" s="13">
        <f t="shared" ref="O135:O198" si="43">+AVERAGE(I135:L135)</f>
        <v>-2.1336273983282167E-2</v>
      </c>
      <c r="Q135" s="5">
        <f t="shared" si="27"/>
        <v>83.24943135193962</v>
      </c>
      <c r="R135" s="6">
        <f t="shared" si="28"/>
        <v>129.49470701421157</v>
      </c>
      <c r="T135" s="11">
        <f t="shared" si="37"/>
        <v>0.64287902781079154</v>
      </c>
      <c r="V135" s="9">
        <v>39626</v>
      </c>
      <c r="W135">
        <v>59586.889199999998</v>
      </c>
      <c r="X135">
        <v>2289.2912999999999</v>
      </c>
      <c r="Y135">
        <v>11.853300000000001</v>
      </c>
      <c r="Z135">
        <v>1668.4401</v>
      </c>
      <c r="AC135" s="24">
        <f t="shared" si="29"/>
        <v>-5.2807889235788261E-3</v>
      </c>
      <c r="AE135" s="5">
        <f t="shared" si="30"/>
        <v>101.56646848668133</v>
      </c>
      <c r="AF135" s="6">
        <f t="shared" si="31"/>
        <v>129.49470701421157</v>
      </c>
      <c r="AH135" s="1">
        <f t="shared" si="38"/>
        <v>39626</v>
      </c>
      <c r="AI135">
        <f t="shared" ref="AI135:AI198" si="44">+(AE135/$AE$6)/(AF135/$AF$6)</f>
        <v>0.78432911142487693</v>
      </c>
      <c r="AJ135">
        <f t="shared" ca="1" si="32"/>
        <v>0.58020539877105737</v>
      </c>
      <c r="AK135">
        <f t="shared" ca="1" si="33"/>
        <v>0.60697705719549178</v>
      </c>
      <c r="AL135">
        <f t="shared" ca="1" si="34"/>
        <v>0.64144155540878467</v>
      </c>
      <c r="AM135">
        <f t="shared" ca="1" si="35"/>
        <v>0.70149700156009931</v>
      </c>
      <c r="AN135">
        <f t="shared" ca="1" si="36"/>
        <v>0.76642320778868911</v>
      </c>
      <c r="AP135" s="1"/>
      <c r="AQ135" s="26"/>
    </row>
    <row r="136" spans="2:43">
      <c r="B136" s="1">
        <v>39633</v>
      </c>
      <c r="C136">
        <v>10.795</v>
      </c>
      <c r="D136">
        <v>1.405</v>
      </c>
      <c r="E136">
        <v>6.7000000000000004E-2</v>
      </c>
      <c r="F136">
        <v>1.081</v>
      </c>
      <c r="G136">
        <v>2006.44</v>
      </c>
      <c r="I136" s="14">
        <f t="shared" si="39"/>
        <v>-3.3237928169144171E-3</v>
      </c>
      <c r="J136" s="15">
        <f t="shared" si="40"/>
        <v>-4.0300546448087338E-2</v>
      </c>
      <c r="K136" s="15">
        <f t="shared" si="41"/>
        <v>-8.2191780821917693E-2</v>
      </c>
      <c r="L136" s="15">
        <f t="shared" si="41"/>
        <v>9.5238095238095122E-2</v>
      </c>
      <c r="M136" s="16">
        <f t="shared" si="42"/>
        <v>-4.1361484178288777E-2</v>
      </c>
      <c r="O136" s="13">
        <f t="shared" si="43"/>
        <v>-7.6445062122060814E-3</v>
      </c>
      <c r="Q136" s="5">
        <f t="shared" ref="Q136:Q199" si="45">+Q135*(1+O136)</f>
        <v>82.61303055680709</v>
      </c>
      <c r="R136" s="6">
        <f t="shared" ref="R136:R199" si="46">+R135*(1+M136)</f>
        <v>124.13861373887111</v>
      </c>
      <c r="T136" s="11">
        <f t="shared" si="37"/>
        <v>0.66549019735781645</v>
      </c>
      <c r="V136" s="9">
        <v>39633</v>
      </c>
      <c r="W136">
        <v>59390.232799999998</v>
      </c>
      <c r="X136">
        <v>2197.7197000000001</v>
      </c>
      <c r="Y136">
        <v>10.811199999999999</v>
      </c>
      <c r="Z136">
        <v>1827.3391999999999</v>
      </c>
      <c r="AC136" s="24">
        <f t="shared" ref="AC136:AC199" si="47">+SUMPRODUCT(I136:L136,W135:Z135)/SUM(W135:AA135)</f>
        <v>-2.0830191362590203E-3</v>
      </c>
      <c r="AE136" s="5">
        <f t="shared" ref="AE136:AE199" si="48">+AE135*(1+AC136)</f>
        <v>101.35490358922132</v>
      </c>
      <c r="AF136" s="6">
        <f t="shared" ref="AF136:AF199" si="49">+AF135*(1+M136)</f>
        <v>124.13861373887111</v>
      </c>
      <c r="AH136" s="1">
        <f t="shared" si="38"/>
        <v>39633</v>
      </c>
      <c r="AI136">
        <f t="shared" si="44"/>
        <v>0.8164655664870244</v>
      </c>
      <c r="AJ136">
        <f t="shared" ca="1" si="32"/>
        <v>0.58020539877105737</v>
      </c>
      <c r="AK136">
        <f t="shared" ca="1" si="33"/>
        <v>0.60697705719549178</v>
      </c>
      <c r="AL136">
        <f t="shared" ca="1" si="34"/>
        <v>0.64144155540878467</v>
      </c>
      <c r="AM136">
        <f t="shared" ca="1" si="35"/>
        <v>0.71221999735951136</v>
      </c>
      <c r="AN136">
        <f t="shared" ca="1" si="36"/>
        <v>0.76862346818649807</v>
      </c>
      <c r="AP136" s="1"/>
      <c r="AQ136" s="26"/>
    </row>
    <row r="137" spans="2:43">
      <c r="B137" s="1">
        <v>39640</v>
      </c>
      <c r="C137">
        <v>10.651999999999999</v>
      </c>
      <c r="D137">
        <v>1.3959999999999999</v>
      </c>
      <c r="E137">
        <v>5.8999999999999997E-2</v>
      </c>
      <c r="F137">
        <v>0.98199999999999998</v>
      </c>
      <c r="G137">
        <v>1906.52</v>
      </c>
      <c r="I137" s="14">
        <f t="shared" si="39"/>
        <v>-1.3246873552570704E-2</v>
      </c>
      <c r="J137" s="15">
        <f t="shared" si="40"/>
        <v>-6.4056939501779819E-3</v>
      </c>
      <c r="K137" s="15">
        <f t="shared" si="41"/>
        <v>-0.11940298507462699</v>
      </c>
      <c r="L137" s="15">
        <f t="shared" si="41"/>
        <v>-9.1581868640147945E-2</v>
      </c>
      <c r="M137" s="16">
        <f t="shared" si="42"/>
        <v>-4.9799645142640681E-2</v>
      </c>
      <c r="O137" s="13">
        <f t="shared" si="43"/>
        <v>-5.7659355304380905E-2</v>
      </c>
      <c r="Q137" s="5">
        <f t="shared" si="45"/>
        <v>77.849616475160474</v>
      </c>
      <c r="R137" s="6">
        <f t="shared" si="46"/>
        <v>117.95655482617599</v>
      </c>
      <c r="T137" s="11">
        <f t="shared" si="37"/>
        <v>0.65998550559468105</v>
      </c>
      <c r="V137" s="9">
        <v>39640</v>
      </c>
      <c r="W137">
        <v>58603.607199999999</v>
      </c>
      <c r="X137">
        <v>2182.4576999999999</v>
      </c>
      <c r="Y137">
        <v>9.6388999999999996</v>
      </c>
      <c r="Z137">
        <v>1660.4952000000001</v>
      </c>
      <c r="AC137" s="24">
        <f t="shared" si="47"/>
        <v>-1.5284792975565996E-2</v>
      </c>
      <c r="AE137" s="5">
        <f t="shared" si="48"/>
        <v>99.805714870801623</v>
      </c>
      <c r="AF137" s="6">
        <f t="shared" si="49"/>
        <v>117.95655482617599</v>
      </c>
      <c r="AH137" s="1">
        <f t="shared" si="38"/>
        <v>39640</v>
      </c>
      <c r="AI137">
        <f t="shared" si="44"/>
        <v>0.84612266794226099</v>
      </c>
      <c r="AJ137">
        <f t="shared" ca="1" si="32"/>
        <v>0.58020539877105737</v>
      </c>
      <c r="AK137">
        <f t="shared" ca="1" si="33"/>
        <v>0.60697705719549178</v>
      </c>
      <c r="AL137">
        <f t="shared" ca="1" si="34"/>
        <v>0.64144155540878467</v>
      </c>
      <c r="AM137">
        <f t="shared" ca="1" si="35"/>
        <v>0.71910144759576555</v>
      </c>
      <c r="AN137">
        <f t="shared" ca="1" si="36"/>
        <v>0.76911397078488564</v>
      </c>
      <c r="AP137" s="1"/>
      <c r="AQ137" s="26"/>
    </row>
    <row r="138" spans="2:43">
      <c r="B138" s="1">
        <v>39647</v>
      </c>
      <c r="C138">
        <v>10.688000000000001</v>
      </c>
      <c r="D138">
        <v>1.542</v>
      </c>
      <c r="E138">
        <v>6.3E-2</v>
      </c>
      <c r="F138">
        <v>1.071</v>
      </c>
      <c r="G138">
        <v>1907.11</v>
      </c>
      <c r="I138" s="14">
        <f t="shared" si="39"/>
        <v>3.3796470146452151E-3</v>
      </c>
      <c r="J138" s="15">
        <f t="shared" si="40"/>
        <v>0.1045845272206305</v>
      </c>
      <c r="K138" s="15">
        <f t="shared" si="41"/>
        <v>6.7796610169491567E-2</v>
      </c>
      <c r="L138" s="15">
        <f t="shared" si="41"/>
        <v>9.0631364562118177E-2</v>
      </c>
      <c r="M138" s="16">
        <f t="shared" si="42"/>
        <v>3.0946436439172054E-4</v>
      </c>
      <c r="O138" s="13">
        <f t="shared" si="43"/>
        <v>6.6598037241721364E-2</v>
      </c>
      <c r="Q138" s="5">
        <f t="shared" si="45"/>
        <v>83.034248132426939</v>
      </c>
      <c r="R138" s="6">
        <f t="shared" si="46"/>
        <v>117.99305817644111</v>
      </c>
      <c r="T138" s="11">
        <f t="shared" si="37"/>
        <v>0.70372146815841952</v>
      </c>
      <c r="V138" s="9">
        <v>39647</v>
      </c>
      <c r="W138">
        <v>58800.263599999998</v>
      </c>
      <c r="X138">
        <v>2411.3869</v>
      </c>
      <c r="Y138">
        <v>10.264200000000001</v>
      </c>
      <c r="Z138">
        <v>1811.4493</v>
      </c>
      <c r="AC138" s="24">
        <f t="shared" si="47"/>
        <v>9.2457954962173652E-3</v>
      </c>
      <c r="AE138" s="5">
        <f t="shared" si="48"/>
        <v>100.72849809985082</v>
      </c>
      <c r="AF138" s="6">
        <f t="shared" si="49"/>
        <v>117.99305817644111</v>
      </c>
      <c r="AH138" s="1">
        <f t="shared" si="38"/>
        <v>39647</v>
      </c>
      <c r="AI138">
        <f t="shared" si="44"/>
        <v>0.85368156107307869</v>
      </c>
      <c r="AJ138">
        <f t="shared" ca="1" si="32"/>
        <v>0.58020539877105737</v>
      </c>
      <c r="AK138">
        <f t="shared" ca="1" si="33"/>
        <v>0.60697705719549178</v>
      </c>
      <c r="AL138">
        <f t="shared" ca="1" si="34"/>
        <v>0.64144155540878467</v>
      </c>
      <c r="AM138">
        <f t="shared" ca="1" si="35"/>
        <v>0.72236314045993066</v>
      </c>
      <c r="AN138">
        <f t="shared" ca="1" si="36"/>
        <v>0.77018761525771207</v>
      </c>
      <c r="AP138" s="1"/>
      <c r="AQ138" s="26"/>
    </row>
    <row r="139" spans="2:43">
      <c r="B139" s="1">
        <v>39654</v>
      </c>
      <c r="C139">
        <v>10.366</v>
      </c>
      <c r="D139">
        <v>1.708</v>
      </c>
      <c r="E139">
        <v>7.0000000000000007E-2</v>
      </c>
      <c r="F139">
        <v>1.071</v>
      </c>
      <c r="G139">
        <v>1910.23</v>
      </c>
      <c r="I139" s="14">
        <f t="shared" si="39"/>
        <v>-3.0127245508982159E-2</v>
      </c>
      <c r="J139" s="15">
        <f t="shared" si="40"/>
        <v>0.1076523994811931</v>
      </c>
      <c r="K139" s="15">
        <f t="shared" si="41"/>
        <v>0.11111111111111116</v>
      </c>
      <c r="L139" s="15">
        <f t="shared" si="41"/>
        <v>0</v>
      </c>
      <c r="M139" s="16">
        <f t="shared" si="42"/>
        <v>1.6359832416588116E-3</v>
      </c>
      <c r="O139" s="13">
        <f t="shared" si="43"/>
        <v>4.7159066270830524E-2</v>
      </c>
      <c r="Q139" s="5">
        <f t="shared" si="45"/>
        <v>86.950065742852644</v>
      </c>
      <c r="R139" s="6">
        <f t="shared" si="46"/>
        <v>118.18609284224983</v>
      </c>
      <c r="T139" s="11">
        <f t="shared" si="37"/>
        <v>0.73570471492707845</v>
      </c>
      <c r="V139" s="9">
        <v>39654</v>
      </c>
      <c r="W139">
        <v>57030.356</v>
      </c>
      <c r="X139">
        <v>2670.8398999999999</v>
      </c>
      <c r="Y139">
        <v>11.3323</v>
      </c>
      <c r="Z139">
        <v>1811.4493</v>
      </c>
      <c r="AC139" s="24">
        <f t="shared" si="47"/>
        <v>-2.3967591590715112E-2</v>
      </c>
      <c r="AE139" s="5">
        <f t="shared" si="48"/>
        <v>98.314278595847469</v>
      </c>
      <c r="AF139" s="6">
        <f t="shared" si="49"/>
        <v>118.18609284224983</v>
      </c>
      <c r="AH139" s="1">
        <f t="shared" si="38"/>
        <v>39654</v>
      </c>
      <c r="AI139">
        <f t="shared" si="44"/>
        <v>0.83185996111296712</v>
      </c>
      <c r="AJ139">
        <f t="shared" ca="1" si="32"/>
        <v>0.58020539877105737</v>
      </c>
      <c r="AK139">
        <f t="shared" ca="1" si="33"/>
        <v>0.60697705719549178</v>
      </c>
      <c r="AL139">
        <f t="shared" ca="1" si="34"/>
        <v>0.64144155540878467</v>
      </c>
      <c r="AM139">
        <f t="shared" ca="1" si="35"/>
        <v>0.72686982694120594</v>
      </c>
      <c r="AN139">
        <f t="shared" ca="1" si="36"/>
        <v>0.78292655885092266</v>
      </c>
      <c r="AP139" s="1"/>
      <c r="AQ139" s="26"/>
    </row>
    <row r="140" spans="2:43">
      <c r="B140" s="1">
        <v>39661</v>
      </c>
      <c r="C140">
        <v>10.438000000000001</v>
      </c>
      <c r="D140">
        <v>1.5620000000000001</v>
      </c>
      <c r="E140">
        <v>7.0999999999999994E-2</v>
      </c>
      <c r="F140">
        <v>1.1040000000000001</v>
      </c>
      <c r="G140">
        <v>1884.06</v>
      </c>
      <c r="I140" s="14">
        <f t="shared" si="39"/>
        <v>6.9457842948099646E-3</v>
      </c>
      <c r="J140" s="15">
        <f t="shared" si="40"/>
        <v>-8.5480093676814972E-2</v>
      </c>
      <c r="K140" s="15">
        <f t="shared" si="41"/>
        <v>1.4285714285714013E-2</v>
      </c>
      <c r="L140" s="15">
        <f t="shared" si="41"/>
        <v>3.0812324929972101E-2</v>
      </c>
      <c r="M140" s="16">
        <f t="shared" si="42"/>
        <v>-1.3699920951927291E-2</v>
      </c>
      <c r="O140" s="13">
        <f t="shared" si="43"/>
        <v>-8.3590675415797233E-3</v>
      </c>
      <c r="Q140" s="5">
        <f t="shared" si="45"/>
        <v>86.223244270563342</v>
      </c>
      <c r="R140" s="6">
        <f t="shared" si="46"/>
        <v>116.56695271269388</v>
      </c>
      <c r="T140" s="11">
        <f t="shared" si="37"/>
        <v>0.73968858466327414</v>
      </c>
      <c r="V140" s="9">
        <v>39661</v>
      </c>
      <c r="W140">
        <v>57423.668799999999</v>
      </c>
      <c r="X140">
        <v>2441.9106999999999</v>
      </c>
      <c r="Y140">
        <v>11.5928</v>
      </c>
      <c r="Z140">
        <v>1867.0640000000001</v>
      </c>
      <c r="AC140" s="24">
        <f t="shared" si="47"/>
        <v>3.6375047534957668E-3</v>
      </c>
      <c r="AE140" s="5">
        <f t="shared" si="48"/>
        <v>98.671897251576368</v>
      </c>
      <c r="AF140" s="6">
        <f t="shared" si="49"/>
        <v>116.56695271269388</v>
      </c>
      <c r="AH140" s="1">
        <f t="shared" si="38"/>
        <v>39661</v>
      </c>
      <c r="AI140">
        <f t="shared" si="44"/>
        <v>0.84648260038825929</v>
      </c>
      <c r="AJ140">
        <f t="shared" ca="1" si="32"/>
        <v>0.58020539877105737</v>
      </c>
      <c r="AK140">
        <f t="shared" ca="1" si="33"/>
        <v>0.60697705719549178</v>
      </c>
      <c r="AL140">
        <f t="shared" ca="1" si="34"/>
        <v>0.64144155540878467</v>
      </c>
      <c r="AM140">
        <f t="shared" ca="1" si="35"/>
        <v>0.73219892985027513</v>
      </c>
      <c r="AN140">
        <f t="shared" ca="1" si="36"/>
        <v>0.79725674725535911</v>
      </c>
      <c r="AP140" s="1"/>
      <c r="AQ140" s="26"/>
    </row>
    <row r="141" spans="2:43">
      <c r="B141" s="1">
        <v>39668</v>
      </c>
      <c r="C141">
        <v>10.581</v>
      </c>
      <c r="D141">
        <v>1.3859999999999999</v>
      </c>
      <c r="E141">
        <v>6.6000000000000003E-2</v>
      </c>
      <c r="F141">
        <v>1.02</v>
      </c>
      <c r="G141">
        <v>1776.66</v>
      </c>
      <c r="I141" s="14">
        <f t="shared" si="39"/>
        <v>1.3699942517723551E-2</v>
      </c>
      <c r="J141" s="15">
        <f t="shared" si="40"/>
        <v>-0.11267605633802824</v>
      </c>
      <c r="K141" s="15">
        <f t="shared" si="41"/>
        <v>-7.0422535211267512E-2</v>
      </c>
      <c r="L141" s="15">
        <f t="shared" si="41"/>
        <v>-7.6086956521739246E-2</v>
      </c>
      <c r="M141" s="16">
        <f t="shared" si="42"/>
        <v>-5.700455399509563E-2</v>
      </c>
      <c r="O141" s="13">
        <f t="shared" si="43"/>
        <v>-6.1371401388327862E-2</v>
      </c>
      <c r="Q141" s="5">
        <f t="shared" si="45"/>
        <v>80.931602937430753</v>
      </c>
      <c r="R141" s="6">
        <f t="shared" si="46"/>
        <v>109.92210556273936</v>
      </c>
      <c r="T141" s="11">
        <f t="shared" si="37"/>
        <v>0.73626321587551891</v>
      </c>
      <c r="V141" s="9">
        <v>39668</v>
      </c>
      <c r="W141">
        <v>58210.294399999999</v>
      </c>
      <c r="X141">
        <v>2167.1958</v>
      </c>
      <c r="Y141">
        <v>10.6549</v>
      </c>
      <c r="Z141">
        <v>1724.0547999999999</v>
      </c>
      <c r="AC141" s="24">
        <f t="shared" si="47"/>
        <v>5.9710914645106656E-3</v>
      </c>
      <c r="AE141" s="5">
        <f t="shared" si="48"/>
        <v>99.261076175042319</v>
      </c>
      <c r="AF141" s="6">
        <f t="shared" si="49"/>
        <v>109.92210556273936</v>
      </c>
      <c r="AH141" s="1">
        <f t="shared" si="38"/>
        <v>39668</v>
      </c>
      <c r="AI141">
        <f t="shared" si="44"/>
        <v>0.90301287140454078</v>
      </c>
      <c r="AJ141">
        <f t="shared" ca="1" si="32"/>
        <v>0.58020539877105737</v>
      </c>
      <c r="AK141">
        <f t="shared" ca="1" si="33"/>
        <v>0.60697705719549178</v>
      </c>
      <c r="AL141">
        <f t="shared" ca="1" si="34"/>
        <v>0.64144155540878467</v>
      </c>
      <c r="AM141">
        <f t="shared" ca="1" si="35"/>
        <v>0.74717049644212485</v>
      </c>
      <c r="AN141">
        <f t="shared" ca="1" si="36"/>
        <v>0.80032992366529343</v>
      </c>
      <c r="AP141" s="1"/>
      <c r="AQ141" s="26"/>
    </row>
    <row r="142" spans="2:43">
      <c r="B142" s="1">
        <v>39675</v>
      </c>
      <c r="C142">
        <v>10.581</v>
      </c>
      <c r="D142">
        <v>1.3660000000000001</v>
      </c>
      <c r="E142">
        <v>6.3E-2</v>
      </c>
      <c r="F142">
        <v>1.034</v>
      </c>
      <c r="G142">
        <v>1733.79</v>
      </c>
      <c r="I142" s="14">
        <f t="shared" si="39"/>
        <v>0</v>
      </c>
      <c r="J142" s="15">
        <f t="shared" si="40"/>
        <v>-1.4430014430014237E-2</v>
      </c>
      <c r="K142" s="15">
        <f t="shared" si="41"/>
        <v>-4.5454545454545525E-2</v>
      </c>
      <c r="L142" s="15">
        <f t="shared" si="41"/>
        <v>1.3725490196078383E-2</v>
      </c>
      <c r="M142" s="16">
        <f t="shared" si="42"/>
        <v>-2.4129546452332007E-2</v>
      </c>
      <c r="O142" s="13">
        <f t="shared" si="43"/>
        <v>-1.1539767422120345E-2</v>
      </c>
      <c r="Q142" s="5">
        <f t="shared" si="45"/>
        <v>79.997671062433412</v>
      </c>
      <c r="R142" s="6">
        <f t="shared" si="46"/>
        <v>107.26973501042509</v>
      </c>
      <c r="T142" s="11">
        <f t="shared" si="37"/>
        <v>0.74576180368730072</v>
      </c>
      <c r="V142" s="9">
        <v>39675</v>
      </c>
      <c r="W142">
        <v>58210.294399999999</v>
      </c>
      <c r="X142">
        <v>2136.6718999999998</v>
      </c>
      <c r="Y142">
        <v>10.16</v>
      </c>
      <c r="Z142">
        <v>1747.8896999999999</v>
      </c>
      <c r="AC142" s="24">
        <f t="shared" si="47"/>
        <v>-1.3030424073142536E-4</v>
      </c>
      <c r="AE142" s="5">
        <f t="shared" si="48"/>
        <v>99.248142035877137</v>
      </c>
      <c r="AF142" s="6">
        <f t="shared" si="49"/>
        <v>107.26973501042509</v>
      </c>
      <c r="AH142" s="1">
        <f t="shared" si="38"/>
        <v>39675</v>
      </c>
      <c r="AI142">
        <f t="shared" si="44"/>
        <v>0.92522035247156742</v>
      </c>
      <c r="AJ142">
        <f t="shared" ca="1" si="32"/>
        <v>0.58020539877105737</v>
      </c>
      <c r="AK142">
        <f t="shared" ca="1" si="33"/>
        <v>0.60697705719549178</v>
      </c>
      <c r="AL142">
        <f t="shared" ca="1" si="34"/>
        <v>0.65116442197223823</v>
      </c>
      <c r="AM142">
        <f t="shared" ca="1" si="35"/>
        <v>0.76506797355606559</v>
      </c>
      <c r="AN142">
        <f t="shared" ca="1" si="36"/>
        <v>0.81487018856517091</v>
      </c>
      <c r="AP142" s="1"/>
      <c r="AQ142" s="26"/>
    </row>
    <row r="143" spans="2:43">
      <c r="B143" s="1">
        <v>39682</v>
      </c>
      <c r="C143">
        <v>10.617000000000001</v>
      </c>
      <c r="D143">
        <v>1.3660000000000001</v>
      </c>
      <c r="E143">
        <v>6.4000000000000001E-2</v>
      </c>
      <c r="F143">
        <v>1.02</v>
      </c>
      <c r="G143">
        <v>1760.98</v>
      </c>
      <c r="I143" s="14">
        <f t="shared" si="39"/>
        <v>3.4023249220300755E-3</v>
      </c>
      <c r="J143" s="15">
        <f t="shared" si="40"/>
        <v>0</v>
      </c>
      <c r="K143" s="15">
        <f t="shared" si="41"/>
        <v>1.5873015873015817E-2</v>
      </c>
      <c r="L143" s="15">
        <f t="shared" si="41"/>
        <v>-1.3539651837524147E-2</v>
      </c>
      <c r="M143" s="16">
        <f t="shared" si="42"/>
        <v>1.5682406750529232E-2</v>
      </c>
      <c r="O143" s="13">
        <f t="shared" si="43"/>
        <v>1.4339222393804363E-3</v>
      </c>
      <c r="Q143" s="5">
        <f t="shared" si="45"/>
        <v>80.112381502068473</v>
      </c>
      <c r="R143" s="6">
        <f t="shared" si="46"/>
        <v>108.95198262688007</v>
      </c>
      <c r="T143" s="11">
        <f t="shared" si="37"/>
        <v>0.73529989606911073</v>
      </c>
      <c r="V143" s="9">
        <v>39682</v>
      </c>
      <c r="W143">
        <v>58406.950799999999</v>
      </c>
      <c r="X143">
        <v>2136.6718999999998</v>
      </c>
      <c r="Y143">
        <v>10.368399999999999</v>
      </c>
      <c r="Z143">
        <v>1724.0547999999999</v>
      </c>
      <c r="AC143" s="24">
        <f t="shared" si="47"/>
        <v>2.8104941991916248E-3</v>
      </c>
      <c r="AE143" s="5">
        <f t="shared" si="48"/>
        <v>99.527078363349503</v>
      </c>
      <c r="AF143" s="6">
        <f t="shared" si="49"/>
        <v>108.95198262688007</v>
      </c>
      <c r="AH143" s="1">
        <f t="shared" si="38"/>
        <v>39682</v>
      </c>
      <c r="AI143">
        <f t="shared" si="44"/>
        <v>0.91349488062271123</v>
      </c>
      <c r="AJ143">
        <f t="shared" ca="1" si="32"/>
        <v>0.58020539877105737</v>
      </c>
      <c r="AK143">
        <f t="shared" ca="1" si="33"/>
        <v>0.60950317128203491</v>
      </c>
      <c r="AL143">
        <f t="shared" ca="1" si="34"/>
        <v>0.65811036877380213</v>
      </c>
      <c r="AM143">
        <f t="shared" ca="1" si="35"/>
        <v>0.7671849728139275</v>
      </c>
      <c r="AN143">
        <f t="shared" ca="1" si="36"/>
        <v>0.83032052165037284</v>
      </c>
      <c r="AP143" s="1"/>
      <c r="AQ143" s="26"/>
    </row>
    <row r="144" spans="2:43">
      <c r="B144" s="1">
        <v>39689</v>
      </c>
      <c r="C144">
        <v>10.688000000000001</v>
      </c>
      <c r="D144">
        <v>1.3759999999999999</v>
      </c>
      <c r="E144">
        <v>7.2999999999999995E-2</v>
      </c>
      <c r="F144">
        <v>1.0009999999999999</v>
      </c>
      <c r="G144">
        <v>1777.14</v>
      </c>
      <c r="I144" s="14">
        <f t="shared" si="39"/>
        <v>6.6873881510784994E-3</v>
      </c>
      <c r="J144" s="15">
        <f t="shared" si="40"/>
        <v>7.3206442166908747E-3</v>
      </c>
      <c r="K144" s="15">
        <f t="shared" si="41"/>
        <v>0.140625</v>
      </c>
      <c r="L144" s="15">
        <f t="shared" si="41"/>
        <v>-1.8627450980392313E-2</v>
      </c>
      <c r="M144" s="16">
        <f t="shared" si="42"/>
        <v>9.1767084237186491E-3</v>
      </c>
      <c r="O144" s="13">
        <f t="shared" si="43"/>
        <v>3.4001395346844265E-2</v>
      </c>
      <c r="Q144" s="5">
        <f t="shared" si="45"/>
        <v>82.836314257697524</v>
      </c>
      <c r="R144" s="6">
        <f t="shared" si="46"/>
        <v>109.95180320363301</v>
      </c>
      <c r="T144" s="11">
        <f t="shared" si="37"/>
        <v>0.75338750110612518</v>
      </c>
      <c r="V144" s="9">
        <v>39689</v>
      </c>
      <c r="W144">
        <v>58800.263599999998</v>
      </c>
      <c r="X144">
        <v>2151.9337999999998</v>
      </c>
      <c r="Y144">
        <v>11.853300000000001</v>
      </c>
      <c r="Z144">
        <v>1692.2750000000001</v>
      </c>
      <c r="AC144" s="24">
        <f t="shared" si="47"/>
        <v>6.0306175323290899E-3</v>
      </c>
      <c r="AE144" s="5">
        <f t="shared" si="48"/>
        <v>100.12728810706901</v>
      </c>
      <c r="AF144" s="6">
        <f t="shared" si="49"/>
        <v>109.95180320363301</v>
      </c>
      <c r="AH144" s="1">
        <f t="shared" si="38"/>
        <v>39689</v>
      </c>
      <c r="AI144">
        <f t="shared" si="44"/>
        <v>0.91064707617055829</v>
      </c>
      <c r="AJ144">
        <f t="shared" ca="1" si="32"/>
        <v>0.58020539877105737</v>
      </c>
      <c r="AK144">
        <f t="shared" ca="1" si="33"/>
        <v>0.60950317128203491</v>
      </c>
      <c r="AL144">
        <f t="shared" ca="1" si="34"/>
        <v>0.65867732929586142</v>
      </c>
      <c r="AM144">
        <f t="shared" ca="1" si="35"/>
        <v>0.76891955172744686</v>
      </c>
      <c r="AN144">
        <f t="shared" ca="1" si="36"/>
        <v>0.84469639725933154</v>
      </c>
      <c r="AP144" s="1"/>
      <c r="AQ144" s="26"/>
    </row>
    <row r="145" spans="2:43">
      <c r="B145" s="1">
        <v>39696</v>
      </c>
      <c r="C145">
        <v>10.581</v>
      </c>
      <c r="D145">
        <v>1.3859999999999999</v>
      </c>
      <c r="E145">
        <v>6.4000000000000001E-2</v>
      </c>
      <c r="F145">
        <v>1.02</v>
      </c>
      <c r="G145">
        <v>1678.74</v>
      </c>
      <c r="I145" s="14">
        <f t="shared" si="39"/>
        <v>-1.0011227544910239E-2</v>
      </c>
      <c r="J145" s="15">
        <f t="shared" si="40"/>
        <v>7.2674418604650182E-3</v>
      </c>
      <c r="K145" s="15">
        <f t="shared" si="41"/>
        <v>-0.12328767123287665</v>
      </c>
      <c r="L145" s="15">
        <f t="shared" si="41"/>
        <v>1.8981018981019115E-2</v>
      </c>
      <c r="M145" s="16">
        <f t="shared" si="42"/>
        <v>-5.5369863938688035E-2</v>
      </c>
      <c r="O145" s="13">
        <f t="shared" si="43"/>
        <v>-2.6762609484075689E-2</v>
      </c>
      <c r="Q145" s="5">
        <f t="shared" si="45"/>
        <v>80.619398328118592</v>
      </c>
      <c r="R145" s="6">
        <f t="shared" si="46"/>
        <v>103.86378682043444</v>
      </c>
      <c r="T145" s="11">
        <f t="shared" si="37"/>
        <v>0.77620314833598303</v>
      </c>
      <c r="V145" s="9">
        <v>39696</v>
      </c>
      <c r="W145">
        <v>58210.294399999999</v>
      </c>
      <c r="X145">
        <v>2167.1958</v>
      </c>
      <c r="Y145">
        <v>10.420500000000001</v>
      </c>
      <c r="Z145">
        <v>1724.0547999999999</v>
      </c>
      <c r="AC145" s="24">
        <f t="shared" si="47"/>
        <v>-8.6561735087276881E-3</v>
      </c>
      <c r="AE145" s="5">
        <f t="shared" si="48"/>
        <v>99.26056892825585</v>
      </c>
      <c r="AF145" s="6">
        <f t="shared" si="49"/>
        <v>103.86378682043444</v>
      </c>
      <c r="AH145" s="1">
        <f t="shared" si="38"/>
        <v>39696</v>
      </c>
      <c r="AI145">
        <f t="shared" si="44"/>
        <v>0.95568024204493052</v>
      </c>
      <c r="AJ145">
        <f t="shared" ca="1" si="32"/>
        <v>0.58020539877105737</v>
      </c>
      <c r="AK145">
        <f t="shared" ca="1" si="33"/>
        <v>0.60950317128203491</v>
      </c>
      <c r="AL145">
        <f t="shared" ca="1" si="34"/>
        <v>0.66518459469665236</v>
      </c>
      <c r="AM145">
        <f t="shared" ca="1" si="35"/>
        <v>0.76943380747816392</v>
      </c>
      <c r="AN145">
        <f t="shared" ca="1" si="36"/>
        <v>0.84644660714365949</v>
      </c>
      <c r="AP145" s="1"/>
      <c r="AQ145" s="26"/>
    </row>
    <row r="146" spans="2:43">
      <c r="B146" s="1">
        <v>39703</v>
      </c>
      <c r="C146">
        <v>10.76</v>
      </c>
      <c r="D146">
        <v>1.347</v>
      </c>
      <c r="E146">
        <v>6.3E-2</v>
      </c>
      <c r="F146">
        <v>0.99099999999999999</v>
      </c>
      <c r="G146">
        <v>1647.65</v>
      </c>
      <c r="I146" s="14">
        <f t="shared" si="39"/>
        <v>1.6917115584538456E-2</v>
      </c>
      <c r="J146" s="15">
        <f t="shared" si="40"/>
        <v>-2.8138528138528129E-2</v>
      </c>
      <c r="K146" s="15">
        <f t="shared" si="41"/>
        <v>-1.5625E-2</v>
      </c>
      <c r="L146" s="15">
        <f t="shared" si="41"/>
        <v>-2.8431372549019618E-2</v>
      </c>
      <c r="M146" s="16">
        <f t="shared" si="42"/>
        <v>-1.8519842262649355E-2</v>
      </c>
      <c r="O146" s="13">
        <f t="shared" si="43"/>
        <v>-1.3819446275752323E-2</v>
      </c>
      <c r="Q146" s="5">
        <f t="shared" si="45"/>
        <v>79.505282884139675</v>
      </c>
      <c r="R146" s="6">
        <f t="shared" si="46"/>
        <v>101.94024587171856</v>
      </c>
      <c r="T146" s="11">
        <f t="shared" si="37"/>
        <v>0.77992045442178937</v>
      </c>
      <c r="V146" s="9">
        <v>39703</v>
      </c>
      <c r="W146">
        <v>59193.576399999998</v>
      </c>
      <c r="X146">
        <v>2106.1480000000001</v>
      </c>
      <c r="Y146">
        <v>10.16</v>
      </c>
      <c r="Z146">
        <v>1676.3851</v>
      </c>
      <c r="AC146" s="24">
        <f t="shared" si="47"/>
        <v>1.4080837837092535E-2</v>
      </c>
      <c r="AE146" s="5">
        <f t="shared" si="48"/>
        <v>100.65824090295216</v>
      </c>
      <c r="AF146" s="6">
        <f t="shared" si="49"/>
        <v>101.94024587171856</v>
      </c>
      <c r="AH146" s="1">
        <f t="shared" si="38"/>
        <v>39703</v>
      </c>
      <c r="AI146">
        <f t="shared" si="44"/>
        <v>0.98742395647760495</v>
      </c>
      <c r="AJ146">
        <f t="shared" ca="1" si="32"/>
        <v>0.58020539877105737</v>
      </c>
      <c r="AK146">
        <f t="shared" ca="1" si="33"/>
        <v>0.60950317128203491</v>
      </c>
      <c r="AL146">
        <f t="shared" ca="1" si="34"/>
        <v>0.68444589323072791</v>
      </c>
      <c r="AM146">
        <f t="shared" ca="1" si="35"/>
        <v>0.77380996712022032</v>
      </c>
      <c r="AN146">
        <f t="shared" ca="1" si="36"/>
        <v>0.85296166500459669</v>
      </c>
      <c r="AP146" s="1"/>
      <c r="AQ146" s="26"/>
    </row>
    <row r="147" spans="2:43">
      <c r="B147" s="1">
        <v>39710</v>
      </c>
      <c r="C147">
        <v>10.724</v>
      </c>
      <c r="D147">
        <v>1.327</v>
      </c>
      <c r="E147">
        <v>0.06</v>
      </c>
      <c r="F147">
        <v>0.95899999999999996</v>
      </c>
      <c r="G147">
        <v>1662.52</v>
      </c>
      <c r="I147" s="14">
        <f t="shared" si="39"/>
        <v>-3.3457249070631967E-3</v>
      </c>
      <c r="J147" s="15">
        <f t="shared" si="40"/>
        <v>-1.4847809948032697E-2</v>
      </c>
      <c r="K147" s="15">
        <f t="shared" si="41"/>
        <v>-4.7619047619047672E-2</v>
      </c>
      <c r="L147" s="15">
        <f t="shared" si="41"/>
        <v>-3.2290615539858791E-2</v>
      </c>
      <c r="M147" s="16">
        <f t="shared" si="42"/>
        <v>9.0249749643431798E-3</v>
      </c>
      <c r="O147" s="13">
        <f t="shared" si="43"/>
        <v>-2.4525799503500589E-2</v>
      </c>
      <c r="Q147" s="5">
        <f t="shared" si="45"/>
        <v>77.55535225665416</v>
      </c>
      <c r="R147" s="6">
        <f t="shared" si="46"/>
        <v>102.86025403856981</v>
      </c>
      <c r="T147" s="11">
        <f t="shared" si="37"/>
        <v>0.75398756284981572</v>
      </c>
      <c r="V147" s="9">
        <v>39710</v>
      </c>
      <c r="W147">
        <v>58996.92</v>
      </c>
      <c r="X147">
        <v>2075.6241</v>
      </c>
      <c r="Y147">
        <v>9.7431000000000001</v>
      </c>
      <c r="Z147">
        <v>1620.7704000000001</v>
      </c>
      <c r="AC147" s="24">
        <f t="shared" si="47"/>
        <v>-4.5078463396012779E-3</v>
      </c>
      <c r="AE147" s="5">
        <f t="shared" si="48"/>
        <v>100.20448902014708</v>
      </c>
      <c r="AF147" s="6">
        <f t="shared" si="49"/>
        <v>102.86025403856981</v>
      </c>
      <c r="AH147" s="1">
        <f t="shared" si="38"/>
        <v>39710</v>
      </c>
      <c r="AI147">
        <f t="shared" si="44"/>
        <v>0.97418084328834254</v>
      </c>
      <c r="AJ147">
        <f t="shared" ca="1" si="32"/>
        <v>0.58020539877105737</v>
      </c>
      <c r="AK147">
        <f t="shared" ca="1" si="33"/>
        <v>0.61337099995836442</v>
      </c>
      <c r="AL147">
        <f t="shared" ca="1" si="34"/>
        <v>0.69799172847022184</v>
      </c>
      <c r="AM147">
        <f t="shared" ca="1" si="35"/>
        <v>0.78792012137778866</v>
      </c>
      <c r="AN147">
        <f t="shared" ca="1" si="36"/>
        <v>0.89807974037139449</v>
      </c>
      <c r="AP147" s="1"/>
      <c r="AQ147" s="26"/>
    </row>
    <row r="148" spans="2:43">
      <c r="B148" s="1">
        <v>39717</v>
      </c>
      <c r="C148">
        <v>10.867000000000001</v>
      </c>
      <c r="D148">
        <v>1.3859999999999999</v>
      </c>
      <c r="E148">
        <v>5.8999999999999997E-2</v>
      </c>
      <c r="F148">
        <v>0.94</v>
      </c>
      <c r="G148">
        <v>1692.4</v>
      </c>
      <c r="I148" s="14">
        <f t="shared" si="39"/>
        <v>1.3334576650503527E-2</v>
      </c>
      <c r="J148" s="15">
        <f t="shared" si="40"/>
        <v>4.4461190655614047E-2</v>
      </c>
      <c r="K148" s="15">
        <f t="shared" si="41"/>
        <v>-1.6666666666666718E-2</v>
      </c>
      <c r="L148" s="15">
        <f t="shared" si="41"/>
        <v>-1.9812304483837306E-2</v>
      </c>
      <c r="M148" s="16">
        <f t="shared" si="42"/>
        <v>1.7972716117701015E-2</v>
      </c>
      <c r="O148" s="13">
        <f t="shared" si="43"/>
        <v>5.3291990389033872E-3</v>
      </c>
      <c r="Q148" s="5">
        <f t="shared" si="45"/>
        <v>77.968660165362124</v>
      </c>
      <c r="R148" s="6">
        <f t="shared" si="46"/>
        <v>104.70893218419963</v>
      </c>
      <c r="T148" s="11">
        <f t="shared" si="37"/>
        <v>0.74462281812026199</v>
      </c>
      <c r="V148" s="9">
        <v>39717</v>
      </c>
      <c r="W148">
        <v>59783.545599999998</v>
      </c>
      <c r="X148">
        <v>2167.1958</v>
      </c>
      <c r="Y148">
        <v>9.5086999999999993</v>
      </c>
      <c r="Z148">
        <v>1588.9906000000001</v>
      </c>
      <c r="AC148" s="24">
        <f t="shared" si="47"/>
        <v>1.3503489645773208E-2</v>
      </c>
      <c r="AE148" s="5">
        <f t="shared" si="48"/>
        <v>101.55759930009064</v>
      </c>
      <c r="AF148" s="6">
        <f t="shared" si="49"/>
        <v>104.70893218419963</v>
      </c>
      <c r="AH148" s="1">
        <f t="shared" si="38"/>
        <v>39717</v>
      </c>
      <c r="AI148">
        <f t="shared" si="44"/>
        <v>0.96990387717291127</v>
      </c>
      <c r="AJ148">
        <f t="shared" ca="1" si="32"/>
        <v>0.58020539877105737</v>
      </c>
      <c r="AK148">
        <f t="shared" ca="1" si="33"/>
        <v>0.618532721791343</v>
      </c>
      <c r="AL148">
        <f t="shared" ca="1" si="34"/>
        <v>0.70438123181933521</v>
      </c>
      <c r="AM148">
        <f t="shared" ca="1" si="35"/>
        <v>0.79914781024451542</v>
      </c>
      <c r="AN148">
        <f t="shared" ca="1" si="36"/>
        <v>0.90988365569395657</v>
      </c>
      <c r="AP148" s="1"/>
      <c r="AQ148" s="26"/>
    </row>
    <row r="149" spans="2:43">
      <c r="B149" s="1">
        <v>39724</v>
      </c>
      <c r="C149">
        <v>10.688000000000001</v>
      </c>
      <c r="D149">
        <v>1.2689999999999999</v>
      </c>
      <c r="E149">
        <v>5.5E-2</v>
      </c>
      <c r="F149">
        <v>0.89700000000000002</v>
      </c>
      <c r="G149">
        <v>1512.71</v>
      </c>
      <c r="I149" s="14">
        <f t="shared" si="39"/>
        <v>-1.647188736541827E-2</v>
      </c>
      <c r="J149" s="15">
        <f t="shared" si="40"/>
        <v>-8.4415584415584388E-2</v>
      </c>
      <c r="K149" s="15">
        <f t="shared" si="41"/>
        <v>-6.7796610169491456E-2</v>
      </c>
      <c r="L149" s="15">
        <f t="shared" si="41"/>
        <v>-4.5744680851063757E-2</v>
      </c>
      <c r="M149" s="16">
        <f t="shared" si="42"/>
        <v>-0.10617466320018909</v>
      </c>
      <c r="O149" s="13">
        <f t="shared" si="43"/>
        <v>-5.3607190700389468E-2</v>
      </c>
      <c r="Q149" s="5">
        <f t="shared" si="45"/>
        <v>73.7889793312237</v>
      </c>
      <c r="R149" s="6">
        <f t="shared" si="46"/>
        <v>93.591496575490794</v>
      </c>
      <c r="T149" s="11">
        <f t="shared" si="37"/>
        <v>0.78841542267363562</v>
      </c>
      <c r="V149" s="9">
        <v>39724</v>
      </c>
      <c r="W149">
        <v>58800.263599999998</v>
      </c>
      <c r="X149">
        <v>1984.0525</v>
      </c>
      <c r="Y149">
        <v>8.8574000000000002</v>
      </c>
      <c r="Z149">
        <v>1517.4860000000001</v>
      </c>
      <c r="AC149" s="24">
        <f t="shared" si="47"/>
        <v>-1.9528564641497062E-2</v>
      </c>
      <c r="AE149" s="5">
        <f t="shared" si="48"/>
        <v>99.574325157323557</v>
      </c>
      <c r="AF149" s="6">
        <f t="shared" si="49"/>
        <v>93.591496575490794</v>
      </c>
      <c r="AH149" s="1">
        <f t="shared" si="38"/>
        <v>39724</v>
      </c>
      <c r="AI149">
        <f t="shared" si="44"/>
        <v>1.0639249162663729</v>
      </c>
      <c r="AJ149">
        <f t="shared" ca="1" si="32"/>
        <v>0.58020539877105737</v>
      </c>
      <c r="AK149">
        <f t="shared" ca="1" si="33"/>
        <v>0.62187556926120191</v>
      </c>
      <c r="AL149">
        <f t="shared" ca="1" si="34"/>
        <v>0.71429030238121571</v>
      </c>
      <c r="AM149">
        <f t="shared" ca="1" si="35"/>
        <v>0.8045002320731236</v>
      </c>
      <c r="AN149">
        <f t="shared" ca="1" si="36"/>
        <v>0.91321010017749593</v>
      </c>
      <c r="AP149" s="1"/>
      <c r="AQ149" s="26"/>
    </row>
    <row r="150" spans="2:43">
      <c r="B150" s="1">
        <v>39731</v>
      </c>
      <c r="C150">
        <v>10.581</v>
      </c>
      <c r="D150">
        <v>1.093</v>
      </c>
      <c r="E150">
        <v>4.5999999999999999E-2</v>
      </c>
      <c r="F150">
        <v>0.64800000000000002</v>
      </c>
      <c r="G150">
        <v>1215.99</v>
      </c>
      <c r="I150" s="14">
        <f t="shared" si="39"/>
        <v>-1.0011227544910239E-2</v>
      </c>
      <c r="J150" s="15">
        <f t="shared" si="40"/>
        <v>-0.13869188337273441</v>
      </c>
      <c r="K150" s="15">
        <f t="shared" si="41"/>
        <v>-0.16363636363636369</v>
      </c>
      <c r="L150" s="15">
        <f t="shared" si="41"/>
        <v>-0.27759197324414719</v>
      </c>
      <c r="M150" s="16">
        <f t="shared" si="42"/>
        <v>-0.19615127816964262</v>
      </c>
      <c r="O150" s="13">
        <f t="shared" si="43"/>
        <v>-0.14748286194953888</v>
      </c>
      <c r="Q150" s="5">
        <f t="shared" si="45"/>
        <v>62.906369479119462</v>
      </c>
      <c r="R150" s="6">
        <f t="shared" si="46"/>
        <v>75.23340489639854</v>
      </c>
      <c r="T150" s="11">
        <f t="shared" si="37"/>
        <v>0.83614944140499514</v>
      </c>
      <c r="V150" s="9">
        <v>39731</v>
      </c>
      <c r="W150">
        <v>58210.294399999999</v>
      </c>
      <c r="X150">
        <v>1709.3375000000001</v>
      </c>
      <c r="Y150">
        <v>7.5288000000000004</v>
      </c>
      <c r="Z150">
        <v>1096.4034999999999</v>
      </c>
      <c r="AC150" s="24">
        <f t="shared" si="47"/>
        <v>-2.0646966870465012E-2</v>
      </c>
      <c r="AE150" s="5">
        <f t="shared" si="48"/>
        <v>97.518417364651384</v>
      </c>
      <c r="AF150" s="6">
        <f t="shared" si="49"/>
        <v>75.23340489639854</v>
      </c>
      <c r="AH150" s="1">
        <f t="shared" si="38"/>
        <v>39731</v>
      </c>
      <c r="AI150">
        <f t="shared" si="44"/>
        <v>1.2962116695228776</v>
      </c>
      <c r="AJ150">
        <f t="shared" ca="1" si="32"/>
        <v>0.58187285677981593</v>
      </c>
      <c r="AK150">
        <f t="shared" ca="1" si="33"/>
        <v>0.62604164897622816</v>
      </c>
      <c r="AL150">
        <f t="shared" ca="1" si="34"/>
        <v>0.7197719827669069</v>
      </c>
      <c r="AM150">
        <f t="shared" ca="1" si="35"/>
        <v>0.82031416514351008</v>
      </c>
      <c r="AN150">
        <f t="shared" ca="1" si="36"/>
        <v>0.92404780528668173</v>
      </c>
      <c r="AP150" s="1"/>
      <c r="AQ150" s="26"/>
    </row>
    <row r="151" spans="2:43">
      <c r="B151" s="1">
        <v>39738</v>
      </c>
      <c r="C151">
        <v>9.7940000000000005</v>
      </c>
      <c r="D151">
        <v>1.103</v>
      </c>
      <c r="E151">
        <v>4.7E-2</v>
      </c>
      <c r="F151">
        <v>0.66300000000000003</v>
      </c>
      <c r="G151">
        <v>1216.02</v>
      </c>
      <c r="I151" s="14">
        <f t="shared" si="39"/>
        <v>-7.4378603156601386E-2</v>
      </c>
      <c r="J151" s="15">
        <f t="shared" si="40"/>
        <v>9.1491308325708509E-3</v>
      </c>
      <c r="K151" s="15">
        <f t="shared" si="41"/>
        <v>2.1739130434782705E-2</v>
      </c>
      <c r="L151" s="15">
        <f t="shared" si="41"/>
        <v>2.314814814814814E-2</v>
      </c>
      <c r="M151" s="16">
        <f t="shared" si="42"/>
        <v>2.4671255520081203E-5</v>
      </c>
      <c r="O151" s="13">
        <f t="shared" si="43"/>
        <v>-5.0855484352749225E-3</v>
      </c>
      <c r="Q151" s="5">
        <f t="shared" si="45"/>
        <v>62.586456090246095</v>
      </c>
      <c r="R151" s="6">
        <f t="shared" si="46"/>
        <v>75.235260998954388</v>
      </c>
      <c r="T151" s="11">
        <f t="shared" si="37"/>
        <v>0.83187663948046797</v>
      </c>
      <c r="V151" s="9">
        <v>39738</v>
      </c>
      <c r="W151">
        <v>53883.853600000002</v>
      </c>
      <c r="X151">
        <v>1724.5995</v>
      </c>
      <c r="Y151">
        <v>7.6070000000000002</v>
      </c>
      <c r="Z151">
        <v>1120.2384</v>
      </c>
      <c r="AC151" s="24">
        <f t="shared" si="47"/>
        <v>-7.0274788278732681E-2</v>
      </c>
      <c r="AE151" s="5">
        <f t="shared" si="48"/>
        <v>90.665331231073424</v>
      </c>
      <c r="AF151" s="6">
        <f t="shared" si="49"/>
        <v>75.235260998954388</v>
      </c>
      <c r="AH151" s="1">
        <f t="shared" si="38"/>
        <v>39738</v>
      </c>
      <c r="AI151">
        <f t="shared" si="44"/>
        <v>1.205090937776284</v>
      </c>
      <c r="AJ151">
        <f t="shared" ca="1" si="32"/>
        <v>0.58187285677981593</v>
      </c>
      <c r="AK151">
        <f t="shared" ca="1" si="33"/>
        <v>0.62877708122303289</v>
      </c>
      <c r="AL151">
        <f t="shared" ca="1" si="34"/>
        <v>0.72361322781067194</v>
      </c>
      <c r="AM151">
        <f t="shared" ca="1" si="35"/>
        <v>0.83542563782029056</v>
      </c>
      <c r="AN151">
        <f t="shared" ca="1" si="36"/>
        <v>0.9526342530875942</v>
      </c>
      <c r="AP151" s="1"/>
      <c r="AQ151" s="26"/>
    </row>
    <row r="152" spans="2:43">
      <c r="B152" s="1">
        <v>39745</v>
      </c>
      <c r="C152">
        <v>10.724</v>
      </c>
      <c r="D152">
        <v>0.77100000000000002</v>
      </c>
      <c r="E152">
        <v>3.5999999999999997E-2</v>
      </c>
      <c r="F152">
        <v>0.55000000000000004</v>
      </c>
      <c r="G152">
        <v>890.27</v>
      </c>
      <c r="I152" s="14">
        <f t="shared" si="39"/>
        <v>9.4956095568715426E-2</v>
      </c>
      <c r="J152" s="15">
        <f t="shared" si="40"/>
        <v>-0.30099728014505889</v>
      </c>
      <c r="K152" s="15">
        <f t="shared" si="41"/>
        <v>-0.23404255319148937</v>
      </c>
      <c r="L152" s="15">
        <f t="shared" si="41"/>
        <v>-0.17043740573152333</v>
      </c>
      <c r="M152" s="16">
        <f t="shared" si="42"/>
        <v>-0.26788210720218419</v>
      </c>
      <c r="O152" s="13">
        <f t="shared" si="43"/>
        <v>-0.15263028587483904</v>
      </c>
      <c r="Q152" s="5">
        <f t="shared" si="45"/>
        <v>53.033867405298771</v>
      </c>
      <c r="R152" s="6">
        <f t="shared" si="46"/>
        <v>55.081080746648183</v>
      </c>
      <c r="T152" s="11">
        <f t="shared" si="37"/>
        <v>0.96283273106484957</v>
      </c>
      <c r="V152" s="9">
        <v>39745</v>
      </c>
      <c r="W152">
        <v>58996.92</v>
      </c>
      <c r="X152">
        <v>1205.6934000000001</v>
      </c>
      <c r="Y152">
        <v>5.8094000000000001</v>
      </c>
      <c r="Z152">
        <v>929.55949999999996</v>
      </c>
      <c r="AC152" s="24">
        <f t="shared" si="47"/>
        <v>7.7636183911676621E-2</v>
      </c>
      <c r="AE152" s="5">
        <f t="shared" si="48"/>
        <v>97.704241560942108</v>
      </c>
      <c r="AF152" s="6">
        <f t="shared" si="49"/>
        <v>55.081080746648183</v>
      </c>
      <c r="AH152" s="1">
        <f t="shared" si="38"/>
        <v>39745</v>
      </c>
      <c r="AI152">
        <f t="shared" si="44"/>
        <v>1.7738257898450485</v>
      </c>
      <c r="AJ152">
        <f t="shared" ca="1" si="32"/>
        <v>0.58187285677981593</v>
      </c>
      <c r="AK152">
        <f t="shared" ca="1" si="33"/>
        <v>0.63236355428960556</v>
      </c>
      <c r="AL152">
        <f t="shared" ca="1" si="34"/>
        <v>0.72762625137025738</v>
      </c>
      <c r="AM152">
        <f t="shared" ca="1" si="35"/>
        <v>0.84621265105376053</v>
      </c>
      <c r="AN152">
        <f t="shared" ca="1" si="36"/>
        <v>0.96848151366011315</v>
      </c>
      <c r="AP152" s="1"/>
      <c r="AQ152" s="26"/>
    </row>
    <row r="153" spans="2:43">
      <c r="B153" s="1">
        <v>39752</v>
      </c>
      <c r="C153">
        <v>10.938000000000001</v>
      </c>
      <c r="D153">
        <v>0.747</v>
      </c>
      <c r="E153">
        <v>4.1000000000000002E-2</v>
      </c>
      <c r="F153">
        <v>0.60599999999999998</v>
      </c>
      <c r="G153">
        <v>1010.79</v>
      </c>
      <c r="I153" s="14">
        <f t="shared" si="39"/>
        <v>1.9955240581872369E-2</v>
      </c>
      <c r="J153" s="15">
        <f t="shared" si="40"/>
        <v>-3.1128404669260701E-2</v>
      </c>
      <c r="K153" s="15">
        <f t="shared" si="41"/>
        <v>0.13888888888888906</v>
      </c>
      <c r="L153" s="15">
        <f t="shared" si="41"/>
        <v>0.10181818181818181</v>
      </c>
      <c r="M153" s="16">
        <f t="shared" si="42"/>
        <v>0.13537466161950862</v>
      </c>
      <c r="O153" s="13">
        <f t="shared" si="43"/>
        <v>5.7383476654920634E-2</v>
      </c>
      <c r="Q153" s="5">
        <f t="shared" si="45"/>
        <v>56.077135097470887</v>
      </c>
      <c r="R153" s="6">
        <f t="shared" si="46"/>
        <v>62.537663414362513</v>
      </c>
      <c r="T153" s="11">
        <f t="shared" si="37"/>
        <v>0.89669380075674698</v>
      </c>
      <c r="V153" s="9">
        <v>39752</v>
      </c>
      <c r="W153">
        <v>60176.858399999997</v>
      </c>
      <c r="X153">
        <v>1167.5386000000001</v>
      </c>
      <c r="Y153">
        <v>6.5910000000000002</v>
      </c>
      <c r="Z153">
        <v>1024.8988999999999</v>
      </c>
      <c r="AC153" s="24">
        <f t="shared" si="47"/>
        <v>2.0203796280992906E-2</v>
      </c>
      <c r="AE153" s="5">
        <f t="shared" si="48"/>
        <v>99.678238153228307</v>
      </c>
      <c r="AF153" s="6">
        <f t="shared" si="49"/>
        <v>62.537663414362513</v>
      </c>
      <c r="AH153" s="1">
        <f t="shared" si="38"/>
        <v>39752</v>
      </c>
      <c r="AI153">
        <f t="shared" si="44"/>
        <v>1.5938913082310016</v>
      </c>
      <c r="AJ153">
        <f t="shared" ca="1" si="32"/>
        <v>0.58187285677981593</v>
      </c>
      <c r="AK153">
        <f t="shared" ca="1" si="33"/>
        <v>0.63602906194397957</v>
      </c>
      <c r="AL153">
        <f t="shared" ca="1" si="34"/>
        <v>0.73525875947218988</v>
      </c>
      <c r="AM153">
        <f t="shared" ca="1" si="35"/>
        <v>0.84828234055946417</v>
      </c>
      <c r="AN153">
        <f t="shared" ca="1" si="36"/>
        <v>0.97375314667679935</v>
      </c>
      <c r="AP153" s="1"/>
      <c r="AQ153" s="26"/>
    </row>
    <row r="154" spans="2:43">
      <c r="B154" s="1">
        <v>39759</v>
      </c>
      <c r="C154">
        <v>13.083</v>
      </c>
      <c r="D154">
        <v>0.81</v>
      </c>
      <c r="E154">
        <v>4.4999999999999998E-2</v>
      </c>
      <c r="F154">
        <v>0.72799999999999998</v>
      </c>
      <c r="G154">
        <v>1096.5999999999999</v>
      </c>
      <c r="I154" s="14">
        <f t="shared" si="39"/>
        <v>0.19610532089961596</v>
      </c>
      <c r="J154" s="15">
        <f t="shared" si="40"/>
        <v>8.4337349397590522E-2</v>
      </c>
      <c r="K154" s="15">
        <f t="shared" si="41"/>
        <v>9.7560975609755962E-2</v>
      </c>
      <c r="L154" s="15">
        <f t="shared" si="41"/>
        <v>0.20132013201320142</v>
      </c>
      <c r="M154" s="16">
        <f t="shared" si="42"/>
        <v>8.4893993806824275E-2</v>
      </c>
      <c r="O154" s="13">
        <f t="shared" si="43"/>
        <v>0.14483094448004097</v>
      </c>
      <c r="Q154" s="5">
        <f t="shared" si="45"/>
        <v>64.19883953737245</v>
      </c>
      <c r="R154" s="6">
        <f t="shared" si="46"/>
        <v>67.846735424954659</v>
      </c>
      <c r="T154" s="11">
        <f t="shared" si="37"/>
        <v>0.94623328794327699</v>
      </c>
      <c r="V154" s="9">
        <v>39759</v>
      </c>
      <c r="W154">
        <v>71976.242400000003</v>
      </c>
      <c r="X154">
        <v>1266.7411999999999</v>
      </c>
      <c r="Y154">
        <v>7.2942999999999998</v>
      </c>
      <c r="Z154">
        <v>1231.4676999999999</v>
      </c>
      <c r="AC154" s="24">
        <f t="shared" si="47"/>
        <v>0.19408854360264899</v>
      </c>
      <c r="AE154" s="5">
        <f t="shared" si="48"/>
        <v>119.02464222526639</v>
      </c>
      <c r="AF154" s="6">
        <f t="shared" si="49"/>
        <v>67.846735424954659</v>
      </c>
      <c r="AH154" s="1">
        <f t="shared" si="38"/>
        <v>39759</v>
      </c>
      <c r="AI154">
        <f t="shared" si="44"/>
        <v>1.7543164233291615</v>
      </c>
      <c r="AJ154">
        <f t="shared" ca="1" si="32"/>
        <v>0.58187285677981593</v>
      </c>
      <c r="AK154">
        <f t="shared" ca="1" si="33"/>
        <v>0.64302811591297515</v>
      </c>
      <c r="AL154">
        <f t="shared" ca="1" si="34"/>
        <v>0.7529625741682302</v>
      </c>
      <c r="AM154">
        <f t="shared" ca="1" si="35"/>
        <v>0.86601438865594416</v>
      </c>
      <c r="AN154">
        <f t="shared" ca="1" si="36"/>
        <v>0.98609964515867865</v>
      </c>
      <c r="AP154" s="1"/>
      <c r="AQ154" s="26"/>
    </row>
    <row r="155" spans="2:43">
      <c r="B155" s="1">
        <v>39766</v>
      </c>
      <c r="C155">
        <v>12.568</v>
      </c>
      <c r="D155">
        <v>0.78100000000000003</v>
      </c>
      <c r="E155">
        <v>0.04</v>
      </c>
      <c r="F155">
        <v>0.66300000000000003</v>
      </c>
      <c r="G155">
        <v>1022.81</v>
      </c>
      <c r="I155" s="14">
        <f t="shared" si="39"/>
        <v>-3.9364060230833942E-2</v>
      </c>
      <c r="J155" s="15">
        <f t="shared" si="40"/>
        <v>-3.5802469135802539E-2</v>
      </c>
      <c r="K155" s="15">
        <f t="shared" si="41"/>
        <v>-0.11111111111111105</v>
      </c>
      <c r="L155" s="15">
        <f t="shared" si="41"/>
        <v>-8.9285714285714191E-2</v>
      </c>
      <c r="M155" s="16">
        <f t="shared" si="42"/>
        <v>-6.7289804851358714E-2</v>
      </c>
      <c r="O155" s="13">
        <f t="shared" si="43"/>
        <v>-6.889083869086543E-2</v>
      </c>
      <c r="Q155" s="5">
        <f t="shared" si="45"/>
        <v>59.776127638662572</v>
      </c>
      <c r="R155" s="6">
        <f t="shared" si="46"/>
        <v>63.281341838407691</v>
      </c>
      <c r="T155" s="11">
        <f t="shared" si="37"/>
        <v>0.94460904118158762</v>
      </c>
      <c r="V155" s="9">
        <v>39766</v>
      </c>
      <c r="W155">
        <v>66745.182199999996</v>
      </c>
      <c r="X155">
        <v>1220.9554000000001</v>
      </c>
      <c r="Y155">
        <v>6.4085999999999999</v>
      </c>
      <c r="Z155">
        <v>1120.2384</v>
      </c>
      <c r="AC155" s="24">
        <f t="shared" si="47"/>
        <v>-4.0135908881421496E-2</v>
      </c>
      <c r="AE155" s="5">
        <f t="shared" si="48"/>
        <v>114.2474800302693</v>
      </c>
      <c r="AF155" s="6">
        <f t="shared" si="49"/>
        <v>63.281341838407691</v>
      </c>
      <c r="AH155" s="1">
        <f t="shared" si="38"/>
        <v>39766</v>
      </c>
      <c r="AI155">
        <f t="shared" si="44"/>
        <v>1.8053896569071874</v>
      </c>
      <c r="AJ155">
        <f t="shared" ca="1" si="32"/>
        <v>0.58809355192053869</v>
      </c>
      <c r="AK155">
        <f t="shared" ca="1" si="33"/>
        <v>0.65443929474977447</v>
      </c>
      <c r="AL155">
        <f t="shared" ca="1" si="34"/>
        <v>0.76558921749169007</v>
      </c>
      <c r="AM155">
        <f t="shared" ca="1" si="35"/>
        <v>0.90492142259604513</v>
      </c>
      <c r="AN155">
        <f t="shared" ca="1" si="36"/>
        <v>1.0562748202874959</v>
      </c>
      <c r="AP155" s="1"/>
      <c r="AQ155" s="26"/>
    </row>
    <row r="156" spans="2:43">
      <c r="B156" s="1">
        <v>39773</v>
      </c>
      <c r="C156">
        <v>11.776</v>
      </c>
      <c r="D156">
        <v>0.752</v>
      </c>
      <c r="E156">
        <v>3.6999999999999998E-2</v>
      </c>
      <c r="F156">
        <v>0.61099999999999999</v>
      </c>
      <c r="G156">
        <v>828.99</v>
      </c>
      <c r="I156" s="14">
        <f t="shared" si="39"/>
        <v>-6.301718650541055E-2</v>
      </c>
      <c r="J156" s="15">
        <f t="shared" si="40"/>
        <v>-3.7131882202304789E-2</v>
      </c>
      <c r="K156" s="15">
        <f t="shared" si="41"/>
        <v>-7.5000000000000067E-2</v>
      </c>
      <c r="L156" s="15">
        <f t="shared" si="41"/>
        <v>-7.8431372549019662E-2</v>
      </c>
      <c r="M156" s="16">
        <f t="shared" si="42"/>
        <v>-0.18949756064176138</v>
      </c>
      <c r="O156" s="13">
        <f t="shared" si="43"/>
        <v>-6.3395110314183767E-2</v>
      </c>
      <c r="Q156" s="5">
        <f t="shared" si="45"/>
        <v>55.986613432854831</v>
      </c>
      <c r="R156" s="6">
        <f t="shared" si="46"/>
        <v>51.289681925891998</v>
      </c>
      <c r="T156" s="11">
        <f t="shared" si="37"/>
        <v>1.0915765380208322</v>
      </c>
      <c r="V156" s="9">
        <v>39773</v>
      </c>
      <c r="W156">
        <v>62536.735200000003</v>
      </c>
      <c r="X156">
        <v>1175.1695</v>
      </c>
      <c r="Y156">
        <v>5.9657</v>
      </c>
      <c r="Z156">
        <v>1032.8439000000001</v>
      </c>
      <c r="AC156" s="24">
        <f t="shared" si="47"/>
        <v>-6.2810790917467135E-2</v>
      </c>
      <c r="AE156" s="5">
        <f t="shared" si="48"/>
        <v>107.07150544924056</v>
      </c>
      <c r="AF156" s="6">
        <f t="shared" si="49"/>
        <v>51.289681925891998</v>
      </c>
      <c r="AH156" s="1">
        <f t="shared" si="38"/>
        <v>39773</v>
      </c>
      <c r="AI156">
        <f t="shared" si="44"/>
        <v>2.0875837289056935</v>
      </c>
      <c r="AJ156">
        <f t="shared" ca="1" si="32"/>
        <v>0.60728857421315918</v>
      </c>
      <c r="AK156">
        <f t="shared" ca="1" si="33"/>
        <v>0.6583084693970479</v>
      </c>
      <c r="AL156">
        <f t="shared" ca="1" si="34"/>
        <v>0.76773824026491622</v>
      </c>
      <c r="AM156">
        <f t="shared" ca="1" si="35"/>
        <v>0.91135902728359652</v>
      </c>
      <c r="AN156">
        <f t="shared" ca="1" si="36"/>
        <v>1.1909743356252926</v>
      </c>
      <c r="AP156" s="1"/>
      <c r="AQ156" s="26"/>
    </row>
    <row r="157" spans="2:43">
      <c r="B157" s="1">
        <v>39780</v>
      </c>
      <c r="C157">
        <v>11.923999999999999</v>
      </c>
      <c r="D157">
        <v>0.89800000000000002</v>
      </c>
      <c r="E157">
        <v>4.1000000000000002E-2</v>
      </c>
      <c r="F157">
        <v>0.66300000000000003</v>
      </c>
      <c r="G157">
        <v>993.99</v>
      </c>
      <c r="I157" s="14">
        <f t="shared" si="39"/>
        <v>1.2567934782608647E-2</v>
      </c>
      <c r="J157" s="15">
        <f t="shared" si="40"/>
        <v>0.19414893617021289</v>
      </c>
      <c r="K157" s="15">
        <f t="shared" si="41"/>
        <v>0.10810810810810811</v>
      </c>
      <c r="L157" s="15">
        <f t="shared" si="41"/>
        <v>8.5106382978723527E-2</v>
      </c>
      <c r="M157" s="16">
        <f t="shared" si="42"/>
        <v>0.19903738283935879</v>
      </c>
      <c r="O157" s="13">
        <f t="shared" si="43"/>
        <v>9.9982840509913296E-2</v>
      </c>
      <c r="Q157" s="5">
        <f t="shared" si="45"/>
        <v>61.584314074402123</v>
      </c>
      <c r="R157" s="6">
        <f t="shared" si="46"/>
        <v>61.498245983084708</v>
      </c>
      <c r="T157" s="11">
        <f t="shared" si="37"/>
        <v>1.0013995210748139</v>
      </c>
      <c r="V157" s="9">
        <v>39780</v>
      </c>
      <c r="W157">
        <v>63323.360800000002</v>
      </c>
      <c r="X157">
        <v>1404.0987</v>
      </c>
      <c r="Y157">
        <v>6.7211999999999996</v>
      </c>
      <c r="Z157">
        <v>1120.2384</v>
      </c>
      <c r="AC157" s="24">
        <f t="shared" si="47"/>
        <v>1.7029342127376758E-2</v>
      </c>
      <c r="AE157" s="5">
        <f t="shared" si="48"/>
        <v>108.89486274762898</v>
      </c>
      <c r="AF157" s="6">
        <f t="shared" si="49"/>
        <v>61.498245983084708</v>
      </c>
      <c r="AH157" s="1">
        <f t="shared" si="38"/>
        <v>39780</v>
      </c>
      <c r="AI157">
        <f t="shared" si="44"/>
        <v>1.770698676147298</v>
      </c>
      <c r="AJ157">
        <f t="shared" ca="1" si="32"/>
        <v>0.61988773109801498</v>
      </c>
      <c r="AK157">
        <f t="shared" ca="1" si="33"/>
        <v>0.6587627089336453</v>
      </c>
      <c r="AL157">
        <f t="shared" ca="1" si="34"/>
        <v>0.7689943282880003</v>
      </c>
      <c r="AM157">
        <f t="shared" ca="1" si="35"/>
        <v>0.91642624858492527</v>
      </c>
      <c r="AN157">
        <f t="shared" ca="1" si="36"/>
        <v>1.2870995963482181</v>
      </c>
      <c r="AP157" s="1"/>
      <c r="AQ157" s="26"/>
    </row>
    <row r="158" spans="2:43">
      <c r="B158" s="1">
        <v>39787</v>
      </c>
      <c r="C158">
        <v>11.997999999999999</v>
      </c>
      <c r="D158">
        <v>1.0740000000000001</v>
      </c>
      <c r="E158">
        <v>3.5000000000000003E-2</v>
      </c>
      <c r="F158">
        <v>0.68100000000000005</v>
      </c>
      <c r="G158">
        <v>1005.34</v>
      </c>
      <c r="I158" s="14">
        <f t="shared" si="39"/>
        <v>6.2059711506206039E-3</v>
      </c>
      <c r="J158" s="15">
        <f t="shared" si="40"/>
        <v>0.19599109131403125</v>
      </c>
      <c r="K158" s="15">
        <f t="shared" si="41"/>
        <v>-0.14634146341463405</v>
      </c>
      <c r="L158" s="15">
        <f t="shared" si="41"/>
        <v>2.7149321266968451E-2</v>
      </c>
      <c r="M158" s="16">
        <f t="shared" si="42"/>
        <v>1.1418625941910898E-2</v>
      </c>
      <c r="O158" s="13">
        <f t="shared" si="43"/>
        <v>2.0751230079246563E-2</v>
      </c>
      <c r="Q158" s="5">
        <f t="shared" si="45"/>
        <v>62.862264345032621</v>
      </c>
      <c r="R158" s="6">
        <f t="shared" si="46"/>
        <v>62.200471450049179</v>
      </c>
      <c r="T158" s="11">
        <f t="shared" si="37"/>
        <v>1.0106396765097658</v>
      </c>
      <c r="V158" s="9">
        <v>39787</v>
      </c>
      <c r="W158">
        <v>63716.673600000002</v>
      </c>
      <c r="X158">
        <v>1678.8136</v>
      </c>
      <c r="Y158">
        <v>5.7313000000000001</v>
      </c>
      <c r="Z158">
        <v>1152.0182</v>
      </c>
      <c r="AC158" s="24">
        <f t="shared" si="47"/>
        <v>1.0593122197687788E-2</v>
      </c>
      <c r="AE158" s="5">
        <f t="shared" si="48"/>
        <v>110.04839933541506</v>
      </c>
      <c r="AF158" s="6">
        <f t="shared" si="49"/>
        <v>62.200471450049179</v>
      </c>
      <c r="AH158" s="1">
        <f t="shared" si="38"/>
        <v>39787</v>
      </c>
      <c r="AI158">
        <f t="shared" si="44"/>
        <v>1.7692534601412262</v>
      </c>
      <c r="AJ158">
        <f t="shared" ca="1" si="32"/>
        <v>0.62309365927760108</v>
      </c>
      <c r="AK158">
        <f t="shared" ca="1" si="33"/>
        <v>0.66835284775926396</v>
      </c>
      <c r="AL158">
        <f t="shared" ca="1" si="34"/>
        <v>0.7697237335472209</v>
      </c>
      <c r="AM158">
        <f t="shared" ca="1" si="35"/>
        <v>0.93283532486490817</v>
      </c>
      <c r="AN158">
        <f t="shared" ca="1" si="36"/>
        <v>1.5641233443601887</v>
      </c>
      <c r="AP158" s="1"/>
      <c r="AQ158" s="26"/>
    </row>
    <row r="159" spans="2:43">
      <c r="B159" s="1">
        <v>39794</v>
      </c>
      <c r="C159">
        <v>11.85</v>
      </c>
      <c r="D159">
        <v>1.0249999999999999</v>
      </c>
      <c r="E159">
        <v>3.5999999999999997E-2</v>
      </c>
      <c r="F159">
        <v>0.75700000000000001</v>
      </c>
      <c r="G159">
        <v>1098.2</v>
      </c>
      <c r="I159" s="14">
        <f t="shared" si="39"/>
        <v>-1.233538923153854E-2</v>
      </c>
      <c r="J159" s="15">
        <f t="shared" si="40"/>
        <v>-4.5623836126629569E-2</v>
      </c>
      <c r="K159" s="15">
        <f t="shared" si="41"/>
        <v>2.857142857142847E-2</v>
      </c>
      <c r="L159" s="15">
        <f t="shared" si="41"/>
        <v>0.11160058737151246</v>
      </c>
      <c r="M159" s="16">
        <f t="shared" si="42"/>
        <v>9.2366761493624105E-2</v>
      </c>
      <c r="O159" s="13">
        <f t="shared" si="43"/>
        <v>2.0553197646193205E-2</v>
      </c>
      <c r="Q159" s="5">
        <f t="shared" si="45"/>
        <v>64.154284888603328</v>
      </c>
      <c r="R159" s="6">
        <f t="shared" si="46"/>
        <v>67.94572756126685</v>
      </c>
      <c r="T159" s="11">
        <f t="shared" si="37"/>
        <v>0.94419895394828512</v>
      </c>
      <c r="V159" s="9">
        <v>39794</v>
      </c>
      <c r="W159">
        <v>62930.048000000003</v>
      </c>
      <c r="X159">
        <v>1602.5038999999999</v>
      </c>
      <c r="Y159">
        <v>5.8615000000000004</v>
      </c>
      <c r="Z159">
        <v>1279.1374000000001</v>
      </c>
      <c r="AC159" s="24">
        <f t="shared" si="47"/>
        <v>-1.1026274049827076E-2</v>
      </c>
      <c r="AE159" s="5">
        <f t="shared" si="48"/>
        <v>108.83497552559797</v>
      </c>
      <c r="AF159" s="6">
        <f t="shared" si="49"/>
        <v>67.94572756126685</v>
      </c>
      <c r="AH159" s="1">
        <f t="shared" si="38"/>
        <v>39794</v>
      </c>
      <c r="AI159">
        <f t="shared" si="44"/>
        <v>1.6017927753803385</v>
      </c>
      <c r="AJ159">
        <f t="shared" ca="1" si="32"/>
        <v>0.62738903650867783</v>
      </c>
      <c r="AK159">
        <f t="shared" ca="1" si="33"/>
        <v>0.69090828943515414</v>
      </c>
      <c r="AL159">
        <f t="shared" ca="1" si="34"/>
        <v>0.7773163485551059</v>
      </c>
      <c r="AM159">
        <f t="shared" ca="1" si="35"/>
        <v>0.9592361508269257</v>
      </c>
      <c r="AN159">
        <f t="shared" ca="1" si="36"/>
        <v>1.7382739118193453</v>
      </c>
      <c r="AP159" s="1"/>
      <c r="AQ159" s="26"/>
    </row>
    <row r="160" spans="2:43">
      <c r="B160" s="1">
        <v>39801</v>
      </c>
      <c r="C160">
        <v>11.776</v>
      </c>
      <c r="D160">
        <v>0.97399999999999998</v>
      </c>
      <c r="E160">
        <v>4.2999999999999997E-2</v>
      </c>
      <c r="F160">
        <v>0.66700000000000004</v>
      </c>
      <c r="G160">
        <v>1095.93</v>
      </c>
      <c r="I160" s="14">
        <f t="shared" si="39"/>
        <v>-6.2447257383966281E-3</v>
      </c>
      <c r="J160" s="15">
        <f t="shared" si="40"/>
        <v>-4.9756097560975543E-2</v>
      </c>
      <c r="K160" s="15">
        <f t="shared" si="41"/>
        <v>0.19444444444444442</v>
      </c>
      <c r="L160" s="15">
        <f t="shared" si="41"/>
        <v>-0.11889035667106995</v>
      </c>
      <c r="M160" s="16">
        <f t="shared" si="42"/>
        <v>-2.0670187579675536E-3</v>
      </c>
      <c r="O160" s="13">
        <f t="shared" si="43"/>
        <v>4.8883161185005741E-3</v>
      </c>
      <c r="Q160" s="5">
        <f t="shared" si="45"/>
        <v>64.467891313495159</v>
      </c>
      <c r="R160" s="6">
        <f t="shared" si="46"/>
        <v>67.805282467873951</v>
      </c>
      <c r="T160" s="11">
        <f t="shared" si="37"/>
        <v>0.95077977654676027</v>
      </c>
      <c r="V160" s="9">
        <v>39801</v>
      </c>
      <c r="W160">
        <v>62536.735200000003</v>
      </c>
      <c r="X160">
        <v>1523.1418000000001</v>
      </c>
      <c r="Y160">
        <v>7.0077999999999996</v>
      </c>
      <c r="Z160">
        <v>1128.1832999999999</v>
      </c>
      <c r="AC160" s="24">
        <f t="shared" si="47"/>
        <v>-9.4754755970131443E-3</v>
      </c>
      <c r="AE160" s="5">
        <f t="shared" si="48"/>
        <v>107.80371237090364</v>
      </c>
      <c r="AF160" s="6">
        <f t="shared" si="49"/>
        <v>67.805282467873951</v>
      </c>
      <c r="AH160" s="1">
        <f t="shared" si="38"/>
        <v>39801</v>
      </c>
      <c r="AI160">
        <f t="shared" si="44"/>
        <v>1.5899013830077457</v>
      </c>
      <c r="AJ160">
        <f t="shared" ca="1" si="32"/>
        <v>0.63020669355727743</v>
      </c>
      <c r="AK160">
        <f t="shared" ca="1" si="33"/>
        <v>0.69830224988554268</v>
      </c>
      <c r="AL160">
        <f t="shared" ca="1" si="34"/>
        <v>0.79151113133070039</v>
      </c>
      <c r="AM160">
        <f t="shared" ca="1" si="35"/>
        <v>0.97097311870176906</v>
      </c>
      <c r="AN160">
        <f t="shared" ca="1" si="36"/>
        <v>1.7390640585342789</v>
      </c>
      <c r="AP160" s="1"/>
      <c r="AQ160" s="26"/>
    </row>
    <row r="161" spans="2:43">
      <c r="B161" s="1">
        <v>39808</v>
      </c>
      <c r="C161">
        <v>11.776</v>
      </c>
      <c r="D161">
        <v>0.93700000000000006</v>
      </c>
      <c r="E161">
        <v>4.7E-2</v>
      </c>
      <c r="F161">
        <v>0.61099999999999999</v>
      </c>
      <c r="G161">
        <v>1058.57</v>
      </c>
      <c r="I161" s="14">
        <f t="shared" si="39"/>
        <v>0</v>
      </c>
      <c r="J161" s="15">
        <f t="shared" si="40"/>
        <v>-3.7987679671457775E-2</v>
      </c>
      <c r="K161" s="15">
        <f t="shared" si="41"/>
        <v>9.3023255813953654E-2</v>
      </c>
      <c r="L161" s="15">
        <f t="shared" si="41"/>
        <v>-8.3958020989505333E-2</v>
      </c>
      <c r="M161" s="16">
        <f t="shared" si="42"/>
        <v>-3.4089768507112761E-2</v>
      </c>
      <c r="O161" s="13">
        <f t="shared" si="43"/>
        <v>-7.2306112117523635E-3</v>
      </c>
      <c r="Q161" s="5">
        <f t="shared" si="45"/>
        <v>64.001749055765771</v>
      </c>
      <c r="R161" s="6">
        <f t="shared" si="46"/>
        <v>65.493816084984743</v>
      </c>
      <c r="T161" s="11">
        <f t="shared" si="37"/>
        <v>0.97721819984832048</v>
      </c>
      <c r="V161" s="9">
        <v>39808</v>
      </c>
      <c r="W161">
        <v>62536.735200000003</v>
      </c>
      <c r="X161">
        <v>1465.1464000000001</v>
      </c>
      <c r="Y161">
        <v>7.5548000000000002</v>
      </c>
      <c r="Z161">
        <v>1032.8439000000001</v>
      </c>
      <c r="AC161" s="24">
        <f t="shared" si="47"/>
        <v>-2.3303721589628028E-3</v>
      </c>
      <c r="AE161" s="5">
        <f t="shared" si="48"/>
        <v>107.55248960096165</v>
      </c>
      <c r="AF161" s="6">
        <f t="shared" si="49"/>
        <v>65.493816084984743</v>
      </c>
      <c r="AH161" s="1">
        <f t="shared" si="38"/>
        <v>39808</v>
      </c>
      <c r="AI161">
        <f t="shared" si="44"/>
        <v>1.642177781508434</v>
      </c>
      <c r="AJ161">
        <f t="shared" ca="1" si="32"/>
        <v>0.63890305860207974</v>
      </c>
      <c r="AK161">
        <f t="shared" ca="1" si="33"/>
        <v>0.70726546207857111</v>
      </c>
      <c r="AL161">
        <f t="shared" ca="1" si="34"/>
        <v>0.799602469252507</v>
      </c>
      <c r="AM161">
        <f t="shared" ca="1" si="35"/>
        <v>0.97749162158565817</v>
      </c>
      <c r="AN161">
        <f t="shared" ca="1" si="36"/>
        <v>1.7390640585342789</v>
      </c>
      <c r="AP161" s="1"/>
      <c r="AQ161" s="26"/>
    </row>
    <row r="162" spans="2:43">
      <c r="B162" s="1">
        <v>39815</v>
      </c>
      <c r="C162">
        <v>11.85</v>
      </c>
      <c r="D162">
        <v>1.018</v>
      </c>
      <c r="E162">
        <v>4.8000000000000001E-2</v>
      </c>
      <c r="F162">
        <v>0.67200000000000004</v>
      </c>
      <c r="G162">
        <v>1143.33</v>
      </c>
      <c r="I162" s="14">
        <f t="shared" si="39"/>
        <v>6.2839673913044347E-3</v>
      </c>
      <c r="J162" s="15">
        <f t="shared" si="40"/>
        <v>8.6446104589114059E-2</v>
      </c>
      <c r="K162" s="15">
        <f t="shared" si="41"/>
        <v>2.1276595744680771E-2</v>
      </c>
      <c r="L162" s="15">
        <f t="shared" si="41"/>
        <v>9.983633387888724E-2</v>
      </c>
      <c r="M162" s="16">
        <f t="shared" si="42"/>
        <v>8.0070283495659256E-2</v>
      </c>
      <c r="O162" s="13">
        <f t="shared" si="43"/>
        <v>5.3460750400996626E-2</v>
      </c>
      <c r="Q162" s="5">
        <f t="shared" si="45"/>
        <v>67.423330587263294</v>
      </c>
      <c r="R162" s="6">
        <f t="shared" si="46"/>
        <v>70.737924506122042</v>
      </c>
      <c r="T162" s="11">
        <f t="shared" si="37"/>
        <v>0.95314261844688575</v>
      </c>
      <c r="V162" s="9">
        <v>39815</v>
      </c>
      <c r="W162">
        <v>62930.048000000003</v>
      </c>
      <c r="X162">
        <v>1571.98</v>
      </c>
      <c r="Y162">
        <v>7.7633000000000001</v>
      </c>
      <c r="Z162">
        <v>1136.1283000000001</v>
      </c>
      <c r="AC162" s="24">
        <f t="shared" si="47"/>
        <v>9.5770180517319309E-3</v>
      </c>
      <c r="AE162" s="5">
        <f t="shared" si="48"/>
        <v>108.58252173537876</v>
      </c>
      <c r="AF162" s="6">
        <f t="shared" si="49"/>
        <v>70.737924506122042</v>
      </c>
      <c r="AH162" s="1">
        <f t="shared" si="38"/>
        <v>39815</v>
      </c>
      <c r="AI162">
        <f t="shared" si="44"/>
        <v>1.5349972803624095</v>
      </c>
      <c r="AJ162">
        <f t="shared" ca="1" si="32"/>
        <v>0.6459246255281802</v>
      </c>
      <c r="AK162">
        <f t="shared" ca="1" si="33"/>
        <v>0.71636060740291996</v>
      </c>
      <c r="AL162">
        <f t="shared" ca="1" si="34"/>
        <v>0.80848867687775727</v>
      </c>
      <c r="AM162">
        <f t="shared" ca="1" si="35"/>
        <v>1.006549196424797</v>
      </c>
      <c r="AN162">
        <f t="shared" ca="1" si="36"/>
        <v>1.7431025591470886</v>
      </c>
      <c r="AP162" s="1"/>
      <c r="AQ162" s="26"/>
    </row>
    <row r="163" spans="2:43">
      <c r="B163" s="1">
        <v>39822</v>
      </c>
      <c r="C163">
        <v>11.85</v>
      </c>
      <c r="D163">
        <v>1.028</v>
      </c>
      <c r="E163">
        <v>5.1999999999999998E-2</v>
      </c>
      <c r="F163">
        <v>0.65800000000000003</v>
      </c>
      <c r="G163">
        <v>1179.55</v>
      </c>
      <c r="I163" s="14">
        <f t="shared" si="39"/>
        <v>0</v>
      </c>
      <c r="J163" s="15">
        <f t="shared" si="40"/>
        <v>9.8231827111985304E-3</v>
      </c>
      <c r="K163" s="15">
        <f t="shared" si="41"/>
        <v>8.3333333333333259E-2</v>
      </c>
      <c r="L163" s="15">
        <f t="shared" si="41"/>
        <v>-2.083333333333337E-2</v>
      </c>
      <c r="M163" s="16">
        <f t="shared" si="42"/>
        <v>3.1679392651290605E-2</v>
      </c>
      <c r="O163" s="13">
        <f t="shared" si="43"/>
        <v>1.8080795677799605E-2</v>
      </c>
      <c r="Q163" s="5">
        <f t="shared" si="45"/>
        <v>68.642398051528332</v>
      </c>
      <c r="R163" s="6">
        <f t="shared" si="46"/>
        <v>72.978858991888828</v>
      </c>
      <c r="T163" s="11">
        <f t="shared" si="37"/>
        <v>0.94057921704637137</v>
      </c>
      <c r="V163" s="9">
        <v>39822</v>
      </c>
      <c r="W163">
        <v>62930.048000000003</v>
      </c>
      <c r="X163">
        <v>1587.242</v>
      </c>
      <c r="Y163">
        <v>8.4926999999999992</v>
      </c>
      <c r="Z163">
        <v>1112.2934</v>
      </c>
      <c r="AC163" s="24">
        <f t="shared" si="47"/>
        <v>-1.1547634955085383E-4</v>
      </c>
      <c r="AE163" s="5">
        <f t="shared" si="48"/>
        <v>108.56998302214373</v>
      </c>
      <c r="AF163" s="6">
        <f t="shared" si="49"/>
        <v>72.978858991888828</v>
      </c>
      <c r="AH163" s="1">
        <f t="shared" si="38"/>
        <v>39822</v>
      </c>
      <c r="AI163">
        <f t="shared" si="44"/>
        <v>1.4876908809195091</v>
      </c>
      <c r="AJ163">
        <f t="shared" ca="1" si="32"/>
        <v>0.6459246255281802</v>
      </c>
      <c r="AK163">
        <f t="shared" ca="1" si="33"/>
        <v>0.72044251793804825</v>
      </c>
      <c r="AL163">
        <f t="shared" ca="1" si="34"/>
        <v>0.82416276379999576</v>
      </c>
      <c r="AM163">
        <f t="shared" ca="1" si="35"/>
        <v>1.0992164216438507</v>
      </c>
      <c r="AN163">
        <f t="shared" ca="1" si="36"/>
        <v>1.7431025591470886</v>
      </c>
      <c r="AP163" s="1"/>
      <c r="AQ163" s="26"/>
    </row>
    <row r="164" spans="2:43">
      <c r="B164" s="1">
        <v>39829</v>
      </c>
      <c r="C164">
        <v>11.48</v>
      </c>
      <c r="D164">
        <v>0.998</v>
      </c>
      <c r="E164">
        <v>0.05</v>
      </c>
      <c r="F164">
        <v>0.73299999999999998</v>
      </c>
      <c r="G164">
        <v>1097.96</v>
      </c>
      <c r="I164" s="14">
        <f t="shared" si="39"/>
        <v>-3.122362869198303E-2</v>
      </c>
      <c r="J164" s="15">
        <f t="shared" si="40"/>
        <v>-2.9182879377431914E-2</v>
      </c>
      <c r="K164" s="15">
        <f t="shared" si="41"/>
        <v>-3.8461538461538325E-2</v>
      </c>
      <c r="L164" s="15">
        <f t="shared" si="41"/>
        <v>0.11398176291793316</v>
      </c>
      <c r="M164" s="16">
        <f t="shared" si="42"/>
        <v>-6.9170446356661364E-2</v>
      </c>
      <c r="O164" s="13">
        <f t="shared" si="43"/>
        <v>3.778429096744973E-3</v>
      </c>
      <c r="Q164" s="5">
        <f t="shared" si="45"/>
        <v>68.901758485596574</v>
      </c>
      <c r="R164" s="6">
        <f t="shared" si="46"/>
        <v>67.930878740820035</v>
      </c>
      <c r="T164" s="11">
        <f t="shared" si="37"/>
        <v>1.0142921711417983</v>
      </c>
      <c r="V164" s="9">
        <v>39829</v>
      </c>
      <c r="W164">
        <v>60963.483999999997</v>
      </c>
      <c r="X164">
        <v>1541.4562000000001</v>
      </c>
      <c r="Y164">
        <v>8.0759000000000007</v>
      </c>
      <c r="Z164">
        <v>1239.4127000000001</v>
      </c>
      <c r="AC164" s="24">
        <f t="shared" si="47"/>
        <v>-2.8714586651987103E-2</v>
      </c>
      <c r="AE164" s="5">
        <f t="shared" si="48"/>
        <v>105.45244083684962</v>
      </c>
      <c r="AF164" s="6">
        <f t="shared" si="49"/>
        <v>67.930878740820035</v>
      </c>
      <c r="AH164" s="1">
        <f t="shared" si="38"/>
        <v>39829</v>
      </c>
      <c r="AI164">
        <f t="shared" si="44"/>
        <v>1.552349134760753</v>
      </c>
      <c r="AJ164">
        <f t="shared" ca="1" si="32"/>
        <v>0.6459246255281802</v>
      </c>
      <c r="AK164">
        <f t="shared" ca="1" si="33"/>
        <v>0.72486331516141322</v>
      </c>
      <c r="AL164">
        <f t="shared" ca="1" si="34"/>
        <v>0.838991314527614</v>
      </c>
      <c r="AM164">
        <f t="shared" ca="1" si="35"/>
        <v>1.2278711207129325</v>
      </c>
      <c r="AN164">
        <f t="shared" ca="1" si="36"/>
        <v>1.7431025591470886</v>
      </c>
      <c r="AP164" s="1"/>
      <c r="AQ164" s="26"/>
    </row>
    <row r="165" spans="2:43">
      <c r="B165" s="1">
        <v>39836</v>
      </c>
      <c r="C165">
        <v>11.257999999999999</v>
      </c>
      <c r="D165">
        <v>0.998</v>
      </c>
      <c r="E165">
        <v>0.05</v>
      </c>
      <c r="F165">
        <v>0.752</v>
      </c>
      <c r="G165">
        <v>1066.51</v>
      </c>
      <c r="I165" s="14">
        <f t="shared" si="39"/>
        <v>-1.9337979094076752E-2</v>
      </c>
      <c r="J165" s="15">
        <f t="shared" si="40"/>
        <v>0</v>
      </c>
      <c r="K165" s="15">
        <f t="shared" si="41"/>
        <v>0</v>
      </c>
      <c r="L165" s="15">
        <f t="shared" si="41"/>
        <v>2.592087312414737E-2</v>
      </c>
      <c r="M165" s="16">
        <f t="shared" si="42"/>
        <v>-2.8644030747932536E-2</v>
      </c>
      <c r="O165" s="13">
        <f t="shared" si="43"/>
        <v>1.6457235075176546E-3</v>
      </c>
      <c r="Q165" s="5">
        <f t="shared" si="45"/>
        <v>69.015151729245616</v>
      </c>
      <c r="R165" s="6">
        <f t="shared" si="46"/>
        <v>65.985064561433916</v>
      </c>
      <c r="T165" s="11">
        <f t="shared" si="37"/>
        <v>1.0459208032598135</v>
      </c>
      <c r="V165" s="9">
        <v>39836</v>
      </c>
      <c r="W165">
        <v>59783.545599999998</v>
      </c>
      <c r="X165">
        <v>1541.4562000000001</v>
      </c>
      <c r="Y165">
        <v>8.0759000000000007</v>
      </c>
      <c r="Z165">
        <v>1271.1925000000001</v>
      </c>
      <c r="AC165" s="24">
        <f t="shared" si="47"/>
        <v>-1.7988082043847178E-2</v>
      </c>
      <c r="AE165" s="5">
        <f t="shared" si="48"/>
        <v>103.55555367935243</v>
      </c>
      <c r="AF165" s="6">
        <f t="shared" si="49"/>
        <v>65.985064561433916</v>
      </c>
      <c r="AH165" s="1">
        <f t="shared" si="38"/>
        <v>39836</v>
      </c>
      <c r="AI165">
        <f t="shared" si="44"/>
        <v>1.5693786823977318</v>
      </c>
      <c r="AJ165">
        <f t="shared" ca="1" si="32"/>
        <v>0.65909486085676716</v>
      </c>
      <c r="AK165">
        <f t="shared" ca="1" si="33"/>
        <v>0.72838267579930882</v>
      </c>
      <c r="AL165">
        <f t="shared" ca="1" si="34"/>
        <v>0.84630263416526019</v>
      </c>
      <c r="AM165">
        <f t="shared" ca="1" si="35"/>
        <v>1.3440814723720353</v>
      </c>
      <c r="AN165">
        <f t="shared" ca="1" si="36"/>
        <v>1.7431025591470886</v>
      </c>
      <c r="AP165" s="1"/>
      <c r="AQ165" s="26"/>
    </row>
    <row r="166" spans="2:43">
      <c r="B166" s="1">
        <v>39843</v>
      </c>
      <c r="C166">
        <v>11.22</v>
      </c>
      <c r="D166">
        <v>0.96799999999999997</v>
      </c>
      <c r="E166">
        <v>4.5999999999999999E-2</v>
      </c>
      <c r="F166">
        <v>0.83199999999999996</v>
      </c>
      <c r="G166">
        <v>1077.0899999999999</v>
      </c>
      <c r="I166" s="14">
        <f t="shared" si="39"/>
        <v>-3.3753775093265936E-3</v>
      </c>
      <c r="J166" s="15">
        <f t="shared" si="40"/>
        <v>-3.0060120240480992E-2</v>
      </c>
      <c r="K166" s="15">
        <f t="shared" si="41"/>
        <v>-8.0000000000000071E-2</v>
      </c>
      <c r="L166" s="15">
        <f t="shared" si="41"/>
        <v>0.1063829787234043</v>
      </c>
      <c r="M166" s="16">
        <f t="shared" si="42"/>
        <v>9.920207030407413E-3</v>
      </c>
      <c r="O166" s="13">
        <f t="shared" si="43"/>
        <v>-1.7631297566008397E-3</v>
      </c>
      <c r="Q166" s="5">
        <f t="shared" si="45"/>
        <v>68.893469061575459</v>
      </c>
      <c r="R166" s="6">
        <f t="shared" si="46"/>
        <v>66.63965006279814</v>
      </c>
      <c r="T166" s="11">
        <f t="shared" si="37"/>
        <v>1.0338209909063663</v>
      </c>
      <c r="V166" s="9">
        <v>39843</v>
      </c>
      <c r="W166">
        <v>59586.889199999998</v>
      </c>
      <c r="X166">
        <v>1495.6703</v>
      </c>
      <c r="Y166">
        <v>7.5288000000000004</v>
      </c>
      <c r="Z166">
        <v>1406.2566999999999</v>
      </c>
      <c r="AC166" s="24">
        <f t="shared" si="47"/>
        <v>-1.8136338131552025E-3</v>
      </c>
      <c r="AE166" s="5">
        <f t="shared" si="48"/>
        <v>103.36774182565954</v>
      </c>
      <c r="AF166" s="6">
        <f t="shared" si="49"/>
        <v>66.63965006279814</v>
      </c>
      <c r="AH166" s="1">
        <f t="shared" si="38"/>
        <v>39843</v>
      </c>
      <c r="AI166">
        <f t="shared" si="44"/>
        <v>1.5511447273245063</v>
      </c>
      <c r="AJ166">
        <f t="shared" ca="1" si="32"/>
        <v>0.67410605930364609</v>
      </c>
      <c r="AK166">
        <f t="shared" ca="1" si="33"/>
        <v>0.73831858909410464</v>
      </c>
      <c r="AL166">
        <f t="shared" ca="1" si="34"/>
        <v>0.85008208073066904</v>
      </c>
      <c r="AM166">
        <f t="shared" ca="1" si="35"/>
        <v>1.4995174807802343</v>
      </c>
      <c r="AN166">
        <f t="shared" ca="1" si="36"/>
        <v>1.7431025591470886</v>
      </c>
      <c r="AP166" s="1"/>
      <c r="AQ166" s="26"/>
    </row>
    <row r="167" spans="2:43">
      <c r="B167" s="1">
        <v>39850</v>
      </c>
      <c r="C167">
        <v>11.332000000000001</v>
      </c>
      <c r="D167">
        <v>0.95699999999999996</v>
      </c>
      <c r="E167">
        <v>5.0999999999999997E-2</v>
      </c>
      <c r="F167">
        <v>0.93</v>
      </c>
      <c r="G167">
        <v>1143.82</v>
      </c>
      <c r="I167" s="14">
        <f t="shared" si="39"/>
        <v>9.9821746880570661E-3</v>
      </c>
      <c r="J167" s="15">
        <f t="shared" si="40"/>
        <v>-1.1363636363636354E-2</v>
      </c>
      <c r="K167" s="15">
        <f t="shared" si="41"/>
        <v>0.10869565217391308</v>
      </c>
      <c r="L167" s="15">
        <f t="shared" si="41"/>
        <v>0.11778846153846168</v>
      </c>
      <c r="M167" s="16">
        <f t="shared" si="42"/>
        <v>6.195396856344404E-2</v>
      </c>
      <c r="O167" s="13">
        <f t="shared" si="43"/>
        <v>5.6275663009198867E-2</v>
      </c>
      <c r="Q167" s="5">
        <f t="shared" si="45"/>
        <v>72.770494710019349</v>
      </c>
      <c r="R167" s="6">
        <f t="shared" si="46"/>
        <v>70.768240847867645</v>
      </c>
      <c r="T167" s="11">
        <f t="shared" si="37"/>
        <v>1.0282931133819759</v>
      </c>
      <c r="V167" s="9">
        <v>39850</v>
      </c>
      <c r="W167">
        <v>60176.858399999997</v>
      </c>
      <c r="X167">
        <v>1477.356</v>
      </c>
      <c r="Y167">
        <v>8.2843</v>
      </c>
      <c r="Z167">
        <v>1573.1007</v>
      </c>
      <c r="AC167" s="24">
        <f t="shared" si="47"/>
        <v>1.1909010754956168E-2</v>
      </c>
      <c r="AE167" s="5">
        <f t="shared" si="48"/>
        <v>104.59874937477686</v>
      </c>
      <c r="AF167" s="6">
        <f t="shared" si="49"/>
        <v>70.768240847867645</v>
      </c>
      <c r="AH167" s="1">
        <f t="shared" si="38"/>
        <v>39850</v>
      </c>
      <c r="AI167">
        <f t="shared" si="44"/>
        <v>1.4780464813253669</v>
      </c>
      <c r="AJ167">
        <f t="shared" ca="1" si="32"/>
        <v>0.69749489420570854</v>
      </c>
      <c r="AK167">
        <f t="shared" ca="1" si="33"/>
        <v>0.75875465189433566</v>
      </c>
      <c r="AL167">
        <f t="shared" ca="1" si="34"/>
        <v>0.87834721623880974</v>
      </c>
      <c r="AM167">
        <f t="shared" ca="1" si="35"/>
        <v>1.5390341421029337</v>
      </c>
      <c r="AN167">
        <f t="shared" ca="1" si="36"/>
        <v>1.7431025591470886</v>
      </c>
      <c r="AP167" s="1"/>
      <c r="AQ167" s="26"/>
    </row>
    <row r="168" spans="2:43">
      <c r="B168" s="1">
        <v>39857</v>
      </c>
      <c r="C168">
        <v>11.257999999999999</v>
      </c>
      <c r="D168">
        <v>1.018</v>
      </c>
      <c r="E168">
        <v>4.8000000000000001E-2</v>
      </c>
      <c r="F168">
        <v>0.76600000000000001</v>
      </c>
      <c r="G168">
        <v>1134.8900000000001</v>
      </c>
      <c r="I168" s="14">
        <f t="shared" si="39"/>
        <v>-6.5301800211791106E-3</v>
      </c>
      <c r="J168" s="15">
        <f t="shared" si="40"/>
        <v>6.3740856844305194E-2</v>
      </c>
      <c r="K168" s="15">
        <f t="shared" si="41"/>
        <v>-5.8823529411764608E-2</v>
      </c>
      <c r="L168" s="15">
        <f t="shared" si="41"/>
        <v>-0.17634408602150542</v>
      </c>
      <c r="M168" s="16">
        <f t="shared" si="42"/>
        <v>-7.8071724572046364E-3</v>
      </c>
      <c r="O168" s="13">
        <f t="shared" si="43"/>
        <v>-4.4489234652535986E-2</v>
      </c>
      <c r="Q168" s="5">
        <f t="shared" si="45"/>
        <v>69.532991095084171</v>
      </c>
      <c r="R168" s="6">
        <f t="shared" si="46"/>
        <v>70.21574098707535</v>
      </c>
      <c r="T168" s="11">
        <f t="shared" si="37"/>
        <v>0.9902763983916818</v>
      </c>
      <c r="V168" s="9">
        <v>39857</v>
      </c>
      <c r="W168">
        <v>59783.545599999998</v>
      </c>
      <c r="X168">
        <v>1571.98</v>
      </c>
      <c r="Y168">
        <v>7.8414000000000001</v>
      </c>
      <c r="Z168">
        <v>1295.0273</v>
      </c>
      <c r="AC168" s="24">
        <f t="shared" si="47"/>
        <v>-9.1197379886451303E-3</v>
      </c>
      <c r="AE168" s="5">
        <f t="shared" si="48"/>
        <v>103.64483618653892</v>
      </c>
      <c r="AF168" s="6">
        <f t="shared" si="49"/>
        <v>70.21574098707535</v>
      </c>
      <c r="AH168" s="1">
        <f t="shared" si="38"/>
        <v>39857</v>
      </c>
      <c r="AI168">
        <f t="shared" si="44"/>
        <v>1.4760911831097374</v>
      </c>
      <c r="AJ168">
        <f t="shared" ca="1" si="32"/>
        <v>0.69976646340455773</v>
      </c>
      <c r="AK168">
        <f t="shared" ca="1" si="33"/>
        <v>0.76611046142731443</v>
      </c>
      <c r="AL168">
        <f t="shared" ca="1" si="34"/>
        <v>0.90682997378754959</v>
      </c>
      <c r="AM168">
        <f t="shared" ca="1" si="35"/>
        <v>1.5390341421029337</v>
      </c>
      <c r="AN168">
        <f t="shared" ca="1" si="36"/>
        <v>1.7431025591470886</v>
      </c>
      <c r="AP168" s="1"/>
      <c r="AQ168" s="26"/>
    </row>
    <row r="169" spans="2:43">
      <c r="B169" s="1">
        <v>39864</v>
      </c>
      <c r="C169">
        <v>11.257999999999999</v>
      </c>
      <c r="D169">
        <v>1.018</v>
      </c>
      <c r="E169">
        <v>4.5999999999999999E-2</v>
      </c>
      <c r="F169">
        <v>0.7</v>
      </c>
      <c r="G169">
        <v>1048.6300000000001</v>
      </c>
      <c r="I169" s="14">
        <f t="shared" si="39"/>
        <v>0</v>
      </c>
      <c r="J169" s="15">
        <f t="shared" si="40"/>
        <v>0</v>
      </c>
      <c r="K169" s="15">
        <f t="shared" si="41"/>
        <v>-4.1666666666666741E-2</v>
      </c>
      <c r="L169" s="15">
        <f t="shared" si="41"/>
        <v>-8.6161879895561455E-2</v>
      </c>
      <c r="M169" s="16">
        <f t="shared" si="42"/>
        <v>-7.6007366352686123E-2</v>
      </c>
      <c r="O169" s="13">
        <f t="shared" si="43"/>
        <v>-3.1957136640557049E-2</v>
      </c>
      <c r="Q169" s="5">
        <f t="shared" si="45"/>
        <v>67.310915797631921</v>
      </c>
      <c r="R169" s="6">
        <f t="shared" si="46"/>
        <v>64.878827438145393</v>
      </c>
      <c r="T169" s="11">
        <f t="shared" si="37"/>
        <v>1.0374866263081781</v>
      </c>
      <c r="V169" s="9">
        <v>39864</v>
      </c>
      <c r="W169">
        <v>59783.545599999998</v>
      </c>
      <c r="X169">
        <v>1571.98</v>
      </c>
      <c r="Y169">
        <v>7.4767000000000001</v>
      </c>
      <c r="Z169">
        <v>1183.798</v>
      </c>
      <c r="AC169" s="24">
        <f t="shared" si="47"/>
        <v>-1.7860130782839615E-3</v>
      </c>
      <c r="AE169" s="5">
        <f t="shared" si="48"/>
        <v>103.45972515361316</v>
      </c>
      <c r="AF169" s="6">
        <f t="shared" si="49"/>
        <v>64.878827438145393</v>
      </c>
      <c r="AH169" s="1">
        <f t="shared" si="38"/>
        <v>39864</v>
      </c>
      <c r="AI169">
        <f t="shared" si="44"/>
        <v>1.5946608352663323</v>
      </c>
      <c r="AJ169">
        <f t="shared" ca="1" si="32"/>
        <v>0.71097781434648877</v>
      </c>
      <c r="AK169">
        <f t="shared" ca="1" si="33"/>
        <v>0.76829150771590493</v>
      </c>
      <c r="AL169">
        <f t="shared" ca="1" si="34"/>
        <v>0.91207097839663476</v>
      </c>
      <c r="AM169">
        <f t="shared" ca="1" si="35"/>
        <v>1.5390341421029337</v>
      </c>
      <c r="AN169">
        <f t="shared" ca="1" si="36"/>
        <v>1.7431025591470886</v>
      </c>
      <c r="AP169" s="1"/>
      <c r="AQ169" s="26"/>
    </row>
    <row r="170" spans="2:43">
      <c r="B170" s="1">
        <v>39871</v>
      </c>
      <c r="C170">
        <v>8.0730000000000004</v>
      </c>
      <c r="D170">
        <v>1.018</v>
      </c>
      <c r="E170">
        <v>4.2000000000000003E-2</v>
      </c>
      <c r="F170">
        <v>0.67700000000000005</v>
      </c>
      <c r="G170">
        <v>1019.29</v>
      </c>
      <c r="I170" s="14">
        <f t="shared" si="39"/>
        <v>-0.28290993071593529</v>
      </c>
      <c r="J170" s="15">
        <f t="shared" si="40"/>
        <v>0</v>
      </c>
      <c r="K170" s="15">
        <f t="shared" si="41"/>
        <v>-8.6956521739130377E-2</v>
      </c>
      <c r="L170" s="15">
        <f t="shared" si="41"/>
        <v>-3.2857142857142696E-2</v>
      </c>
      <c r="M170" s="16">
        <f t="shared" si="42"/>
        <v>-2.7979363550537539E-2</v>
      </c>
      <c r="O170" s="13">
        <f t="shared" si="43"/>
        <v>-0.10068089882805209</v>
      </c>
      <c r="Q170" s="5">
        <f t="shared" si="45"/>
        <v>60.533992294187009</v>
      </c>
      <c r="R170" s="6">
        <f t="shared" si="46"/>
        <v>63.06355913852093</v>
      </c>
      <c r="T170" s="11">
        <f t="shared" si="37"/>
        <v>0.95988861271249126</v>
      </c>
      <c r="V170" s="9">
        <v>39871</v>
      </c>
      <c r="W170">
        <v>42871.095200000003</v>
      </c>
      <c r="X170">
        <v>1571.98</v>
      </c>
      <c r="Y170">
        <v>6.7732999999999999</v>
      </c>
      <c r="Z170">
        <v>1144.0732</v>
      </c>
      <c r="AC170" s="24">
        <f t="shared" si="47"/>
        <v>-0.27104352309250013</v>
      </c>
      <c r="AE170" s="5">
        <f t="shared" si="48"/>
        <v>75.417636749796102</v>
      </c>
      <c r="AF170" s="6">
        <f t="shared" si="49"/>
        <v>63.06355913852093</v>
      </c>
      <c r="AH170" s="1">
        <f t="shared" si="38"/>
        <v>39871</v>
      </c>
      <c r="AI170">
        <f t="shared" si="44"/>
        <v>1.1958988325435151</v>
      </c>
      <c r="AJ170">
        <f t="shared" ca="1" si="32"/>
        <v>0.71869912649308088</v>
      </c>
      <c r="AK170">
        <f t="shared" ca="1" si="33"/>
        <v>0.76906910484855362</v>
      </c>
      <c r="AL170">
        <f t="shared" ca="1" si="34"/>
        <v>0.91935761654713932</v>
      </c>
      <c r="AM170">
        <f t="shared" ca="1" si="35"/>
        <v>1.551445829183568</v>
      </c>
      <c r="AN170">
        <f t="shared" ca="1" si="36"/>
        <v>1.7431025591470886</v>
      </c>
      <c r="AP170" s="1"/>
      <c r="AQ170" s="26"/>
    </row>
    <row r="171" spans="2:43">
      <c r="B171" s="1">
        <v>39878</v>
      </c>
      <c r="C171">
        <v>5.6660000000000004</v>
      </c>
      <c r="D171">
        <v>1.008</v>
      </c>
      <c r="E171">
        <v>4.1000000000000002E-2</v>
      </c>
      <c r="F171">
        <v>0.67700000000000005</v>
      </c>
      <c r="G171">
        <v>965.02</v>
      </c>
      <c r="I171" s="14">
        <f t="shared" si="39"/>
        <v>-0.29815434163260246</v>
      </c>
      <c r="J171" s="15">
        <f t="shared" si="40"/>
        <v>-9.8231827111984193E-3</v>
      </c>
      <c r="K171" s="15">
        <f t="shared" si="41"/>
        <v>-2.3809523809523836E-2</v>
      </c>
      <c r="L171" s="15">
        <f t="shared" si="41"/>
        <v>0</v>
      </c>
      <c r="M171" s="16">
        <f t="shared" si="42"/>
        <v>-5.3242943617616167E-2</v>
      </c>
      <c r="O171" s="13">
        <f t="shared" si="43"/>
        <v>-8.2946762038331179E-2</v>
      </c>
      <c r="Q171" s="5">
        <f t="shared" si="45"/>
        <v>55.512893640130905</v>
      </c>
      <c r="R171" s="6">
        <f t="shared" si="46"/>
        <v>59.705869614982454</v>
      </c>
      <c r="T171" s="11">
        <f t="shared" si="37"/>
        <v>0.92977280120212213</v>
      </c>
      <c r="V171" s="9">
        <v>39878</v>
      </c>
      <c r="W171">
        <v>30088.429199999999</v>
      </c>
      <c r="X171">
        <v>1556.7181</v>
      </c>
      <c r="Y171">
        <v>6.6951999999999998</v>
      </c>
      <c r="Z171">
        <v>1144.0732</v>
      </c>
      <c r="AC171" s="24">
        <f t="shared" si="47"/>
        <v>-0.28069106150679274</v>
      </c>
      <c r="AE171" s="5">
        <f t="shared" si="48"/>
        <v>54.248580234162127</v>
      </c>
      <c r="AF171" s="6">
        <f t="shared" si="49"/>
        <v>59.705869614982454</v>
      </c>
      <c r="AH171" s="1">
        <f t="shared" si="38"/>
        <v>39878</v>
      </c>
      <c r="AI171">
        <f t="shared" si="44"/>
        <v>0.90859710417062767</v>
      </c>
      <c r="AJ171">
        <f t="shared" ca="1" si="32"/>
        <v>0.72161308804948598</v>
      </c>
      <c r="AK171">
        <f t="shared" ca="1" si="33"/>
        <v>0.77001365961627788</v>
      </c>
      <c r="AL171">
        <f t="shared" ca="1" si="34"/>
        <v>0.94045029725824891</v>
      </c>
      <c r="AM171">
        <f t="shared" ca="1" si="35"/>
        <v>1.551445829183568</v>
      </c>
      <c r="AN171">
        <f t="shared" ca="1" si="36"/>
        <v>1.7431025591470886</v>
      </c>
      <c r="AP171" s="1"/>
      <c r="AQ171" s="26"/>
    </row>
    <row r="172" spans="2:43">
      <c r="B172" s="1">
        <v>39885</v>
      </c>
      <c r="C172">
        <v>4.74</v>
      </c>
      <c r="D172">
        <v>0.998</v>
      </c>
      <c r="E172">
        <v>0.04</v>
      </c>
      <c r="F172">
        <v>0.68100000000000005</v>
      </c>
      <c r="G172">
        <v>1043.33</v>
      </c>
      <c r="I172" s="14">
        <f t="shared" si="39"/>
        <v>-0.16343099188139787</v>
      </c>
      <c r="J172" s="15">
        <f t="shared" si="40"/>
        <v>-9.9206349206348854E-3</v>
      </c>
      <c r="K172" s="15">
        <f t="shared" si="41"/>
        <v>-2.4390243902439046E-2</v>
      </c>
      <c r="L172" s="15">
        <f t="shared" si="41"/>
        <v>5.9084194977843119E-3</v>
      </c>
      <c r="M172" s="16">
        <f t="shared" si="42"/>
        <v>8.1148577231559882E-2</v>
      </c>
      <c r="O172" s="13">
        <f t="shared" si="43"/>
        <v>-4.7958362801671872E-2</v>
      </c>
      <c r="Q172" s="5">
        <f t="shared" si="45"/>
        <v>52.850586146766886</v>
      </c>
      <c r="R172" s="6">
        <f t="shared" si="46"/>
        <v>64.550915986611301</v>
      </c>
      <c r="T172" s="11">
        <f t="shared" si="37"/>
        <v>0.81874262106100537</v>
      </c>
      <c r="V172" s="9">
        <v>39885</v>
      </c>
      <c r="W172">
        <v>25172.019199999999</v>
      </c>
      <c r="X172">
        <v>1541.4562000000001</v>
      </c>
      <c r="Y172">
        <v>6.5648999999999997</v>
      </c>
      <c r="Z172">
        <v>1152.0182</v>
      </c>
      <c r="AC172" s="24">
        <f t="shared" si="47"/>
        <v>-0.1502086155628477</v>
      </c>
      <c r="AE172" s="5">
        <f t="shared" si="48"/>
        <v>46.099976100938569</v>
      </c>
      <c r="AF172" s="6">
        <f t="shared" si="49"/>
        <v>64.550915986611301</v>
      </c>
      <c r="AH172" s="1">
        <f t="shared" si="38"/>
        <v>39885</v>
      </c>
      <c r="AI172">
        <f t="shared" si="44"/>
        <v>0.71416455361377518</v>
      </c>
      <c r="AJ172">
        <f t="shared" ca="1" si="32"/>
        <v>0.72641597228377497</v>
      </c>
      <c r="AK172">
        <f t="shared" ca="1" si="33"/>
        <v>0.78082272998999147</v>
      </c>
      <c r="AL172">
        <f t="shared" ca="1" si="34"/>
        <v>0.94045029725824891</v>
      </c>
      <c r="AM172">
        <f t="shared" ca="1" si="35"/>
        <v>1.551445829183568</v>
      </c>
      <c r="AN172">
        <f t="shared" ca="1" si="36"/>
        <v>1.7431025591470886</v>
      </c>
      <c r="AP172" s="1"/>
      <c r="AQ172" s="26"/>
    </row>
    <row r="173" spans="2:43">
      <c r="B173" s="1">
        <v>39892</v>
      </c>
      <c r="C173">
        <v>6.74</v>
      </c>
      <c r="D173">
        <v>0.91900000000000004</v>
      </c>
      <c r="E173">
        <v>4.2000000000000003E-2</v>
      </c>
      <c r="F173">
        <v>0.625</v>
      </c>
      <c r="G173">
        <v>1069.53</v>
      </c>
      <c r="I173" s="14">
        <f t="shared" si="39"/>
        <v>0.42194092827004215</v>
      </c>
      <c r="J173" s="15">
        <f t="shared" si="40"/>
        <v>-7.9158316633266446E-2</v>
      </c>
      <c r="K173" s="15">
        <f t="shared" si="41"/>
        <v>5.0000000000000044E-2</v>
      </c>
      <c r="L173" s="15">
        <f t="shared" si="41"/>
        <v>-8.2232011747430334E-2</v>
      </c>
      <c r="M173" s="16">
        <f t="shared" si="42"/>
        <v>2.5111901315978624E-2</v>
      </c>
      <c r="O173" s="13">
        <f t="shared" si="43"/>
        <v>7.7637649972336353E-2</v>
      </c>
      <c r="Q173" s="5">
        <f t="shared" si="45"/>
        <v>56.95378145486238</v>
      </c>
      <c r="R173" s="6">
        <f t="shared" si="46"/>
        <v>66.171912218723108</v>
      </c>
      <c r="T173" s="11">
        <f t="shared" si="37"/>
        <v>0.86069420612492908</v>
      </c>
      <c r="V173" s="9">
        <v>39892</v>
      </c>
      <c r="W173">
        <v>35791.464800000002</v>
      </c>
      <c r="X173">
        <v>1419.3606</v>
      </c>
      <c r="Y173">
        <v>6.8775000000000004</v>
      </c>
      <c r="Z173">
        <v>1056.6786999999999</v>
      </c>
      <c r="AC173" s="24">
        <f t="shared" si="47"/>
        <v>0.37330151056362626</v>
      </c>
      <c r="AE173" s="5">
        <f t="shared" si="48"/>
        <v>63.309166816366002</v>
      </c>
      <c r="AF173" s="6">
        <f t="shared" si="49"/>
        <v>66.171912218723108</v>
      </c>
      <c r="AH173" s="1">
        <f t="shared" si="38"/>
        <v>39892</v>
      </c>
      <c r="AI173">
        <f t="shared" si="44"/>
        <v>0.95673775615105927</v>
      </c>
      <c r="AJ173">
        <f t="shared" ca="1" si="32"/>
        <v>0.72641597228377497</v>
      </c>
      <c r="AK173">
        <f t="shared" ca="1" si="33"/>
        <v>0.78082272998999147</v>
      </c>
      <c r="AL173">
        <f t="shared" ca="1" si="34"/>
        <v>0.94045029725824891</v>
      </c>
      <c r="AM173">
        <f t="shared" ca="1" si="35"/>
        <v>1.551445829183568</v>
      </c>
      <c r="AN173">
        <f t="shared" ca="1" si="36"/>
        <v>1.7431025591470886</v>
      </c>
      <c r="AP173" s="1"/>
      <c r="AQ173" s="26"/>
    </row>
    <row r="174" spans="2:43">
      <c r="B174" s="1">
        <v>39899</v>
      </c>
      <c r="C174">
        <v>7.4059999999999997</v>
      </c>
      <c r="D174">
        <v>1.028</v>
      </c>
      <c r="E174">
        <v>4.1000000000000002E-2</v>
      </c>
      <c r="F174">
        <v>0.7</v>
      </c>
      <c r="G174">
        <v>1165.27</v>
      </c>
      <c r="I174" s="14">
        <f t="shared" si="39"/>
        <v>9.8813056379821962E-2</v>
      </c>
      <c r="J174" s="15">
        <f t="shared" si="40"/>
        <v>0.11860718171925999</v>
      </c>
      <c r="K174" s="15">
        <f t="shared" si="41"/>
        <v>-2.3809523809523836E-2</v>
      </c>
      <c r="L174" s="15">
        <f t="shared" si="41"/>
        <v>0.11999999999999988</v>
      </c>
      <c r="M174" s="16">
        <f t="shared" si="42"/>
        <v>8.9515955606668252E-2</v>
      </c>
      <c r="O174" s="13">
        <f t="shared" si="43"/>
        <v>7.84026785723895E-2</v>
      </c>
      <c r="Q174" s="5">
        <f t="shared" si="45"/>
        <v>61.419110475750074</v>
      </c>
      <c r="R174" s="6">
        <f t="shared" si="46"/>
        <v>72.095354175302674</v>
      </c>
      <c r="T174" s="11">
        <f t="shared" si="37"/>
        <v>0.85191495594025524</v>
      </c>
      <c r="V174" s="9">
        <v>39899</v>
      </c>
      <c r="W174">
        <v>39331.279999999999</v>
      </c>
      <c r="X174">
        <v>1587.242</v>
      </c>
      <c r="Y174">
        <v>6.6951999999999998</v>
      </c>
      <c r="Z174">
        <v>1183.798</v>
      </c>
      <c r="AC174" s="24">
        <f t="shared" si="47"/>
        <v>0.10010999325481383</v>
      </c>
      <c r="AE174" s="5">
        <f t="shared" si="48"/>
        <v>69.647047079320274</v>
      </c>
      <c r="AF174" s="6">
        <f t="shared" si="49"/>
        <v>72.095354175302674</v>
      </c>
      <c r="AH174" s="1">
        <f t="shared" si="38"/>
        <v>39899</v>
      </c>
      <c r="AI174">
        <f t="shared" si="44"/>
        <v>0.96604070922476859</v>
      </c>
      <c r="AJ174">
        <f t="shared" ca="1" si="32"/>
        <v>0.72763990413254087</v>
      </c>
      <c r="AK174">
        <f t="shared" ca="1" si="33"/>
        <v>0.79510214128361212</v>
      </c>
      <c r="AL174">
        <f t="shared" ca="1" si="34"/>
        <v>0.95620899909799495</v>
      </c>
      <c r="AM174">
        <f t="shared" ca="1" si="35"/>
        <v>1.551445829183568</v>
      </c>
      <c r="AN174">
        <f t="shared" ca="1" si="36"/>
        <v>1.7431025591470886</v>
      </c>
      <c r="AP174" s="1"/>
      <c r="AQ174" s="26"/>
    </row>
    <row r="175" spans="2:43">
      <c r="B175" s="1">
        <v>39906</v>
      </c>
      <c r="C175">
        <v>7.11</v>
      </c>
      <c r="D175">
        <v>0.97499999999999998</v>
      </c>
      <c r="E175">
        <v>4.2000000000000003E-2</v>
      </c>
      <c r="F175">
        <v>0.73299999999999998</v>
      </c>
      <c r="G175">
        <v>1196.97</v>
      </c>
      <c r="I175" s="14">
        <f t="shared" si="39"/>
        <v>-3.9967593842830107E-2</v>
      </c>
      <c r="J175" s="15">
        <f t="shared" si="40"/>
        <v>-5.1556420233463074E-2</v>
      </c>
      <c r="K175" s="15">
        <f t="shared" si="41"/>
        <v>2.4390243902439046E-2</v>
      </c>
      <c r="L175" s="15">
        <f t="shared" si="41"/>
        <v>4.7142857142857153E-2</v>
      </c>
      <c r="M175" s="16">
        <f t="shared" si="42"/>
        <v>2.7203995640495471E-2</v>
      </c>
      <c r="O175" s="13">
        <f t="shared" si="43"/>
        <v>-4.9977282577492455E-3</v>
      </c>
      <c r="Q175" s="5">
        <f t="shared" si="45"/>
        <v>61.112154451759594</v>
      </c>
      <c r="R175" s="6">
        <f t="shared" si="46"/>
        <v>74.056635875987581</v>
      </c>
      <c r="T175" s="11">
        <f t="shared" si="37"/>
        <v>0.825208352079288</v>
      </c>
      <c r="V175" s="9">
        <v>39906</v>
      </c>
      <c r="W175">
        <v>37758.0288</v>
      </c>
      <c r="X175">
        <v>1506.3536999999999</v>
      </c>
      <c r="Y175">
        <v>6.8775000000000004</v>
      </c>
      <c r="Z175">
        <v>1239.4127000000001</v>
      </c>
      <c r="AC175" s="24">
        <f t="shared" si="47"/>
        <v>-3.7945276439565211E-2</v>
      </c>
      <c r="AE175" s="5">
        <f t="shared" si="48"/>
        <v>67.004270624696048</v>
      </c>
      <c r="AF175" s="6">
        <f t="shared" si="49"/>
        <v>74.056635875987581</v>
      </c>
      <c r="AH175" s="1">
        <f t="shared" si="38"/>
        <v>39906</v>
      </c>
      <c r="AI175">
        <f t="shared" si="44"/>
        <v>0.90477065062608086</v>
      </c>
      <c r="AJ175">
        <f t="shared" ca="1" si="32"/>
        <v>0.74369524980646162</v>
      </c>
      <c r="AK175">
        <f t="shared" ca="1" si="33"/>
        <v>0.80005712826049846</v>
      </c>
      <c r="AL175">
        <f t="shared" ca="1" si="34"/>
        <v>0.96138923268791387</v>
      </c>
      <c r="AM175">
        <f t="shared" ca="1" si="35"/>
        <v>1.551445829183568</v>
      </c>
      <c r="AN175">
        <f t="shared" ca="1" si="36"/>
        <v>1.7431025591470886</v>
      </c>
      <c r="AP175" s="1"/>
      <c r="AQ175" s="26"/>
    </row>
    <row r="176" spans="2:43">
      <c r="B176" s="1">
        <v>39913</v>
      </c>
      <c r="C176">
        <v>7.1840000000000002</v>
      </c>
      <c r="D176">
        <v>0.94899999999999995</v>
      </c>
      <c r="E176">
        <v>4.2000000000000003E-2</v>
      </c>
      <c r="F176">
        <v>0.70499999999999996</v>
      </c>
      <c r="G176">
        <v>1163.0999999999999</v>
      </c>
      <c r="I176" s="14">
        <f t="shared" si="39"/>
        <v>1.0407876230660973E-2</v>
      </c>
      <c r="J176" s="15">
        <f t="shared" si="40"/>
        <v>-2.6666666666666727E-2</v>
      </c>
      <c r="K176" s="15">
        <f t="shared" si="41"/>
        <v>0</v>
      </c>
      <c r="L176" s="15">
        <f t="shared" si="41"/>
        <v>-3.8199181446111896E-2</v>
      </c>
      <c r="M176" s="16">
        <f t="shared" si="42"/>
        <v>-2.829644853254476E-2</v>
      </c>
      <c r="O176" s="13">
        <f t="shared" si="43"/>
        <v>-1.3614492970529413E-2</v>
      </c>
      <c r="Q176" s="5">
        <f t="shared" si="45"/>
        <v>60.280143454562207</v>
      </c>
      <c r="R176" s="6">
        <f t="shared" si="46"/>
        <v>71.961096090429294</v>
      </c>
      <c r="T176" s="11">
        <f t="shared" si="37"/>
        <v>0.8376768383129084</v>
      </c>
      <c r="V176" s="9">
        <v>39913</v>
      </c>
      <c r="W176">
        <v>38162.551899999999</v>
      </c>
      <c r="X176">
        <v>1465.1464000000001</v>
      </c>
      <c r="Y176">
        <v>6.8514999999999997</v>
      </c>
      <c r="Z176">
        <v>1191.7429999999999</v>
      </c>
      <c r="AC176" s="24">
        <f t="shared" si="47"/>
        <v>7.5404057126461132E-3</v>
      </c>
      <c r="AE176" s="5">
        <f t="shared" si="48"/>
        <v>67.509510009686181</v>
      </c>
      <c r="AF176" s="6">
        <f t="shared" si="49"/>
        <v>71.961096090429294</v>
      </c>
      <c r="AH176" s="1">
        <f t="shared" si="38"/>
        <v>39913</v>
      </c>
      <c r="AI176">
        <f t="shared" si="44"/>
        <v>0.93813899005722401</v>
      </c>
      <c r="AJ176">
        <f t="shared" ca="1" si="32"/>
        <v>0.76475522719469091</v>
      </c>
      <c r="AK176">
        <f t="shared" ca="1" si="33"/>
        <v>0.81247712168239083</v>
      </c>
      <c r="AL176">
        <f t="shared" ca="1" si="34"/>
        <v>0.96138923268791387</v>
      </c>
      <c r="AM176">
        <f t="shared" ca="1" si="35"/>
        <v>1.551445829183568</v>
      </c>
      <c r="AN176">
        <f t="shared" ca="1" si="36"/>
        <v>1.7431025591470886</v>
      </c>
      <c r="AP176" s="1"/>
      <c r="AQ176" s="26"/>
    </row>
    <row r="177" spans="2:43">
      <c r="B177" s="1">
        <v>39920</v>
      </c>
      <c r="C177">
        <v>7.4509999999999996</v>
      </c>
      <c r="D177">
        <v>0.998</v>
      </c>
      <c r="E177">
        <v>4.1000000000000002E-2</v>
      </c>
      <c r="F177">
        <v>0.75700000000000001</v>
      </c>
      <c r="G177">
        <v>1258.47</v>
      </c>
      <c r="I177" s="14">
        <f t="shared" si="39"/>
        <v>3.7165924276169271E-2</v>
      </c>
      <c r="J177" s="15">
        <f t="shared" si="40"/>
        <v>5.163329820864071E-2</v>
      </c>
      <c r="K177" s="15">
        <f t="shared" si="41"/>
        <v>-2.3809523809523836E-2</v>
      </c>
      <c r="L177" s="15">
        <f t="shared" si="41"/>
        <v>7.3758865248227057E-2</v>
      </c>
      <c r="M177" s="16">
        <f t="shared" si="42"/>
        <v>8.1996388960536626E-2</v>
      </c>
      <c r="O177" s="13">
        <f t="shared" si="43"/>
        <v>3.46871409808783E-2</v>
      </c>
      <c r="Q177" s="5">
        <f t="shared" si="45"/>
        <v>62.371089288918171</v>
      </c>
      <c r="R177" s="6">
        <f t="shared" si="46"/>
        <v>77.861646115486693</v>
      </c>
      <c r="T177" s="11">
        <f t="shared" si="37"/>
        <v>0.80105022691669692</v>
      </c>
      <c r="V177" s="9">
        <v>39920</v>
      </c>
      <c r="W177">
        <v>39567.267699999997</v>
      </c>
      <c r="X177">
        <v>1541.4562000000001</v>
      </c>
      <c r="Y177">
        <v>6.6691000000000003</v>
      </c>
      <c r="Z177">
        <v>1247.3576</v>
      </c>
      <c r="AC177" s="24">
        <f t="shared" si="47"/>
        <v>3.8743055688035259E-2</v>
      </c>
      <c r="AE177" s="5">
        <f t="shared" si="48"/>
        <v>70.125034715463428</v>
      </c>
      <c r="AF177" s="6">
        <f t="shared" si="49"/>
        <v>77.861646115486693</v>
      </c>
      <c r="AH177" s="1">
        <f t="shared" si="38"/>
        <v>39920</v>
      </c>
      <c r="AI177">
        <f t="shared" si="44"/>
        <v>0.90063642645638275</v>
      </c>
      <c r="AJ177">
        <f t="shared" ca="1" si="32"/>
        <v>0.76685301234333436</v>
      </c>
      <c r="AK177">
        <f t="shared" ca="1" si="33"/>
        <v>0.82801136245648144</v>
      </c>
      <c r="AL177">
        <f t="shared" ca="1" si="34"/>
        <v>0.96138923268791387</v>
      </c>
      <c r="AM177">
        <f t="shared" ca="1" si="35"/>
        <v>1.551445829183568</v>
      </c>
      <c r="AN177">
        <f t="shared" ca="1" si="36"/>
        <v>1.7431025591470886</v>
      </c>
      <c r="AP177" s="1"/>
      <c r="AQ177" s="26"/>
    </row>
    <row r="178" spans="2:43">
      <c r="B178" s="1">
        <v>39927</v>
      </c>
      <c r="C178">
        <v>7.399</v>
      </c>
      <c r="D178">
        <v>0.97799999999999998</v>
      </c>
      <c r="E178">
        <v>3.9E-2</v>
      </c>
      <c r="F178">
        <v>0.71299999999999997</v>
      </c>
      <c r="G178">
        <v>1259.23</v>
      </c>
      <c r="I178" s="14">
        <f t="shared" si="39"/>
        <v>-6.9789290028183792E-3</v>
      </c>
      <c r="J178" s="15">
        <f t="shared" si="40"/>
        <v>-2.0040080160320661E-2</v>
      </c>
      <c r="K178" s="15">
        <f t="shared" si="41"/>
        <v>-4.8780487804878092E-2</v>
      </c>
      <c r="L178" s="15">
        <f t="shared" si="41"/>
        <v>-5.8124174372523152E-2</v>
      </c>
      <c r="M178" s="16">
        <f t="shared" si="42"/>
        <v>6.0390791993447657E-4</v>
      </c>
      <c r="O178" s="13">
        <f t="shared" si="43"/>
        <v>-3.3480917835135071E-2</v>
      </c>
      <c r="Q178" s="5">
        <f t="shared" si="45"/>
        <v>60.28284797314803</v>
      </c>
      <c r="R178" s="6">
        <f t="shared" si="46"/>
        <v>77.908667380234974</v>
      </c>
      <c r="T178" s="11">
        <f t="shared" si="37"/>
        <v>0.7737630484543685</v>
      </c>
      <c r="V178" s="9">
        <v>39927</v>
      </c>
      <c r="W178">
        <v>39291.948700000001</v>
      </c>
      <c r="X178">
        <v>1510.9322999999999</v>
      </c>
      <c r="Y178">
        <v>6.3825000000000003</v>
      </c>
      <c r="Z178">
        <v>1175.8530000000001</v>
      </c>
      <c r="AC178" s="24">
        <f t="shared" si="47"/>
        <v>-8.966722064641941E-3</v>
      </c>
      <c r="AE178" s="5">
        <f t="shared" si="48"/>
        <v>69.496243019396502</v>
      </c>
      <c r="AF178" s="6">
        <f t="shared" si="49"/>
        <v>77.908667380234974</v>
      </c>
      <c r="AH178" s="1">
        <f t="shared" si="38"/>
        <v>39927</v>
      </c>
      <c r="AI178">
        <f t="shared" si="44"/>
        <v>0.89202197080613055</v>
      </c>
      <c r="AJ178">
        <f t="shared" ca="1" si="32"/>
        <v>0.76887468579111484</v>
      </c>
      <c r="AK178">
        <f t="shared" ca="1" si="33"/>
        <v>0.84255699123493755</v>
      </c>
      <c r="AL178">
        <f t="shared" ca="1" si="34"/>
        <v>0.96138923268791387</v>
      </c>
      <c r="AM178">
        <f t="shared" ca="1" si="35"/>
        <v>1.551445829183568</v>
      </c>
      <c r="AN178">
        <f t="shared" ca="1" si="36"/>
        <v>1.7431025591470886</v>
      </c>
      <c r="AP178" s="1"/>
      <c r="AQ178" s="26"/>
    </row>
    <row r="179" spans="2:43">
      <c r="B179" s="1">
        <v>39934</v>
      </c>
      <c r="C179">
        <v>7.9989999999999997</v>
      </c>
      <c r="D179">
        <v>0.93899999999999995</v>
      </c>
      <c r="E179">
        <v>3.7999999999999999E-2</v>
      </c>
      <c r="F179">
        <v>0.70899999999999996</v>
      </c>
      <c r="G179">
        <v>1275.25</v>
      </c>
      <c r="I179" s="14">
        <f t="shared" si="39"/>
        <v>8.1092039464792487E-2</v>
      </c>
      <c r="J179" s="15">
        <f t="shared" si="40"/>
        <v>-3.9877300613496924E-2</v>
      </c>
      <c r="K179" s="15">
        <f t="shared" si="41"/>
        <v>-2.5641025641025661E-2</v>
      </c>
      <c r="L179" s="15">
        <f t="shared" si="41"/>
        <v>-5.6100981767180924E-3</v>
      </c>
      <c r="M179" s="16">
        <f t="shared" si="42"/>
        <v>1.2722060306695315E-2</v>
      </c>
      <c r="O179" s="13">
        <f t="shared" si="43"/>
        <v>2.4909037583879523E-3</v>
      </c>
      <c r="Q179" s="5">
        <f t="shared" si="45"/>
        <v>60.43300674573068</v>
      </c>
      <c r="R179" s="6">
        <f t="shared" si="46"/>
        <v>78.899826145060587</v>
      </c>
      <c r="T179" s="11">
        <f t="shared" si="37"/>
        <v>0.76594600645408395</v>
      </c>
      <c r="V179" s="9">
        <v>39934</v>
      </c>
      <c r="W179">
        <v>42477.782399999996</v>
      </c>
      <c r="X179">
        <v>1449.8844999999999</v>
      </c>
      <c r="Y179">
        <v>6.2262000000000004</v>
      </c>
      <c r="Z179">
        <v>1167.9081000000001</v>
      </c>
      <c r="AC179" s="24">
        <f t="shared" si="47"/>
        <v>7.4294233492902581E-2</v>
      </c>
      <c r="AE179" s="5">
        <f t="shared" si="48"/>
        <v>74.659413125159048</v>
      </c>
      <c r="AF179" s="6">
        <f t="shared" si="49"/>
        <v>78.899826145060587</v>
      </c>
      <c r="AH179" s="1">
        <f t="shared" si="38"/>
        <v>39934</v>
      </c>
      <c r="AI179">
        <f t="shared" si="44"/>
        <v>0.94625573683641118</v>
      </c>
      <c r="AJ179">
        <f t="shared" ca="1" si="32"/>
        <v>0.76925985183672974</v>
      </c>
      <c r="AK179">
        <f t="shared" ca="1" si="33"/>
        <v>0.84639261727675974</v>
      </c>
      <c r="AL179">
        <f t="shared" ca="1" si="34"/>
        <v>0.96138923268791387</v>
      </c>
      <c r="AM179">
        <f t="shared" ca="1" si="35"/>
        <v>1.551445829183568</v>
      </c>
      <c r="AN179">
        <f t="shared" ca="1" si="36"/>
        <v>1.7431025591470886</v>
      </c>
      <c r="AP179" s="1"/>
      <c r="AQ179" s="26"/>
    </row>
    <row r="180" spans="2:43">
      <c r="B180" s="1">
        <v>39941</v>
      </c>
      <c r="C180">
        <v>8.48</v>
      </c>
      <c r="D180">
        <v>1.0669999999999999</v>
      </c>
      <c r="E180">
        <v>4.3999999999999997E-2</v>
      </c>
      <c r="F180">
        <v>0.76200000000000001</v>
      </c>
      <c r="G180">
        <v>1500.06</v>
      </c>
      <c r="I180" s="14">
        <f t="shared" si="39"/>
        <v>6.0132516564570748E-2</v>
      </c>
      <c r="J180" s="15">
        <f t="shared" si="40"/>
        <v>0.13631522896698622</v>
      </c>
      <c r="K180" s="15">
        <f t="shared" si="41"/>
        <v>0.15789473684210531</v>
      </c>
      <c r="L180" s="15">
        <f t="shared" si="41"/>
        <v>7.4753173483780078E-2</v>
      </c>
      <c r="M180" s="16">
        <f t="shared" si="42"/>
        <v>0.17628700254851992</v>
      </c>
      <c r="O180" s="13">
        <f t="shared" si="43"/>
        <v>0.10727391396436059</v>
      </c>
      <c r="Q180" s="5">
        <f t="shared" si="45"/>
        <v>66.915891911979813</v>
      </c>
      <c r="R180" s="6">
        <f t="shared" si="46"/>
        <v>92.808839997772665</v>
      </c>
      <c r="T180" s="11">
        <f t="shared" si="37"/>
        <v>0.72100773927985462</v>
      </c>
      <c r="V180" s="9">
        <v>39941</v>
      </c>
      <c r="W180">
        <v>42477.780299999999</v>
      </c>
      <c r="X180">
        <v>1648.2898</v>
      </c>
      <c r="Y180">
        <v>7.0598999999999998</v>
      </c>
      <c r="Z180">
        <v>1255.3026</v>
      </c>
      <c r="AC180" s="24">
        <f t="shared" si="47"/>
        <v>6.2973653753108955E-2</v>
      </c>
      <c r="AE180" s="5">
        <f t="shared" si="48"/>
        <v>79.360989156713131</v>
      </c>
      <c r="AF180" s="6">
        <f t="shared" si="49"/>
        <v>92.808839997772665</v>
      </c>
      <c r="AH180" s="1">
        <f t="shared" si="38"/>
        <v>39941</v>
      </c>
      <c r="AI180">
        <f t="shared" si="44"/>
        <v>0.85510161702934473</v>
      </c>
      <c r="AJ180">
        <f t="shared" ca="1" si="32"/>
        <v>0.77170613825928902</v>
      </c>
      <c r="AK180">
        <f t="shared" ca="1" si="33"/>
        <v>0.85188182090187381</v>
      </c>
      <c r="AL180">
        <f t="shared" ca="1" si="34"/>
        <v>0.96138923268791387</v>
      </c>
      <c r="AM180">
        <f t="shared" ca="1" si="35"/>
        <v>1.551445829183568</v>
      </c>
      <c r="AN180">
        <f t="shared" ca="1" si="36"/>
        <v>1.7431025591470886</v>
      </c>
      <c r="AP180" s="1"/>
      <c r="AQ180" s="26"/>
    </row>
    <row r="181" spans="2:43">
      <c r="B181" s="1">
        <v>39948</v>
      </c>
      <c r="C181">
        <v>8.6370000000000005</v>
      </c>
      <c r="D181">
        <v>1.038</v>
      </c>
      <c r="E181">
        <v>4.1000000000000002E-2</v>
      </c>
      <c r="F181">
        <v>0.77100000000000002</v>
      </c>
      <c r="G181">
        <v>1438.64</v>
      </c>
      <c r="I181" s="14">
        <f t="shared" si="39"/>
        <v>1.8514150943396146E-2</v>
      </c>
      <c r="J181" s="15">
        <f t="shared" si="40"/>
        <v>-2.7179006560449803E-2</v>
      </c>
      <c r="K181" s="15">
        <f t="shared" si="41"/>
        <v>-6.8181818181818121E-2</v>
      </c>
      <c r="L181" s="15">
        <f t="shared" si="41"/>
        <v>1.1811023622047223E-2</v>
      </c>
      <c r="M181" s="16">
        <f t="shared" si="42"/>
        <v>-4.094502886551199E-2</v>
      </c>
      <c r="O181" s="13">
        <f t="shared" si="43"/>
        <v>-1.6258912544206139E-2</v>
      </c>
      <c r="Q181" s="5">
        <f t="shared" si="45"/>
        <v>65.827912277565389</v>
      </c>
      <c r="R181" s="6">
        <f t="shared" si="46"/>
        <v>89.008779365089183</v>
      </c>
      <c r="T181" s="11">
        <f t="shared" si="37"/>
        <v>0.73956650958617975</v>
      </c>
      <c r="V181" s="9">
        <v>39948</v>
      </c>
      <c r="W181">
        <v>43264.4058</v>
      </c>
      <c r="X181">
        <v>1602.5038999999999</v>
      </c>
      <c r="Y181">
        <v>6.7211999999999996</v>
      </c>
      <c r="Z181">
        <v>1271.1925000000001</v>
      </c>
      <c r="AC181" s="24">
        <f t="shared" si="47"/>
        <v>1.6655922345512594E-2</v>
      </c>
      <c r="AE181" s="5">
        <f t="shared" si="48"/>
        <v>80.6828196293704</v>
      </c>
      <c r="AF181" s="6">
        <f t="shared" si="49"/>
        <v>89.008779365089183</v>
      </c>
      <c r="AH181" s="1">
        <f t="shared" si="38"/>
        <v>39948</v>
      </c>
      <c r="AI181">
        <f t="shared" si="44"/>
        <v>0.90645911790826805</v>
      </c>
      <c r="AJ181">
        <f t="shared" ca="1" si="32"/>
        <v>0.78576551540604167</v>
      </c>
      <c r="AK181">
        <f t="shared" ca="1" si="33"/>
        <v>0.85474660304027816</v>
      </c>
      <c r="AL181">
        <f t="shared" ca="1" si="34"/>
        <v>0.96138923268791387</v>
      </c>
      <c r="AM181">
        <f t="shared" ca="1" si="35"/>
        <v>1.551445829183568</v>
      </c>
      <c r="AN181">
        <f t="shared" ca="1" si="36"/>
        <v>1.7431025591470886</v>
      </c>
      <c r="AP181" s="1"/>
      <c r="AQ181" s="26"/>
    </row>
    <row r="182" spans="2:43">
      <c r="B182" s="1">
        <v>39955</v>
      </c>
      <c r="C182">
        <v>9.3439999999999994</v>
      </c>
      <c r="D182">
        <v>1.1359999999999999</v>
      </c>
      <c r="E182">
        <v>5.8999999999999997E-2</v>
      </c>
      <c r="F182">
        <v>0.83899999999999997</v>
      </c>
      <c r="G182">
        <v>1562.4</v>
      </c>
      <c r="I182" s="14">
        <f t="shared" si="39"/>
        <v>8.1857126317008033E-2</v>
      </c>
      <c r="J182" s="15">
        <f t="shared" si="40"/>
        <v>9.4412331406551031E-2</v>
      </c>
      <c r="K182" s="15">
        <f t="shared" si="41"/>
        <v>0.43902439024390238</v>
      </c>
      <c r="L182" s="15">
        <f t="shared" si="41"/>
        <v>8.8197146562905226E-2</v>
      </c>
      <c r="M182" s="16">
        <f t="shared" si="42"/>
        <v>8.6025690930322973E-2</v>
      </c>
      <c r="O182" s="13">
        <f t="shared" si="43"/>
        <v>0.17587274863259167</v>
      </c>
      <c r="Q182" s="5">
        <f t="shared" si="45"/>
        <v>77.405248146565938</v>
      </c>
      <c r="R182" s="6">
        <f t="shared" si="46"/>
        <v>96.665821108835658</v>
      </c>
      <c r="T182" s="11">
        <f t="shared" si="37"/>
        <v>0.80075095063244417</v>
      </c>
      <c r="V182" s="9">
        <v>39955</v>
      </c>
      <c r="W182">
        <v>46804.220800000003</v>
      </c>
      <c r="X182">
        <v>1755.1233</v>
      </c>
      <c r="Y182">
        <v>9.5086999999999993</v>
      </c>
      <c r="Z182">
        <v>1382.4218000000001</v>
      </c>
      <c r="AC182" s="24">
        <f t="shared" si="47"/>
        <v>8.2519816986705796E-2</v>
      </c>
      <c r="AE182" s="5">
        <f t="shared" si="48"/>
        <v>87.340751139157447</v>
      </c>
      <c r="AF182" s="6">
        <f t="shared" si="49"/>
        <v>96.665821108835658</v>
      </c>
      <c r="AH182" s="1">
        <f t="shared" si="38"/>
        <v>39955</v>
      </c>
      <c r="AI182">
        <f t="shared" si="44"/>
        <v>0.90353291512230416</v>
      </c>
      <c r="AJ182">
        <f t="shared" ca="1" si="32"/>
        <v>0.79887501483972045</v>
      </c>
      <c r="AK182">
        <f t="shared" ca="1" si="33"/>
        <v>0.88279188236193407</v>
      </c>
      <c r="AL182">
        <f t="shared" ca="1" si="34"/>
        <v>0.96138923268791387</v>
      </c>
      <c r="AM182">
        <f t="shared" ca="1" si="35"/>
        <v>1.551445829183568</v>
      </c>
      <c r="AN182">
        <f t="shared" ca="1" si="36"/>
        <v>1.7431025591470886</v>
      </c>
      <c r="AP182" s="1"/>
      <c r="AQ182" s="26"/>
    </row>
    <row r="183" spans="2:43">
      <c r="B183" s="1">
        <v>39962</v>
      </c>
      <c r="C183">
        <v>10.365</v>
      </c>
      <c r="D183">
        <v>1.0469999999999999</v>
      </c>
      <c r="E183">
        <v>5.2999999999999999E-2</v>
      </c>
      <c r="F183">
        <v>0.69899999999999995</v>
      </c>
      <c r="G183">
        <v>1587.21</v>
      </c>
      <c r="I183" s="14">
        <f t="shared" si="39"/>
        <v>0.1092679794520548</v>
      </c>
      <c r="J183" s="15">
        <f t="shared" si="40"/>
        <v>-7.8345070422535135E-2</v>
      </c>
      <c r="K183" s="15">
        <f t="shared" si="41"/>
        <v>-0.10169491525423724</v>
      </c>
      <c r="L183" s="15">
        <f t="shared" si="41"/>
        <v>-0.16686531585220499</v>
      </c>
      <c r="M183" s="16">
        <f t="shared" si="42"/>
        <v>1.5879416282642111E-2</v>
      </c>
      <c r="O183" s="13">
        <f t="shared" si="43"/>
        <v>-5.9409330519230641E-2</v>
      </c>
      <c r="Q183" s="5">
        <f t="shared" si="45"/>
        <v>72.806654175503539</v>
      </c>
      <c r="R183" s="6">
        <f t="shared" si="46"/>
        <v>98.200817922526269</v>
      </c>
      <c r="T183" s="11">
        <f t="shared" si="37"/>
        <v>0.74140578170074933</v>
      </c>
      <c r="V183" s="9">
        <v>39962</v>
      </c>
      <c r="W183">
        <v>51917.286999999997</v>
      </c>
      <c r="X183">
        <v>1617.7659000000001</v>
      </c>
      <c r="Y183">
        <v>8.5968999999999998</v>
      </c>
      <c r="Z183">
        <v>1152.0182</v>
      </c>
      <c r="AC183" s="24">
        <f t="shared" si="47"/>
        <v>9.4993614864963855E-2</v>
      </c>
      <c r="AE183" s="5">
        <f t="shared" si="48"/>
        <v>95.637564814887227</v>
      </c>
      <c r="AF183" s="6">
        <f t="shared" si="49"/>
        <v>98.200817922526269</v>
      </c>
      <c r="AH183" s="1">
        <f t="shared" si="38"/>
        <v>39962</v>
      </c>
      <c r="AI183">
        <f t="shared" si="44"/>
        <v>0.97389784360389675</v>
      </c>
      <c r="AJ183">
        <f t="shared" ca="1" si="32"/>
        <v>0.80210716519034353</v>
      </c>
      <c r="AK183">
        <f t="shared" ca="1" si="33"/>
        <v>0.89848281254381968</v>
      </c>
      <c r="AL183">
        <f t="shared" ca="1" si="34"/>
        <v>0.96138923268791387</v>
      </c>
      <c r="AM183">
        <f t="shared" ca="1" si="35"/>
        <v>1.551445829183568</v>
      </c>
      <c r="AN183">
        <f t="shared" ca="1" si="36"/>
        <v>1.7431025591470886</v>
      </c>
      <c r="AP183" s="1"/>
      <c r="AQ183" s="26"/>
    </row>
    <row r="184" spans="2:43">
      <c r="B184" s="1">
        <v>39969</v>
      </c>
      <c r="C184">
        <v>10.365</v>
      </c>
      <c r="D184">
        <v>1.1459999999999999</v>
      </c>
      <c r="E184">
        <v>6.9000000000000006E-2</v>
      </c>
      <c r="F184">
        <v>0.88200000000000001</v>
      </c>
      <c r="G184">
        <v>1638.1</v>
      </c>
      <c r="I184" s="14">
        <f t="shared" si="39"/>
        <v>0</v>
      </c>
      <c r="J184" s="15">
        <f t="shared" si="40"/>
        <v>9.4555873925501466E-2</v>
      </c>
      <c r="K184" s="15">
        <f t="shared" si="41"/>
        <v>0.30188679245283034</v>
      </c>
      <c r="L184" s="15">
        <f t="shared" si="41"/>
        <v>0.26180257510729632</v>
      </c>
      <c r="M184" s="16">
        <f t="shared" si="42"/>
        <v>3.2062550009135382E-2</v>
      </c>
      <c r="O184" s="13">
        <f t="shared" si="43"/>
        <v>0.16456131037140703</v>
      </c>
      <c r="Q184" s="5">
        <f t="shared" si="45"/>
        <v>84.787812590382273</v>
      </c>
      <c r="R184" s="6">
        <f t="shared" si="46"/>
        <v>101.34938655810527</v>
      </c>
      <c r="T184" s="11">
        <f t="shared" si="37"/>
        <v>0.83658930231187956</v>
      </c>
      <c r="V184" s="9">
        <v>39969</v>
      </c>
      <c r="W184">
        <v>51917.286999999997</v>
      </c>
      <c r="X184">
        <v>1770.3852999999999</v>
      </c>
      <c r="Y184">
        <v>11.176</v>
      </c>
      <c r="Z184">
        <v>1453.9264000000001</v>
      </c>
      <c r="AC184" s="24">
        <f t="shared" si="47"/>
        <v>8.358356467607006E-3</v>
      </c>
      <c r="AE184" s="5">
        <f t="shared" si="48"/>
        <v>96.43693767330393</v>
      </c>
      <c r="AF184" s="6">
        <f t="shared" si="49"/>
        <v>101.34938655810527</v>
      </c>
      <c r="AH184" s="1">
        <f t="shared" si="38"/>
        <v>39969</v>
      </c>
      <c r="AI184">
        <f t="shared" si="44"/>
        <v>0.95152956469070549</v>
      </c>
      <c r="AJ184">
        <f t="shared" ca="1" si="32"/>
        <v>0.81800500594961867</v>
      </c>
      <c r="AK184">
        <f t="shared" ca="1" si="33"/>
        <v>0.90241876016750133</v>
      </c>
      <c r="AL184">
        <f t="shared" ca="1" si="34"/>
        <v>0.96797229319883993</v>
      </c>
      <c r="AM184">
        <f t="shared" ca="1" si="35"/>
        <v>1.551445829183568</v>
      </c>
      <c r="AN184">
        <f t="shared" ca="1" si="36"/>
        <v>1.7431025591470886</v>
      </c>
      <c r="AP184" s="1"/>
      <c r="AQ184" s="26"/>
    </row>
    <row r="185" spans="2:43">
      <c r="B185" s="1">
        <v>39976</v>
      </c>
      <c r="C185">
        <v>10.6</v>
      </c>
      <c r="D185">
        <v>1.1659999999999999</v>
      </c>
      <c r="E185">
        <v>8.6999999999999994E-2</v>
      </c>
      <c r="F185">
        <v>0.84399999999999997</v>
      </c>
      <c r="G185">
        <v>1654.56</v>
      </c>
      <c r="I185" s="14">
        <f t="shared" si="39"/>
        <v>2.2672455378678125E-2</v>
      </c>
      <c r="J185" s="15">
        <f t="shared" si="40"/>
        <v>1.7452006980802848E-2</v>
      </c>
      <c r="K185" s="15">
        <f t="shared" si="41"/>
        <v>0.26086956521739113</v>
      </c>
      <c r="L185" s="15">
        <f t="shared" si="41"/>
        <v>-4.3083900226757454E-2</v>
      </c>
      <c r="M185" s="16">
        <f t="shared" si="42"/>
        <v>1.0048226603992516E-2</v>
      </c>
      <c r="O185" s="13">
        <f t="shared" si="43"/>
        <v>6.4477531837528662E-2</v>
      </c>
      <c r="Q185" s="5">
        <f t="shared" si="45"/>
        <v>90.254721476113048</v>
      </c>
      <c r="R185" s="6">
        <f t="shared" si="46"/>
        <v>102.36776816041674</v>
      </c>
      <c r="T185" s="11">
        <f t="shared" si="37"/>
        <v>0.88167128284635654</v>
      </c>
      <c r="V185" s="9">
        <v>39976</v>
      </c>
      <c r="W185">
        <v>53097.225299999998</v>
      </c>
      <c r="X185">
        <v>1800.9092000000001</v>
      </c>
      <c r="Y185">
        <v>14.067600000000001</v>
      </c>
      <c r="Z185">
        <v>1390.3668</v>
      </c>
      <c r="AC185" s="24">
        <f t="shared" si="47"/>
        <v>2.0819692464358601E-2</v>
      </c>
      <c r="AE185" s="5">
        <f t="shared" si="48"/>
        <v>98.444725057866648</v>
      </c>
      <c r="AF185" s="6">
        <f t="shared" si="49"/>
        <v>102.36776816041674</v>
      </c>
      <c r="AH185" s="1">
        <f t="shared" si="38"/>
        <v>39976</v>
      </c>
      <c r="AI185">
        <f t="shared" si="44"/>
        <v>0.96167696948904413</v>
      </c>
      <c r="AJ185">
        <f t="shared" ca="1" si="32"/>
        <v>0.83328623179589656</v>
      </c>
      <c r="AK185">
        <f t="shared" ca="1" si="33"/>
        <v>0.90340290419286329</v>
      </c>
      <c r="AL185">
        <f t="shared" ca="1" si="34"/>
        <v>0.96797229319883993</v>
      </c>
      <c r="AM185">
        <f t="shared" ca="1" si="35"/>
        <v>1.551445829183568</v>
      </c>
      <c r="AN185">
        <f t="shared" ca="1" si="36"/>
        <v>1.7431025591470886</v>
      </c>
      <c r="AP185" s="1"/>
      <c r="AQ185" s="26"/>
    </row>
    <row r="186" spans="2:43">
      <c r="B186" s="1">
        <v>39983</v>
      </c>
      <c r="C186">
        <v>9.7360000000000007</v>
      </c>
      <c r="D186">
        <v>1.1459999999999999</v>
      </c>
      <c r="E186">
        <v>8.5999999999999993E-2</v>
      </c>
      <c r="F186">
        <v>0.85299999999999998</v>
      </c>
      <c r="G186">
        <v>1559.46</v>
      </c>
      <c r="I186" s="14">
        <f t="shared" si="39"/>
        <v>-8.1509433962264066E-2</v>
      </c>
      <c r="J186" s="15">
        <f t="shared" si="40"/>
        <v>-1.715265866209259E-2</v>
      </c>
      <c r="K186" s="15">
        <f t="shared" si="41"/>
        <v>-1.1494252873563204E-2</v>
      </c>
      <c r="L186" s="15">
        <f t="shared" si="41"/>
        <v>1.0663507109004655E-2</v>
      </c>
      <c r="M186" s="16">
        <f t="shared" si="42"/>
        <v>-5.7477516681171958E-2</v>
      </c>
      <c r="O186" s="13">
        <f t="shared" si="43"/>
        <v>-2.4873209597228801E-2</v>
      </c>
      <c r="Q186" s="5">
        <f t="shared" si="45"/>
        <v>88.009796871698171</v>
      </c>
      <c r="R186" s="6">
        <f t="shared" si="46"/>
        <v>96.483923058362052</v>
      </c>
      <c r="T186" s="11">
        <f t="shared" si="37"/>
        <v>0.91217058844572507</v>
      </c>
      <c r="V186" s="9">
        <v>39983</v>
      </c>
      <c r="W186">
        <v>48770.784699999997</v>
      </c>
      <c r="X186">
        <v>1770.3852999999999</v>
      </c>
      <c r="Y186">
        <v>13.9895</v>
      </c>
      <c r="Z186">
        <v>1406.2566999999999</v>
      </c>
      <c r="AC186" s="24">
        <f t="shared" si="47"/>
        <v>-7.7157237318431271E-2</v>
      </c>
      <c r="AE186" s="5">
        <f t="shared" si="48"/>
        <v>90.849002043829117</v>
      </c>
      <c r="AF186" s="6">
        <f t="shared" si="49"/>
        <v>96.483923058362052</v>
      </c>
      <c r="AH186" s="1">
        <f t="shared" si="38"/>
        <v>39983</v>
      </c>
      <c r="AI186">
        <f t="shared" si="44"/>
        <v>0.94159730620484372</v>
      </c>
      <c r="AJ186">
        <f t="shared" ca="1" si="32"/>
        <v>0.84615866118686078</v>
      </c>
      <c r="AK186">
        <f t="shared" ca="1" si="33"/>
        <v>0.90446121675013669</v>
      </c>
      <c r="AL186">
        <f t="shared" ca="1" si="34"/>
        <v>0.96797229319883993</v>
      </c>
      <c r="AM186">
        <f t="shared" ca="1" si="35"/>
        <v>1.551445829183568</v>
      </c>
      <c r="AN186">
        <f t="shared" ca="1" si="36"/>
        <v>1.7431025591470886</v>
      </c>
      <c r="AP186" s="1"/>
      <c r="AQ186" s="26"/>
    </row>
    <row r="187" spans="2:43">
      <c r="B187" s="1">
        <v>39990</v>
      </c>
      <c r="C187">
        <v>9.2650000000000006</v>
      </c>
      <c r="D187">
        <v>1.1659999999999999</v>
      </c>
      <c r="E187">
        <v>8.4000000000000005E-2</v>
      </c>
      <c r="F187">
        <v>0.82899999999999996</v>
      </c>
      <c r="G187">
        <v>1579.99</v>
      </c>
      <c r="I187" s="14">
        <f t="shared" si="39"/>
        <v>-4.8377156943303246E-2</v>
      </c>
      <c r="J187" s="15">
        <f t="shared" si="40"/>
        <v>1.7452006980802848E-2</v>
      </c>
      <c r="K187" s="15">
        <f t="shared" si="41"/>
        <v>-2.3255813953488191E-2</v>
      </c>
      <c r="L187" s="15">
        <f t="shared" si="41"/>
        <v>-2.8135990621336537E-2</v>
      </c>
      <c r="M187" s="16">
        <f t="shared" si="42"/>
        <v>1.3164813461069791E-2</v>
      </c>
      <c r="O187" s="13">
        <f t="shared" si="43"/>
        <v>-2.0579238634331282E-2</v>
      </c>
      <c r="Q187" s="5">
        <f t="shared" si="45"/>
        <v>86.198622259716473</v>
      </c>
      <c r="R187" s="6">
        <f t="shared" si="46"/>
        <v>97.754115907417599</v>
      </c>
      <c r="T187" s="11">
        <f t="shared" si="37"/>
        <v>0.88179020862256818</v>
      </c>
      <c r="V187" s="9">
        <v>39990</v>
      </c>
      <c r="W187">
        <v>46410.908100000001</v>
      </c>
      <c r="X187">
        <v>1800.9092000000001</v>
      </c>
      <c r="Y187">
        <v>13.598699999999999</v>
      </c>
      <c r="Z187">
        <v>1366.5319</v>
      </c>
      <c r="AC187" s="24">
        <f t="shared" si="47"/>
        <v>-4.5579721739711469E-2</v>
      </c>
      <c r="AE187" s="5">
        <f t="shared" si="48"/>
        <v>86.708129810340907</v>
      </c>
      <c r="AF187" s="6">
        <f t="shared" si="49"/>
        <v>97.754115907417599</v>
      </c>
      <c r="AH187" s="1">
        <f t="shared" si="38"/>
        <v>39990</v>
      </c>
      <c r="AI187">
        <f t="shared" si="44"/>
        <v>0.88700234261707922</v>
      </c>
      <c r="AJ187">
        <f t="shared" ref="AJ187:AJ250" ca="1" si="50">+_xlfn.PERCENTILE.INC(OFFSET(AI187,-52,0,52,1),0.1)</f>
        <v>0.84720249645674128</v>
      </c>
      <c r="AK187">
        <f t="shared" ref="AK187:AK250" ca="1" si="51">+_xlfn.PERCENTILE.INC(OFFSET(AI187,-52,0,52,1),0.25)</f>
        <v>0.90603700108772123</v>
      </c>
      <c r="AL187">
        <f t="shared" ref="AL187:AL250" ca="1" si="52">+_xlfn.PERCENTILE.INC(OFFSET(AI187,-52,0,52,1),0.5)</f>
        <v>0.96797229319883993</v>
      </c>
      <c r="AM187">
        <f t="shared" ref="AM187:AM250" ca="1" si="53">+_xlfn.PERCENTILE.INC(OFFSET(AI187,-52,0,52,1),0.75)</f>
        <v>1.551445829183568</v>
      </c>
      <c r="AN187">
        <f t="shared" ref="AN187:AN250" ca="1" si="54">+_xlfn.PERCENTILE.INC(OFFSET(AI187,-52,0,52,1),0.9)</f>
        <v>1.7431025591470886</v>
      </c>
      <c r="AP187" s="1"/>
      <c r="AQ187" s="26"/>
    </row>
    <row r="188" spans="2:43">
      <c r="B188" s="1">
        <v>39997</v>
      </c>
      <c r="C188">
        <v>10.6</v>
      </c>
      <c r="D188">
        <v>1.2649999999999999</v>
      </c>
      <c r="E188">
        <v>8.4000000000000005E-2</v>
      </c>
      <c r="F188">
        <v>0.90100000000000002</v>
      </c>
      <c r="G188">
        <v>1579.12</v>
      </c>
      <c r="I188" s="14">
        <f t="shared" si="39"/>
        <v>0.14409066378845115</v>
      </c>
      <c r="J188" s="15">
        <f t="shared" si="40"/>
        <v>8.4905660377358583E-2</v>
      </c>
      <c r="K188" s="15">
        <f t="shared" si="41"/>
        <v>0</v>
      </c>
      <c r="L188" s="15">
        <f t="shared" si="41"/>
        <v>8.6851628468033848E-2</v>
      </c>
      <c r="M188" s="16">
        <f t="shared" si="42"/>
        <v>-5.5063639643293527E-4</v>
      </c>
      <c r="O188" s="13">
        <f t="shared" si="43"/>
        <v>7.8961988158460894E-2</v>
      </c>
      <c r="Q188" s="5">
        <f t="shared" si="45"/>
        <v>93.005036849863842</v>
      </c>
      <c r="R188" s="6">
        <f t="shared" si="46"/>
        <v>97.700288933297855</v>
      </c>
      <c r="T188" s="11">
        <f t="shared" si="37"/>
        <v>0.95194229070663683</v>
      </c>
      <c r="V188" s="9">
        <v>39997</v>
      </c>
      <c r="W188">
        <v>53097.225299999998</v>
      </c>
      <c r="X188">
        <v>1953.5286000000001</v>
      </c>
      <c r="Y188">
        <v>13.7029</v>
      </c>
      <c r="Z188">
        <v>1485.7062000000001</v>
      </c>
      <c r="AC188" s="24">
        <f t="shared" si="47"/>
        <v>0.14032462437169119</v>
      </c>
      <c r="AE188" s="5">
        <f t="shared" si="48"/>
        <v>98.875415555948834</v>
      </c>
      <c r="AF188" s="6">
        <f t="shared" si="49"/>
        <v>97.700288933297855</v>
      </c>
      <c r="AH188" s="1">
        <f t="shared" si="38"/>
        <v>39997</v>
      </c>
      <c r="AI188">
        <f t="shared" si="44"/>
        <v>1.0120278725424574</v>
      </c>
      <c r="AJ188">
        <f t="shared" ca="1" si="50"/>
        <v>0.85382356666870529</v>
      </c>
      <c r="AK188">
        <f t="shared" ca="1" si="51"/>
        <v>0.90603700108772123</v>
      </c>
      <c r="AL188">
        <f t="shared" ca="1" si="52"/>
        <v>0.96797229319883993</v>
      </c>
      <c r="AM188">
        <f t="shared" ca="1" si="53"/>
        <v>1.551445829183568</v>
      </c>
      <c r="AN188">
        <f t="shared" ca="1" si="54"/>
        <v>1.7431025591470886</v>
      </c>
      <c r="AP188" s="1"/>
      <c r="AQ188" s="26"/>
    </row>
    <row r="189" spans="2:43">
      <c r="B189" s="1">
        <v>40004</v>
      </c>
      <c r="C189">
        <v>11.385</v>
      </c>
      <c r="D189">
        <v>1.1459999999999999</v>
      </c>
      <c r="E189">
        <v>7.2999999999999995E-2</v>
      </c>
      <c r="F189">
        <v>0.81899999999999995</v>
      </c>
      <c r="G189">
        <v>1477.84</v>
      </c>
      <c r="I189" s="14">
        <f t="shared" si="39"/>
        <v>7.4056603773585028E-2</v>
      </c>
      <c r="J189" s="15">
        <f t="shared" si="40"/>
        <v>-9.4071146245059301E-2</v>
      </c>
      <c r="K189" s="15">
        <f t="shared" si="41"/>
        <v>-0.13095238095238104</v>
      </c>
      <c r="L189" s="15">
        <f t="shared" si="41"/>
        <v>-9.1009988901220917E-2</v>
      </c>
      <c r="M189" s="16">
        <f t="shared" si="42"/>
        <v>-6.4136987689345948E-2</v>
      </c>
      <c r="O189" s="13">
        <f t="shared" si="43"/>
        <v>-6.0494228081269058E-2</v>
      </c>
      <c r="Q189" s="5">
        <f t="shared" si="45"/>
        <v>87.378768937961354</v>
      </c>
      <c r="R189" s="6">
        <f t="shared" si="46"/>
        <v>91.434086704737382</v>
      </c>
      <c r="T189" s="11">
        <f t="shared" si="37"/>
        <v>0.955647637408228</v>
      </c>
      <c r="V189" s="9">
        <v>40004</v>
      </c>
      <c r="W189">
        <v>57030.3531</v>
      </c>
      <c r="X189">
        <v>1770.3852999999999</v>
      </c>
      <c r="Y189">
        <v>11.8012</v>
      </c>
      <c r="Z189">
        <v>1350.6420000000001</v>
      </c>
      <c r="AC189" s="24">
        <f t="shared" si="47"/>
        <v>6.3862255688651892E-2</v>
      </c>
      <c r="AE189" s="5">
        <f t="shared" si="48"/>
        <v>105.18982262550455</v>
      </c>
      <c r="AF189" s="6">
        <f t="shared" si="49"/>
        <v>91.434086704737382</v>
      </c>
      <c r="AH189" s="1">
        <f t="shared" si="38"/>
        <v>40004</v>
      </c>
      <c r="AI189">
        <f t="shared" si="44"/>
        <v>1.1504442863325985</v>
      </c>
      <c r="AJ189">
        <f t="shared" ca="1" si="50"/>
        <v>0.85829168958811819</v>
      </c>
      <c r="AK189">
        <f t="shared" ca="1" si="51"/>
        <v>0.90806260760503776</v>
      </c>
      <c r="AL189">
        <f t="shared" ca="1" si="52"/>
        <v>0.97190086038840406</v>
      </c>
      <c r="AM189">
        <f t="shared" ca="1" si="53"/>
        <v>1.551445829183568</v>
      </c>
      <c r="AN189">
        <f t="shared" ca="1" si="54"/>
        <v>1.7431025591470886</v>
      </c>
      <c r="AP189" s="1"/>
      <c r="AQ189" s="26"/>
    </row>
    <row r="190" spans="2:43">
      <c r="B190" s="1">
        <v>40011</v>
      </c>
      <c r="C190">
        <v>10.836</v>
      </c>
      <c r="D190">
        <v>1.2450000000000001</v>
      </c>
      <c r="E190">
        <v>7.0999999999999994E-2</v>
      </c>
      <c r="F190">
        <v>0.83399999999999996</v>
      </c>
      <c r="G190">
        <v>1622.67</v>
      </c>
      <c r="I190" s="14">
        <f t="shared" si="39"/>
        <v>-4.822134387351773E-2</v>
      </c>
      <c r="J190" s="15">
        <f t="shared" si="40"/>
        <v>8.6387434554973996E-2</v>
      </c>
      <c r="K190" s="15">
        <f t="shared" si="41"/>
        <v>-2.7397260273972601E-2</v>
      </c>
      <c r="L190" s="15">
        <f t="shared" si="41"/>
        <v>1.831501831501825E-2</v>
      </c>
      <c r="M190" s="16">
        <f t="shared" si="42"/>
        <v>9.8001136794240384E-2</v>
      </c>
      <c r="O190" s="13">
        <f t="shared" si="43"/>
        <v>7.2709621806254787E-3</v>
      </c>
      <c r="Q190" s="5">
        <f t="shared" si="45"/>
        <v>88.014096662298883</v>
      </c>
      <c r="R190" s="6">
        <f t="shared" si="46"/>
        <v>100.39473114354479</v>
      </c>
      <c r="T190" s="11">
        <f t="shared" si="37"/>
        <v>0.87668043591307565</v>
      </c>
      <c r="V190" s="9">
        <v>40011</v>
      </c>
      <c r="W190">
        <v>54277.163699999997</v>
      </c>
      <c r="X190">
        <v>1923.0047</v>
      </c>
      <c r="Y190">
        <v>11.566700000000001</v>
      </c>
      <c r="Z190">
        <v>1374.4768999999999</v>
      </c>
      <c r="AC190" s="24">
        <f t="shared" si="47"/>
        <v>-4.2762490995045907E-2</v>
      </c>
      <c r="AE190" s="5">
        <f t="shared" si="48"/>
        <v>100.69164378271093</v>
      </c>
      <c r="AF190" s="6">
        <f t="shared" si="49"/>
        <v>100.39473114354479</v>
      </c>
      <c r="AH190" s="1">
        <f t="shared" si="38"/>
        <v>40011</v>
      </c>
      <c r="AI190">
        <f t="shared" si="44"/>
        <v>1.0029574524059595</v>
      </c>
      <c r="AJ190">
        <f t="shared" ca="1" si="50"/>
        <v>0.88750430543598435</v>
      </c>
      <c r="AK190">
        <f t="shared" ca="1" si="51"/>
        <v>0.91013458317057561</v>
      </c>
      <c r="AL190">
        <f t="shared" ca="1" si="52"/>
        <v>0.97403934344611964</v>
      </c>
      <c r="AM190">
        <f t="shared" ca="1" si="53"/>
        <v>1.551445829183568</v>
      </c>
      <c r="AN190">
        <f t="shared" ca="1" si="54"/>
        <v>1.7431025591470886</v>
      </c>
      <c r="AP190" s="1"/>
      <c r="AQ190" s="26"/>
    </row>
    <row r="191" spans="2:43">
      <c r="B191" s="1">
        <v>40018</v>
      </c>
      <c r="C191">
        <v>10.443</v>
      </c>
      <c r="D191">
        <v>1.2450000000000001</v>
      </c>
      <c r="E191">
        <v>8.4000000000000005E-2</v>
      </c>
      <c r="F191">
        <v>0.877</v>
      </c>
      <c r="G191">
        <v>1675.1</v>
      </c>
      <c r="I191" s="14">
        <f t="shared" si="39"/>
        <v>-3.6267995570321232E-2</v>
      </c>
      <c r="J191" s="15">
        <f t="shared" si="40"/>
        <v>0</v>
      </c>
      <c r="K191" s="15">
        <f t="shared" si="41"/>
        <v>0.18309859154929597</v>
      </c>
      <c r="L191" s="15">
        <f t="shared" si="41"/>
        <v>5.1558752997602042E-2</v>
      </c>
      <c r="M191" s="16">
        <f t="shared" si="42"/>
        <v>3.2310944307838207E-2</v>
      </c>
      <c r="O191" s="13">
        <f t="shared" si="43"/>
        <v>4.9597337244144196E-2</v>
      </c>
      <c r="Q191" s="5">
        <f t="shared" si="45"/>
        <v>92.379361496697641</v>
      </c>
      <c r="R191" s="6">
        <f t="shared" si="46"/>
        <v>103.63857971032425</v>
      </c>
      <c r="T191" s="11">
        <f t="shared" si="37"/>
        <v>0.89136074379736996</v>
      </c>
      <c r="V191" s="9">
        <v>40018</v>
      </c>
      <c r="W191">
        <v>52310.599800000004</v>
      </c>
      <c r="X191">
        <v>1923.0047</v>
      </c>
      <c r="Y191">
        <v>13.5466</v>
      </c>
      <c r="Z191">
        <v>1445.9813999999999</v>
      </c>
      <c r="AC191" s="24">
        <f t="shared" si="47"/>
        <v>-3.2916555983476002E-2</v>
      </c>
      <c r="AE191" s="5">
        <f t="shared" si="48"/>
        <v>97.3772216530691</v>
      </c>
      <c r="AF191" s="6">
        <f t="shared" si="49"/>
        <v>103.63857971032425</v>
      </c>
      <c r="AH191" s="1">
        <f t="shared" si="38"/>
        <v>40018</v>
      </c>
      <c r="AI191">
        <f t="shared" si="44"/>
        <v>0.93958467903790277</v>
      </c>
      <c r="AJ191">
        <f t="shared" ca="1" si="50"/>
        <v>0.89288341637115576</v>
      </c>
      <c r="AK191">
        <f t="shared" ca="1" si="51"/>
        <v>0.91278292950967299</v>
      </c>
      <c r="AL191">
        <f t="shared" ca="1" si="52"/>
        <v>0.9808023998829738</v>
      </c>
      <c r="AM191">
        <f t="shared" ca="1" si="53"/>
        <v>1.551445829183568</v>
      </c>
      <c r="AN191">
        <f t="shared" ca="1" si="54"/>
        <v>1.7431025591470886</v>
      </c>
      <c r="AP191" s="1"/>
      <c r="AQ191" s="26"/>
    </row>
    <row r="192" spans="2:43">
      <c r="B192" s="1">
        <v>40025</v>
      </c>
      <c r="C192">
        <v>10.914</v>
      </c>
      <c r="D192">
        <v>1.2849999999999999</v>
      </c>
      <c r="E192">
        <v>8.5999999999999993E-2</v>
      </c>
      <c r="F192">
        <v>0.872</v>
      </c>
      <c r="G192">
        <v>1719.87</v>
      </c>
      <c r="I192" s="14">
        <f t="shared" si="39"/>
        <v>4.5101982189026169E-2</v>
      </c>
      <c r="J192" s="15">
        <f t="shared" si="40"/>
        <v>3.2128514056224855E-2</v>
      </c>
      <c r="K192" s="15">
        <f t="shared" si="41"/>
        <v>2.3809523809523725E-2</v>
      </c>
      <c r="L192" s="15">
        <f t="shared" si="41"/>
        <v>-5.7012542759407037E-3</v>
      </c>
      <c r="M192" s="16">
        <f t="shared" si="42"/>
        <v>2.6726762581338326E-2</v>
      </c>
      <c r="O192" s="13">
        <f t="shared" si="43"/>
        <v>2.3834691444708511E-2</v>
      </c>
      <c r="Q192" s="5">
        <f t="shared" si="45"/>
        <v>94.581195073830614</v>
      </c>
      <c r="R192" s="6">
        <f t="shared" si="46"/>
        <v>106.40850342450919</v>
      </c>
      <c r="T192" s="11">
        <f t="shared" si="37"/>
        <v>0.88884996997378707</v>
      </c>
      <c r="V192" s="9">
        <v>40025</v>
      </c>
      <c r="W192">
        <v>54670.4764</v>
      </c>
      <c r="X192">
        <v>1984.0525</v>
      </c>
      <c r="Y192">
        <v>13.9374</v>
      </c>
      <c r="Z192">
        <v>1438.0364999999999</v>
      </c>
      <c r="AC192" s="24">
        <f t="shared" si="47"/>
        <v>4.3329824453070036E-2</v>
      </c>
      <c r="AE192" s="5">
        <f t="shared" si="48"/>
        <v>101.59655957302427</v>
      </c>
      <c r="AF192" s="6">
        <f t="shared" si="49"/>
        <v>106.40850342450919</v>
      </c>
      <c r="AH192" s="1">
        <f t="shared" si="38"/>
        <v>40025</v>
      </c>
      <c r="AI192">
        <f t="shared" si="44"/>
        <v>0.9547785778709057</v>
      </c>
      <c r="AJ192">
        <f t="shared" ca="1" si="50"/>
        <v>0.90087407095119854</v>
      </c>
      <c r="AK192">
        <f t="shared" ca="1" si="51"/>
        <v>0.92228898450935337</v>
      </c>
      <c r="AL192">
        <f t="shared" ca="1" si="52"/>
        <v>0.9808023998829738</v>
      </c>
      <c r="AM192">
        <f t="shared" ca="1" si="53"/>
        <v>1.551445829183568</v>
      </c>
      <c r="AN192">
        <f t="shared" ca="1" si="54"/>
        <v>1.7431025591470886</v>
      </c>
      <c r="AP192" s="1"/>
      <c r="AQ192" s="26"/>
    </row>
    <row r="193" spans="2:43">
      <c r="B193" s="1">
        <v>40032</v>
      </c>
      <c r="C193">
        <v>10.726000000000001</v>
      </c>
      <c r="D193">
        <v>1.403</v>
      </c>
      <c r="E193">
        <v>8.3000000000000004E-2</v>
      </c>
      <c r="F193">
        <v>0.89200000000000002</v>
      </c>
      <c r="G193">
        <v>1799.53</v>
      </c>
      <c r="I193" s="14">
        <f t="shared" si="39"/>
        <v>-1.7225581821513569E-2</v>
      </c>
      <c r="J193" s="15">
        <f t="shared" si="40"/>
        <v>9.1828793774319184E-2</v>
      </c>
      <c r="K193" s="15">
        <f t="shared" si="41"/>
        <v>-3.4883720930232398E-2</v>
      </c>
      <c r="L193" s="15">
        <f t="shared" si="41"/>
        <v>2.2935779816513735E-2</v>
      </c>
      <c r="M193" s="16">
        <f t="shared" si="42"/>
        <v>4.631745422619149E-2</v>
      </c>
      <c r="O193" s="13">
        <f t="shared" si="43"/>
        <v>1.5663817709771738E-2</v>
      </c>
      <c r="Q193" s="5">
        <f t="shared" si="45"/>
        <v>96.062697672239452</v>
      </c>
      <c r="R193" s="6">
        <f t="shared" si="46"/>
        <v>111.33707441115143</v>
      </c>
      <c r="T193" s="11">
        <f t="shared" si="37"/>
        <v>0.86280960929055894</v>
      </c>
      <c r="V193" s="9">
        <v>40032</v>
      </c>
      <c r="W193">
        <v>53726.525800000003</v>
      </c>
      <c r="X193">
        <v>2167.1958</v>
      </c>
      <c r="Y193">
        <v>13.416399999999999</v>
      </c>
      <c r="Z193">
        <v>1469.8163</v>
      </c>
      <c r="AC193" s="24">
        <f t="shared" si="47"/>
        <v>-1.2512219483107268E-2</v>
      </c>
      <c r="AE193" s="5">
        <f t="shared" si="48"/>
        <v>100.325361120918</v>
      </c>
      <c r="AF193" s="6">
        <f t="shared" si="49"/>
        <v>111.33707441115143</v>
      </c>
      <c r="AH193" s="1">
        <f t="shared" si="38"/>
        <v>40032</v>
      </c>
      <c r="AI193">
        <f t="shared" si="44"/>
        <v>0.90109571902734942</v>
      </c>
      <c r="AJ193">
        <f t="shared" ca="1" si="50"/>
        <v>0.90306487577631711</v>
      </c>
      <c r="AK193">
        <f t="shared" ca="1" si="51"/>
        <v>0.93490933066080983</v>
      </c>
      <c r="AL193">
        <f t="shared" ca="1" si="52"/>
        <v>0.9808023998829738</v>
      </c>
      <c r="AM193">
        <f t="shared" ca="1" si="53"/>
        <v>1.551445829183568</v>
      </c>
      <c r="AN193">
        <f t="shared" ca="1" si="54"/>
        <v>1.7431025591470886</v>
      </c>
      <c r="AP193" s="1"/>
      <c r="AQ193" s="26"/>
    </row>
    <row r="194" spans="2:43">
      <c r="B194" s="1">
        <v>40039</v>
      </c>
      <c r="C194">
        <v>11.228</v>
      </c>
      <c r="D194">
        <v>1.3440000000000001</v>
      </c>
      <c r="E194">
        <v>7.8E-2</v>
      </c>
      <c r="F194">
        <v>0.86799999999999999</v>
      </c>
      <c r="G194">
        <v>1761.61</v>
      </c>
      <c r="I194" s="14">
        <f t="shared" si="39"/>
        <v>4.6802162968487604E-2</v>
      </c>
      <c r="J194" s="15">
        <f t="shared" si="40"/>
        <v>-4.2052744119743357E-2</v>
      </c>
      <c r="K194" s="15">
        <f t="shared" si="41"/>
        <v>-6.024096385542177E-2</v>
      </c>
      <c r="L194" s="15">
        <f t="shared" si="41"/>
        <v>-2.6905829596412634E-2</v>
      </c>
      <c r="M194" s="16">
        <f t="shared" si="42"/>
        <v>-2.1072168844087136E-2</v>
      </c>
      <c r="O194" s="13">
        <f t="shared" si="43"/>
        <v>-2.0599343650772539E-2</v>
      </c>
      <c r="Q194" s="5">
        <f t="shared" si="45"/>
        <v>94.083869150868722</v>
      </c>
      <c r="R194" s="6">
        <f t="shared" si="46"/>
        <v>108.99096078055295</v>
      </c>
      <c r="T194" s="11">
        <f t="shared" si="37"/>
        <v>0.86322634902082562</v>
      </c>
      <c r="V194" s="9">
        <v>40039</v>
      </c>
      <c r="W194">
        <v>56243.727599999998</v>
      </c>
      <c r="X194">
        <v>2075.6241</v>
      </c>
      <c r="Y194">
        <v>12.6869</v>
      </c>
      <c r="Z194">
        <v>1430.0915</v>
      </c>
      <c r="AC194" s="24">
        <f t="shared" si="47"/>
        <v>4.1532811754948301E-2</v>
      </c>
      <c r="AE194" s="5">
        <f t="shared" si="48"/>
        <v>104.49215545860029</v>
      </c>
      <c r="AF194" s="6">
        <f t="shared" si="49"/>
        <v>108.99096078055295</v>
      </c>
      <c r="AH194" s="1">
        <f t="shared" si="38"/>
        <v>40039</v>
      </c>
      <c r="AI194">
        <f t="shared" si="44"/>
        <v>0.95872313364581907</v>
      </c>
      <c r="AJ194">
        <f t="shared" ca="1" si="50"/>
        <v>0.90133943863684485</v>
      </c>
      <c r="AK194">
        <f t="shared" ca="1" si="51"/>
        <v>0.93490933066080983</v>
      </c>
      <c r="AL194">
        <f t="shared" ca="1" si="52"/>
        <v>0.9808023998829738</v>
      </c>
      <c r="AM194">
        <f t="shared" ca="1" si="53"/>
        <v>1.551445829183568</v>
      </c>
      <c r="AN194">
        <f t="shared" ca="1" si="54"/>
        <v>1.7431025591470886</v>
      </c>
      <c r="AP194" s="1"/>
      <c r="AQ194" s="26"/>
    </row>
    <row r="195" spans="2:43">
      <c r="B195" s="1">
        <v>40046</v>
      </c>
      <c r="C195">
        <v>11.621</v>
      </c>
      <c r="D195">
        <v>1.3640000000000001</v>
      </c>
      <c r="E195">
        <v>8.2000000000000003E-2</v>
      </c>
      <c r="F195">
        <v>0.86299999999999999</v>
      </c>
      <c r="G195">
        <v>1797.33</v>
      </c>
      <c r="I195" s="14">
        <f t="shared" si="39"/>
        <v>3.5001781261132958E-2</v>
      </c>
      <c r="J195" s="15">
        <f t="shared" si="40"/>
        <v>1.4880952380952328E-2</v>
      </c>
      <c r="K195" s="15">
        <f t="shared" si="41"/>
        <v>5.1282051282051322E-2</v>
      </c>
      <c r="L195" s="15">
        <f t="shared" si="41"/>
        <v>-5.7603686635945284E-3</v>
      </c>
      <c r="M195" s="16">
        <f t="shared" si="42"/>
        <v>2.0276905785048926E-2</v>
      </c>
      <c r="O195" s="13">
        <f t="shared" si="43"/>
        <v>2.385110406513552E-2</v>
      </c>
      <c r="Q195" s="5">
        <f t="shared" si="45"/>
        <v>96.327873304836686</v>
      </c>
      <c r="R195" s="6">
        <f t="shared" si="46"/>
        <v>111.20096022372219</v>
      </c>
      <c r="T195" s="11">
        <f t="shared" si="37"/>
        <v>0.86625037329747201</v>
      </c>
      <c r="V195" s="9">
        <v>40046</v>
      </c>
      <c r="W195">
        <v>58210.291499999999</v>
      </c>
      <c r="X195">
        <v>2106.1480000000001</v>
      </c>
      <c r="Y195">
        <v>13.3643</v>
      </c>
      <c r="Z195">
        <v>1422.1466</v>
      </c>
      <c r="AC195" s="24">
        <f t="shared" si="47"/>
        <v>3.3330985137568596E-2</v>
      </c>
      <c r="AE195" s="5">
        <f t="shared" si="48"/>
        <v>107.97498193918339</v>
      </c>
      <c r="AF195" s="6">
        <f t="shared" si="49"/>
        <v>111.20096022372219</v>
      </c>
      <c r="AH195" s="1">
        <f t="shared" si="38"/>
        <v>40046</v>
      </c>
      <c r="AI195">
        <f t="shared" si="44"/>
        <v>0.97098965442341023</v>
      </c>
      <c r="AJ195">
        <f t="shared" ca="1" si="50"/>
        <v>0.90133943863684485</v>
      </c>
      <c r="AK195">
        <f t="shared" ca="1" si="51"/>
        <v>0.93922325679273311</v>
      </c>
      <c r="AL195">
        <f t="shared" ca="1" si="52"/>
        <v>0.9808023998829738</v>
      </c>
      <c r="AM195">
        <f t="shared" ca="1" si="53"/>
        <v>1.551445829183568</v>
      </c>
      <c r="AN195">
        <f t="shared" ca="1" si="54"/>
        <v>1.7431025591470886</v>
      </c>
      <c r="AP195" s="1"/>
      <c r="AQ195" s="26"/>
    </row>
    <row r="196" spans="2:43">
      <c r="B196" s="1">
        <v>40053</v>
      </c>
      <c r="C196">
        <v>11.778</v>
      </c>
      <c r="D196">
        <v>1.502</v>
      </c>
      <c r="E196">
        <v>8.5000000000000006E-2</v>
      </c>
      <c r="F196">
        <v>0.85799999999999998</v>
      </c>
      <c r="G196">
        <v>1797.02</v>
      </c>
      <c r="I196" s="14">
        <f t="shared" si="39"/>
        <v>1.351002495482323E-2</v>
      </c>
      <c r="J196" s="15">
        <f t="shared" si="40"/>
        <v>0.10117302052785915</v>
      </c>
      <c r="K196" s="15">
        <f t="shared" si="41"/>
        <v>3.6585365853658569E-2</v>
      </c>
      <c r="L196" s="15">
        <f t="shared" si="41"/>
        <v>-5.7937427578215184E-3</v>
      </c>
      <c r="M196" s="16">
        <f t="shared" si="42"/>
        <v>-1.7247806468478899E-4</v>
      </c>
      <c r="O196" s="13">
        <f t="shared" si="43"/>
        <v>3.6368667144629857E-2</v>
      </c>
      <c r="Q196" s="5">
        <f t="shared" si="45"/>
        <v>99.831189665810371</v>
      </c>
      <c r="R196" s="6">
        <f t="shared" si="46"/>
        <v>111.18178049731172</v>
      </c>
      <c r="T196" s="11">
        <f t="shared" si="37"/>
        <v>0.89790961450040996</v>
      </c>
      <c r="V196" s="9">
        <v>40053</v>
      </c>
      <c r="W196">
        <v>58996.917000000001</v>
      </c>
      <c r="X196">
        <v>2319.8152</v>
      </c>
      <c r="Y196">
        <v>13.8592</v>
      </c>
      <c r="Z196">
        <v>1414.2016000000001</v>
      </c>
      <c r="AC196" s="24">
        <f t="shared" si="47"/>
        <v>1.6060338587650692E-2</v>
      </c>
      <c r="AE196" s="5">
        <f t="shared" si="48"/>
        <v>109.70909670812216</v>
      </c>
      <c r="AF196" s="6">
        <f t="shared" si="49"/>
        <v>111.18178049731172</v>
      </c>
      <c r="AH196" s="1">
        <f t="shared" si="38"/>
        <v>40053</v>
      </c>
      <c r="AI196">
        <f t="shared" si="44"/>
        <v>0.9867542705054525</v>
      </c>
      <c r="AJ196">
        <f t="shared" ca="1" si="50"/>
        <v>0.90133943863684485</v>
      </c>
      <c r="AK196">
        <f t="shared" ca="1" si="51"/>
        <v>0.94109414941310843</v>
      </c>
      <c r="AL196">
        <f t="shared" ca="1" si="52"/>
        <v>0.9808023998829738</v>
      </c>
      <c r="AM196">
        <f t="shared" ca="1" si="53"/>
        <v>1.551445829183568</v>
      </c>
      <c r="AN196">
        <f t="shared" ca="1" si="54"/>
        <v>1.7431025591470886</v>
      </c>
      <c r="AP196" s="1"/>
      <c r="AQ196" s="26"/>
    </row>
    <row r="197" spans="2:43">
      <c r="B197" s="1">
        <v>40060</v>
      </c>
      <c r="C197">
        <v>11.15</v>
      </c>
      <c r="D197">
        <v>1.532</v>
      </c>
      <c r="E197">
        <v>8.2000000000000003E-2</v>
      </c>
      <c r="F197">
        <v>0.84399999999999997</v>
      </c>
      <c r="G197">
        <v>1779.25</v>
      </c>
      <c r="I197" s="14">
        <f t="shared" si="39"/>
        <v>-5.3319748683987145E-2</v>
      </c>
      <c r="J197" s="15">
        <f t="shared" si="40"/>
        <v>1.9973368841544659E-2</v>
      </c>
      <c r="K197" s="15">
        <f t="shared" si="41"/>
        <v>-3.5294117647058809E-2</v>
      </c>
      <c r="L197" s="15">
        <f t="shared" si="41"/>
        <v>-1.631701631701632E-2</v>
      </c>
      <c r="M197" s="16">
        <f t="shared" si="42"/>
        <v>-9.8885933378592972E-3</v>
      </c>
      <c r="O197" s="13">
        <f t="shared" si="43"/>
        <v>-2.1239378451629404E-2</v>
      </c>
      <c r="Q197" s="5">
        <f t="shared" si="45"/>
        <v>97.710837247221832</v>
      </c>
      <c r="R197" s="6">
        <f t="shared" si="46"/>
        <v>110.08234908339467</v>
      </c>
      <c r="T197" s="11">
        <f t="shared" si="37"/>
        <v>0.88761584450927189</v>
      </c>
      <c r="V197" s="9">
        <v>40060</v>
      </c>
      <c r="W197">
        <v>55850.414799999999</v>
      </c>
      <c r="X197">
        <v>2365.6010000000001</v>
      </c>
      <c r="Y197">
        <v>13.286099999999999</v>
      </c>
      <c r="Z197">
        <v>1390.3668</v>
      </c>
      <c r="AC197" s="24">
        <f t="shared" si="47"/>
        <v>-4.9771954172424665E-2</v>
      </c>
      <c r="AE197" s="5">
        <f t="shared" si="48"/>
        <v>104.24866057446741</v>
      </c>
      <c r="AF197" s="6">
        <f t="shared" si="49"/>
        <v>110.08234908339467</v>
      </c>
      <c r="AH197" s="1">
        <f t="shared" si="38"/>
        <v>40060</v>
      </c>
      <c r="AI197">
        <f t="shared" si="44"/>
        <v>0.94700614078912992</v>
      </c>
      <c r="AJ197">
        <f t="shared" ca="1" si="50"/>
        <v>0.90133943863684485</v>
      </c>
      <c r="AK197">
        <f t="shared" ca="1" si="51"/>
        <v>0.94509112917851934</v>
      </c>
      <c r="AL197">
        <f t="shared" ca="1" si="52"/>
        <v>0.98708911349152872</v>
      </c>
      <c r="AM197">
        <f t="shared" ca="1" si="53"/>
        <v>1.551445829183568</v>
      </c>
      <c r="AN197">
        <f t="shared" ca="1" si="54"/>
        <v>1.7431025591470886</v>
      </c>
      <c r="AP197" s="1"/>
      <c r="AQ197" s="26"/>
    </row>
    <row r="198" spans="2:43">
      <c r="B198" s="1">
        <v>40067</v>
      </c>
      <c r="C198">
        <v>11.542</v>
      </c>
      <c r="D198">
        <v>1.66</v>
      </c>
      <c r="E198">
        <v>8.2000000000000003E-2</v>
      </c>
      <c r="F198">
        <v>0.89700000000000002</v>
      </c>
      <c r="G198">
        <v>1900.18</v>
      </c>
      <c r="I198" s="14">
        <f t="shared" si="39"/>
        <v>3.5156950672645682E-2</v>
      </c>
      <c r="J198" s="15">
        <f t="shared" si="40"/>
        <v>8.3550913838120078E-2</v>
      </c>
      <c r="K198" s="15">
        <f t="shared" si="41"/>
        <v>0</v>
      </c>
      <c r="L198" s="15">
        <f t="shared" si="41"/>
        <v>6.2796208530805808E-2</v>
      </c>
      <c r="M198" s="16">
        <f t="shared" si="42"/>
        <v>6.7966839960657666E-2</v>
      </c>
      <c r="O198" s="13">
        <f t="shared" si="43"/>
        <v>4.5376018260392892E-2</v>
      </c>
      <c r="Q198" s="5">
        <f t="shared" si="45"/>
        <v>102.14456598239005</v>
      </c>
      <c r="R198" s="6">
        <f t="shared" si="46"/>
        <v>117.56429848603901</v>
      </c>
      <c r="T198" s="11">
        <f t="shared" ref="T198:T261" si="55">+Q198/R198</f>
        <v>0.86884000753442947</v>
      </c>
      <c r="V198" s="9">
        <v>40067</v>
      </c>
      <c r="W198">
        <v>57816.9787</v>
      </c>
      <c r="X198">
        <v>2564.0063</v>
      </c>
      <c r="Y198">
        <v>13.3643</v>
      </c>
      <c r="Z198">
        <v>1477.7612999999999</v>
      </c>
      <c r="AC198" s="24">
        <f t="shared" si="47"/>
        <v>3.7713865508344893E-2</v>
      </c>
      <c r="AE198" s="5">
        <f t="shared" si="48"/>
        <v>108.18028053879797</v>
      </c>
      <c r="AF198" s="6">
        <f t="shared" si="49"/>
        <v>117.56429848603901</v>
      </c>
      <c r="AH198" s="1">
        <f t="shared" ref="AH198:AH261" si="56">+B198</f>
        <v>40067</v>
      </c>
      <c r="AI198">
        <f t="shared" si="44"/>
        <v>0.92017969682900469</v>
      </c>
      <c r="AJ198">
        <f t="shared" ca="1" si="50"/>
        <v>0.90133943863684485</v>
      </c>
      <c r="AK198">
        <f t="shared" ca="1" si="51"/>
        <v>0.94509112917851934</v>
      </c>
      <c r="AL198">
        <f t="shared" ca="1" si="52"/>
        <v>0.98708911349152872</v>
      </c>
      <c r="AM198">
        <f t="shared" ca="1" si="53"/>
        <v>1.551445829183568</v>
      </c>
      <c r="AN198">
        <f t="shared" ca="1" si="54"/>
        <v>1.7431025591470886</v>
      </c>
      <c r="AP198" s="1"/>
      <c r="AQ198" s="26"/>
    </row>
    <row r="199" spans="2:43">
      <c r="B199" s="1">
        <v>40074</v>
      </c>
      <c r="C199">
        <v>11.699</v>
      </c>
      <c r="D199">
        <v>1.66</v>
      </c>
      <c r="E199">
        <v>8.1000000000000003E-2</v>
      </c>
      <c r="F199">
        <v>0.96399999999999997</v>
      </c>
      <c r="G199">
        <v>2007.6</v>
      </c>
      <c r="I199" s="14">
        <f t="shared" ref="I199:I262" si="57">+C199/C198-1</f>
        <v>1.360249523479462E-2</v>
      </c>
      <c r="J199" s="15">
        <f t="shared" ref="J199:J262" si="58">+D199/D198-1</f>
        <v>0</v>
      </c>
      <c r="K199" s="15">
        <f t="shared" ref="K199:L262" si="59">+E199/E198-1</f>
        <v>-1.2195121951219523E-2</v>
      </c>
      <c r="L199" s="15">
        <f t="shared" si="59"/>
        <v>7.46934225195095E-2</v>
      </c>
      <c r="M199" s="16">
        <f t="shared" ref="M199:M262" si="60">+G199/G198-1</f>
        <v>5.6531486490753347E-2</v>
      </c>
      <c r="O199" s="13">
        <f t="shared" ref="O199:O262" si="61">+AVERAGE(I199:L199)</f>
        <v>1.9025198950771149E-2</v>
      </c>
      <c r="Q199" s="5">
        <f t="shared" si="45"/>
        <v>104.08788667194518</v>
      </c>
      <c r="R199" s="6">
        <f t="shared" si="46"/>
        <v>124.21038303769741</v>
      </c>
      <c r="T199" s="11">
        <f t="shared" si="55"/>
        <v>0.83799666442019494</v>
      </c>
      <c r="V199" s="9">
        <v>40074</v>
      </c>
      <c r="W199">
        <v>58603.604200000002</v>
      </c>
      <c r="X199">
        <v>2564.0063</v>
      </c>
      <c r="Y199">
        <v>13.0777</v>
      </c>
      <c r="Z199">
        <v>1588.9906000000001</v>
      </c>
      <c r="AC199" s="24">
        <f t="shared" si="47"/>
        <v>1.4492333273540518E-2</v>
      </c>
      <c r="AE199" s="5">
        <f t="shared" si="48"/>
        <v>109.74806521799134</v>
      </c>
      <c r="AF199" s="6">
        <f t="shared" si="49"/>
        <v>124.21038303769741</v>
      </c>
      <c r="AH199" s="1">
        <f t="shared" si="56"/>
        <v>40074</v>
      </c>
      <c r="AI199">
        <f t="shared" ref="AI199:AI262" si="62">+(AE199/$AE$6)/(AF199/$AF$6)</f>
        <v>0.88356595104197688</v>
      </c>
      <c r="AJ199">
        <f t="shared" ca="1" si="50"/>
        <v>0.90133943863684485</v>
      </c>
      <c r="AK199">
        <f t="shared" ca="1" si="51"/>
        <v>0.94109414941310843</v>
      </c>
      <c r="AL199">
        <f t="shared" ca="1" si="52"/>
        <v>0.98046755689689746</v>
      </c>
      <c r="AM199">
        <f t="shared" ca="1" si="53"/>
        <v>1.551445829183568</v>
      </c>
      <c r="AN199">
        <f t="shared" ca="1" si="54"/>
        <v>1.7431025591470886</v>
      </c>
      <c r="AP199" s="1"/>
      <c r="AQ199" s="26"/>
    </row>
    <row r="200" spans="2:43">
      <c r="B200" s="1">
        <v>40081</v>
      </c>
      <c r="C200">
        <v>11.464</v>
      </c>
      <c r="D200">
        <v>1.7689999999999999</v>
      </c>
      <c r="E200">
        <v>8.5000000000000006E-2</v>
      </c>
      <c r="F200">
        <v>1.0509999999999999</v>
      </c>
      <c r="G200">
        <v>2015.83</v>
      </c>
      <c r="I200" s="14">
        <f t="shared" si="57"/>
        <v>-2.0087186939054535E-2</v>
      </c>
      <c r="J200" s="15">
        <f t="shared" si="58"/>
        <v>6.5662650602409611E-2</v>
      </c>
      <c r="K200" s="15">
        <f t="shared" si="59"/>
        <v>4.9382716049382713E-2</v>
      </c>
      <c r="L200" s="15">
        <f t="shared" si="59"/>
        <v>9.0248962655601561E-2</v>
      </c>
      <c r="M200" s="16">
        <f t="shared" si="60"/>
        <v>4.0994221956565102E-3</v>
      </c>
      <c r="O200" s="13">
        <f t="shared" si="61"/>
        <v>4.6301785592084838E-2</v>
      </c>
      <c r="Q200" s="5">
        <f t="shared" ref="Q200:Q263" si="63">+Q199*(1+O200)</f>
        <v>108.90734168336282</v>
      </c>
      <c r="R200" s="6">
        <f t="shared" ref="R200:R263" si="64">+R199*(1+M200)</f>
        <v>124.71957383885315</v>
      </c>
      <c r="T200" s="11">
        <f t="shared" si="55"/>
        <v>0.87321771820740102</v>
      </c>
      <c r="V200" s="9">
        <v>40081</v>
      </c>
      <c r="W200">
        <v>57423.6659</v>
      </c>
      <c r="X200">
        <v>2731.8876</v>
      </c>
      <c r="Y200">
        <v>13.8592</v>
      </c>
      <c r="Z200">
        <v>1731.9998000000001</v>
      </c>
      <c r="AC200" s="24">
        <f t="shared" ref="AC200:AC263" si="65">+SUMPRODUCT(I200:L200,W199:Z199)/SUM(W199:AA199)</f>
        <v>-1.3776899195847146E-2</v>
      </c>
      <c r="AE200" s="5">
        <f t="shared" ref="AE200:AE263" si="66">+AE199*(1+AC200)</f>
        <v>108.23607718654381</v>
      </c>
      <c r="AF200" s="6">
        <f t="shared" ref="AF200:AF263" si="67">+AF199*(1+M200)</f>
        <v>124.71957383885315</v>
      </c>
      <c r="AH200" s="1">
        <f t="shared" si="56"/>
        <v>40081</v>
      </c>
      <c r="AI200">
        <f t="shared" si="62"/>
        <v>0.86783552777684092</v>
      </c>
      <c r="AJ200">
        <f t="shared" ca="1" si="50"/>
        <v>0.90068235571347943</v>
      </c>
      <c r="AK200">
        <f t="shared" ca="1" si="51"/>
        <v>0.93922325679273311</v>
      </c>
      <c r="AL200">
        <f t="shared" ca="1" si="52"/>
        <v>0.98032605705467457</v>
      </c>
      <c r="AM200">
        <f t="shared" ca="1" si="53"/>
        <v>1.551445829183568</v>
      </c>
      <c r="AN200">
        <f t="shared" ca="1" si="54"/>
        <v>1.7431025591470886</v>
      </c>
      <c r="AP200" s="1"/>
      <c r="AQ200" s="26"/>
    </row>
    <row r="201" spans="2:43">
      <c r="B201" s="1">
        <v>40088</v>
      </c>
      <c r="C201">
        <v>11.189</v>
      </c>
      <c r="D201">
        <v>1.8580000000000001</v>
      </c>
      <c r="E201">
        <v>8.4000000000000005E-2</v>
      </c>
      <c r="F201">
        <v>1.085</v>
      </c>
      <c r="G201">
        <v>2024.8</v>
      </c>
      <c r="I201" s="14">
        <f t="shared" si="57"/>
        <v>-2.3988136775994429E-2</v>
      </c>
      <c r="J201" s="15">
        <f t="shared" si="58"/>
        <v>5.0310910118711138E-2</v>
      </c>
      <c r="K201" s="15">
        <f t="shared" si="59"/>
        <v>-1.1764705882352899E-2</v>
      </c>
      <c r="L201" s="15">
        <f t="shared" si="59"/>
        <v>3.2350142721217834E-2</v>
      </c>
      <c r="M201" s="16">
        <f t="shared" si="60"/>
        <v>4.4497799913683078E-3</v>
      </c>
      <c r="O201" s="13">
        <f t="shared" si="61"/>
        <v>1.1727052545395411E-2</v>
      </c>
      <c r="Q201" s="5">
        <f t="shared" si="63"/>
        <v>110.18450380186295</v>
      </c>
      <c r="R201" s="6">
        <f t="shared" si="64"/>
        <v>125.27454850305327</v>
      </c>
      <c r="T201" s="11">
        <f t="shared" si="55"/>
        <v>0.87954421004500738</v>
      </c>
      <c r="V201" s="9">
        <v>40088</v>
      </c>
      <c r="W201">
        <v>56047.071199999998</v>
      </c>
      <c r="X201">
        <v>2869.2451000000001</v>
      </c>
      <c r="Y201">
        <v>13.6769</v>
      </c>
      <c r="Z201">
        <v>1787.6143999999999</v>
      </c>
      <c r="AC201" s="24">
        <f t="shared" si="65"/>
        <v>-1.913002565133436E-2</v>
      </c>
      <c r="AE201" s="5">
        <f t="shared" si="66"/>
        <v>106.16551825356542</v>
      </c>
      <c r="AF201" s="6">
        <f t="shared" si="67"/>
        <v>125.27454850305327</v>
      </c>
      <c r="AH201" s="1">
        <f t="shared" si="56"/>
        <v>40088</v>
      </c>
      <c r="AI201">
        <f t="shared" si="62"/>
        <v>0.84746278890781945</v>
      </c>
      <c r="AJ201">
        <f t="shared" ca="1" si="50"/>
        <v>0.89288341637115576</v>
      </c>
      <c r="AK201">
        <f t="shared" ca="1" si="51"/>
        <v>0.93364916675016918</v>
      </c>
      <c r="AL201">
        <f t="shared" ca="1" si="52"/>
        <v>0.98032605705467457</v>
      </c>
      <c r="AM201">
        <f t="shared" ca="1" si="53"/>
        <v>1.551445829183568</v>
      </c>
      <c r="AN201">
        <f t="shared" ca="1" si="54"/>
        <v>1.7431025591470886</v>
      </c>
      <c r="AP201" s="1"/>
      <c r="AQ201" s="26"/>
    </row>
    <row r="202" spans="2:43">
      <c r="B202" s="1">
        <v>40095</v>
      </c>
      <c r="C202">
        <v>11.385</v>
      </c>
      <c r="D202">
        <v>1.887</v>
      </c>
      <c r="E202">
        <v>8.7999999999999995E-2</v>
      </c>
      <c r="F202">
        <v>1.1379999999999999</v>
      </c>
      <c r="G202">
        <v>2169.04</v>
      </c>
      <c r="I202" s="14">
        <f t="shared" si="57"/>
        <v>1.7517204397175856E-2</v>
      </c>
      <c r="J202" s="15">
        <f t="shared" si="58"/>
        <v>1.5608180839612462E-2</v>
      </c>
      <c r="K202" s="15">
        <f t="shared" si="59"/>
        <v>4.761904761904745E-2</v>
      </c>
      <c r="L202" s="15">
        <f t="shared" si="59"/>
        <v>4.8847926267280961E-2</v>
      </c>
      <c r="M202" s="16">
        <f t="shared" si="60"/>
        <v>7.1236665349664108E-2</v>
      </c>
      <c r="O202" s="13">
        <f t="shared" si="61"/>
        <v>3.2398089780779182E-2</v>
      </c>
      <c r="Q202" s="5">
        <f t="shared" si="63"/>
        <v>113.7542712484863</v>
      </c>
      <c r="R202" s="6">
        <f t="shared" si="64"/>
        <v>134.19868959159552</v>
      </c>
      <c r="T202" s="11">
        <f t="shared" si="55"/>
        <v>0.84765560375196392</v>
      </c>
      <c r="V202" s="9">
        <v>40095</v>
      </c>
      <c r="W202">
        <v>57030.3531</v>
      </c>
      <c r="X202">
        <v>2915.0309000000002</v>
      </c>
      <c r="Y202">
        <v>14.197900000000001</v>
      </c>
      <c r="Z202">
        <v>1875.0089</v>
      </c>
      <c r="AC202" s="24">
        <f t="shared" si="65"/>
        <v>1.8356194848252735E-2</v>
      </c>
      <c r="AE202" s="5">
        <f t="shared" si="66"/>
        <v>108.1143131927936</v>
      </c>
      <c r="AF202" s="6">
        <f t="shared" si="67"/>
        <v>134.19868959159552</v>
      </c>
      <c r="AH202" s="1">
        <f t="shared" si="56"/>
        <v>40095</v>
      </c>
      <c r="AI202">
        <f t="shared" si="62"/>
        <v>0.80562868029349588</v>
      </c>
      <c r="AJ202">
        <f t="shared" ca="1" si="50"/>
        <v>0.88750430543598435</v>
      </c>
      <c r="AK202">
        <f t="shared" ca="1" si="51"/>
        <v>0.91728404866441049</v>
      </c>
      <c r="AL202">
        <f t="shared" ca="1" si="52"/>
        <v>0.97244374901365349</v>
      </c>
      <c r="AM202">
        <f t="shared" ca="1" si="53"/>
        <v>1.551445829183568</v>
      </c>
      <c r="AN202">
        <f t="shared" ca="1" si="54"/>
        <v>1.7431025591470886</v>
      </c>
      <c r="AP202" s="1"/>
      <c r="AQ202" s="26"/>
    </row>
    <row r="203" spans="2:43">
      <c r="B203" s="1">
        <v>40102</v>
      </c>
      <c r="C203">
        <v>11.935</v>
      </c>
      <c r="D203">
        <v>1.8580000000000001</v>
      </c>
      <c r="E203">
        <v>8.2000000000000003E-2</v>
      </c>
      <c r="F203">
        <v>1.147</v>
      </c>
      <c r="G203">
        <v>2207.2800000000002</v>
      </c>
      <c r="I203" s="14">
        <f t="shared" si="57"/>
        <v>4.8309178743961345E-2</v>
      </c>
      <c r="J203" s="15">
        <f t="shared" si="58"/>
        <v>-1.5368309485956466E-2</v>
      </c>
      <c r="K203" s="15">
        <f t="shared" si="59"/>
        <v>-6.8181818181818121E-2</v>
      </c>
      <c r="L203" s="15">
        <f t="shared" si="59"/>
        <v>7.9086115992970107E-3</v>
      </c>
      <c r="M203" s="16">
        <f t="shared" si="60"/>
        <v>1.7629919226939128E-2</v>
      </c>
      <c r="O203" s="13">
        <f t="shared" si="61"/>
        <v>-6.8330843311290579E-3</v>
      </c>
      <c r="Q203" s="5">
        <f t="shared" si="63"/>
        <v>112.97697872001926</v>
      </c>
      <c r="R203" s="6">
        <f t="shared" si="64"/>
        <v>136.56460164945642</v>
      </c>
      <c r="T203" s="11">
        <f t="shared" si="55"/>
        <v>0.82727864582372879</v>
      </c>
      <c r="V203" s="9">
        <v>40102</v>
      </c>
      <c r="W203">
        <v>59783.542600000001</v>
      </c>
      <c r="X203">
        <v>2470.9045000000001</v>
      </c>
      <c r="Y203">
        <v>13.2601</v>
      </c>
      <c r="Z203">
        <v>1890.8987999999999</v>
      </c>
      <c r="AC203" s="24">
        <f t="shared" si="65"/>
        <v>4.4055456144552751E-2</v>
      </c>
      <c r="AE203" s="5">
        <f t="shared" si="66"/>
        <v>112.87733857625716</v>
      </c>
      <c r="AF203" s="6">
        <f t="shared" si="67"/>
        <v>136.56460164945642</v>
      </c>
      <c r="AH203" s="1">
        <f t="shared" si="56"/>
        <v>40102</v>
      </c>
      <c r="AI203">
        <f t="shared" si="62"/>
        <v>0.82654902670897556</v>
      </c>
      <c r="AJ203">
        <f t="shared" ca="1" si="50"/>
        <v>0.88390959019948712</v>
      </c>
      <c r="AK203">
        <f t="shared" ca="1" si="51"/>
        <v>0.90806260760503776</v>
      </c>
      <c r="AL203">
        <f t="shared" ca="1" si="52"/>
        <v>0.96851518182408936</v>
      </c>
      <c r="AM203">
        <f t="shared" ca="1" si="53"/>
        <v>1.551445829183568</v>
      </c>
      <c r="AN203">
        <f t="shared" ca="1" si="54"/>
        <v>1.7431025591470886</v>
      </c>
      <c r="AP203" s="1"/>
      <c r="AQ203" s="26"/>
    </row>
    <row r="204" spans="2:43">
      <c r="B204" s="1">
        <v>40109</v>
      </c>
      <c r="C204">
        <v>11.542</v>
      </c>
      <c r="D204">
        <v>1.8180000000000001</v>
      </c>
      <c r="E204">
        <v>5.6000000000000001E-2</v>
      </c>
      <c r="F204">
        <v>1.099</v>
      </c>
      <c r="G204">
        <v>2295.88</v>
      </c>
      <c r="I204" s="14">
        <f t="shared" si="57"/>
        <v>-3.2928361960620101E-2</v>
      </c>
      <c r="J204" s="15">
        <f t="shared" si="58"/>
        <v>-2.1528525296017231E-2</v>
      </c>
      <c r="K204" s="15">
        <f t="shared" si="59"/>
        <v>-0.31707317073170738</v>
      </c>
      <c r="L204" s="15">
        <f t="shared" si="59"/>
        <v>-4.1848299912816134E-2</v>
      </c>
      <c r="M204" s="16">
        <f t="shared" si="60"/>
        <v>4.0139900692254704E-2</v>
      </c>
      <c r="O204" s="13">
        <f t="shared" si="61"/>
        <v>-0.10334458947529021</v>
      </c>
      <c r="Q204" s="5">
        <f t="shared" si="63"/>
        <v>101.30141923404027</v>
      </c>
      <c r="R204" s="6">
        <f t="shared" si="64"/>
        <v>142.04629119774293</v>
      </c>
      <c r="T204" s="11">
        <f t="shared" si="55"/>
        <v>0.71315779088535547</v>
      </c>
      <c r="V204" s="9">
        <v>40109</v>
      </c>
      <c r="W204">
        <v>57816.9787</v>
      </c>
      <c r="X204">
        <v>2418.3321000000001</v>
      </c>
      <c r="Y204">
        <v>9.0137</v>
      </c>
      <c r="Z204">
        <v>1811.4493</v>
      </c>
      <c r="AC204" s="24">
        <f t="shared" si="65"/>
        <v>-3.2810943275351834E-2</v>
      </c>
      <c r="AE204" s="5">
        <f t="shared" si="66"/>
        <v>109.1737266231589</v>
      </c>
      <c r="AF204" s="6">
        <f t="shared" si="67"/>
        <v>142.04629119774293</v>
      </c>
      <c r="AH204" s="1">
        <f t="shared" si="56"/>
        <v>40109</v>
      </c>
      <c r="AI204">
        <f t="shared" si="62"/>
        <v>0.76857850847494447</v>
      </c>
      <c r="AJ204">
        <f t="shared" ca="1" si="50"/>
        <v>0.86940857010335448</v>
      </c>
      <c r="AK204">
        <f t="shared" ca="1" si="51"/>
        <v>0.90603700108772123</v>
      </c>
      <c r="AL204">
        <f t="shared" ca="1" si="52"/>
        <v>0.96385883935690631</v>
      </c>
      <c r="AM204">
        <f t="shared" ca="1" si="53"/>
        <v>1.551445829183568</v>
      </c>
      <c r="AN204">
        <f t="shared" ca="1" si="54"/>
        <v>1.7431025591470886</v>
      </c>
      <c r="AP204" s="1"/>
      <c r="AQ204" s="26"/>
    </row>
    <row r="205" spans="2:43">
      <c r="B205" s="1">
        <v>40116</v>
      </c>
      <c r="C205">
        <v>11.228</v>
      </c>
      <c r="D205">
        <v>1.65</v>
      </c>
      <c r="E205">
        <v>4.8000000000000001E-2</v>
      </c>
      <c r="F205">
        <v>1.06</v>
      </c>
      <c r="G205">
        <v>2115.7600000000002</v>
      </c>
      <c r="I205" s="14">
        <f t="shared" si="57"/>
        <v>-2.7204990469589352E-2</v>
      </c>
      <c r="J205" s="15">
        <f t="shared" si="58"/>
        <v>-9.2409240924092528E-2</v>
      </c>
      <c r="K205" s="15">
        <f t="shared" si="59"/>
        <v>-0.1428571428571429</v>
      </c>
      <c r="L205" s="15">
        <f t="shared" si="59"/>
        <v>-3.5486806187443043E-2</v>
      </c>
      <c r="M205" s="16">
        <f t="shared" si="60"/>
        <v>-7.8453577713120892E-2</v>
      </c>
      <c r="O205" s="13">
        <f t="shared" si="61"/>
        <v>-7.4489545109566957E-2</v>
      </c>
      <c r="Q205" s="5">
        <f t="shared" si="63"/>
        <v>93.75552259634307</v>
      </c>
      <c r="R205" s="6">
        <f t="shared" si="64"/>
        <v>130.90225145240021</v>
      </c>
      <c r="T205" s="11">
        <f t="shared" si="55"/>
        <v>0.71622543963986174</v>
      </c>
      <c r="V205" s="9">
        <v>40116</v>
      </c>
      <c r="W205">
        <v>56243.727599999998</v>
      </c>
      <c r="X205">
        <v>2194.8991999999998</v>
      </c>
      <c r="Y205">
        <v>7.7371999999999996</v>
      </c>
      <c r="Z205">
        <v>1747.8896999999999</v>
      </c>
      <c r="AC205" s="24">
        <f t="shared" si="65"/>
        <v>-3.0004570015262109E-2</v>
      </c>
      <c r="AE205" s="5">
        <f t="shared" si="66"/>
        <v>105.89801589886724</v>
      </c>
      <c r="AF205" s="6">
        <f t="shared" si="67"/>
        <v>130.90225145240021</v>
      </c>
      <c r="AH205" s="1">
        <f t="shared" si="56"/>
        <v>40116</v>
      </c>
      <c r="AI205">
        <f t="shared" si="62"/>
        <v>0.80898544313712428</v>
      </c>
      <c r="AJ205">
        <f t="shared" ca="1" si="50"/>
        <v>0.85637500810409439</v>
      </c>
      <c r="AK205">
        <f t="shared" ca="1" si="51"/>
        <v>0.90446121675013669</v>
      </c>
      <c r="AL205">
        <f t="shared" ca="1" si="52"/>
        <v>0.9602000515674316</v>
      </c>
      <c r="AM205">
        <f t="shared" ca="1" si="53"/>
        <v>1.5390341421029337</v>
      </c>
      <c r="AN205">
        <f t="shared" ca="1" si="54"/>
        <v>1.6381392808956243</v>
      </c>
      <c r="AP205" s="1"/>
      <c r="AQ205" s="26"/>
    </row>
    <row r="206" spans="2:43">
      <c r="B206" s="1">
        <v>40123</v>
      </c>
      <c r="C206">
        <v>11.385</v>
      </c>
      <c r="D206">
        <v>1.66</v>
      </c>
      <c r="E206">
        <v>5.6000000000000001E-2</v>
      </c>
      <c r="F206">
        <v>1.046</v>
      </c>
      <c r="G206">
        <v>2222.81</v>
      </c>
      <c r="I206" s="14">
        <f t="shared" si="57"/>
        <v>1.3982899893124401E-2</v>
      </c>
      <c r="J206" s="15">
        <f t="shared" si="58"/>
        <v>6.0606060606060996E-3</v>
      </c>
      <c r="K206" s="15">
        <f t="shared" si="59"/>
        <v>0.16666666666666674</v>
      </c>
      <c r="L206" s="15">
        <f t="shared" si="59"/>
        <v>-1.3207547169811318E-2</v>
      </c>
      <c r="M206" s="16">
        <f t="shared" si="60"/>
        <v>5.0596475970809518E-2</v>
      </c>
      <c r="O206" s="13">
        <f t="shared" si="61"/>
        <v>4.3375656362646481E-2</v>
      </c>
      <c r="Q206" s="5">
        <f t="shared" si="63"/>
        <v>97.822229926582381</v>
      </c>
      <c r="R206" s="6">
        <f t="shared" si="64"/>
        <v>137.52544407253643</v>
      </c>
      <c r="T206" s="11">
        <f t="shared" si="55"/>
        <v>0.71130277445231893</v>
      </c>
      <c r="V206" s="9">
        <v>40123</v>
      </c>
      <c r="W206">
        <v>57030.3531</v>
      </c>
      <c r="X206">
        <v>2208.0423000000001</v>
      </c>
      <c r="Y206">
        <v>9.0919000000000008</v>
      </c>
      <c r="Z206">
        <v>1724.0547999999999</v>
      </c>
      <c r="AC206" s="24">
        <f t="shared" si="65"/>
        <v>1.2924107898921476E-2</v>
      </c>
      <c r="AE206" s="5">
        <f t="shared" si="66"/>
        <v>107.26665328262591</v>
      </c>
      <c r="AF206" s="6">
        <f t="shared" si="67"/>
        <v>137.52544407253643</v>
      </c>
      <c r="AH206" s="1">
        <f t="shared" si="56"/>
        <v>40123</v>
      </c>
      <c r="AI206">
        <f t="shared" si="62"/>
        <v>0.77997678179500485</v>
      </c>
      <c r="AJ206">
        <f t="shared" ca="1" si="50"/>
        <v>0.84822667171997201</v>
      </c>
      <c r="AK206">
        <f t="shared" ca="1" si="51"/>
        <v>0.90292361609856542</v>
      </c>
      <c r="AL206">
        <f t="shared" ca="1" si="52"/>
        <v>0.95773044489843917</v>
      </c>
      <c r="AM206">
        <f t="shared" ca="1" si="53"/>
        <v>1.4995174807802343</v>
      </c>
      <c r="AN206">
        <f t="shared" ca="1" si="54"/>
        <v>1.6381392808956243</v>
      </c>
      <c r="AP206" s="1"/>
      <c r="AQ206" s="26"/>
    </row>
    <row r="207" spans="2:43">
      <c r="B207" s="1">
        <v>40130</v>
      </c>
      <c r="C207">
        <v>11.561999999999999</v>
      </c>
      <c r="D207">
        <v>1.64</v>
      </c>
      <c r="E207">
        <v>5.1999999999999998E-2</v>
      </c>
      <c r="F207">
        <v>1.0409999999999999</v>
      </c>
      <c r="G207">
        <v>2233.4299999999998</v>
      </c>
      <c r="I207" s="14">
        <f t="shared" si="57"/>
        <v>1.5546772068511183E-2</v>
      </c>
      <c r="J207" s="15">
        <f t="shared" si="58"/>
        <v>-1.2048192771084376E-2</v>
      </c>
      <c r="K207" s="15">
        <f t="shared" si="59"/>
        <v>-7.1428571428571508E-2</v>
      </c>
      <c r="L207" s="15">
        <f t="shared" si="59"/>
        <v>-4.7801147227534146E-3</v>
      </c>
      <c r="M207" s="16">
        <f t="shared" si="60"/>
        <v>4.7777362887515551E-3</v>
      </c>
      <c r="O207" s="13">
        <f t="shared" si="61"/>
        <v>-1.8177526713474529E-2</v>
      </c>
      <c r="Q207" s="5">
        <f t="shared" si="63"/>
        <v>96.044063728920278</v>
      </c>
      <c r="R207" s="6">
        <f t="shared" si="64"/>
        <v>138.18250437730845</v>
      </c>
      <c r="T207" s="11">
        <f t="shared" si="55"/>
        <v>0.69505227280199799</v>
      </c>
      <c r="V207" s="9">
        <v>40130</v>
      </c>
      <c r="W207">
        <v>55457.101999999999</v>
      </c>
      <c r="X207">
        <v>2533.4753000000001</v>
      </c>
      <c r="Y207">
        <v>8.4665999999999997</v>
      </c>
      <c r="Z207">
        <v>1716.1098</v>
      </c>
      <c r="AC207" s="24">
        <f t="shared" si="65"/>
        <v>1.3959699080571828E-2</v>
      </c>
      <c r="AE207" s="5">
        <f t="shared" si="66"/>
        <v>108.76406348383141</v>
      </c>
      <c r="AF207" s="6">
        <f t="shared" si="67"/>
        <v>138.18250437730845</v>
      </c>
      <c r="AH207" s="1">
        <f t="shared" si="56"/>
        <v>40130</v>
      </c>
      <c r="AI207">
        <f t="shared" si="62"/>
        <v>0.78710444548645786</v>
      </c>
      <c r="AJ207">
        <f t="shared" ca="1" si="50"/>
        <v>0.82864040292885999</v>
      </c>
      <c r="AK207">
        <f t="shared" ca="1" si="51"/>
        <v>0.90098089588460772</v>
      </c>
      <c r="AL207">
        <f t="shared" ca="1" si="52"/>
        <v>0.95575816701098248</v>
      </c>
      <c r="AM207">
        <f t="shared" ca="1" si="53"/>
        <v>1.4804575812239025</v>
      </c>
      <c r="AN207">
        <f t="shared" ca="1" si="54"/>
        <v>1.6010795813689378</v>
      </c>
      <c r="AP207" s="1"/>
      <c r="AQ207" s="26"/>
    </row>
    <row r="208" spans="2:43">
      <c r="B208" s="1">
        <v>40137</v>
      </c>
      <c r="C208">
        <v>11.398</v>
      </c>
      <c r="D208">
        <v>1.7</v>
      </c>
      <c r="E208">
        <v>5.2999999999999999E-2</v>
      </c>
      <c r="F208">
        <v>1.07</v>
      </c>
      <c r="G208">
        <v>2231.5</v>
      </c>
      <c r="I208" s="14">
        <f t="shared" si="57"/>
        <v>-1.4184397163120588E-2</v>
      </c>
      <c r="J208" s="15">
        <f t="shared" si="58"/>
        <v>3.6585365853658569E-2</v>
      </c>
      <c r="K208" s="15">
        <f t="shared" si="59"/>
        <v>1.9230769230769162E-2</v>
      </c>
      <c r="L208" s="15">
        <f t="shared" si="59"/>
        <v>2.7857829010566881E-2</v>
      </c>
      <c r="M208" s="16">
        <f t="shared" si="60"/>
        <v>-8.6414170132931289E-4</v>
      </c>
      <c r="O208" s="13">
        <f t="shared" si="61"/>
        <v>1.7372391732968506E-2</v>
      </c>
      <c r="Q208" s="5">
        <f t="shared" si="63"/>
        <v>97.712578827645274</v>
      </c>
      <c r="R208" s="6">
        <f t="shared" si="64"/>
        <v>138.06309511288188</v>
      </c>
      <c r="T208" s="11">
        <f t="shared" si="55"/>
        <v>0.70773857958025943</v>
      </c>
      <c r="V208" s="9">
        <v>40137</v>
      </c>
      <c r="W208">
        <v>54670.4764</v>
      </c>
      <c r="X208">
        <v>2625.0466999999999</v>
      </c>
      <c r="Y208">
        <v>8.5448000000000004</v>
      </c>
      <c r="Z208">
        <v>1763.7796000000001</v>
      </c>
      <c r="AC208" s="24">
        <f t="shared" si="65"/>
        <v>-1.0817480772044877E-2</v>
      </c>
      <c r="AE208" s="5">
        <f t="shared" si="66"/>
        <v>107.58751031840559</v>
      </c>
      <c r="AF208" s="6">
        <f t="shared" si="67"/>
        <v>138.06309511288188</v>
      </c>
      <c r="AH208" s="1">
        <f t="shared" si="56"/>
        <v>40137</v>
      </c>
      <c r="AI208">
        <f t="shared" si="62"/>
        <v>0.77926335224080612</v>
      </c>
      <c r="AJ208">
        <f t="shared" ca="1" si="50"/>
        <v>0.81074180149430941</v>
      </c>
      <c r="AK208">
        <f t="shared" ca="1" si="51"/>
        <v>0.89848281254381968</v>
      </c>
      <c r="AL208">
        <f t="shared" ca="1" si="52"/>
        <v>0.95315407128080554</v>
      </c>
      <c r="AM208">
        <f t="shared" ca="1" si="53"/>
        <v>1.4765800076636448</v>
      </c>
      <c r="AN208">
        <f t="shared" ca="1" si="54"/>
        <v>1.5941848900404736</v>
      </c>
      <c r="AP208" s="1"/>
      <c r="AQ208" s="26"/>
    </row>
    <row r="209" spans="2:43">
      <c r="B209" s="1">
        <v>40144</v>
      </c>
      <c r="C209">
        <v>11.808</v>
      </c>
      <c r="D209">
        <v>1.621</v>
      </c>
      <c r="E209">
        <v>4.9000000000000002E-2</v>
      </c>
      <c r="F209">
        <v>1.0069999999999999</v>
      </c>
      <c r="G209">
        <v>2188.58</v>
      </c>
      <c r="I209" s="14">
        <f t="shared" si="57"/>
        <v>3.5971223021582732E-2</v>
      </c>
      <c r="J209" s="15">
        <f t="shared" si="58"/>
        <v>-4.6470588235294041E-2</v>
      </c>
      <c r="K209" s="15">
        <f t="shared" si="59"/>
        <v>-7.547169811320753E-2</v>
      </c>
      <c r="L209" s="15">
        <f t="shared" si="59"/>
        <v>-5.8878504672897347E-2</v>
      </c>
      <c r="M209" s="16">
        <f t="shared" si="60"/>
        <v>-1.9233699305399976E-2</v>
      </c>
      <c r="O209" s="13">
        <f t="shared" si="61"/>
        <v>-3.6212391999954047E-2</v>
      </c>
      <c r="Q209" s="5">
        <f t="shared" si="63"/>
        <v>94.174172619812168</v>
      </c>
      <c r="R209" s="6">
        <f t="shared" si="64"/>
        <v>135.40763105630788</v>
      </c>
      <c r="T209" s="11">
        <f t="shared" si="55"/>
        <v>0.6954864499523723</v>
      </c>
      <c r="V209" s="9">
        <v>40144</v>
      </c>
      <c r="W209">
        <v>56637.040300000001</v>
      </c>
      <c r="X209">
        <v>2502.9515000000001</v>
      </c>
      <c r="Y209">
        <v>7.9455999999999998</v>
      </c>
      <c r="Z209">
        <v>1660.4952000000001</v>
      </c>
      <c r="AC209" s="24">
        <f t="shared" si="65"/>
        <v>2.9459052812104914E-2</v>
      </c>
      <c r="AE209" s="5">
        <f t="shared" si="66"/>
        <v>110.75693646679838</v>
      </c>
      <c r="AF209" s="6">
        <f t="shared" si="67"/>
        <v>135.40763105630788</v>
      </c>
      <c r="AH209" s="1">
        <f t="shared" si="56"/>
        <v>40144</v>
      </c>
      <c r="AI209">
        <f t="shared" si="62"/>
        <v>0.81795195442671353</v>
      </c>
      <c r="AJ209">
        <f t="shared" ca="1" si="50"/>
        <v>0.8059643565778587</v>
      </c>
      <c r="AK209">
        <f t="shared" ca="1" si="51"/>
        <v>0.89076706375886772</v>
      </c>
      <c r="AL209">
        <f t="shared" ca="1" si="52"/>
        <v>0.94926785273991765</v>
      </c>
      <c r="AM209">
        <f t="shared" ca="1" si="53"/>
        <v>1.2659469201850708</v>
      </c>
      <c r="AN209">
        <f t="shared" ca="1" si="54"/>
        <v>1.5878491129467442</v>
      </c>
      <c r="AP209" s="1"/>
      <c r="AQ209" s="26"/>
    </row>
    <row r="210" spans="2:43">
      <c r="B210" s="1">
        <v>40151</v>
      </c>
      <c r="C210">
        <v>12.3</v>
      </c>
      <c r="D210">
        <v>1.591</v>
      </c>
      <c r="E210">
        <v>5.0999999999999997E-2</v>
      </c>
      <c r="F210">
        <v>1.0029999999999999</v>
      </c>
      <c r="G210">
        <v>2174.4699999999998</v>
      </c>
      <c r="I210" s="14">
        <f t="shared" si="57"/>
        <v>4.1666666666666741E-2</v>
      </c>
      <c r="J210" s="15">
        <f t="shared" si="58"/>
        <v>-1.8507094386181366E-2</v>
      </c>
      <c r="K210" s="15">
        <f t="shared" si="59"/>
        <v>4.0816326530612068E-2</v>
      </c>
      <c r="L210" s="15">
        <f t="shared" si="59"/>
        <v>-3.9721946375372852E-3</v>
      </c>
      <c r="M210" s="16">
        <f t="shared" si="60"/>
        <v>-6.4471026875874138E-3</v>
      </c>
      <c r="O210" s="13">
        <f t="shared" si="61"/>
        <v>1.5000926043390039E-2</v>
      </c>
      <c r="Q210" s="5">
        <f t="shared" si="63"/>
        <v>95.586872418479416</v>
      </c>
      <c r="R210" s="6">
        <f t="shared" si="64"/>
        <v>134.5346441542049</v>
      </c>
      <c r="T210" s="11">
        <f t="shared" si="55"/>
        <v>0.71050005758306256</v>
      </c>
      <c r="V210" s="9">
        <v>40151</v>
      </c>
      <c r="W210">
        <v>58996.917000000001</v>
      </c>
      <c r="X210">
        <v>2457.1658000000002</v>
      </c>
      <c r="Y210">
        <v>8.3102999999999998</v>
      </c>
      <c r="Z210">
        <v>1652.5501999999999</v>
      </c>
      <c r="AC210" s="24">
        <f t="shared" si="65"/>
        <v>3.7943468050961111E-2</v>
      </c>
      <c r="AE210" s="5">
        <f t="shared" si="66"/>
        <v>114.95943874704868</v>
      </c>
      <c r="AF210" s="6">
        <f t="shared" si="67"/>
        <v>134.5346441542049</v>
      </c>
      <c r="AH210" s="1">
        <f t="shared" si="56"/>
        <v>40151</v>
      </c>
      <c r="AI210">
        <f t="shared" si="62"/>
        <v>0.85449691765104807</v>
      </c>
      <c r="AJ210">
        <f t="shared" ca="1" si="50"/>
        <v>0.8059643565778587</v>
      </c>
      <c r="AK210">
        <f t="shared" ca="1" si="51"/>
        <v>0.88614324472330364</v>
      </c>
      <c r="AL210">
        <f t="shared" ca="1" si="52"/>
        <v>0.94663093881277049</v>
      </c>
      <c r="AM210">
        <f t="shared" ca="1" si="53"/>
        <v>1.1618079228853277</v>
      </c>
      <c r="AN210">
        <f t="shared" ca="1" si="54"/>
        <v>1.5676757276340338</v>
      </c>
      <c r="AP210" s="1"/>
      <c r="AQ210" s="26"/>
    </row>
    <row r="211" spans="2:43">
      <c r="B211" s="1">
        <v>40158</v>
      </c>
      <c r="C211">
        <v>12.3</v>
      </c>
      <c r="D211">
        <v>1.591</v>
      </c>
      <c r="E211">
        <v>4.8000000000000001E-2</v>
      </c>
      <c r="F211">
        <v>1.0509999999999999</v>
      </c>
      <c r="G211">
        <v>2177.63</v>
      </c>
      <c r="I211" s="14">
        <f t="shared" si="57"/>
        <v>0</v>
      </c>
      <c r="J211" s="15">
        <f t="shared" si="58"/>
        <v>0</v>
      </c>
      <c r="K211" s="15">
        <f t="shared" si="59"/>
        <v>-5.8823529411764608E-2</v>
      </c>
      <c r="L211" s="15">
        <f t="shared" si="59"/>
        <v>4.7856430707876374E-2</v>
      </c>
      <c r="M211" s="16">
        <f t="shared" si="60"/>
        <v>1.4532276830676594E-3</v>
      </c>
      <c r="O211" s="13">
        <f t="shared" si="61"/>
        <v>-2.7417746759720585E-3</v>
      </c>
      <c r="Q211" s="5">
        <f t="shared" si="63"/>
        <v>95.324794752327065</v>
      </c>
      <c r="R211" s="6">
        <f t="shared" si="64"/>
        <v>134.73015362342144</v>
      </c>
      <c r="T211" s="11">
        <f t="shared" si="55"/>
        <v>0.70752383329692747</v>
      </c>
      <c r="V211" s="9">
        <v>40158</v>
      </c>
      <c r="W211">
        <v>58996.917000000001</v>
      </c>
      <c r="X211">
        <v>2457.1658000000002</v>
      </c>
      <c r="Y211">
        <v>7.7371999999999996</v>
      </c>
      <c r="Z211">
        <v>1731.9998000000001</v>
      </c>
      <c r="AC211" s="24">
        <f t="shared" si="65"/>
        <v>1.2452884982805119E-3</v>
      </c>
      <c r="AE211" s="5">
        <f t="shared" si="66"/>
        <v>115.10259641388916</v>
      </c>
      <c r="AF211" s="6">
        <f t="shared" si="67"/>
        <v>134.73015362342144</v>
      </c>
      <c r="AH211" s="1">
        <f t="shared" si="56"/>
        <v>40158</v>
      </c>
      <c r="AI211">
        <f t="shared" si="62"/>
        <v>0.85431949209831348</v>
      </c>
      <c r="AJ211">
        <f t="shared" ca="1" si="50"/>
        <v>0.8059643565778587</v>
      </c>
      <c r="AK211">
        <f t="shared" ca="1" si="51"/>
        <v>0.87963334522569292</v>
      </c>
      <c r="AL211">
        <f t="shared" ca="1" si="52"/>
        <v>0.94392652152062739</v>
      </c>
      <c r="AM211">
        <f t="shared" ca="1" si="53"/>
        <v>1.0466319759899927</v>
      </c>
      <c r="AN211">
        <f t="shared" ca="1" si="54"/>
        <v>1.5522286940171284</v>
      </c>
      <c r="AP211" s="1"/>
      <c r="AQ211" s="26"/>
    </row>
    <row r="212" spans="2:43">
      <c r="B212" s="1">
        <v>40165</v>
      </c>
      <c r="C212">
        <v>12.3</v>
      </c>
      <c r="D212">
        <v>1.66</v>
      </c>
      <c r="E212">
        <v>4.7E-2</v>
      </c>
      <c r="F212">
        <v>1.0509999999999999</v>
      </c>
      <c r="G212">
        <v>2215.4499999999998</v>
      </c>
      <c r="I212" s="14">
        <f t="shared" si="57"/>
        <v>0</v>
      </c>
      <c r="J212" s="15">
        <f t="shared" si="58"/>
        <v>4.3368950345694435E-2</v>
      </c>
      <c r="K212" s="15">
        <f t="shared" si="59"/>
        <v>-2.083333333333337E-2</v>
      </c>
      <c r="L212" s="15">
        <f t="shared" si="59"/>
        <v>0</v>
      </c>
      <c r="M212" s="16">
        <f t="shared" si="60"/>
        <v>1.7367505039882714E-2</v>
      </c>
      <c r="O212" s="13">
        <f t="shared" si="61"/>
        <v>5.6339042530902661E-3</v>
      </c>
      <c r="Q212" s="5">
        <f t="shared" si="63"/>
        <v>95.861845518907145</v>
      </c>
      <c r="R212" s="6">
        <f t="shared" si="64"/>
        <v>137.07008024550038</v>
      </c>
      <c r="T212" s="11">
        <f t="shared" si="55"/>
        <v>0.6993637513541473</v>
      </c>
      <c r="V212" s="9">
        <v>40165</v>
      </c>
      <c r="W212">
        <v>58996.917000000001</v>
      </c>
      <c r="X212">
        <v>2563.9991</v>
      </c>
      <c r="Y212">
        <v>7.633</v>
      </c>
      <c r="Z212">
        <v>1731.9998000000001</v>
      </c>
      <c r="AC212" s="24">
        <f t="shared" si="65"/>
        <v>1.68376449218333E-3</v>
      </c>
      <c r="AE212" s="5">
        <f t="shared" si="66"/>
        <v>115.29640207868898</v>
      </c>
      <c r="AF212" s="6">
        <f t="shared" si="67"/>
        <v>137.07008024550038</v>
      </c>
      <c r="AH212" s="1">
        <f t="shared" si="56"/>
        <v>40165</v>
      </c>
      <c r="AI212">
        <f t="shared" si="62"/>
        <v>0.84114930021333989</v>
      </c>
      <c r="AJ212">
        <f t="shared" ca="1" si="50"/>
        <v>0.8059643565778587</v>
      </c>
      <c r="AK212">
        <f t="shared" ca="1" si="51"/>
        <v>0.86465205008996682</v>
      </c>
      <c r="AL212">
        <f t="shared" ca="1" si="52"/>
        <v>0.94059099262137325</v>
      </c>
      <c r="AM212">
        <f t="shared" ca="1" si="53"/>
        <v>1.0052250574400841</v>
      </c>
      <c r="AN212">
        <f t="shared" ca="1" si="54"/>
        <v>1.5495299826282967</v>
      </c>
      <c r="AP212" s="1"/>
      <c r="AQ212" s="26"/>
    </row>
    <row r="213" spans="2:43">
      <c r="B213" s="1">
        <v>40172</v>
      </c>
      <c r="C213">
        <v>12.792</v>
      </c>
      <c r="D213">
        <v>1.67</v>
      </c>
      <c r="E213">
        <v>4.7E-2</v>
      </c>
      <c r="F213">
        <v>1.022</v>
      </c>
      <c r="G213">
        <v>2249.35</v>
      </c>
      <c r="I213" s="14">
        <f t="shared" si="57"/>
        <v>4.0000000000000036E-2</v>
      </c>
      <c r="J213" s="15">
        <f t="shared" si="58"/>
        <v>6.0240963855422436E-3</v>
      </c>
      <c r="K213" s="15">
        <f t="shared" si="59"/>
        <v>0</v>
      </c>
      <c r="L213" s="15">
        <f t="shared" si="59"/>
        <v>-2.7592768791626976E-2</v>
      </c>
      <c r="M213" s="16">
        <f t="shared" si="60"/>
        <v>1.5301631722674847E-2</v>
      </c>
      <c r="O213" s="13">
        <f t="shared" si="61"/>
        <v>4.6078318984788258E-3</v>
      </c>
      <c r="Q213" s="5">
        <f t="shared" si="63"/>
        <v>96.303560788536217</v>
      </c>
      <c r="R213" s="6">
        <f t="shared" si="64"/>
        <v>139.16747613361451</v>
      </c>
      <c r="T213" s="11">
        <f t="shared" si="55"/>
        <v>0.69199760938450372</v>
      </c>
      <c r="V213" s="9">
        <v>40172</v>
      </c>
      <c r="W213">
        <v>61356.793700000002</v>
      </c>
      <c r="X213">
        <v>2579.261</v>
      </c>
      <c r="Y213">
        <v>7.5808999999999997</v>
      </c>
      <c r="Z213">
        <v>1684.33</v>
      </c>
      <c r="AC213" s="24">
        <f t="shared" si="65"/>
        <v>3.6769535622183228E-2</v>
      </c>
      <c r="AE213" s="5">
        <f t="shared" si="66"/>
        <v>119.53579724203091</v>
      </c>
      <c r="AF213" s="6">
        <f t="shared" si="67"/>
        <v>139.16747613361451</v>
      </c>
      <c r="AH213" s="1">
        <f t="shared" si="56"/>
        <v>40172</v>
      </c>
      <c r="AI213">
        <f t="shared" si="62"/>
        <v>0.85893486440225986</v>
      </c>
      <c r="AJ213">
        <f t="shared" ca="1" si="50"/>
        <v>0.8059643565778587</v>
      </c>
      <c r="AK213">
        <f t="shared" ca="1" si="51"/>
        <v>0.85495044218477056</v>
      </c>
      <c r="AL213">
        <f t="shared" ca="1" si="52"/>
        <v>0.93886183454756345</v>
      </c>
      <c r="AM213">
        <f t="shared" ca="1" si="53"/>
        <v>0.99080506598057927</v>
      </c>
      <c r="AN213">
        <f t="shared" ca="1" si="54"/>
        <v>1.5302666404181193</v>
      </c>
      <c r="AP213" s="1"/>
      <c r="AQ213" s="26"/>
    </row>
    <row r="214" spans="2:43">
      <c r="B214" s="1">
        <v>40179</v>
      </c>
      <c r="C214">
        <v>13.284000000000001</v>
      </c>
      <c r="D214">
        <v>1.7789999999999999</v>
      </c>
      <c r="E214">
        <v>4.8000000000000001E-2</v>
      </c>
      <c r="F214">
        <v>1.06</v>
      </c>
      <c r="G214">
        <v>2320.73</v>
      </c>
      <c r="I214" s="14">
        <f t="shared" si="57"/>
        <v>3.8461538461538547E-2</v>
      </c>
      <c r="J214" s="15">
        <f t="shared" si="58"/>
        <v>6.5269461077844371E-2</v>
      </c>
      <c r="K214" s="15">
        <f t="shared" si="59"/>
        <v>2.1276595744680771E-2</v>
      </c>
      <c r="L214" s="15">
        <f t="shared" si="59"/>
        <v>3.7181996086105729E-2</v>
      </c>
      <c r="M214" s="16">
        <f t="shared" si="60"/>
        <v>3.1733611932336148E-2</v>
      </c>
      <c r="O214" s="13">
        <f t="shared" si="61"/>
        <v>4.0547397842542354E-2</v>
      </c>
      <c r="Q214" s="5">
        <f t="shared" si="63"/>
        <v>100.20841958148246</v>
      </c>
      <c r="R214" s="6">
        <f t="shared" si="64"/>
        <v>143.58376281484129</v>
      </c>
      <c r="T214" s="11">
        <f t="shared" si="55"/>
        <v>0.69790913413173616</v>
      </c>
      <c r="V214" s="9">
        <v>40179</v>
      </c>
      <c r="W214">
        <v>63716.670400000003</v>
      </c>
      <c r="X214">
        <v>2747.1419000000001</v>
      </c>
      <c r="Y214">
        <v>7.8154000000000003</v>
      </c>
      <c r="Z214">
        <v>1747.8896999999999</v>
      </c>
      <c r="AC214" s="24">
        <f t="shared" si="65"/>
        <v>3.9480298981425833E-2</v>
      </c>
      <c r="AE214" s="5">
        <f t="shared" si="66"/>
        <v>124.25510625612938</v>
      </c>
      <c r="AF214" s="6">
        <f t="shared" si="67"/>
        <v>143.58376281484129</v>
      </c>
      <c r="AH214" s="1">
        <f t="shared" si="56"/>
        <v>40179</v>
      </c>
      <c r="AI214">
        <f t="shared" si="62"/>
        <v>0.86538410625415074</v>
      </c>
      <c r="AJ214">
        <f t="shared" ca="1" si="50"/>
        <v>0.8059643565778587</v>
      </c>
      <c r="AK214">
        <f t="shared" ca="1" si="51"/>
        <v>0.85495044218477056</v>
      </c>
      <c r="AL214">
        <f t="shared" ca="1" si="52"/>
        <v>0.92915934344311435</v>
      </c>
      <c r="AM214">
        <f t="shared" ca="1" si="53"/>
        <v>0.97711195032928566</v>
      </c>
      <c r="AN214">
        <f t="shared" ca="1" si="54"/>
        <v>1.4867264409600949</v>
      </c>
      <c r="AP214" s="1"/>
      <c r="AQ214" s="26"/>
    </row>
    <row r="215" spans="2:43">
      <c r="B215" s="1">
        <v>40186</v>
      </c>
      <c r="C215">
        <v>13.693</v>
      </c>
      <c r="D215">
        <v>1.66</v>
      </c>
      <c r="E215">
        <v>5.1999999999999998E-2</v>
      </c>
      <c r="F215">
        <v>1.1279999999999999</v>
      </c>
      <c r="G215">
        <v>2352.7600000000002</v>
      </c>
      <c r="I215" s="14">
        <f t="shared" si="57"/>
        <v>3.0788919000301007E-2</v>
      </c>
      <c r="J215" s="15">
        <f t="shared" si="58"/>
        <v>-6.6891512085441307E-2</v>
      </c>
      <c r="K215" s="15">
        <f t="shared" si="59"/>
        <v>8.3333333333333259E-2</v>
      </c>
      <c r="L215" s="15">
        <f t="shared" si="59"/>
        <v>6.4150943396226179E-2</v>
      </c>
      <c r="M215" s="16">
        <f t="shared" si="60"/>
        <v>1.3801691709074415E-2</v>
      </c>
      <c r="O215" s="13">
        <f t="shared" si="61"/>
        <v>2.7845420911104785E-2</v>
      </c>
      <c r="Q215" s="5">
        <f t="shared" si="63"/>
        <v>102.99876520356543</v>
      </c>
      <c r="R215" s="6">
        <f t="shared" si="64"/>
        <v>145.56546164364059</v>
      </c>
      <c r="T215" s="11">
        <f t="shared" si="55"/>
        <v>0.70757694882126043</v>
      </c>
      <c r="V215" s="9">
        <v>40186</v>
      </c>
      <c r="W215">
        <v>65683.234299999996</v>
      </c>
      <c r="X215">
        <v>2563.9991</v>
      </c>
      <c r="Y215">
        <v>8.4665999999999997</v>
      </c>
      <c r="Z215">
        <v>1859.1189999999999</v>
      </c>
      <c r="AC215" s="24">
        <f t="shared" si="65"/>
        <v>2.7716217541742451E-2</v>
      </c>
      <c r="AE215" s="5">
        <f t="shared" si="66"/>
        <v>127.69898781179658</v>
      </c>
      <c r="AF215" s="6">
        <f t="shared" si="67"/>
        <v>145.56546164364059</v>
      </c>
      <c r="AH215" s="1">
        <f t="shared" si="56"/>
        <v>40186</v>
      </c>
      <c r="AI215">
        <f t="shared" si="62"/>
        <v>0.87726158643605312</v>
      </c>
      <c r="AJ215">
        <f t="shared" ca="1" si="50"/>
        <v>0.8059643565778587</v>
      </c>
      <c r="AK215">
        <f t="shared" ca="1" si="51"/>
        <v>0.85495044218477056</v>
      </c>
      <c r="AL215">
        <f t="shared" ca="1" si="52"/>
        <v>0.91438840049981618</v>
      </c>
      <c r="AM215">
        <f t="shared" ca="1" si="53"/>
        <v>0.97171670171853186</v>
      </c>
      <c r="AN215">
        <f t="shared" ca="1" si="54"/>
        <v>1.4778509515038039</v>
      </c>
      <c r="AP215" s="1"/>
      <c r="AQ215" s="26"/>
    </row>
    <row r="216" spans="2:43">
      <c r="B216" s="1">
        <v>40193</v>
      </c>
      <c r="C216">
        <v>13.775</v>
      </c>
      <c r="D216">
        <v>1.66</v>
      </c>
      <c r="E216">
        <v>5.6000000000000001E-2</v>
      </c>
      <c r="F216">
        <v>1.08</v>
      </c>
      <c r="G216">
        <v>2371.11</v>
      </c>
      <c r="I216" s="14">
        <f t="shared" si="57"/>
        <v>5.9884612575769047E-3</v>
      </c>
      <c r="J216" s="15">
        <f t="shared" si="58"/>
        <v>0</v>
      </c>
      <c r="K216" s="15">
        <f t="shared" si="59"/>
        <v>7.6923076923077094E-2</v>
      </c>
      <c r="L216" s="15">
        <f t="shared" si="59"/>
        <v>-4.2553191489361541E-2</v>
      </c>
      <c r="M216" s="16">
        <f t="shared" si="60"/>
        <v>7.7993505499922566E-3</v>
      </c>
      <c r="O216" s="13">
        <f t="shared" si="61"/>
        <v>1.0089586672823114E-2</v>
      </c>
      <c r="Q216" s="5">
        <f t="shared" si="63"/>
        <v>104.03798017228054</v>
      </c>
      <c r="R216" s="6">
        <f t="shared" si="64"/>
        <v>146.7007777069708</v>
      </c>
      <c r="T216" s="11">
        <f t="shared" si="55"/>
        <v>0.70918492593197047</v>
      </c>
      <c r="V216" s="9">
        <v>40193</v>
      </c>
      <c r="W216">
        <v>66076.547099999996</v>
      </c>
      <c r="X216">
        <v>2563.9991</v>
      </c>
      <c r="Y216">
        <v>9.1179000000000006</v>
      </c>
      <c r="Z216">
        <v>1779.6695</v>
      </c>
      <c r="AC216" s="24">
        <f t="shared" si="65"/>
        <v>4.4909384133540019E-3</v>
      </c>
      <c r="AE216" s="5">
        <f t="shared" si="66"/>
        <v>128.27247610150701</v>
      </c>
      <c r="AF216" s="6">
        <f t="shared" si="67"/>
        <v>146.7007777069708</v>
      </c>
      <c r="AH216" s="1">
        <f t="shared" si="56"/>
        <v>40193</v>
      </c>
      <c r="AI216">
        <f t="shared" si="62"/>
        <v>0.87438170476319077</v>
      </c>
      <c r="AJ216">
        <f t="shared" ca="1" si="50"/>
        <v>0.8059643565778587</v>
      </c>
      <c r="AK216">
        <f t="shared" ca="1" si="51"/>
        <v>0.85495044218477056</v>
      </c>
      <c r="AL216">
        <f t="shared" ca="1" si="52"/>
        <v>0.90752811103944786</v>
      </c>
      <c r="AM216">
        <f t="shared" ca="1" si="53"/>
        <v>0.96727794552442903</v>
      </c>
      <c r="AN216">
        <f t="shared" ca="1" si="54"/>
        <v>1.4480719480531148</v>
      </c>
      <c r="AP216" s="1"/>
      <c r="AQ216" s="26"/>
    </row>
    <row r="217" spans="2:43">
      <c r="B217" s="1">
        <v>40200</v>
      </c>
      <c r="C217">
        <v>13.284000000000001</v>
      </c>
      <c r="D217">
        <v>1.7</v>
      </c>
      <c r="E217">
        <v>5.5E-2</v>
      </c>
      <c r="F217">
        <v>1.075</v>
      </c>
      <c r="G217">
        <v>2331.6</v>
      </c>
      <c r="I217" s="14">
        <f t="shared" si="57"/>
        <v>-3.5644283121597065E-2</v>
      </c>
      <c r="J217" s="15">
        <f t="shared" si="58"/>
        <v>2.4096385542168752E-2</v>
      </c>
      <c r="K217" s="15">
        <f t="shared" si="59"/>
        <v>-1.7857142857142905E-2</v>
      </c>
      <c r="L217" s="15">
        <f t="shared" si="59"/>
        <v>-4.6296296296297612E-3</v>
      </c>
      <c r="M217" s="16">
        <f t="shared" si="60"/>
        <v>-1.6663081847742234E-2</v>
      </c>
      <c r="O217" s="13">
        <f t="shared" si="61"/>
        <v>-8.5086675165502446E-3</v>
      </c>
      <c r="Q217" s="5">
        <f t="shared" si="63"/>
        <v>103.15275558990116</v>
      </c>
      <c r="R217" s="6">
        <f t="shared" si="64"/>
        <v>144.25629064091211</v>
      </c>
      <c r="T217" s="11">
        <f t="shared" si="55"/>
        <v>0.71506590895694577</v>
      </c>
      <c r="V217" s="9">
        <v>40200</v>
      </c>
      <c r="W217">
        <v>63716.670400000003</v>
      </c>
      <c r="X217">
        <v>2625.0466999999999</v>
      </c>
      <c r="Y217">
        <v>8.8574000000000002</v>
      </c>
      <c r="Z217">
        <v>1771.7245</v>
      </c>
      <c r="AC217" s="24">
        <f t="shared" si="65"/>
        <v>-3.26833998607872E-2</v>
      </c>
      <c r="AE217" s="5">
        <f t="shared" si="66"/>
        <v>124.08009547394819</v>
      </c>
      <c r="AF217" s="6">
        <f t="shared" si="67"/>
        <v>144.25629064091211</v>
      </c>
      <c r="AH217" s="1">
        <f t="shared" si="56"/>
        <v>40200</v>
      </c>
      <c r="AI217">
        <f t="shared" si="62"/>
        <v>0.86013646214439798</v>
      </c>
      <c r="AJ217">
        <f t="shared" ca="1" si="50"/>
        <v>0.8059643565778587</v>
      </c>
      <c r="AK217">
        <f t="shared" ca="1" si="51"/>
        <v>0.85495044218477056</v>
      </c>
      <c r="AL217">
        <f t="shared" ca="1" si="52"/>
        <v>0.90561488426717451</v>
      </c>
      <c r="AM217">
        <f t="shared" ca="1" si="53"/>
        <v>0.96276790442297522</v>
      </c>
      <c r="AN217">
        <f t="shared" ca="1" si="54"/>
        <v>1.1913533779224235</v>
      </c>
      <c r="AP217" s="1"/>
      <c r="AQ217" s="26"/>
    </row>
    <row r="218" spans="2:43">
      <c r="B218" s="1">
        <v>40207</v>
      </c>
      <c r="C218">
        <v>13.446999999999999</v>
      </c>
      <c r="D218">
        <v>1.7090000000000001</v>
      </c>
      <c r="E218">
        <v>5.2999999999999999E-2</v>
      </c>
      <c r="F218">
        <v>1.0409999999999999</v>
      </c>
      <c r="G218">
        <v>2298.5500000000002</v>
      </c>
      <c r="I218" s="14">
        <f t="shared" si="57"/>
        <v>1.2270400481782406E-2</v>
      </c>
      <c r="J218" s="15">
        <f t="shared" si="58"/>
        <v>5.2941176470588935E-3</v>
      </c>
      <c r="K218" s="15">
        <f t="shared" si="59"/>
        <v>-3.6363636363636376E-2</v>
      </c>
      <c r="L218" s="15">
        <f t="shared" si="59"/>
        <v>-3.1627906976744224E-2</v>
      </c>
      <c r="M218" s="16">
        <f t="shared" si="60"/>
        <v>-1.4174815577285838E-2</v>
      </c>
      <c r="O218" s="13">
        <f t="shared" si="61"/>
        <v>-1.2606756302884825E-2</v>
      </c>
      <c r="Q218" s="5">
        <f t="shared" si="63"/>
        <v>101.85233393820823</v>
      </c>
      <c r="R218" s="6">
        <f t="shared" si="64"/>
        <v>142.21148432521383</v>
      </c>
      <c r="T218" s="11">
        <f t="shared" si="55"/>
        <v>0.71620329695236862</v>
      </c>
      <c r="V218" s="9">
        <v>40207</v>
      </c>
      <c r="W218">
        <v>64503.295899999997</v>
      </c>
      <c r="X218">
        <v>2640.3085999999998</v>
      </c>
      <c r="Y218">
        <v>8.5448000000000004</v>
      </c>
      <c r="Z218">
        <v>1716.1098</v>
      </c>
      <c r="AC218" s="24">
        <f t="shared" si="65"/>
        <v>1.0853543628722932E-2</v>
      </c>
      <c r="AE218" s="5">
        <f t="shared" si="66"/>
        <v>125.42680420363079</v>
      </c>
      <c r="AF218" s="6">
        <f t="shared" si="67"/>
        <v>142.21148432521383</v>
      </c>
      <c r="AH218" s="1">
        <f t="shared" si="56"/>
        <v>40207</v>
      </c>
      <c r="AI218">
        <f t="shared" si="62"/>
        <v>0.88197380681858806</v>
      </c>
      <c r="AJ218">
        <f t="shared" ca="1" si="50"/>
        <v>0.8059643565778587</v>
      </c>
      <c r="AK218">
        <f t="shared" ca="1" si="51"/>
        <v>0.85495044218477056</v>
      </c>
      <c r="AL218">
        <f t="shared" ca="1" si="52"/>
        <v>0.90415178287419251</v>
      </c>
      <c r="AM218">
        <f t="shared" ca="1" si="53"/>
        <v>0.95946159260662534</v>
      </c>
      <c r="AN218">
        <f t="shared" ca="1" si="54"/>
        <v>1.1366026449535842</v>
      </c>
      <c r="AP218" s="1"/>
      <c r="AQ218" s="26"/>
    </row>
    <row r="219" spans="2:43">
      <c r="B219" s="1">
        <v>40214</v>
      </c>
      <c r="C219">
        <v>13.266999999999999</v>
      </c>
      <c r="D219">
        <v>1.601</v>
      </c>
      <c r="E219">
        <v>4.8000000000000001E-2</v>
      </c>
      <c r="F219">
        <v>1.0029999999999999</v>
      </c>
      <c r="G219">
        <v>2165.15</v>
      </c>
      <c r="I219" s="14">
        <f t="shared" si="57"/>
        <v>-1.3385885327582336E-2</v>
      </c>
      <c r="J219" s="15">
        <f t="shared" si="58"/>
        <v>-6.3194850789935697E-2</v>
      </c>
      <c r="K219" s="15">
        <f t="shared" si="59"/>
        <v>-9.4339622641509413E-2</v>
      </c>
      <c r="L219" s="15">
        <f t="shared" si="59"/>
        <v>-3.6503362151777186E-2</v>
      </c>
      <c r="M219" s="16">
        <f t="shared" si="60"/>
        <v>-5.8036588283918111E-2</v>
      </c>
      <c r="O219" s="13">
        <f t="shared" si="61"/>
        <v>-5.1855930227701158E-2</v>
      </c>
      <c r="Q219" s="5">
        <f t="shared" si="63"/>
        <v>96.570686415979992</v>
      </c>
      <c r="R219" s="6">
        <f t="shared" si="64"/>
        <v>133.95801496018652</v>
      </c>
      <c r="T219" s="11">
        <f t="shared" si="55"/>
        <v>0.7209026383727889</v>
      </c>
      <c r="V219" s="9">
        <v>40214</v>
      </c>
      <c r="W219">
        <v>63638.007799999999</v>
      </c>
      <c r="X219">
        <v>2472.4277000000002</v>
      </c>
      <c r="Y219">
        <v>7.7892999999999999</v>
      </c>
      <c r="Z219">
        <v>1652.5501999999999</v>
      </c>
      <c r="AC219" s="24">
        <f t="shared" si="65"/>
        <v>-1.5881590956523202E-2</v>
      </c>
      <c r="AE219" s="5">
        <f t="shared" si="66"/>
        <v>123.43482700428481</v>
      </c>
      <c r="AF219" s="6">
        <f t="shared" si="67"/>
        <v>133.95801496018652</v>
      </c>
      <c r="AH219" s="1">
        <f t="shared" si="56"/>
        <v>40214</v>
      </c>
      <c r="AI219">
        <f t="shared" si="62"/>
        <v>0.92144413337993036</v>
      </c>
      <c r="AJ219">
        <f t="shared" ca="1" si="50"/>
        <v>0.8059643565778587</v>
      </c>
      <c r="AK219">
        <f t="shared" ca="1" si="51"/>
        <v>0.85495044218477056</v>
      </c>
      <c r="AL219">
        <f t="shared" ca="1" si="52"/>
        <v>0.90231431707482679</v>
      </c>
      <c r="AM219">
        <f t="shared" ca="1" si="53"/>
        <v>0.95723410052474922</v>
      </c>
      <c r="AN219">
        <f t="shared" ca="1" si="54"/>
        <v>1.0111208305288075</v>
      </c>
      <c r="AP219" s="1"/>
      <c r="AQ219" s="26"/>
    </row>
    <row r="220" spans="2:43">
      <c r="B220" s="1">
        <v>40221</v>
      </c>
      <c r="C220">
        <v>12.464</v>
      </c>
      <c r="D220">
        <v>1.69</v>
      </c>
      <c r="E220">
        <v>4.9000000000000002E-2</v>
      </c>
      <c r="F220">
        <v>1.099</v>
      </c>
      <c r="G220">
        <v>2273.41</v>
      </c>
      <c r="I220" s="14">
        <f t="shared" si="57"/>
        <v>-6.0526117434235305E-2</v>
      </c>
      <c r="J220" s="15">
        <f t="shared" si="58"/>
        <v>5.5590256089943724E-2</v>
      </c>
      <c r="K220" s="15">
        <f t="shared" si="59"/>
        <v>2.0833333333333259E-2</v>
      </c>
      <c r="L220" s="15">
        <f t="shared" si="59"/>
        <v>9.5712861415752748E-2</v>
      </c>
      <c r="M220" s="16">
        <f t="shared" si="60"/>
        <v>5.0001154654411906E-2</v>
      </c>
      <c r="O220" s="13">
        <f t="shared" si="61"/>
        <v>2.7902583351198607E-2</v>
      </c>
      <c r="Q220" s="5">
        <f t="shared" si="63"/>
        <v>99.265258042984328</v>
      </c>
      <c r="R220" s="6">
        <f t="shared" si="64"/>
        <v>140.65607038340883</v>
      </c>
      <c r="T220" s="11">
        <f t="shared" si="55"/>
        <v>0.70573035186040023</v>
      </c>
      <c r="V220" s="9">
        <v>40221</v>
      </c>
      <c r="W220">
        <v>59783.542600000001</v>
      </c>
      <c r="X220">
        <v>2609.7847999999999</v>
      </c>
      <c r="Y220">
        <v>7.8674999999999997</v>
      </c>
      <c r="Z220">
        <v>1811.4493</v>
      </c>
      <c r="AC220" s="24">
        <f t="shared" si="65"/>
        <v>-5.2470789348627103E-2</v>
      </c>
      <c r="AE220" s="5">
        <f t="shared" si="66"/>
        <v>116.95810419825875</v>
      </c>
      <c r="AF220" s="6">
        <f t="shared" si="67"/>
        <v>140.65607038340883</v>
      </c>
      <c r="AH220" s="1">
        <f t="shared" si="56"/>
        <v>40221</v>
      </c>
      <c r="AI220">
        <f t="shared" si="62"/>
        <v>0.83151835451855916</v>
      </c>
      <c r="AJ220">
        <f t="shared" ca="1" si="50"/>
        <v>0.8059643565778587</v>
      </c>
      <c r="AK220">
        <f t="shared" ca="1" si="51"/>
        <v>0.85495044218477056</v>
      </c>
      <c r="AL220">
        <f t="shared" ca="1" si="52"/>
        <v>0.90231431707482679</v>
      </c>
      <c r="AM220">
        <f t="shared" ca="1" si="53"/>
        <v>0.95526837244094409</v>
      </c>
      <c r="AN220">
        <f t="shared" ca="1" si="54"/>
        <v>1.0013371342159088</v>
      </c>
      <c r="AP220" s="1"/>
      <c r="AQ220" s="26"/>
    </row>
    <row r="221" spans="2:43">
      <c r="B221" s="1">
        <v>40228</v>
      </c>
      <c r="C221">
        <v>13.12</v>
      </c>
      <c r="D221">
        <v>1.7290000000000001</v>
      </c>
      <c r="E221">
        <v>0.05</v>
      </c>
      <c r="F221">
        <v>1.08</v>
      </c>
      <c r="G221">
        <v>2334.9899999999998</v>
      </c>
      <c r="I221" s="14">
        <f t="shared" si="57"/>
        <v>5.2631578947368363E-2</v>
      </c>
      <c r="J221" s="15">
        <f t="shared" si="58"/>
        <v>2.3076923076923217E-2</v>
      </c>
      <c r="K221" s="15">
        <f t="shared" si="59"/>
        <v>2.0408163265306145E-2</v>
      </c>
      <c r="L221" s="15">
        <f t="shared" si="59"/>
        <v>-1.7288444040036266E-2</v>
      </c>
      <c r="M221" s="16">
        <f t="shared" si="60"/>
        <v>2.7087063046260962E-2</v>
      </c>
      <c r="O221" s="13">
        <f t="shared" si="61"/>
        <v>1.9707055312390365E-2</v>
      </c>
      <c r="Q221" s="5">
        <f t="shared" si="63"/>
        <v>101.22148397383613</v>
      </c>
      <c r="R221" s="6">
        <f t="shared" si="64"/>
        <v>144.46603022972354</v>
      </c>
      <c r="T221" s="11">
        <f t="shared" si="55"/>
        <v>0.70065941323976411</v>
      </c>
      <c r="V221" s="9">
        <v>40228</v>
      </c>
      <c r="W221">
        <v>62930.044800000003</v>
      </c>
      <c r="X221">
        <v>2670.8323999999998</v>
      </c>
      <c r="Y221">
        <v>8.0759000000000007</v>
      </c>
      <c r="Z221">
        <v>1779.6695</v>
      </c>
      <c r="AC221" s="24">
        <f t="shared" si="65"/>
        <v>4.9453990037561166E-2</v>
      </c>
      <c r="AE221" s="5">
        <f t="shared" si="66"/>
        <v>122.74214911809149</v>
      </c>
      <c r="AF221" s="6">
        <f t="shared" si="67"/>
        <v>144.46603022972354</v>
      </c>
      <c r="AH221" s="1">
        <f t="shared" si="56"/>
        <v>40228</v>
      </c>
      <c r="AI221">
        <f t="shared" si="62"/>
        <v>0.84962637183919498</v>
      </c>
      <c r="AJ221">
        <f t="shared" ca="1" si="50"/>
        <v>0.8059643565778587</v>
      </c>
      <c r="AK221">
        <f t="shared" ca="1" si="51"/>
        <v>0.8544525612628644</v>
      </c>
      <c r="AL221">
        <f t="shared" ca="1" si="52"/>
        <v>0.90086607274186603</v>
      </c>
      <c r="AM221">
        <f t="shared" ca="1" si="53"/>
        <v>0.95234181798575557</v>
      </c>
      <c r="AN221">
        <f t="shared" ca="1" si="54"/>
        <v>0.98546862781529687</v>
      </c>
      <c r="AP221" s="1"/>
      <c r="AQ221" s="26"/>
    </row>
    <row r="222" spans="2:43">
      <c r="B222" s="1">
        <v>40235</v>
      </c>
      <c r="C222">
        <v>13.038</v>
      </c>
      <c r="D222">
        <v>1.64</v>
      </c>
      <c r="E222">
        <v>4.7E-2</v>
      </c>
      <c r="F222">
        <v>1.036</v>
      </c>
      <c r="G222">
        <v>2221.38</v>
      </c>
      <c r="I222" s="14">
        <f t="shared" si="57"/>
        <v>-6.2499999999998668E-3</v>
      </c>
      <c r="J222" s="15">
        <f t="shared" si="58"/>
        <v>-5.147484094852528E-2</v>
      </c>
      <c r="K222" s="15">
        <f t="shared" si="59"/>
        <v>-6.0000000000000053E-2</v>
      </c>
      <c r="L222" s="15">
        <f t="shared" si="59"/>
        <v>-4.0740740740740744E-2</v>
      </c>
      <c r="M222" s="16">
        <f t="shared" si="60"/>
        <v>-4.8655454627214545E-2</v>
      </c>
      <c r="O222" s="13">
        <f t="shared" si="61"/>
        <v>-3.9616395422316486E-2</v>
      </c>
      <c r="Q222" s="5">
        <f t="shared" si="63"/>
        <v>97.211453639494962</v>
      </c>
      <c r="R222" s="6">
        <f t="shared" si="64"/>
        <v>137.43696985070741</v>
      </c>
      <c r="T222" s="11">
        <f t="shared" si="55"/>
        <v>0.70731662481421187</v>
      </c>
      <c r="V222" s="9">
        <v>40235</v>
      </c>
      <c r="W222">
        <v>62536.732000000004</v>
      </c>
      <c r="X222">
        <v>2533.4753000000001</v>
      </c>
      <c r="Y222">
        <v>7.633</v>
      </c>
      <c r="Z222">
        <v>1708.1649</v>
      </c>
      <c r="AC222" s="24">
        <f t="shared" si="65"/>
        <v>-8.9597180859111881E-3</v>
      </c>
      <c r="AE222" s="5">
        <f t="shared" si="66"/>
        <v>121.64241406473451</v>
      </c>
      <c r="AF222" s="6">
        <f t="shared" si="67"/>
        <v>137.43696985070741</v>
      </c>
      <c r="AH222" s="1">
        <f t="shared" si="56"/>
        <v>40235</v>
      </c>
      <c r="AI222">
        <f t="shared" si="62"/>
        <v>0.8850778229239924</v>
      </c>
      <c r="AJ222">
        <f t="shared" ca="1" si="50"/>
        <v>0.8059643565778587</v>
      </c>
      <c r="AK222">
        <f t="shared" ca="1" si="51"/>
        <v>0.8531462120335338</v>
      </c>
      <c r="AL222">
        <f t="shared" ca="1" si="52"/>
        <v>0.89632919863125671</v>
      </c>
      <c r="AM222">
        <f t="shared" ca="1" si="53"/>
        <v>0.94813699676452379</v>
      </c>
      <c r="AN222">
        <f t="shared" ca="1" si="54"/>
        <v>0.97360702468584814</v>
      </c>
      <c r="AP222" s="1"/>
      <c r="AQ222" s="26"/>
    </row>
    <row r="223" spans="2:43">
      <c r="B223" s="1">
        <v>40242</v>
      </c>
      <c r="C223">
        <v>13.939</v>
      </c>
      <c r="D223">
        <v>1.7090000000000001</v>
      </c>
      <c r="E223">
        <v>4.7E-2</v>
      </c>
      <c r="F223">
        <v>1.089</v>
      </c>
      <c r="G223">
        <v>2298.7399999999998</v>
      </c>
      <c r="I223" s="14">
        <f t="shared" si="57"/>
        <v>6.9105691056910556E-2</v>
      </c>
      <c r="J223" s="15">
        <f t="shared" si="58"/>
        <v>4.2073170731707465E-2</v>
      </c>
      <c r="K223" s="15">
        <f t="shared" si="59"/>
        <v>0</v>
      </c>
      <c r="L223" s="15">
        <f t="shared" si="59"/>
        <v>5.1158301158301001E-2</v>
      </c>
      <c r="M223" s="16">
        <f t="shared" si="60"/>
        <v>3.4825198750326303E-2</v>
      </c>
      <c r="O223" s="13">
        <f t="shared" si="61"/>
        <v>4.0584290736729756E-2</v>
      </c>
      <c r="Q223" s="5">
        <f t="shared" si="63"/>
        <v>101.15671153694035</v>
      </c>
      <c r="R223" s="6">
        <f t="shared" si="64"/>
        <v>142.22323964140091</v>
      </c>
      <c r="T223" s="11">
        <f t="shared" si="55"/>
        <v>0.71125303988289845</v>
      </c>
      <c r="V223" s="9">
        <v>40242</v>
      </c>
      <c r="W223">
        <v>66863.172600000005</v>
      </c>
      <c r="X223">
        <v>2640.3085999999998</v>
      </c>
      <c r="Y223">
        <v>7.6851000000000003</v>
      </c>
      <c r="Z223">
        <v>1795.5594000000001</v>
      </c>
      <c r="AC223" s="24">
        <f t="shared" si="65"/>
        <v>6.7613300436249413E-2</v>
      </c>
      <c r="AE223" s="5">
        <f t="shared" si="66"/>
        <v>129.86705915268405</v>
      </c>
      <c r="AF223" s="6">
        <f t="shared" si="67"/>
        <v>142.22323964140091</v>
      </c>
      <c r="AH223" s="1">
        <f t="shared" si="56"/>
        <v>40242</v>
      </c>
      <c r="AI223">
        <f t="shared" si="62"/>
        <v>0.91312122744586943</v>
      </c>
      <c r="AJ223">
        <f t="shared" ca="1" si="50"/>
        <v>0.8059643565778587</v>
      </c>
      <c r="AK223">
        <f t="shared" ca="1" si="51"/>
        <v>0.8531462120335338</v>
      </c>
      <c r="AL223">
        <f t="shared" ca="1" si="52"/>
        <v>0.88951215671160488</v>
      </c>
      <c r="AM223">
        <f t="shared" ca="1" si="53"/>
        <v>0.94644333782459089</v>
      </c>
      <c r="AN223">
        <f t="shared" ca="1" si="54"/>
        <v>0.97049475990354606</v>
      </c>
      <c r="AP223" s="1"/>
      <c r="AQ223" s="26"/>
    </row>
    <row r="224" spans="2:43">
      <c r="B224" s="1">
        <v>40249</v>
      </c>
      <c r="C224">
        <v>13.866</v>
      </c>
      <c r="D224">
        <v>1.68</v>
      </c>
      <c r="E224">
        <v>4.7E-2</v>
      </c>
      <c r="F224">
        <v>1.109</v>
      </c>
      <c r="G224">
        <v>2359.9699999999998</v>
      </c>
      <c r="I224" s="14">
        <f t="shared" si="57"/>
        <v>-5.2371045268670979E-3</v>
      </c>
      <c r="J224" s="15">
        <f t="shared" si="58"/>
        <v>-1.6968987712112416E-2</v>
      </c>
      <c r="K224" s="15">
        <f t="shared" si="59"/>
        <v>0</v>
      </c>
      <c r="L224" s="15">
        <f t="shared" si="59"/>
        <v>1.8365472910927494E-2</v>
      </c>
      <c r="M224" s="16">
        <f t="shared" si="60"/>
        <v>2.6636331207531061E-2</v>
      </c>
      <c r="O224" s="13">
        <f t="shared" si="61"/>
        <v>-9.6015483201300489E-4</v>
      </c>
      <c r="Q224" s="5">
        <f t="shared" si="63"/>
        <v>101.05958543156761</v>
      </c>
      <c r="R224" s="6">
        <f t="shared" si="64"/>
        <v>146.01154495789731</v>
      </c>
      <c r="T224" s="11">
        <f t="shared" si="55"/>
        <v>0.69213421076195258</v>
      </c>
      <c r="V224" s="9">
        <v>40249</v>
      </c>
      <c r="W224">
        <v>66509.191099999996</v>
      </c>
      <c r="X224">
        <v>2594.5228999999999</v>
      </c>
      <c r="Y224">
        <v>7.6851000000000003</v>
      </c>
      <c r="Z224">
        <v>1827.3391999999999</v>
      </c>
      <c r="AC224" s="24">
        <f t="shared" si="65"/>
        <v>-5.0766107547282821E-3</v>
      </c>
      <c r="AE224" s="5">
        <f t="shared" si="66"/>
        <v>129.20777464350459</v>
      </c>
      <c r="AF224" s="6">
        <f t="shared" si="67"/>
        <v>146.01154495789731</v>
      </c>
      <c r="AH224" s="1">
        <f t="shared" si="56"/>
        <v>40249</v>
      </c>
      <c r="AI224">
        <f t="shared" si="62"/>
        <v>0.88491478314787964</v>
      </c>
      <c r="AJ224">
        <f t="shared" ca="1" si="50"/>
        <v>0.8059643565778587</v>
      </c>
      <c r="AK224">
        <f t="shared" ca="1" si="51"/>
        <v>0.8531462120335338</v>
      </c>
      <c r="AL224">
        <f t="shared" ca="1" si="52"/>
        <v>0.88951215671160488</v>
      </c>
      <c r="AM224">
        <f t="shared" ca="1" si="53"/>
        <v>0.94644333782459089</v>
      </c>
      <c r="AN224">
        <f t="shared" ca="1" si="54"/>
        <v>0.97049475990354606</v>
      </c>
      <c r="AP224" s="1"/>
      <c r="AQ224" s="26"/>
    </row>
    <row r="225" spans="2:43">
      <c r="B225" s="1">
        <v>40256</v>
      </c>
      <c r="C225">
        <v>13.529</v>
      </c>
      <c r="D225">
        <v>1.7390000000000001</v>
      </c>
      <c r="E225">
        <v>4.8000000000000001E-2</v>
      </c>
      <c r="F225">
        <v>1.181</v>
      </c>
      <c r="G225">
        <v>2381.1</v>
      </c>
      <c r="I225" s="14">
        <f t="shared" si="57"/>
        <v>-2.4304053079474919E-2</v>
      </c>
      <c r="J225" s="15">
        <f t="shared" si="58"/>
        <v>3.5119047619047716E-2</v>
      </c>
      <c r="K225" s="15">
        <f t="shared" si="59"/>
        <v>2.1276595744680771E-2</v>
      </c>
      <c r="L225" s="15">
        <f t="shared" si="59"/>
        <v>6.4923354373309428E-2</v>
      </c>
      <c r="M225" s="16">
        <f t="shared" si="60"/>
        <v>8.9535036462329298E-3</v>
      </c>
      <c r="O225" s="13">
        <f t="shared" si="61"/>
        <v>2.4253736164390749E-2</v>
      </c>
      <c r="Q225" s="5">
        <f t="shared" si="63"/>
        <v>103.51065795350755</v>
      </c>
      <c r="R225" s="6">
        <f t="shared" si="64"/>
        <v>147.31885985806994</v>
      </c>
      <c r="T225" s="11">
        <f t="shared" si="55"/>
        <v>0.70263005058029826</v>
      </c>
      <c r="V225" s="9">
        <v>40256</v>
      </c>
      <c r="W225">
        <v>64896.608699999997</v>
      </c>
      <c r="X225">
        <v>2686.0943000000002</v>
      </c>
      <c r="Y225">
        <v>7.8154000000000003</v>
      </c>
      <c r="Z225">
        <v>1946.5135</v>
      </c>
      <c r="AC225" s="24">
        <f t="shared" si="65"/>
        <v>-1.9827322391012044E-2</v>
      </c>
      <c r="AE225" s="5">
        <f t="shared" si="66"/>
        <v>126.6459304402226</v>
      </c>
      <c r="AF225" s="6">
        <f t="shared" si="67"/>
        <v>147.31885985806994</v>
      </c>
      <c r="AH225" s="1">
        <f t="shared" si="56"/>
        <v>40256</v>
      </c>
      <c r="AI225">
        <f t="shared" si="62"/>
        <v>0.85967221414987827</v>
      </c>
      <c r="AJ225">
        <f t="shared" ca="1" si="50"/>
        <v>0.80988209426608326</v>
      </c>
      <c r="AK225">
        <f t="shared" ca="1" si="51"/>
        <v>0.8544525612628644</v>
      </c>
      <c r="AL225">
        <f t="shared" ca="1" si="52"/>
        <v>0.88951215671160488</v>
      </c>
      <c r="AM225">
        <f t="shared" ca="1" si="53"/>
        <v>0.94644333782459089</v>
      </c>
      <c r="AN225">
        <f t="shared" ca="1" si="54"/>
        <v>0.97049475990354606</v>
      </c>
      <c r="AP225" s="1"/>
      <c r="AQ225" s="26"/>
    </row>
    <row r="226" spans="2:43">
      <c r="B226" s="1">
        <v>40263</v>
      </c>
      <c r="C226">
        <v>13.038</v>
      </c>
      <c r="D226">
        <v>1.7709999999999999</v>
      </c>
      <c r="E226">
        <v>7.6999999999999999E-2</v>
      </c>
      <c r="F226">
        <v>1.2150000000000001</v>
      </c>
      <c r="G226">
        <v>2402.4499999999998</v>
      </c>
      <c r="I226" s="14">
        <f t="shared" si="57"/>
        <v>-3.6292408899401218E-2</v>
      </c>
      <c r="J226" s="15">
        <f t="shared" si="58"/>
        <v>1.840138010350767E-2</v>
      </c>
      <c r="K226" s="15">
        <f t="shared" si="59"/>
        <v>0.60416666666666652</v>
      </c>
      <c r="L226" s="15">
        <f t="shared" si="59"/>
        <v>2.8789161727349688E-2</v>
      </c>
      <c r="M226" s="16">
        <f t="shared" si="60"/>
        <v>8.9664440804668732E-3</v>
      </c>
      <c r="O226" s="13">
        <f t="shared" si="61"/>
        <v>0.15376619989953066</v>
      </c>
      <c r="Q226" s="5">
        <f t="shared" si="63"/>
        <v>119.42709847611854</v>
      </c>
      <c r="R226" s="6">
        <f t="shared" si="64"/>
        <v>148.63978617698547</v>
      </c>
      <c r="T226" s="11">
        <f t="shared" si="55"/>
        <v>0.80346656536438121</v>
      </c>
      <c r="V226" s="9">
        <v>40263</v>
      </c>
      <c r="W226">
        <v>62536.732000000004</v>
      </c>
      <c r="X226">
        <v>2716.6181000000001</v>
      </c>
      <c r="Y226">
        <v>12.4785</v>
      </c>
      <c r="Z226">
        <v>2002.1282000000001</v>
      </c>
      <c r="AC226" s="24">
        <f t="shared" si="65"/>
        <v>-3.228590665219401E-2</v>
      </c>
      <c r="AE226" s="5">
        <f t="shared" si="66"/>
        <v>122.55705175214932</v>
      </c>
      <c r="AF226" s="6">
        <f t="shared" si="67"/>
        <v>148.63978617698547</v>
      </c>
      <c r="AH226" s="1">
        <f t="shared" si="56"/>
        <v>40263</v>
      </c>
      <c r="AI226">
        <f t="shared" si="62"/>
        <v>0.82452387011792772</v>
      </c>
      <c r="AJ226">
        <f t="shared" ca="1" si="50"/>
        <v>0.80988209426608326</v>
      </c>
      <c r="AK226">
        <f t="shared" ca="1" si="51"/>
        <v>0.8544525612628644</v>
      </c>
      <c r="AL226">
        <f t="shared" ca="1" si="52"/>
        <v>0.88604008277053581</v>
      </c>
      <c r="AM226">
        <f t="shared" ca="1" si="53"/>
        <v>0.94276191386273556</v>
      </c>
      <c r="AN226">
        <f t="shared" ca="1" si="54"/>
        <v>0.97049475990354606</v>
      </c>
      <c r="AP226" s="1"/>
      <c r="AQ226" s="26"/>
    </row>
    <row r="227" spans="2:43">
      <c r="B227" s="1">
        <v>40270</v>
      </c>
      <c r="C227">
        <v>13.939</v>
      </c>
      <c r="D227">
        <v>1.7110000000000001</v>
      </c>
      <c r="E227">
        <v>6.7000000000000004E-2</v>
      </c>
      <c r="F227">
        <v>1.2529999999999999</v>
      </c>
      <c r="G227">
        <v>2373.71</v>
      </c>
      <c r="I227" s="14">
        <f t="shared" si="57"/>
        <v>6.9105691056910556E-2</v>
      </c>
      <c r="J227" s="15">
        <f t="shared" si="58"/>
        <v>-3.3879164313946775E-2</v>
      </c>
      <c r="K227" s="15">
        <f t="shared" si="59"/>
        <v>-0.1298701298701298</v>
      </c>
      <c r="L227" s="15">
        <f t="shared" si="59"/>
        <v>3.1275720164609E-2</v>
      </c>
      <c r="M227" s="16">
        <f t="shared" si="60"/>
        <v>-1.1962787987262913E-2</v>
      </c>
      <c r="O227" s="13">
        <f t="shared" si="61"/>
        <v>-1.5841970740639255E-2</v>
      </c>
      <c r="Q227" s="5">
        <f t="shared" si="63"/>
        <v>117.53513787642044</v>
      </c>
      <c r="R227" s="6">
        <f t="shared" si="64"/>
        <v>146.8616399284781</v>
      </c>
      <c r="T227" s="11">
        <f t="shared" si="55"/>
        <v>0.80031203474004697</v>
      </c>
      <c r="V227" s="9">
        <v>40270</v>
      </c>
      <c r="W227">
        <v>66863.172600000005</v>
      </c>
      <c r="X227">
        <v>2625.0466999999999</v>
      </c>
      <c r="Y227">
        <v>10.837300000000001</v>
      </c>
      <c r="Z227">
        <v>2065.6878000000002</v>
      </c>
      <c r="AC227" s="24">
        <f t="shared" si="65"/>
        <v>6.3783782819072599E-2</v>
      </c>
      <c r="AE227" s="5">
        <f t="shared" si="66"/>
        <v>130.37420412405424</v>
      </c>
      <c r="AF227" s="6">
        <f t="shared" si="67"/>
        <v>146.8616399284781</v>
      </c>
      <c r="AH227" s="1">
        <f t="shared" si="56"/>
        <v>40270</v>
      </c>
      <c r="AI227">
        <f t="shared" si="62"/>
        <v>0.88773490604862337</v>
      </c>
      <c r="AJ227">
        <f t="shared" ca="1" si="50"/>
        <v>0.80988209426608326</v>
      </c>
      <c r="AK227">
        <f t="shared" ca="1" si="51"/>
        <v>0.8531462120335338</v>
      </c>
      <c r="AL227">
        <f t="shared" ca="1" si="52"/>
        <v>0.88499630303593602</v>
      </c>
      <c r="AM227">
        <f t="shared" ca="1" si="53"/>
        <v>0.94008783582963806</v>
      </c>
      <c r="AN227">
        <f t="shared" ca="1" si="54"/>
        <v>0.97005838592997362</v>
      </c>
      <c r="AP227" s="1"/>
      <c r="AQ227" s="26"/>
    </row>
    <row r="228" spans="2:43">
      <c r="B228" s="1">
        <v>40277</v>
      </c>
      <c r="C228">
        <v>13.611000000000001</v>
      </c>
      <c r="D228">
        <v>1.7809999999999999</v>
      </c>
      <c r="E228">
        <v>6.9000000000000006E-2</v>
      </c>
      <c r="F228">
        <v>1.321</v>
      </c>
      <c r="G228">
        <v>2487.7600000000002</v>
      </c>
      <c r="I228" s="14">
        <f t="shared" si="57"/>
        <v>-2.353109979195056E-2</v>
      </c>
      <c r="J228" s="15">
        <f t="shared" si="58"/>
        <v>4.0911747516072294E-2</v>
      </c>
      <c r="K228" s="15">
        <f t="shared" si="59"/>
        <v>2.9850746268656803E-2</v>
      </c>
      <c r="L228" s="15">
        <f t="shared" si="59"/>
        <v>5.4269752593774978E-2</v>
      </c>
      <c r="M228" s="16">
        <f t="shared" si="60"/>
        <v>4.8047149820323432E-2</v>
      </c>
      <c r="O228" s="13">
        <f t="shared" si="61"/>
        <v>2.5375286646638379E-2</v>
      </c>
      <c r="Q228" s="5">
        <f t="shared" si="63"/>
        <v>120.51762569108676</v>
      </c>
      <c r="R228" s="6">
        <f t="shared" si="64"/>
        <v>153.91792314498008</v>
      </c>
      <c r="T228" s="11">
        <f t="shared" si="55"/>
        <v>0.78299929747341679</v>
      </c>
      <c r="V228" s="9">
        <v>40277</v>
      </c>
      <c r="W228">
        <v>65289.921499999997</v>
      </c>
      <c r="X228">
        <v>2731.88</v>
      </c>
      <c r="Y228">
        <v>11.123900000000001</v>
      </c>
      <c r="Z228">
        <v>2176.9171000000001</v>
      </c>
      <c r="AC228" s="24">
        <f t="shared" si="65"/>
        <v>-1.891351507033677E-2</v>
      </c>
      <c r="AE228" s="5">
        <f t="shared" si="66"/>
        <v>127.90836964957079</v>
      </c>
      <c r="AF228" s="6">
        <f t="shared" si="67"/>
        <v>153.91792314498008</v>
      </c>
      <c r="AH228" s="1">
        <f t="shared" si="56"/>
        <v>40277</v>
      </c>
      <c r="AI228">
        <f t="shared" si="62"/>
        <v>0.83101673304862578</v>
      </c>
      <c r="AJ228">
        <f t="shared" ca="1" si="50"/>
        <v>0.80988209426608326</v>
      </c>
      <c r="AK228">
        <f t="shared" ca="1" si="51"/>
        <v>0.8531462120335338</v>
      </c>
      <c r="AL228">
        <f t="shared" ca="1" si="52"/>
        <v>0.88499630303593602</v>
      </c>
      <c r="AM228">
        <f t="shared" ca="1" si="53"/>
        <v>0.94008783582963806</v>
      </c>
      <c r="AN228">
        <f t="shared" ca="1" si="54"/>
        <v>0.97005838592997362</v>
      </c>
      <c r="AP228" s="1"/>
      <c r="AQ228" s="26"/>
    </row>
    <row r="229" spans="2:43">
      <c r="B229" s="1">
        <v>40284</v>
      </c>
      <c r="C229">
        <v>13.775</v>
      </c>
      <c r="D229">
        <v>1.7110000000000001</v>
      </c>
      <c r="E229">
        <v>6.4000000000000001E-2</v>
      </c>
      <c r="F229">
        <v>1.3009999999999999</v>
      </c>
      <c r="G229">
        <v>2398.94</v>
      </c>
      <c r="I229" s="14">
        <f t="shared" si="57"/>
        <v>1.2049077951656662E-2</v>
      </c>
      <c r="J229" s="15">
        <f t="shared" si="58"/>
        <v>-3.9303761931499093E-2</v>
      </c>
      <c r="K229" s="15">
        <f t="shared" si="59"/>
        <v>-7.2463768115942129E-2</v>
      </c>
      <c r="L229" s="15">
        <f t="shared" si="59"/>
        <v>-1.514004542013625E-2</v>
      </c>
      <c r="M229" s="16">
        <f t="shared" si="60"/>
        <v>-3.5702800913271493E-2</v>
      </c>
      <c r="O229" s="13">
        <f t="shared" si="61"/>
        <v>-2.8714624378980202E-2</v>
      </c>
      <c r="Q229" s="5">
        <f t="shared" si="63"/>
        <v>117.05700733832067</v>
      </c>
      <c r="R229" s="6">
        <f t="shared" si="64"/>
        <v>148.42262217795064</v>
      </c>
      <c r="T229" s="11">
        <f t="shared" si="55"/>
        <v>0.78867362414589126</v>
      </c>
      <c r="V229" s="9">
        <v>40284</v>
      </c>
      <c r="W229">
        <v>66076.547099999996</v>
      </c>
      <c r="X229">
        <v>2625.0466999999999</v>
      </c>
      <c r="Y229">
        <v>10.368399999999999</v>
      </c>
      <c r="Z229">
        <v>2145.1372999999999</v>
      </c>
      <c r="AC229" s="24">
        <f t="shared" si="65"/>
        <v>9.1945155550748319E-3</v>
      </c>
      <c r="AE229" s="5">
        <f t="shared" si="66"/>
        <v>129.08442514393803</v>
      </c>
      <c r="AF229" s="6">
        <f t="shared" si="67"/>
        <v>148.42262217795064</v>
      </c>
      <c r="AH229" s="1">
        <f t="shared" si="56"/>
        <v>40284</v>
      </c>
      <c r="AI229">
        <f t="shared" si="62"/>
        <v>0.8697085609306433</v>
      </c>
      <c r="AJ229">
        <f t="shared" ca="1" si="50"/>
        <v>0.80988209426608326</v>
      </c>
      <c r="AK229">
        <f t="shared" ca="1" si="51"/>
        <v>0.8490854761063511</v>
      </c>
      <c r="AL229">
        <f t="shared" ca="1" si="52"/>
        <v>0.88424036709492826</v>
      </c>
      <c r="AM229">
        <f t="shared" ca="1" si="53"/>
        <v>0.94008783582963806</v>
      </c>
      <c r="AN229">
        <f t="shared" ca="1" si="54"/>
        <v>0.97005838592997362</v>
      </c>
      <c r="AP229" s="1"/>
      <c r="AQ229" s="26"/>
    </row>
    <row r="230" spans="2:43">
      <c r="B230" s="1">
        <v>40291</v>
      </c>
      <c r="C230">
        <v>14.148999999999999</v>
      </c>
      <c r="D230">
        <v>1.7210000000000001</v>
      </c>
      <c r="E230">
        <v>6.6000000000000003E-2</v>
      </c>
      <c r="F230">
        <v>1.369</v>
      </c>
      <c r="G230">
        <v>2447.0300000000002</v>
      </c>
      <c r="I230" s="14">
        <f t="shared" si="57"/>
        <v>2.7150635208711416E-2</v>
      </c>
      <c r="J230" s="15">
        <f t="shared" si="58"/>
        <v>5.8445353594389626E-3</v>
      </c>
      <c r="K230" s="15">
        <f t="shared" si="59"/>
        <v>3.125E-2</v>
      </c>
      <c r="L230" s="15">
        <f t="shared" si="59"/>
        <v>5.2267486548808639E-2</v>
      </c>
      <c r="M230" s="16">
        <f t="shared" si="60"/>
        <v>2.0046353806264516E-2</v>
      </c>
      <c r="O230" s="13">
        <f t="shared" si="61"/>
        <v>2.9128164279239754E-2</v>
      </c>
      <c r="Q230" s="5">
        <f t="shared" si="63"/>
        <v>120.46666307810746</v>
      </c>
      <c r="R230" s="6">
        <f t="shared" si="64"/>
        <v>151.39795457498337</v>
      </c>
      <c r="T230" s="11">
        <f t="shared" si="55"/>
        <v>0.79569544658837199</v>
      </c>
      <c r="V230" s="9">
        <v>40291</v>
      </c>
      <c r="W230">
        <v>65683.234299999996</v>
      </c>
      <c r="X230">
        <v>2640.3085999999998</v>
      </c>
      <c r="Y230">
        <v>10.680999999999999</v>
      </c>
      <c r="Z230">
        <v>2256.3667</v>
      </c>
      <c r="AC230" s="24">
        <f t="shared" si="65"/>
        <v>2.7122297771936942E-2</v>
      </c>
      <c r="AE230" s="5">
        <f t="shared" si="66"/>
        <v>132.58549136041123</v>
      </c>
      <c r="AF230" s="6">
        <f t="shared" si="67"/>
        <v>151.39795457498337</v>
      </c>
      <c r="AH230" s="1">
        <f t="shared" si="56"/>
        <v>40291</v>
      </c>
      <c r="AI230">
        <f t="shared" si="62"/>
        <v>0.87574162895803964</v>
      </c>
      <c r="AJ230">
        <f t="shared" ca="1" si="50"/>
        <v>0.80988209426608326</v>
      </c>
      <c r="AK230">
        <f t="shared" ca="1" si="51"/>
        <v>0.8490854761063511</v>
      </c>
      <c r="AL230">
        <f t="shared" ca="1" si="52"/>
        <v>0.88276987893028247</v>
      </c>
      <c r="AM230">
        <f t="shared" ca="1" si="53"/>
        <v>0.94008783582963806</v>
      </c>
      <c r="AN230">
        <f t="shared" ca="1" si="54"/>
        <v>0.97005838592997362</v>
      </c>
      <c r="AP230" s="1"/>
      <c r="AQ230" s="26"/>
    </row>
    <row r="231" spans="2:43">
      <c r="B231" s="1">
        <v>40298</v>
      </c>
      <c r="C231">
        <v>14.403</v>
      </c>
      <c r="D231">
        <v>1.6910000000000001</v>
      </c>
      <c r="E231">
        <v>7.4999999999999997E-2</v>
      </c>
      <c r="F231">
        <v>1.27</v>
      </c>
      <c r="G231">
        <v>2396.27</v>
      </c>
      <c r="I231" s="14">
        <f t="shared" si="57"/>
        <v>1.7951798713690126E-2</v>
      </c>
      <c r="J231" s="15">
        <f t="shared" si="58"/>
        <v>-1.7431725740848392E-2</v>
      </c>
      <c r="K231" s="15">
        <f t="shared" si="59"/>
        <v>0.13636363636363624</v>
      </c>
      <c r="L231" s="15">
        <f t="shared" si="59"/>
        <v>-7.2315558802045321E-2</v>
      </c>
      <c r="M231" s="16">
        <f t="shared" si="60"/>
        <v>-2.0743513565424254E-2</v>
      </c>
      <c r="O231" s="13">
        <f t="shared" si="61"/>
        <v>1.6142037633608164E-2</v>
      </c>
      <c r="Q231" s="5">
        <f t="shared" si="63"/>
        <v>122.41124048710945</v>
      </c>
      <c r="R231" s="6">
        <f t="shared" si="64"/>
        <v>148.25742905047971</v>
      </c>
      <c r="T231" s="11">
        <f t="shared" si="55"/>
        <v>0.82566682338346786</v>
      </c>
      <c r="V231" s="9">
        <v>40298</v>
      </c>
      <c r="W231">
        <v>66863.172600000005</v>
      </c>
      <c r="X231">
        <v>2594.5228999999999</v>
      </c>
      <c r="Y231">
        <v>12.0878</v>
      </c>
      <c r="Z231">
        <v>2065.6878000000002</v>
      </c>
      <c r="AC231" s="24">
        <f t="shared" si="65"/>
        <v>1.3760943754712216E-2</v>
      </c>
      <c r="AE231" s="5">
        <f t="shared" si="66"/>
        <v>134.40999284971272</v>
      </c>
      <c r="AF231" s="6">
        <f t="shared" si="67"/>
        <v>148.25742905047971</v>
      </c>
      <c r="AH231" s="1">
        <f t="shared" si="56"/>
        <v>40298</v>
      </c>
      <c r="AI231">
        <f t="shared" si="62"/>
        <v>0.90659870274661158</v>
      </c>
      <c r="AJ231">
        <f t="shared" ca="1" si="50"/>
        <v>0.80988209426608326</v>
      </c>
      <c r="AK231">
        <f t="shared" ca="1" si="51"/>
        <v>0.8490854761063511</v>
      </c>
      <c r="AL231">
        <f t="shared" ca="1" si="52"/>
        <v>0.87961769662732059</v>
      </c>
      <c r="AM231">
        <f t="shared" ca="1" si="53"/>
        <v>0.94008783582963806</v>
      </c>
      <c r="AN231">
        <f t="shared" ca="1" si="54"/>
        <v>0.97005838592997362</v>
      </c>
      <c r="AP231" s="1"/>
      <c r="AQ231" s="26"/>
    </row>
    <row r="232" spans="2:43">
      <c r="B232" s="1">
        <v>40305</v>
      </c>
      <c r="C232">
        <v>14.064</v>
      </c>
      <c r="D232">
        <v>1.6020000000000001</v>
      </c>
      <c r="E232">
        <v>6.9000000000000006E-2</v>
      </c>
      <c r="F232">
        <v>1.27</v>
      </c>
      <c r="G232">
        <v>2160.1999999999998</v>
      </c>
      <c r="I232" s="14">
        <f t="shared" si="57"/>
        <v>-2.3536763174338726E-2</v>
      </c>
      <c r="J232" s="15">
        <f t="shared" si="58"/>
        <v>-5.2631578947368363E-2</v>
      </c>
      <c r="K232" s="15">
        <f t="shared" si="59"/>
        <v>-7.9999999999999849E-2</v>
      </c>
      <c r="L232" s="15">
        <f t="shared" si="59"/>
        <v>0</v>
      </c>
      <c r="M232" s="16">
        <f t="shared" si="60"/>
        <v>-9.8515609676705918E-2</v>
      </c>
      <c r="O232" s="13">
        <f t="shared" si="61"/>
        <v>-3.9042085530426734E-2</v>
      </c>
      <c r="Q232" s="5">
        <f t="shared" si="63"/>
        <v>117.63205036612608</v>
      </c>
      <c r="R232" s="6">
        <f t="shared" si="64"/>
        <v>133.65175803847075</v>
      </c>
      <c r="T232" s="11">
        <f t="shared" si="55"/>
        <v>0.88013844406196662</v>
      </c>
      <c r="V232" s="9">
        <v>40305</v>
      </c>
      <c r="W232">
        <v>65289.921499999997</v>
      </c>
      <c r="X232">
        <v>2457.1658000000002</v>
      </c>
      <c r="Y232">
        <v>11.202</v>
      </c>
      <c r="Z232">
        <v>2065.6878000000002</v>
      </c>
      <c r="AC232" s="24">
        <f t="shared" si="65"/>
        <v>-2.3921887884418219E-2</v>
      </c>
      <c r="AE232" s="5">
        <f t="shared" si="66"/>
        <v>131.19465207021645</v>
      </c>
      <c r="AF232" s="6">
        <f t="shared" si="67"/>
        <v>133.65175803847075</v>
      </c>
      <c r="AH232" s="1">
        <f t="shared" si="56"/>
        <v>40305</v>
      </c>
      <c r="AI232">
        <f t="shared" si="62"/>
        <v>0.98161561056647662</v>
      </c>
      <c r="AJ232">
        <f t="shared" ca="1" si="50"/>
        <v>0.80988209426608326</v>
      </c>
      <c r="AK232">
        <f t="shared" ca="1" si="51"/>
        <v>0.8490854761063511</v>
      </c>
      <c r="AL232">
        <f t="shared" ca="1" si="52"/>
        <v>0.87961769662732059</v>
      </c>
      <c r="AM232">
        <f t="shared" ca="1" si="53"/>
        <v>0.92597926979442347</v>
      </c>
      <c r="AN232">
        <f t="shared" ca="1" si="54"/>
        <v>0.97005838592997362</v>
      </c>
      <c r="AP232" s="1"/>
      <c r="AQ232" s="26"/>
    </row>
    <row r="233" spans="2:43">
      <c r="B233" s="1">
        <v>40312</v>
      </c>
      <c r="C233">
        <v>13.64</v>
      </c>
      <c r="D233">
        <v>1.6020000000000001</v>
      </c>
      <c r="E233">
        <v>7.1999999999999995E-2</v>
      </c>
      <c r="F233">
        <v>1.3</v>
      </c>
      <c r="G233">
        <v>2212.87</v>
      </c>
      <c r="I233" s="14">
        <f t="shared" si="57"/>
        <v>-3.0147895335608577E-2</v>
      </c>
      <c r="J233" s="15">
        <f t="shared" si="58"/>
        <v>0</v>
      </c>
      <c r="K233" s="15">
        <f t="shared" si="59"/>
        <v>4.3478260869564966E-2</v>
      </c>
      <c r="L233" s="15">
        <f t="shared" si="59"/>
        <v>2.3622047244094446E-2</v>
      </c>
      <c r="M233" s="16">
        <f t="shared" si="60"/>
        <v>2.4382001666512387E-2</v>
      </c>
      <c r="O233" s="13">
        <f t="shared" si="61"/>
        <v>9.238103194512709E-3</v>
      </c>
      <c r="Q233" s="5">
        <f t="shared" si="63"/>
        <v>118.71874738639048</v>
      </c>
      <c r="R233" s="6">
        <f t="shared" si="64"/>
        <v>136.91045542569705</v>
      </c>
      <c r="T233" s="11">
        <f t="shared" si="55"/>
        <v>0.86712696278203938</v>
      </c>
      <c r="V233" s="9">
        <v>40312</v>
      </c>
      <c r="W233">
        <v>63323.360200000003</v>
      </c>
      <c r="X233">
        <v>2457.1658000000002</v>
      </c>
      <c r="Y233">
        <v>11.6709</v>
      </c>
      <c r="Z233">
        <v>2113.3575000000001</v>
      </c>
      <c r="AC233" s="24">
        <f t="shared" si="65"/>
        <v>-2.7484411247761617E-2</v>
      </c>
      <c r="AE233" s="5">
        <f t="shared" si="66"/>
        <v>127.58884429921163</v>
      </c>
      <c r="AF233" s="6">
        <f t="shared" si="67"/>
        <v>136.91045542569705</v>
      </c>
      <c r="AH233" s="1">
        <f t="shared" si="56"/>
        <v>40312</v>
      </c>
      <c r="AI233">
        <f t="shared" si="62"/>
        <v>0.93191454153372255</v>
      </c>
      <c r="AJ233">
        <f t="shared" ca="1" si="50"/>
        <v>0.80988209426608326</v>
      </c>
      <c r="AK233">
        <f t="shared" ca="1" si="51"/>
        <v>0.8490854761063511</v>
      </c>
      <c r="AL233">
        <f t="shared" ca="1" si="52"/>
        <v>0.88276987893028247</v>
      </c>
      <c r="AM233">
        <f t="shared" ca="1" si="53"/>
        <v>0.94008783582963806</v>
      </c>
      <c r="AN233">
        <f t="shared" ca="1" si="54"/>
        <v>0.97360702468584814</v>
      </c>
      <c r="AP233" s="1"/>
      <c r="AQ233" s="26"/>
    </row>
    <row r="234" spans="2:43">
      <c r="B234" s="1">
        <v>40319</v>
      </c>
      <c r="C234">
        <v>11.606999999999999</v>
      </c>
      <c r="D234">
        <v>1.5820000000000001</v>
      </c>
      <c r="E234">
        <v>6.8000000000000005E-2</v>
      </c>
      <c r="F234">
        <v>1.1870000000000001</v>
      </c>
      <c r="G234">
        <v>2123.62</v>
      </c>
      <c r="I234" s="14">
        <f t="shared" si="57"/>
        <v>-0.14904692082111448</v>
      </c>
      <c r="J234" s="15">
        <f t="shared" si="58"/>
        <v>-1.2484394506866447E-2</v>
      </c>
      <c r="K234" s="15">
        <f t="shared" si="59"/>
        <v>-5.5555555555555469E-2</v>
      </c>
      <c r="L234" s="15">
        <f t="shared" si="59"/>
        <v>-8.6923076923076881E-2</v>
      </c>
      <c r="M234" s="16">
        <f t="shared" si="60"/>
        <v>-4.0332238224568107E-2</v>
      </c>
      <c r="O234" s="13">
        <f t="shared" si="61"/>
        <v>-7.600248695165332E-2</v>
      </c>
      <c r="Q234" s="5">
        <f t="shared" si="63"/>
        <v>109.69582733723971</v>
      </c>
      <c r="R234" s="6">
        <f t="shared" si="64"/>
        <v>131.38855032203372</v>
      </c>
      <c r="T234" s="11">
        <f t="shared" si="55"/>
        <v>0.83489639750476663</v>
      </c>
      <c r="V234" s="9">
        <v>40319</v>
      </c>
      <c r="W234">
        <v>53883.8531</v>
      </c>
      <c r="X234">
        <v>2426.6419999999998</v>
      </c>
      <c r="Y234">
        <v>11.0718</v>
      </c>
      <c r="Z234">
        <v>1930.6235999999999</v>
      </c>
      <c r="AC234" s="24">
        <f t="shared" si="65"/>
        <v>-0.14215591178420725</v>
      </c>
      <c r="AE234" s="5">
        <f t="shared" si="66"/>
        <v>109.45133580436395</v>
      </c>
      <c r="AF234" s="6">
        <f t="shared" si="67"/>
        <v>131.38855032203372</v>
      </c>
      <c r="AH234" s="1">
        <f t="shared" si="56"/>
        <v>40319</v>
      </c>
      <c r="AI234">
        <f t="shared" si="62"/>
        <v>0.83303556920369703</v>
      </c>
      <c r="AJ234">
        <f t="shared" ca="1" si="50"/>
        <v>0.80988209426608326</v>
      </c>
      <c r="AK234">
        <f t="shared" ca="1" si="51"/>
        <v>0.8490854761063511</v>
      </c>
      <c r="AL234">
        <f t="shared" ca="1" si="52"/>
        <v>0.88276987893028247</v>
      </c>
      <c r="AM234">
        <f t="shared" ca="1" si="53"/>
        <v>0.94008783582963806</v>
      </c>
      <c r="AN234">
        <f t="shared" ca="1" si="54"/>
        <v>0.97360702468584814</v>
      </c>
      <c r="AP234" s="1"/>
      <c r="AQ234" s="26"/>
    </row>
    <row r="235" spans="2:43">
      <c r="B235" s="1">
        <v>40326</v>
      </c>
      <c r="C235">
        <v>11.946</v>
      </c>
      <c r="D235">
        <v>1.5920000000000001</v>
      </c>
      <c r="E235">
        <v>6.9000000000000006E-2</v>
      </c>
      <c r="F235">
        <v>1.226</v>
      </c>
      <c r="G235">
        <v>2168.5700000000002</v>
      </c>
      <c r="I235" s="14">
        <f t="shared" si="57"/>
        <v>2.9206513310933158E-2</v>
      </c>
      <c r="J235" s="15">
        <f t="shared" si="58"/>
        <v>6.321112515802696E-3</v>
      </c>
      <c r="K235" s="15">
        <f t="shared" si="59"/>
        <v>1.4705882352941124E-2</v>
      </c>
      <c r="L235" s="15">
        <f t="shared" si="59"/>
        <v>3.2855939342881113E-2</v>
      </c>
      <c r="M235" s="16">
        <f t="shared" si="60"/>
        <v>2.1166687072075252E-2</v>
      </c>
      <c r="O235" s="13">
        <f t="shared" si="61"/>
        <v>2.0772361880639523E-2</v>
      </c>
      <c r="Q235" s="5">
        <f t="shared" si="63"/>
        <v>111.97446875948499</v>
      </c>
      <c r="R235" s="6">
        <f t="shared" si="64"/>
        <v>134.16961065155382</v>
      </c>
      <c r="T235" s="11">
        <f t="shared" si="55"/>
        <v>0.83457400089122347</v>
      </c>
      <c r="V235" s="9">
        <v>40326</v>
      </c>
      <c r="W235">
        <v>55457.104299999999</v>
      </c>
      <c r="X235">
        <v>2441.9038999999998</v>
      </c>
      <c r="Y235">
        <v>11.202</v>
      </c>
      <c r="Z235">
        <v>1994.1831999999999</v>
      </c>
      <c r="AC235" s="24">
        <f t="shared" si="65"/>
        <v>2.8371359226583241E-2</v>
      </c>
      <c r="AE235" s="5">
        <f t="shared" si="66"/>
        <v>112.55661897029896</v>
      </c>
      <c r="AF235" s="6">
        <f t="shared" si="67"/>
        <v>134.16961065155382</v>
      </c>
      <c r="AH235" s="1">
        <f t="shared" si="56"/>
        <v>40326</v>
      </c>
      <c r="AI235">
        <f t="shared" si="62"/>
        <v>0.83891291346603791</v>
      </c>
      <c r="AJ235">
        <f t="shared" ca="1" si="50"/>
        <v>0.80988209426608326</v>
      </c>
      <c r="AK235">
        <f t="shared" ca="1" si="51"/>
        <v>0.84588441673419956</v>
      </c>
      <c r="AL235">
        <f t="shared" ca="1" si="52"/>
        <v>0.87961769662732059</v>
      </c>
      <c r="AM235">
        <f t="shared" ca="1" si="53"/>
        <v>0.94008783582963806</v>
      </c>
      <c r="AN235">
        <f t="shared" ca="1" si="54"/>
        <v>0.97360702468584814</v>
      </c>
      <c r="AP235" s="1"/>
      <c r="AQ235" s="26"/>
    </row>
    <row r="236" spans="2:43">
      <c r="B236" s="1">
        <v>40333</v>
      </c>
      <c r="C236">
        <v>11.861000000000001</v>
      </c>
      <c r="D236">
        <v>1.6319999999999999</v>
      </c>
      <c r="E236">
        <v>6.6000000000000003E-2</v>
      </c>
      <c r="F236">
        <v>1.226</v>
      </c>
      <c r="G236">
        <v>2181.21</v>
      </c>
      <c r="I236" s="14">
        <f t="shared" si="57"/>
        <v>-7.1153524192197892E-3</v>
      </c>
      <c r="J236" s="15">
        <f t="shared" si="58"/>
        <v>2.5125628140703293E-2</v>
      </c>
      <c r="K236" s="15">
        <f t="shared" si="59"/>
        <v>-4.3478260869565299E-2</v>
      </c>
      <c r="L236" s="15">
        <f t="shared" si="59"/>
        <v>0</v>
      </c>
      <c r="M236" s="16">
        <f t="shared" si="60"/>
        <v>5.8287258423752597E-3</v>
      </c>
      <c r="O236" s="13">
        <f t="shared" si="61"/>
        <v>-6.3669962870204488E-3</v>
      </c>
      <c r="Q236" s="5">
        <f t="shared" si="63"/>
        <v>111.26152773265227</v>
      </c>
      <c r="R236" s="6">
        <f t="shared" si="64"/>
        <v>134.95164852841995</v>
      </c>
      <c r="T236" s="11">
        <f t="shared" si="55"/>
        <v>0.82445475061552365</v>
      </c>
      <c r="V236" s="9">
        <v>40333</v>
      </c>
      <c r="W236">
        <v>55063.791499999999</v>
      </c>
      <c r="X236">
        <v>2502.9515000000001</v>
      </c>
      <c r="Y236">
        <v>10.7591</v>
      </c>
      <c r="Z236">
        <v>1994.1831999999999</v>
      </c>
      <c r="AC236" s="24">
        <f t="shared" si="65"/>
        <v>-5.5710357193176586E-3</v>
      </c>
      <c r="AE236" s="5">
        <f t="shared" si="66"/>
        <v>111.92956202556979</v>
      </c>
      <c r="AF236" s="6">
        <f t="shared" si="67"/>
        <v>134.95164852841995</v>
      </c>
      <c r="AH236" s="1">
        <f t="shared" si="56"/>
        <v>40333</v>
      </c>
      <c r="AI236">
        <f t="shared" si="62"/>
        <v>0.82940492573529512</v>
      </c>
      <c r="AJ236">
        <f t="shared" ca="1" si="50"/>
        <v>0.80988209426608326</v>
      </c>
      <c r="AK236">
        <f t="shared" ca="1" si="51"/>
        <v>0.84059020352651437</v>
      </c>
      <c r="AL236">
        <f t="shared" ca="1" si="52"/>
        <v>0.87650160769704644</v>
      </c>
      <c r="AM236">
        <f t="shared" ca="1" si="53"/>
        <v>0.93383207590976758</v>
      </c>
      <c r="AN236">
        <f t="shared" ca="1" si="54"/>
        <v>0.97005838592997362</v>
      </c>
      <c r="AP236" s="1"/>
      <c r="AQ236" s="26"/>
    </row>
    <row r="237" spans="2:43">
      <c r="B237" s="1">
        <v>40340</v>
      </c>
      <c r="C237">
        <v>13.217000000000001</v>
      </c>
      <c r="D237">
        <v>1.681</v>
      </c>
      <c r="E237">
        <v>6.5000000000000002E-2</v>
      </c>
      <c r="F237">
        <v>1.236</v>
      </c>
      <c r="G237">
        <v>2281.23</v>
      </c>
      <c r="I237" s="14">
        <f t="shared" si="57"/>
        <v>0.11432425596492712</v>
      </c>
      <c r="J237" s="15">
        <f t="shared" si="58"/>
        <v>3.0024509803921573E-2</v>
      </c>
      <c r="K237" s="15">
        <f t="shared" si="59"/>
        <v>-1.5151515151515138E-2</v>
      </c>
      <c r="L237" s="15">
        <f t="shared" si="59"/>
        <v>8.1566068515497303E-3</v>
      </c>
      <c r="M237" s="16">
        <f t="shared" si="60"/>
        <v>4.5855282159902089E-2</v>
      </c>
      <c r="O237" s="13">
        <f t="shared" si="61"/>
        <v>3.4338464367220822E-2</v>
      </c>
      <c r="Q237" s="5">
        <f t="shared" si="63"/>
        <v>115.0820777381425</v>
      </c>
      <c r="R237" s="6">
        <f t="shared" si="64"/>
        <v>141.1398944496346</v>
      </c>
      <c r="T237" s="11">
        <f t="shared" si="55"/>
        <v>0.81537596571754023</v>
      </c>
      <c r="V237" s="9">
        <v>40340</v>
      </c>
      <c r="W237">
        <v>61356.796199999997</v>
      </c>
      <c r="X237">
        <v>2579.261</v>
      </c>
      <c r="Y237">
        <v>10.6028</v>
      </c>
      <c r="Z237">
        <v>2010.0731000000001</v>
      </c>
      <c r="AC237" s="24">
        <f t="shared" si="65"/>
        <v>0.10720495156751203</v>
      </c>
      <c r="AE237" s="5">
        <f t="shared" si="66"/>
        <v>123.92896530149383</v>
      </c>
      <c r="AF237" s="6">
        <f t="shared" si="67"/>
        <v>141.1398944496346</v>
      </c>
      <c r="AH237" s="1">
        <f t="shared" si="56"/>
        <v>40340</v>
      </c>
      <c r="AI237">
        <f t="shared" si="62"/>
        <v>0.87805765892589338</v>
      </c>
      <c r="AJ237">
        <f t="shared" ca="1" si="50"/>
        <v>0.80988209426608326</v>
      </c>
      <c r="AK237">
        <f t="shared" ca="1" si="51"/>
        <v>0.83744357740045272</v>
      </c>
      <c r="AL237">
        <f t="shared" ca="1" si="52"/>
        <v>0.87506166686061526</v>
      </c>
      <c r="AM237">
        <f t="shared" ca="1" si="53"/>
        <v>0.92406173541837844</v>
      </c>
      <c r="AN237">
        <f t="shared" ca="1" si="54"/>
        <v>0.97005838592997362</v>
      </c>
      <c r="AP237" s="1"/>
      <c r="AQ237" s="26"/>
    </row>
    <row r="238" spans="2:43">
      <c r="B238" s="1">
        <v>40347</v>
      </c>
      <c r="C238">
        <v>13.217000000000001</v>
      </c>
      <c r="D238">
        <v>1.6419999999999999</v>
      </c>
      <c r="E238">
        <v>6.4000000000000001E-2</v>
      </c>
      <c r="F238">
        <v>1.246</v>
      </c>
      <c r="G238">
        <v>2320.36</v>
      </c>
      <c r="I238" s="14">
        <f t="shared" si="57"/>
        <v>0</v>
      </c>
      <c r="J238" s="15">
        <f t="shared" si="58"/>
        <v>-2.3200475907198204E-2</v>
      </c>
      <c r="K238" s="15">
        <f t="shared" si="59"/>
        <v>-1.5384615384615441E-2</v>
      </c>
      <c r="L238" s="15">
        <f t="shared" si="59"/>
        <v>8.090614886731462E-3</v>
      </c>
      <c r="M238" s="16">
        <f t="shared" si="60"/>
        <v>1.7153027095032192E-2</v>
      </c>
      <c r="O238" s="13">
        <f t="shared" si="61"/>
        <v>-7.6236191012705457E-3</v>
      </c>
      <c r="Q238" s="5">
        <f t="shared" si="63"/>
        <v>114.2047358120841</v>
      </c>
      <c r="R238" s="6">
        <f t="shared" si="64"/>
        <v>143.56087088331915</v>
      </c>
      <c r="T238" s="11">
        <f t="shared" si="55"/>
        <v>0.79551437038094719</v>
      </c>
      <c r="V238" s="9">
        <v>40347</v>
      </c>
      <c r="W238">
        <v>61356.796199999997</v>
      </c>
      <c r="X238">
        <v>2518.2134000000001</v>
      </c>
      <c r="Y238">
        <v>10.420500000000001</v>
      </c>
      <c r="Z238">
        <v>2025.963</v>
      </c>
      <c r="AC238" s="24">
        <f t="shared" si="65"/>
        <v>-6.6316922149980604E-4</v>
      </c>
      <c r="AE238" s="5">
        <f t="shared" si="66"/>
        <v>123.84677942605357</v>
      </c>
      <c r="AF238" s="6">
        <f t="shared" si="67"/>
        <v>143.56087088331915</v>
      </c>
      <c r="AH238" s="1">
        <f t="shared" si="56"/>
        <v>40347</v>
      </c>
      <c r="AI238">
        <f t="shared" si="62"/>
        <v>0.86267782205578536</v>
      </c>
      <c r="AJ238">
        <f t="shared" ca="1" si="50"/>
        <v>0.80988209426608326</v>
      </c>
      <c r="AK238">
        <f t="shared" ca="1" si="51"/>
        <v>0.83744357740045272</v>
      </c>
      <c r="AL238">
        <f t="shared" ca="1" si="52"/>
        <v>0.87506166686061526</v>
      </c>
      <c r="AM238">
        <f t="shared" ca="1" si="53"/>
        <v>0.92049580596673608</v>
      </c>
      <c r="AN238">
        <f t="shared" ca="1" si="54"/>
        <v>0.96976300234565105</v>
      </c>
      <c r="AP238" s="1"/>
      <c r="AQ238" s="26"/>
    </row>
    <row r="239" spans="2:43">
      <c r="B239" s="1">
        <v>40354</v>
      </c>
      <c r="C239">
        <v>13.047000000000001</v>
      </c>
      <c r="D239">
        <v>1.6910000000000001</v>
      </c>
      <c r="E239">
        <v>6.4000000000000001E-2</v>
      </c>
      <c r="F239">
        <v>1.2410000000000001</v>
      </c>
      <c r="G239">
        <v>2318.14</v>
      </c>
      <c r="I239" s="14">
        <f t="shared" si="57"/>
        <v>-1.2862222894756692E-2</v>
      </c>
      <c r="J239" s="15">
        <f t="shared" si="58"/>
        <v>2.9841656516443438E-2</v>
      </c>
      <c r="K239" s="15">
        <f t="shared" si="59"/>
        <v>0</v>
      </c>
      <c r="L239" s="15">
        <f t="shared" si="59"/>
        <v>-4.0128410914926915E-3</v>
      </c>
      <c r="M239" s="16">
        <f t="shared" si="60"/>
        <v>-9.5674809081358614E-4</v>
      </c>
      <c r="O239" s="13">
        <f t="shared" si="61"/>
        <v>3.2416481325485136E-3</v>
      </c>
      <c r="Q239" s="5">
        <f t="shared" si="63"/>
        <v>114.57494738065753</v>
      </c>
      <c r="R239" s="6">
        <f t="shared" si="64"/>
        <v>143.42351929418601</v>
      </c>
      <c r="T239" s="11">
        <f t="shared" si="55"/>
        <v>0.79885745339747838</v>
      </c>
      <c r="V239" s="9">
        <v>40354</v>
      </c>
      <c r="W239">
        <v>60570.170599999998</v>
      </c>
      <c r="X239">
        <v>2594.5228999999999</v>
      </c>
      <c r="Y239">
        <v>10.3423</v>
      </c>
      <c r="Z239">
        <v>2018.0181</v>
      </c>
      <c r="AC239" s="24">
        <f t="shared" si="65"/>
        <v>-1.0956633794634496E-2</v>
      </c>
      <c r="AE239" s="5">
        <f t="shared" si="66"/>
        <v>122.48983561723743</v>
      </c>
      <c r="AF239" s="6">
        <f t="shared" si="67"/>
        <v>143.42351929418601</v>
      </c>
      <c r="AH239" s="1">
        <f t="shared" si="56"/>
        <v>40354</v>
      </c>
      <c r="AI239">
        <f t="shared" si="62"/>
        <v>0.85404288097261072</v>
      </c>
      <c r="AJ239">
        <f t="shared" ca="1" si="50"/>
        <v>0.80988209426608326</v>
      </c>
      <c r="AK239">
        <f t="shared" ca="1" si="51"/>
        <v>0.83744357740045272</v>
      </c>
      <c r="AL239">
        <f t="shared" ca="1" si="52"/>
        <v>0.87204513284691698</v>
      </c>
      <c r="AM239">
        <f t="shared" ca="1" si="53"/>
        <v>0.91488584479165325</v>
      </c>
      <c r="AN239">
        <f t="shared" ca="1" si="54"/>
        <v>0.96976300234565105</v>
      </c>
      <c r="AP239" s="1"/>
      <c r="AQ239" s="26"/>
    </row>
    <row r="240" spans="2:43">
      <c r="B240" s="1">
        <v>40361</v>
      </c>
      <c r="C240">
        <v>13.132</v>
      </c>
      <c r="D240">
        <v>1.5920000000000001</v>
      </c>
      <c r="E240">
        <v>6.0999999999999999E-2</v>
      </c>
      <c r="F240">
        <v>1.2609999999999999</v>
      </c>
      <c r="G240">
        <v>2217.08</v>
      </c>
      <c r="I240" s="14">
        <f t="shared" si="57"/>
        <v>6.5149076416033402E-3</v>
      </c>
      <c r="J240" s="15">
        <f t="shared" si="58"/>
        <v>-5.8545239503252522E-2</v>
      </c>
      <c r="K240" s="15">
        <f t="shared" si="59"/>
        <v>-4.6875E-2</v>
      </c>
      <c r="L240" s="15">
        <f t="shared" si="59"/>
        <v>1.6116035455277844E-2</v>
      </c>
      <c r="M240" s="16">
        <f t="shared" si="60"/>
        <v>-4.3595296228873148E-2</v>
      </c>
      <c r="O240" s="13">
        <f t="shared" si="61"/>
        <v>-2.0697324101592834E-2</v>
      </c>
      <c r="Q240" s="5">
        <f t="shared" si="63"/>
        <v>112.20355256079712</v>
      </c>
      <c r="R240" s="6">
        <f t="shared" si="64"/>
        <v>137.17092848436846</v>
      </c>
      <c r="T240" s="11">
        <f t="shared" si="55"/>
        <v>0.81798347361615664</v>
      </c>
      <c r="V240" s="9">
        <v>40361</v>
      </c>
      <c r="W240">
        <v>60963.483399999997</v>
      </c>
      <c r="X240">
        <v>2441.9038999999998</v>
      </c>
      <c r="Y240">
        <v>9.8994999999999997</v>
      </c>
      <c r="Z240">
        <v>2049.7979</v>
      </c>
      <c r="AC240" s="24">
        <f t="shared" si="65"/>
        <v>4.2144023361126376E-3</v>
      </c>
      <c r="AE240" s="5">
        <f t="shared" si="66"/>
        <v>123.00605706661277</v>
      </c>
      <c r="AF240" s="6">
        <f t="shared" si="67"/>
        <v>137.17092848436846</v>
      </c>
      <c r="AH240" s="1">
        <f t="shared" si="56"/>
        <v>40361</v>
      </c>
      <c r="AI240">
        <f t="shared" si="62"/>
        <v>0.89673561610855546</v>
      </c>
      <c r="AJ240">
        <f t="shared" ca="1" si="50"/>
        <v>0.80988209426608326</v>
      </c>
      <c r="AK240">
        <f t="shared" ca="1" si="51"/>
        <v>0.83744357740045272</v>
      </c>
      <c r="AL240">
        <f t="shared" ca="1" si="52"/>
        <v>0.86877204435374211</v>
      </c>
      <c r="AM240">
        <f t="shared" ca="1" si="53"/>
        <v>0.91488584479165325</v>
      </c>
      <c r="AN240">
        <f t="shared" ca="1" si="54"/>
        <v>0.96976300234565105</v>
      </c>
      <c r="AP240" s="1"/>
      <c r="AQ240" s="26"/>
    </row>
    <row r="241" spans="2:43">
      <c r="B241" s="1">
        <v>40368</v>
      </c>
      <c r="C241">
        <v>12.708</v>
      </c>
      <c r="D241">
        <v>1.6120000000000001</v>
      </c>
      <c r="E241">
        <v>6.5000000000000002E-2</v>
      </c>
      <c r="F241">
        <v>1.29</v>
      </c>
      <c r="G241">
        <v>2289.5</v>
      </c>
      <c r="I241" s="14">
        <f t="shared" si="57"/>
        <v>-3.2287541882424553E-2</v>
      </c>
      <c r="J241" s="15">
        <f t="shared" si="58"/>
        <v>1.2562814070351758E-2</v>
      </c>
      <c r="K241" s="15">
        <f t="shared" si="59"/>
        <v>6.5573770491803351E-2</v>
      </c>
      <c r="L241" s="15">
        <f t="shared" si="59"/>
        <v>2.2997620935765406E-2</v>
      </c>
      <c r="M241" s="16">
        <f t="shared" si="60"/>
        <v>3.2664585851660766E-2</v>
      </c>
      <c r="O241" s="13">
        <f t="shared" si="61"/>
        <v>1.7211665903873991E-2</v>
      </c>
      <c r="Q241" s="5">
        <f t="shared" si="63"/>
        <v>114.13476262070132</v>
      </c>
      <c r="R241" s="6">
        <f t="shared" si="64"/>
        <v>141.65156005419814</v>
      </c>
      <c r="T241" s="11">
        <f t="shared" si="55"/>
        <v>0.80574306825164188</v>
      </c>
      <c r="V241" s="9">
        <v>40368</v>
      </c>
      <c r="W241">
        <v>58996.919399999999</v>
      </c>
      <c r="X241">
        <v>2472.4277000000002</v>
      </c>
      <c r="Y241">
        <v>10.550700000000001</v>
      </c>
      <c r="Z241">
        <v>2097.4675999999999</v>
      </c>
      <c r="AC241" s="24">
        <f t="shared" si="65"/>
        <v>-2.8868735524029888E-2</v>
      </c>
      <c r="AE241" s="5">
        <f t="shared" si="66"/>
        <v>119.455027737303</v>
      </c>
      <c r="AF241" s="6">
        <f t="shared" si="67"/>
        <v>141.65156005419814</v>
      </c>
      <c r="AH241" s="1">
        <f t="shared" si="56"/>
        <v>40368</v>
      </c>
      <c r="AI241">
        <f t="shared" si="62"/>
        <v>0.84330188592061806</v>
      </c>
      <c r="AJ241">
        <f t="shared" ca="1" si="50"/>
        <v>0.80988209426608326</v>
      </c>
      <c r="AK241">
        <f t="shared" ca="1" si="51"/>
        <v>0.83744357740045272</v>
      </c>
      <c r="AL241">
        <f t="shared" ca="1" si="52"/>
        <v>0.86877204435374211</v>
      </c>
      <c r="AM241">
        <f t="shared" ca="1" si="53"/>
        <v>0.90822933392142602</v>
      </c>
      <c r="AN241">
        <f t="shared" ca="1" si="54"/>
        <v>0.95832867806832778</v>
      </c>
      <c r="AP241" s="1"/>
      <c r="AQ241" s="26"/>
    </row>
    <row r="242" spans="2:43">
      <c r="B242" s="1">
        <v>40375</v>
      </c>
      <c r="C242">
        <v>12.708</v>
      </c>
      <c r="D242">
        <v>1.681</v>
      </c>
      <c r="E242">
        <v>6.3E-2</v>
      </c>
      <c r="F242">
        <v>1.4370000000000001</v>
      </c>
      <c r="G242">
        <v>2283.0700000000002</v>
      </c>
      <c r="I242" s="14">
        <f t="shared" si="57"/>
        <v>0</v>
      </c>
      <c r="J242" s="15">
        <f t="shared" si="58"/>
        <v>4.2803970223324939E-2</v>
      </c>
      <c r="K242" s="15">
        <f t="shared" si="59"/>
        <v>-3.0769230769230771E-2</v>
      </c>
      <c r="L242" s="15">
        <f t="shared" si="59"/>
        <v>0.11395348837209296</v>
      </c>
      <c r="M242" s="16">
        <f t="shared" si="60"/>
        <v>-2.8084734658221366E-3</v>
      </c>
      <c r="O242" s="13">
        <f t="shared" si="61"/>
        <v>3.1497056956546782E-2</v>
      </c>
      <c r="Q242" s="5">
        <f t="shared" si="63"/>
        <v>117.72967173968749</v>
      </c>
      <c r="R242" s="6">
        <f t="shared" si="64"/>
        <v>141.25373540639362</v>
      </c>
      <c r="T242" s="11">
        <f t="shared" si="55"/>
        <v>0.8334623604889011</v>
      </c>
      <c r="V242" s="9">
        <v>40375</v>
      </c>
      <c r="W242">
        <v>58996.919399999999</v>
      </c>
      <c r="X242">
        <v>2579.261</v>
      </c>
      <c r="Y242">
        <v>10.2121</v>
      </c>
      <c r="Z242">
        <v>2335.8162000000002</v>
      </c>
      <c r="AC242" s="24">
        <f t="shared" si="65"/>
        <v>5.4188913354136651E-3</v>
      </c>
      <c r="AE242" s="5">
        <f t="shared" si="66"/>
        <v>120.10234155208026</v>
      </c>
      <c r="AF242" s="6">
        <f t="shared" si="67"/>
        <v>141.25373540639362</v>
      </c>
      <c r="AH242" s="1">
        <f t="shared" si="56"/>
        <v>40375</v>
      </c>
      <c r="AI242">
        <f t="shared" si="62"/>
        <v>0.85025957866912472</v>
      </c>
      <c r="AJ242">
        <f t="shared" ca="1" si="50"/>
        <v>0.80988209426608326</v>
      </c>
      <c r="AK242">
        <f t="shared" ca="1" si="51"/>
        <v>0.83744357740045272</v>
      </c>
      <c r="AL242">
        <f t="shared" ca="1" si="52"/>
        <v>0.86660981701549589</v>
      </c>
      <c r="AM242">
        <f t="shared" ca="1" si="53"/>
        <v>0.90247146495716501</v>
      </c>
      <c r="AN242">
        <f t="shared" ca="1" si="54"/>
        <v>0.95400133416272814</v>
      </c>
      <c r="AP242" s="1"/>
      <c r="AQ242" s="26"/>
    </row>
    <row r="243" spans="2:43">
      <c r="B243" s="1">
        <v>40382</v>
      </c>
      <c r="C243">
        <v>12.962</v>
      </c>
      <c r="D243">
        <v>1.6619999999999999</v>
      </c>
      <c r="E243">
        <v>6.4000000000000001E-2</v>
      </c>
      <c r="F243">
        <v>1.4370000000000001</v>
      </c>
      <c r="G243">
        <v>2375.1999999999998</v>
      </c>
      <c r="I243" s="14">
        <f t="shared" si="57"/>
        <v>1.9987409505823006E-2</v>
      </c>
      <c r="J243" s="15">
        <f t="shared" si="58"/>
        <v>-1.1302795954788891E-2</v>
      </c>
      <c r="K243" s="15">
        <f t="shared" si="59"/>
        <v>1.5873015873015817E-2</v>
      </c>
      <c r="L243" s="15">
        <f t="shared" si="59"/>
        <v>0</v>
      </c>
      <c r="M243" s="16">
        <f t="shared" si="60"/>
        <v>4.0353559023595276E-2</v>
      </c>
      <c r="O243" s="13">
        <f t="shared" si="61"/>
        <v>6.1394073560124829E-3</v>
      </c>
      <c r="Q243" s="5">
        <f t="shared" si="63"/>
        <v>118.45246215238707</v>
      </c>
      <c r="R243" s="6">
        <f t="shared" si="64"/>
        <v>146.95382635541884</v>
      </c>
      <c r="T243" s="11">
        <f t="shared" si="55"/>
        <v>0.80605224845184309</v>
      </c>
      <c r="V243" s="9">
        <v>40382</v>
      </c>
      <c r="W243">
        <v>60176.857799999998</v>
      </c>
      <c r="X243">
        <v>2548.7372</v>
      </c>
      <c r="Y243">
        <v>10.3163</v>
      </c>
      <c r="Z243">
        <v>2335.8162000000002</v>
      </c>
      <c r="AC243" s="24">
        <f t="shared" si="65"/>
        <v>1.7993821663081645E-2</v>
      </c>
      <c r="AE243" s="5">
        <f t="shared" si="66"/>
        <v>122.26344166728693</v>
      </c>
      <c r="AF243" s="6">
        <f t="shared" si="67"/>
        <v>146.95382635541884</v>
      </c>
      <c r="AH243" s="1">
        <f t="shared" si="56"/>
        <v>40382</v>
      </c>
      <c r="AI243">
        <f t="shared" si="62"/>
        <v>0.83198542494282268</v>
      </c>
      <c r="AJ243">
        <f t="shared" ca="1" si="50"/>
        <v>0.80988209426608326</v>
      </c>
      <c r="AK243">
        <f t="shared" ca="1" si="51"/>
        <v>0.83744357740045272</v>
      </c>
      <c r="AL243">
        <f t="shared" ca="1" si="52"/>
        <v>0.86403096415496805</v>
      </c>
      <c r="AM243">
        <f t="shared" ca="1" si="53"/>
        <v>0.89782564183825397</v>
      </c>
      <c r="AN243">
        <f t="shared" ca="1" si="54"/>
        <v>0.94626399461400723</v>
      </c>
      <c r="AP243" s="1"/>
      <c r="AQ243" s="26"/>
    </row>
    <row r="244" spans="2:43">
      <c r="B244" s="1">
        <v>40389</v>
      </c>
      <c r="C244">
        <v>13.132</v>
      </c>
      <c r="D244">
        <v>1.6619999999999999</v>
      </c>
      <c r="E244">
        <v>6.5000000000000002E-2</v>
      </c>
      <c r="F244">
        <v>1.4319999999999999</v>
      </c>
      <c r="G244">
        <v>2394.16</v>
      </c>
      <c r="I244" s="14">
        <f t="shared" si="57"/>
        <v>1.3115259990742256E-2</v>
      </c>
      <c r="J244" s="15">
        <f t="shared" si="58"/>
        <v>0</v>
      </c>
      <c r="K244" s="15">
        <f t="shared" si="59"/>
        <v>1.5625E-2</v>
      </c>
      <c r="L244" s="15">
        <f t="shared" si="59"/>
        <v>-3.479471120389821E-3</v>
      </c>
      <c r="M244" s="16">
        <f t="shared" si="60"/>
        <v>7.9824856854160409E-3</v>
      </c>
      <c r="O244" s="13">
        <f t="shared" si="61"/>
        <v>6.3151972175881088E-3</v>
      </c>
      <c r="Q244" s="5">
        <f t="shared" si="63"/>
        <v>119.20051281178829</v>
      </c>
      <c r="R244" s="6">
        <f t="shared" si="64"/>
        <v>148.12688317071809</v>
      </c>
      <c r="T244" s="11">
        <f t="shared" si="55"/>
        <v>0.80471896971198809</v>
      </c>
      <c r="V244" s="9">
        <v>40389</v>
      </c>
      <c r="W244">
        <v>60963.483399999997</v>
      </c>
      <c r="X244">
        <v>2548.7372</v>
      </c>
      <c r="Y244">
        <v>10.4726</v>
      </c>
      <c r="Z244">
        <v>2327.8712</v>
      </c>
      <c r="AC244" s="24">
        <f t="shared" si="65"/>
        <v>1.2006272964706329E-2</v>
      </c>
      <c r="AE244" s="5">
        <f t="shared" si="66"/>
        <v>123.73136992154883</v>
      </c>
      <c r="AF244" s="6">
        <f t="shared" si="67"/>
        <v>148.12688317071809</v>
      </c>
      <c r="AH244" s="1">
        <f t="shared" si="56"/>
        <v>40389</v>
      </c>
      <c r="AI244">
        <f t="shared" si="62"/>
        <v>0.83530664571499069</v>
      </c>
      <c r="AJ244">
        <f t="shared" ca="1" si="50"/>
        <v>0.80988209426608326</v>
      </c>
      <c r="AK244">
        <f t="shared" ca="1" si="51"/>
        <v>0.83277303313847839</v>
      </c>
      <c r="AL244">
        <f t="shared" ca="1" si="52"/>
        <v>0.86140714210009173</v>
      </c>
      <c r="AM244">
        <f t="shared" ca="1" si="53"/>
        <v>0.88998508356360639</v>
      </c>
      <c r="AN244">
        <f t="shared" ca="1" si="54"/>
        <v>0.94549698086358913</v>
      </c>
      <c r="AP244" s="1"/>
      <c r="AQ244" s="26"/>
    </row>
    <row r="245" spans="2:43">
      <c r="B245" s="1">
        <v>40396</v>
      </c>
      <c r="C245">
        <v>13.936999999999999</v>
      </c>
      <c r="D245">
        <v>1.6619999999999999</v>
      </c>
      <c r="E245">
        <v>6.3E-2</v>
      </c>
      <c r="F245">
        <v>1.3340000000000001</v>
      </c>
      <c r="G245">
        <v>2425.33</v>
      </c>
      <c r="I245" s="14">
        <f t="shared" si="57"/>
        <v>6.1300639658848688E-2</v>
      </c>
      <c r="J245" s="15">
        <f t="shared" si="58"/>
        <v>0</v>
      </c>
      <c r="K245" s="15">
        <f t="shared" si="59"/>
        <v>-3.0769230769230771E-2</v>
      </c>
      <c r="L245" s="15">
        <f t="shared" si="59"/>
        <v>-6.8435754189944076E-2</v>
      </c>
      <c r="M245" s="16">
        <f t="shared" si="60"/>
        <v>1.3019180004678166E-2</v>
      </c>
      <c r="O245" s="13">
        <f t="shared" si="61"/>
        <v>-9.4760863250815397E-3</v>
      </c>
      <c r="Q245" s="5">
        <f t="shared" si="63"/>
        <v>118.07095846238978</v>
      </c>
      <c r="R245" s="6">
        <f t="shared" si="64"/>
        <v>150.0553737262496</v>
      </c>
      <c r="T245" s="11">
        <f t="shared" si="55"/>
        <v>0.78684925124900951</v>
      </c>
      <c r="V245" s="9">
        <v>40396</v>
      </c>
      <c r="W245">
        <v>64699.955000000002</v>
      </c>
      <c r="X245">
        <v>2548.7372</v>
      </c>
      <c r="Y245">
        <v>10.2902</v>
      </c>
      <c r="Z245">
        <v>2168.9722000000002</v>
      </c>
      <c r="AC245" s="24">
        <f t="shared" si="65"/>
        <v>5.432707685610056E-2</v>
      </c>
      <c r="AE245" s="5">
        <f t="shared" si="66"/>
        <v>130.45333356478744</v>
      </c>
      <c r="AF245" s="6">
        <f t="shared" si="67"/>
        <v>150.0553737262496</v>
      </c>
      <c r="AH245" s="1">
        <f t="shared" si="56"/>
        <v>40396</v>
      </c>
      <c r="AI245">
        <f t="shared" si="62"/>
        <v>0.869367956143825</v>
      </c>
      <c r="AJ245">
        <f t="shared" ca="1" si="50"/>
        <v>0.80988209426608326</v>
      </c>
      <c r="AK245">
        <f t="shared" ca="1" si="51"/>
        <v>0.83277303313847839</v>
      </c>
      <c r="AL245">
        <f t="shared" ca="1" si="52"/>
        <v>0.85990433814713807</v>
      </c>
      <c r="AM245">
        <f t="shared" ca="1" si="53"/>
        <v>0.88574209370515011</v>
      </c>
      <c r="AN245">
        <f t="shared" ca="1" si="54"/>
        <v>0.93086750071834334</v>
      </c>
      <c r="AP245" s="1"/>
      <c r="AQ245" s="26"/>
    </row>
    <row r="246" spans="2:43">
      <c r="B246" s="1">
        <v>40403</v>
      </c>
      <c r="C246">
        <v>13.725</v>
      </c>
      <c r="D246">
        <v>1.6319999999999999</v>
      </c>
      <c r="E246">
        <v>6.4000000000000001E-2</v>
      </c>
      <c r="F246">
        <v>1.3440000000000001</v>
      </c>
      <c r="G246">
        <v>2367.98</v>
      </c>
      <c r="I246" s="14">
        <f t="shared" si="57"/>
        <v>-1.5211308028987625E-2</v>
      </c>
      <c r="J246" s="15">
        <f t="shared" si="58"/>
        <v>-1.8050541516245522E-2</v>
      </c>
      <c r="K246" s="15">
        <f t="shared" si="59"/>
        <v>1.5873015873015817E-2</v>
      </c>
      <c r="L246" s="15">
        <f t="shared" si="59"/>
        <v>7.496251874062887E-3</v>
      </c>
      <c r="M246" s="16">
        <f t="shared" si="60"/>
        <v>-2.364626669360459E-2</v>
      </c>
      <c r="O246" s="13">
        <f t="shared" si="61"/>
        <v>-2.4731454495386107E-3</v>
      </c>
      <c r="Q246" s="5">
        <f t="shared" si="63"/>
        <v>117.77895180874586</v>
      </c>
      <c r="R246" s="6">
        <f t="shared" si="64"/>
        <v>146.50712434031018</v>
      </c>
      <c r="T246" s="11">
        <f t="shared" si="55"/>
        <v>0.80391279495163759</v>
      </c>
      <c r="V246" s="9">
        <v>40403</v>
      </c>
      <c r="W246">
        <v>63716.673000000003</v>
      </c>
      <c r="X246">
        <v>2502.9515000000001</v>
      </c>
      <c r="Y246">
        <v>10.394399999999999</v>
      </c>
      <c r="Z246">
        <v>2184.8620999999998</v>
      </c>
      <c r="AC246" s="24">
        <f t="shared" si="65"/>
        <v>-1.4601532466610508E-2</v>
      </c>
      <c r="AE246" s="5">
        <f t="shared" si="66"/>
        <v>128.54851497936363</v>
      </c>
      <c r="AF246" s="6">
        <f t="shared" si="67"/>
        <v>146.50712434031018</v>
      </c>
      <c r="AH246" s="1">
        <f t="shared" si="56"/>
        <v>40403</v>
      </c>
      <c r="AI246">
        <f t="shared" si="62"/>
        <v>0.87742159678711684</v>
      </c>
      <c r="AJ246">
        <f t="shared" ca="1" si="50"/>
        <v>0.80988209426608326</v>
      </c>
      <c r="AK246">
        <f t="shared" ca="1" si="51"/>
        <v>0.83277303313847839</v>
      </c>
      <c r="AL246">
        <f t="shared" ca="1" si="52"/>
        <v>0.85990433814713807</v>
      </c>
      <c r="AM246">
        <f t="shared" ca="1" si="53"/>
        <v>0.88495554309190783</v>
      </c>
      <c r="AN246">
        <f t="shared" ca="1" si="54"/>
        <v>0.93086750071834334</v>
      </c>
      <c r="AP246" s="1"/>
      <c r="AQ246" s="26"/>
    </row>
    <row r="247" spans="2:43">
      <c r="B247" s="1">
        <v>40410</v>
      </c>
      <c r="C247">
        <v>13.475</v>
      </c>
      <c r="D247">
        <v>1.6619999999999999</v>
      </c>
      <c r="E247">
        <v>6.3E-2</v>
      </c>
      <c r="F247">
        <v>1.417</v>
      </c>
      <c r="G247">
        <v>2438.9699999999998</v>
      </c>
      <c r="I247" s="14">
        <f t="shared" si="57"/>
        <v>-1.8214936247723079E-2</v>
      </c>
      <c r="J247" s="15">
        <f t="shared" si="58"/>
        <v>1.8382352941176405E-2</v>
      </c>
      <c r="K247" s="15">
        <f t="shared" si="59"/>
        <v>-1.5625E-2</v>
      </c>
      <c r="L247" s="15">
        <f t="shared" si="59"/>
        <v>5.4315476190476053E-2</v>
      </c>
      <c r="M247" s="16">
        <f t="shared" si="60"/>
        <v>2.9979138337316913E-2</v>
      </c>
      <c r="O247" s="13">
        <f t="shared" si="61"/>
        <v>9.7144732209823448E-3</v>
      </c>
      <c r="Q247" s="5">
        <f t="shared" si="63"/>
        <v>118.9231122820873</v>
      </c>
      <c r="R247" s="6">
        <f t="shared" si="64"/>
        <v>150.89928168831082</v>
      </c>
      <c r="T247" s="11">
        <f t="shared" si="55"/>
        <v>0.78809594685631623</v>
      </c>
      <c r="V247" s="9">
        <v>40410</v>
      </c>
      <c r="W247">
        <v>62556.400300000001</v>
      </c>
      <c r="X247">
        <v>2548.7372</v>
      </c>
      <c r="Y247">
        <v>10.16</v>
      </c>
      <c r="Z247">
        <v>2304.0364</v>
      </c>
      <c r="AC247" s="24">
        <f t="shared" si="65"/>
        <v>-1.4559341057281794E-2</v>
      </c>
      <c r="AE247" s="5">
        <f t="shared" si="66"/>
        <v>126.67693330737198</v>
      </c>
      <c r="AF247" s="6">
        <f t="shared" si="67"/>
        <v>150.89928168831082</v>
      </c>
      <c r="AH247" s="1">
        <f t="shared" si="56"/>
        <v>40410</v>
      </c>
      <c r="AI247">
        <f t="shared" si="62"/>
        <v>0.83948002859966442</v>
      </c>
      <c r="AJ247">
        <f t="shared" ca="1" si="50"/>
        <v>0.80988209426608326</v>
      </c>
      <c r="AK247">
        <f t="shared" ca="1" si="51"/>
        <v>0.83277303313847839</v>
      </c>
      <c r="AL247">
        <f t="shared" ca="1" si="52"/>
        <v>0.85990433814713807</v>
      </c>
      <c r="AM247">
        <f t="shared" ca="1" si="53"/>
        <v>0.88390315906845252</v>
      </c>
      <c r="AN247">
        <f t="shared" ca="1" si="54"/>
        <v>0.92131768972483774</v>
      </c>
      <c r="AP247" s="1"/>
      <c r="AQ247" s="26"/>
    </row>
    <row r="248" spans="2:43">
      <c r="B248" s="1">
        <v>40417</v>
      </c>
      <c r="C248">
        <v>13.217000000000001</v>
      </c>
      <c r="D248">
        <v>1.6020000000000001</v>
      </c>
      <c r="E248">
        <v>0.06</v>
      </c>
      <c r="F248">
        <v>1.373</v>
      </c>
      <c r="G248">
        <v>2349.0700000000002</v>
      </c>
      <c r="I248" s="14">
        <f t="shared" si="57"/>
        <v>-1.9146567717996277E-2</v>
      </c>
      <c r="J248" s="15">
        <f t="shared" si="58"/>
        <v>-3.6101083032490822E-2</v>
      </c>
      <c r="K248" s="15">
        <f t="shared" si="59"/>
        <v>-4.7619047619047672E-2</v>
      </c>
      <c r="L248" s="15">
        <f t="shared" si="59"/>
        <v>-3.1051517290049402E-2</v>
      </c>
      <c r="M248" s="16">
        <f t="shared" si="60"/>
        <v>-3.6859821974029927E-2</v>
      </c>
      <c r="O248" s="13">
        <f t="shared" si="61"/>
        <v>-3.3479553914896043E-2</v>
      </c>
      <c r="Q248" s="5">
        <f t="shared" si="63"/>
        <v>114.94161953271193</v>
      </c>
      <c r="R248" s="6">
        <f t="shared" si="64"/>
        <v>145.3371610292707</v>
      </c>
      <c r="T248" s="11">
        <f t="shared" si="55"/>
        <v>0.79086187399492991</v>
      </c>
      <c r="V248" s="9">
        <v>40417</v>
      </c>
      <c r="W248">
        <v>61356.796199999997</v>
      </c>
      <c r="X248">
        <v>2116.0405999999998</v>
      </c>
      <c r="Y248">
        <v>9.7691999999999997</v>
      </c>
      <c r="Z248">
        <v>2232.5318000000002</v>
      </c>
      <c r="AC248" s="24">
        <f t="shared" si="65"/>
        <v>-2.0198659415389789E-2</v>
      </c>
      <c r="AE248" s="5">
        <f t="shared" si="66"/>
        <v>124.11822907571033</v>
      </c>
      <c r="AF248" s="6">
        <f t="shared" si="67"/>
        <v>145.3371610292707</v>
      </c>
      <c r="AH248" s="1">
        <f t="shared" si="56"/>
        <v>40417</v>
      </c>
      <c r="AI248">
        <f t="shared" si="62"/>
        <v>0.85400201983244395</v>
      </c>
      <c r="AJ248">
        <f t="shared" ca="1" si="50"/>
        <v>0.80988209426608326</v>
      </c>
      <c r="AK248">
        <f t="shared" ca="1" si="51"/>
        <v>0.83277303313847839</v>
      </c>
      <c r="AL248">
        <f t="shared" ca="1" si="52"/>
        <v>0.85930353927606906</v>
      </c>
      <c r="AM248">
        <f t="shared" ca="1" si="53"/>
        <v>0.88237184287443526</v>
      </c>
      <c r="AN248">
        <f t="shared" ca="1" si="54"/>
        <v>0.91947384989069114</v>
      </c>
      <c r="AP248" s="1"/>
      <c r="AQ248" s="26"/>
    </row>
    <row r="249" spans="2:43">
      <c r="B249" s="1">
        <v>40424</v>
      </c>
      <c r="C249">
        <v>13.555999999999999</v>
      </c>
      <c r="D249">
        <v>1.6319999999999999</v>
      </c>
      <c r="E249">
        <v>7.0000000000000007E-2</v>
      </c>
      <c r="F249">
        <v>1.3440000000000001</v>
      </c>
      <c r="G249">
        <v>2423.2199999999998</v>
      </c>
      <c r="I249" s="14">
        <f t="shared" si="57"/>
        <v>2.5648785654838413E-2</v>
      </c>
      <c r="J249" s="15">
        <f t="shared" si="58"/>
        <v>1.8726591760299449E-2</v>
      </c>
      <c r="K249" s="15">
        <f t="shared" si="59"/>
        <v>0.16666666666666674</v>
      </c>
      <c r="L249" s="15">
        <f t="shared" si="59"/>
        <v>-2.1121631463947521E-2</v>
      </c>
      <c r="M249" s="16">
        <f t="shared" si="60"/>
        <v>3.1565683440680559E-2</v>
      </c>
      <c r="O249" s="13">
        <f t="shared" si="61"/>
        <v>4.748010315446427E-2</v>
      </c>
      <c r="Q249" s="5">
        <f t="shared" si="63"/>
        <v>120.39905948486627</v>
      </c>
      <c r="R249" s="6">
        <f t="shared" si="64"/>
        <v>149.92482784648789</v>
      </c>
      <c r="T249" s="11">
        <f t="shared" si="55"/>
        <v>0.80306284965787089</v>
      </c>
      <c r="V249" s="9">
        <v>40424</v>
      </c>
      <c r="W249">
        <v>62930.047400000003</v>
      </c>
      <c r="X249">
        <v>2155.4699000000001</v>
      </c>
      <c r="Y249">
        <v>11.3323</v>
      </c>
      <c r="Z249">
        <v>2184.8620999999998</v>
      </c>
      <c r="AC249" s="24">
        <f t="shared" si="65"/>
        <v>2.3857928039750377E-2</v>
      </c>
      <c r="AE249" s="5">
        <f t="shared" si="66"/>
        <v>127.07943285341989</v>
      </c>
      <c r="AF249" s="6">
        <f t="shared" si="67"/>
        <v>149.92482784648789</v>
      </c>
      <c r="AH249" s="1">
        <f t="shared" si="56"/>
        <v>40424</v>
      </c>
      <c r="AI249">
        <f t="shared" si="62"/>
        <v>0.84762100233018101</v>
      </c>
      <c r="AJ249">
        <f t="shared" ca="1" si="50"/>
        <v>0.80988209426608326</v>
      </c>
      <c r="AK249">
        <f t="shared" ca="1" si="51"/>
        <v>0.83277303313847839</v>
      </c>
      <c r="AL249">
        <f t="shared" ca="1" si="52"/>
        <v>0.85671589102665391</v>
      </c>
      <c r="AM249">
        <f t="shared" ca="1" si="53"/>
        <v>0.87903669589906708</v>
      </c>
      <c r="AN249">
        <f t="shared" ca="1" si="54"/>
        <v>0.91246897497594359</v>
      </c>
      <c r="AP249" s="1"/>
      <c r="AQ249" s="26"/>
    </row>
    <row r="250" spans="2:43">
      <c r="B250" s="1">
        <v>40431</v>
      </c>
      <c r="C250">
        <v>13.385999999999999</v>
      </c>
      <c r="D250">
        <v>1.6619999999999999</v>
      </c>
      <c r="E250">
        <v>6.7000000000000004E-2</v>
      </c>
      <c r="F250">
        <v>1.329</v>
      </c>
      <c r="G250">
        <v>2436.77</v>
      </c>
      <c r="I250" s="14">
        <f t="shared" si="57"/>
        <v>-1.2540572440247866E-2</v>
      </c>
      <c r="J250" s="15">
        <f t="shared" si="58"/>
        <v>1.8382352941176405E-2</v>
      </c>
      <c r="K250" s="15">
        <f t="shared" si="59"/>
        <v>-4.2857142857142927E-2</v>
      </c>
      <c r="L250" s="15">
        <f t="shared" si="59"/>
        <v>-1.1160714285714413E-2</v>
      </c>
      <c r="M250" s="16">
        <f t="shared" si="60"/>
        <v>5.5917333135251379E-3</v>
      </c>
      <c r="O250" s="13">
        <f t="shared" si="61"/>
        <v>-1.20440191604822E-2</v>
      </c>
      <c r="Q250" s="5">
        <f t="shared" si="63"/>
        <v>118.94897090552649</v>
      </c>
      <c r="R250" s="6">
        <f t="shared" si="64"/>
        <v>150.76316750088162</v>
      </c>
      <c r="T250" s="11">
        <f t="shared" si="55"/>
        <v>0.78897898523411503</v>
      </c>
      <c r="V250" s="9">
        <v>40431</v>
      </c>
      <c r="W250">
        <v>62143.421799999996</v>
      </c>
      <c r="X250">
        <v>2194.8991999999998</v>
      </c>
      <c r="Y250">
        <v>10.9415</v>
      </c>
      <c r="Z250">
        <v>2161.0272</v>
      </c>
      <c r="AC250" s="24">
        <f t="shared" si="65"/>
        <v>-1.1510208074623576E-2</v>
      </c>
      <c r="AE250" s="5">
        <f t="shared" si="66"/>
        <v>125.61672213927187</v>
      </c>
      <c r="AF250" s="6">
        <f t="shared" si="67"/>
        <v>150.76316750088162</v>
      </c>
      <c r="AH250" s="1">
        <f t="shared" si="56"/>
        <v>40431</v>
      </c>
      <c r="AI250">
        <f t="shared" si="62"/>
        <v>0.83320564446576317</v>
      </c>
      <c r="AJ250">
        <f t="shared" ca="1" si="50"/>
        <v>0.80988209426608326</v>
      </c>
      <c r="AK250">
        <f t="shared" ca="1" si="51"/>
        <v>0.83277303313847839</v>
      </c>
      <c r="AL250">
        <f t="shared" ca="1" si="52"/>
        <v>0.85440820487468083</v>
      </c>
      <c r="AM250">
        <f t="shared" ca="1" si="53"/>
        <v>0.87758061232181095</v>
      </c>
      <c r="AN250">
        <f t="shared" ca="1" si="54"/>
        <v>0.90561239408280592</v>
      </c>
      <c r="AP250" s="1"/>
      <c r="AQ250" s="26"/>
    </row>
    <row r="251" spans="2:43">
      <c r="B251" s="1">
        <v>40438</v>
      </c>
      <c r="C251">
        <v>13.467000000000001</v>
      </c>
      <c r="D251">
        <v>1.7210000000000001</v>
      </c>
      <c r="E251">
        <v>6.6000000000000003E-2</v>
      </c>
      <c r="F251">
        <v>1.31</v>
      </c>
      <c r="G251">
        <v>2473.4299999999998</v>
      </c>
      <c r="I251" s="14">
        <f t="shared" si="57"/>
        <v>6.0510981622592386E-3</v>
      </c>
      <c r="J251" s="15">
        <f t="shared" si="58"/>
        <v>3.5499398315282926E-2</v>
      </c>
      <c r="K251" s="15">
        <f t="shared" si="59"/>
        <v>-1.4925373134328401E-2</v>
      </c>
      <c r="L251" s="15">
        <f t="shared" si="59"/>
        <v>-1.4296463506395685E-2</v>
      </c>
      <c r="M251" s="16">
        <f t="shared" si="60"/>
        <v>1.5044505636559791E-2</v>
      </c>
      <c r="O251" s="13">
        <f t="shared" si="61"/>
        <v>3.0821649592045197E-3</v>
      </c>
      <c r="Q251" s="5">
        <f t="shared" si="63"/>
        <v>119.31559125558495</v>
      </c>
      <c r="R251" s="6">
        <f t="shared" si="64"/>
        <v>153.03132482413423</v>
      </c>
      <c r="T251" s="11">
        <f t="shared" si="55"/>
        <v>0.77968083588575166</v>
      </c>
      <c r="V251" s="9">
        <v>40438</v>
      </c>
      <c r="W251">
        <v>62517.069000000003</v>
      </c>
      <c r="X251">
        <v>2273.7579000000001</v>
      </c>
      <c r="Y251">
        <v>10.680999999999999</v>
      </c>
      <c r="Z251">
        <v>2129.2474000000002</v>
      </c>
      <c r="AC251" s="24">
        <f t="shared" si="65"/>
        <v>6.3583423835530057E-3</v>
      </c>
      <c r="AE251" s="5">
        <f t="shared" si="66"/>
        <v>126.415436267733</v>
      </c>
      <c r="AF251" s="6">
        <f t="shared" si="67"/>
        <v>153.03132482413423</v>
      </c>
      <c r="AH251" s="1">
        <f t="shared" si="56"/>
        <v>40438</v>
      </c>
      <c r="AI251">
        <f t="shared" si="62"/>
        <v>0.82607555291709978</v>
      </c>
      <c r="AJ251">
        <f t="shared" ref="AJ251:AJ314" ca="1" si="68">+_xlfn.PERCENTILE.INC(OFFSET(AI251,-52,0,52,1),0.1)</f>
        <v>0.80988209426608326</v>
      </c>
      <c r="AK251">
        <f t="shared" ref="AK251:AK314" ca="1" si="69">+_xlfn.PERCENTILE.INC(OFFSET(AI251,-52,0,52,1),0.25)</f>
        <v>0.83277303313847839</v>
      </c>
      <c r="AL251">
        <f t="shared" ref="AL251:AL314" ca="1" si="70">+_xlfn.PERCENTILE.INC(OFFSET(AI251,-52,0,52,1),0.5)</f>
        <v>0.85418118653546204</v>
      </c>
      <c r="AM251">
        <f t="shared" ref="AM251:AM314" ca="1" si="71">+_xlfn.PERCENTILE.INC(OFFSET(AI251,-52,0,52,1),0.75)</f>
        <v>0.87730158902381905</v>
      </c>
      <c r="AN251">
        <f t="shared" ref="AN251:AN314" ca="1" si="72">+_xlfn.PERCENTILE.INC(OFFSET(AI251,-52,0,52,1),0.9)</f>
        <v>0.89583554510256225</v>
      </c>
      <c r="AP251" s="1"/>
      <c r="AQ251" s="26"/>
    </row>
    <row r="252" spans="2:43">
      <c r="B252" s="1">
        <v>40445</v>
      </c>
      <c r="C252">
        <v>12.962</v>
      </c>
      <c r="D252">
        <v>1.7310000000000001</v>
      </c>
      <c r="E252">
        <v>6.7000000000000004E-2</v>
      </c>
      <c r="F252">
        <v>1.3240000000000001</v>
      </c>
      <c r="G252">
        <v>2577.7399999999998</v>
      </c>
      <c r="I252" s="14">
        <f t="shared" si="57"/>
        <v>-3.7499071805153439E-2</v>
      </c>
      <c r="J252" s="15">
        <f t="shared" si="58"/>
        <v>5.8105752469495009E-3</v>
      </c>
      <c r="K252" s="15">
        <f t="shared" si="59"/>
        <v>1.5151515151515138E-2</v>
      </c>
      <c r="L252" s="15">
        <f t="shared" si="59"/>
        <v>1.0687022900763399E-2</v>
      </c>
      <c r="M252" s="16">
        <f t="shared" si="60"/>
        <v>4.2172206207574003E-2</v>
      </c>
      <c r="O252" s="13">
        <f t="shared" si="61"/>
        <v>-1.4624896264813503E-3</v>
      </c>
      <c r="Q252" s="5">
        <f t="shared" si="63"/>
        <v>119.14109344109617</v>
      </c>
      <c r="R252" s="6">
        <f t="shared" si="64"/>
        <v>159.48499341083587</v>
      </c>
      <c r="T252" s="11">
        <f t="shared" si="55"/>
        <v>0.74703638814585416</v>
      </c>
      <c r="V252" s="9">
        <v>40445</v>
      </c>
      <c r="W252">
        <v>60176.857799999998</v>
      </c>
      <c r="X252">
        <v>2286.9009999999998</v>
      </c>
      <c r="Y252">
        <v>10.9415</v>
      </c>
      <c r="Z252">
        <v>2153.0823</v>
      </c>
      <c r="AC252" s="24">
        <f t="shared" si="65"/>
        <v>-3.448643390774514E-2</v>
      </c>
      <c r="AE252" s="5">
        <f t="shared" si="66"/>
        <v>122.05581867996706</v>
      </c>
      <c r="AF252" s="6">
        <f t="shared" si="67"/>
        <v>159.48499341083587</v>
      </c>
      <c r="AH252" s="1">
        <f t="shared" si="56"/>
        <v>40445</v>
      </c>
      <c r="AI252">
        <f t="shared" si="62"/>
        <v>0.76531224706232615</v>
      </c>
      <c r="AJ252">
        <f t="shared" ca="1" si="68"/>
        <v>0.80988209426608326</v>
      </c>
      <c r="AK252">
        <f t="shared" ca="1" si="69"/>
        <v>0.83186865733675686</v>
      </c>
      <c r="AL252">
        <f t="shared" ca="1" si="70"/>
        <v>0.85402245040252733</v>
      </c>
      <c r="AM252">
        <f t="shared" ca="1" si="71"/>
        <v>0.87612161832754298</v>
      </c>
      <c r="AN252">
        <f t="shared" ca="1" si="72"/>
        <v>0.89583554510256225</v>
      </c>
      <c r="AP252" s="1"/>
      <c r="AQ252" s="26"/>
    </row>
    <row r="253" spans="2:43">
      <c r="B253" s="1">
        <v>40452</v>
      </c>
      <c r="C253">
        <v>13.047000000000001</v>
      </c>
      <c r="D253">
        <v>1.7909999999999999</v>
      </c>
      <c r="E253">
        <v>6.7000000000000004E-2</v>
      </c>
      <c r="F253">
        <v>1.3440000000000001</v>
      </c>
      <c r="G253">
        <v>2652.29</v>
      </c>
      <c r="I253" s="14">
        <f t="shared" si="57"/>
        <v>6.5576299953711281E-3</v>
      </c>
      <c r="J253" s="15">
        <f t="shared" si="58"/>
        <v>3.4662045060658508E-2</v>
      </c>
      <c r="K253" s="15">
        <f t="shared" si="59"/>
        <v>0</v>
      </c>
      <c r="L253" s="15">
        <f t="shared" si="59"/>
        <v>1.5105740181268867E-2</v>
      </c>
      <c r="M253" s="16">
        <f t="shared" si="60"/>
        <v>2.8920682458277502E-2</v>
      </c>
      <c r="O253" s="13">
        <f t="shared" si="61"/>
        <v>1.4081353809324626E-2</v>
      </c>
      <c r="Q253" s="5">
        <f t="shared" si="63"/>
        <v>120.81876133107004</v>
      </c>
      <c r="R253" s="6">
        <f t="shared" si="64"/>
        <v>164.09740826213113</v>
      </c>
      <c r="T253" s="11">
        <f t="shared" si="55"/>
        <v>0.73626245905159404</v>
      </c>
      <c r="V253" s="9">
        <v>40452</v>
      </c>
      <c r="W253">
        <v>60570.170599999998</v>
      </c>
      <c r="X253">
        <v>2365.7595999999999</v>
      </c>
      <c r="Y253">
        <v>10.811199999999999</v>
      </c>
      <c r="Z253">
        <v>2184.8620999999998</v>
      </c>
      <c r="AC253" s="24">
        <f t="shared" si="65"/>
        <v>7.835796227061282E-3</v>
      </c>
      <c r="AE253" s="5">
        <f t="shared" si="66"/>
        <v>123.01222320347041</v>
      </c>
      <c r="AF253" s="6">
        <f t="shared" si="67"/>
        <v>164.09740826213113</v>
      </c>
      <c r="AH253" s="1">
        <f t="shared" si="56"/>
        <v>40452</v>
      </c>
      <c r="AI253">
        <f t="shared" si="62"/>
        <v>0.74962928730092582</v>
      </c>
      <c r="AJ253">
        <f t="shared" ca="1" si="68"/>
        <v>0.8059643565778587</v>
      </c>
      <c r="AK253">
        <f t="shared" ca="1" si="69"/>
        <v>0.83139294915107587</v>
      </c>
      <c r="AL253">
        <f t="shared" ca="1" si="70"/>
        <v>0.85213079925078428</v>
      </c>
      <c r="AM253">
        <f t="shared" ca="1" si="71"/>
        <v>0.87612161832754298</v>
      </c>
      <c r="AN253">
        <f t="shared" ca="1" si="72"/>
        <v>0.89583554510256225</v>
      </c>
      <c r="AP253" s="1"/>
      <c r="AQ253" s="26"/>
    </row>
    <row r="254" spans="2:43">
      <c r="B254" s="1">
        <v>40459</v>
      </c>
      <c r="C254">
        <v>12.878</v>
      </c>
      <c r="D254">
        <v>1.7909999999999999</v>
      </c>
      <c r="E254">
        <v>6.7000000000000004E-2</v>
      </c>
      <c r="F254">
        <v>1.383</v>
      </c>
      <c r="G254">
        <v>2699.49</v>
      </c>
      <c r="I254" s="14">
        <f t="shared" si="57"/>
        <v>-1.2953169310952695E-2</v>
      </c>
      <c r="J254" s="15">
        <f t="shared" si="58"/>
        <v>0</v>
      </c>
      <c r="K254" s="15">
        <f t="shared" si="59"/>
        <v>0</v>
      </c>
      <c r="L254" s="15">
        <f t="shared" si="59"/>
        <v>2.9017857142856984E-2</v>
      </c>
      <c r="M254" s="16">
        <f t="shared" si="60"/>
        <v>1.7795942374325469E-2</v>
      </c>
      <c r="O254" s="13">
        <f t="shared" si="61"/>
        <v>4.0161719579760724E-3</v>
      </c>
      <c r="Q254" s="5">
        <f t="shared" si="63"/>
        <v>121.30399025232529</v>
      </c>
      <c r="R254" s="6">
        <f t="shared" si="64"/>
        <v>167.01767628334017</v>
      </c>
      <c r="T254" s="11">
        <f t="shared" si="55"/>
        <v>0.72629432376089909</v>
      </c>
      <c r="V254" s="9">
        <v>40459</v>
      </c>
      <c r="W254">
        <v>59783.544999999998</v>
      </c>
      <c r="X254">
        <v>2365.7595999999999</v>
      </c>
      <c r="Y254">
        <v>10.9415</v>
      </c>
      <c r="Z254">
        <v>2248.4216999999999</v>
      </c>
      <c r="AC254" s="24">
        <f t="shared" si="65"/>
        <v>-1.1072591797627811E-2</v>
      </c>
      <c r="AE254" s="5">
        <f t="shared" si="66"/>
        <v>121.65015906981971</v>
      </c>
      <c r="AF254" s="6">
        <f t="shared" si="67"/>
        <v>167.01767628334017</v>
      </c>
      <c r="AH254" s="1">
        <f t="shared" si="56"/>
        <v>40459</v>
      </c>
      <c r="AI254">
        <f t="shared" si="62"/>
        <v>0.72836697155002972</v>
      </c>
      <c r="AJ254">
        <f t="shared" ca="1" si="68"/>
        <v>0.78895686896716166</v>
      </c>
      <c r="AK254">
        <f t="shared" ca="1" si="69"/>
        <v>0.83061378122029317</v>
      </c>
      <c r="AL254">
        <f t="shared" ca="1" si="70"/>
        <v>0.85213079925078428</v>
      </c>
      <c r="AM254">
        <f t="shared" ca="1" si="71"/>
        <v>0.87612161832754298</v>
      </c>
      <c r="AN254">
        <f t="shared" ca="1" si="72"/>
        <v>0.89583554510256225</v>
      </c>
      <c r="AP254" s="1"/>
      <c r="AQ254" s="26"/>
    </row>
    <row r="255" spans="2:43">
      <c r="B255" s="1">
        <v>40466</v>
      </c>
      <c r="C255">
        <v>12.971</v>
      </c>
      <c r="D255">
        <v>1.94</v>
      </c>
      <c r="E255">
        <v>6.9000000000000006E-2</v>
      </c>
      <c r="F255">
        <v>1.407</v>
      </c>
      <c r="G255">
        <v>2735.47</v>
      </c>
      <c r="I255" s="14">
        <f t="shared" si="57"/>
        <v>7.2216182637054871E-3</v>
      </c>
      <c r="J255" s="15">
        <f t="shared" si="58"/>
        <v>8.3193746510329403E-2</v>
      </c>
      <c r="K255" s="15">
        <f t="shared" si="59"/>
        <v>2.9850746268656803E-2</v>
      </c>
      <c r="L255" s="15">
        <f t="shared" si="59"/>
        <v>1.7353579175704903E-2</v>
      </c>
      <c r="M255" s="16">
        <f t="shared" si="60"/>
        <v>1.3328443520813194E-2</v>
      </c>
      <c r="O255" s="13">
        <f t="shared" si="61"/>
        <v>3.4404922554599149E-2</v>
      </c>
      <c r="Q255" s="5">
        <f t="shared" si="63"/>
        <v>125.47744464252041</v>
      </c>
      <c r="R255" s="6">
        <f t="shared" si="64"/>
        <v>169.24376194866014</v>
      </c>
      <c r="T255" s="11">
        <f t="shared" si="55"/>
        <v>0.74140070628177024</v>
      </c>
      <c r="V255" s="9">
        <v>40466</v>
      </c>
      <c r="W255">
        <v>60216.189100000003</v>
      </c>
      <c r="X255">
        <v>2562.9063000000001</v>
      </c>
      <c r="Y255">
        <v>11.202</v>
      </c>
      <c r="Z255">
        <v>2288.1464999999998</v>
      </c>
      <c r="AC255" s="24">
        <f t="shared" si="65"/>
        <v>1.0369646565480723E-2</v>
      </c>
      <c r="AE255" s="5">
        <f t="shared" si="66"/>
        <v>122.91162822400825</v>
      </c>
      <c r="AF255" s="6">
        <f t="shared" si="67"/>
        <v>169.24376194866014</v>
      </c>
      <c r="AH255" s="1">
        <f t="shared" si="56"/>
        <v>40466</v>
      </c>
      <c r="AI255">
        <f t="shared" si="62"/>
        <v>0.72624022775677444</v>
      </c>
      <c r="AJ255">
        <f t="shared" ca="1" si="68"/>
        <v>0.78068954816415015</v>
      </c>
      <c r="AK255">
        <f t="shared" ca="1" si="69"/>
        <v>0.83061378122029317</v>
      </c>
      <c r="AL255">
        <f t="shared" ca="1" si="70"/>
        <v>0.85213079925078428</v>
      </c>
      <c r="AM255">
        <f t="shared" ca="1" si="71"/>
        <v>0.87612161832754298</v>
      </c>
      <c r="AN255">
        <f t="shared" ca="1" si="72"/>
        <v>0.89583554510256225</v>
      </c>
      <c r="AP255" s="1"/>
      <c r="AQ255" s="26"/>
    </row>
    <row r="256" spans="2:43">
      <c r="B256" s="1">
        <v>40473</v>
      </c>
      <c r="C256">
        <v>13.047000000000001</v>
      </c>
      <c r="D256">
        <v>2.0499999999999998</v>
      </c>
      <c r="E256">
        <v>0.08</v>
      </c>
      <c r="F256">
        <v>1.5049999999999999</v>
      </c>
      <c r="G256">
        <v>2851.91</v>
      </c>
      <c r="I256" s="14">
        <f t="shared" si="57"/>
        <v>5.8592244237145596E-3</v>
      </c>
      <c r="J256" s="15">
        <f t="shared" si="58"/>
        <v>5.6701030927835072E-2</v>
      </c>
      <c r="K256" s="15">
        <f t="shared" si="59"/>
        <v>0.15942028985507228</v>
      </c>
      <c r="L256" s="15">
        <f t="shared" si="59"/>
        <v>6.9651741293532243E-2</v>
      </c>
      <c r="M256" s="16">
        <f t="shared" si="60"/>
        <v>4.256672527938532E-2</v>
      </c>
      <c r="O256" s="13">
        <f t="shared" si="61"/>
        <v>7.290807162503854E-2</v>
      </c>
      <c r="Q256" s="5">
        <f t="shared" si="63"/>
        <v>134.62576316384408</v>
      </c>
      <c r="R256" s="6">
        <f t="shared" si="64"/>
        <v>176.44791466877845</v>
      </c>
      <c r="T256" s="11">
        <f t="shared" si="55"/>
        <v>0.76297735462931726</v>
      </c>
      <c r="V256" s="9">
        <v>40473</v>
      </c>
      <c r="W256">
        <v>60570.170599999998</v>
      </c>
      <c r="X256">
        <v>2707.4805000000001</v>
      </c>
      <c r="Y256">
        <v>12.9735</v>
      </c>
      <c r="Z256">
        <v>2447.0455000000002</v>
      </c>
      <c r="AC256" s="24">
        <f t="shared" si="65"/>
        <v>1.0130832421545277E-2</v>
      </c>
      <c r="AE256" s="5">
        <f t="shared" si="66"/>
        <v>124.15682533220495</v>
      </c>
      <c r="AF256" s="6">
        <f t="shared" si="67"/>
        <v>176.44791466877845</v>
      </c>
      <c r="AH256" s="1">
        <f t="shared" si="56"/>
        <v>40473</v>
      </c>
      <c r="AI256">
        <f t="shared" si="62"/>
        <v>0.70364575044861022</v>
      </c>
      <c r="AJ256">
        <f t="shared" ca="1" si="68"/>
        <v>0.779334695196226</v>
      </c>
      <c r="AK256">
        <f t="shared" ca="1" si="69"/>
        <v>0.83061378122029317</v>
      </c>
      <c r="AL256">
        <f t="shared" ca="1" si="70"/>
        <v>0.85213079925078428</v>
      </c>
      <c r="AM256">
        <f t="shared" ca="1" si="71"/>
        <v>0.87612161832754298</v>
      </c>
      <c r="AN256">
        <f t="shared" ca="1" si="72"/>
        <v>0.89583554510256225</v>
      </c>
      <c r="AP256" s="1"/>
      <c r="AQ256" s="26"/>
    </row>
    <row r="257" spans="2:43">
      <c r="B257" s="1">
        <v>40480</v>
      </c>
      <c r="C257">
        <v>13.132</v>
      </c>
      <c r="D257">
        <v>2.2389999999999999</v>
      </c>
      <c r="E257">
        <v>8.2000000000000003E-2</v>
      </c>
      <c r="F257">
        <v>1.544</v>
      </c>
      <c r="G257">
        <v>3007.41</v>
      </c>
      <c r="I257" s="14">
        <f t="shared" si="57"/>
        <v>6.5149076416033402E-3</v>
      </c>
      <c r="J257" s="15">
        <f t="shared" si="58"/>
        <v>9.2195121951219594E-2</v>
      </c>
      <c r="K257" s="15">
        <f t="shared" si="59"/>
        <v>2.4999999999999911E-2</v>
      </c>
      <c r="L257" s="15">
        <f t="shared" si="59"/>
        <v>2.5913621262458664E-2</v>
      </c>
      <c r="M257" s="16">
        <f t="shared" si="60"/>
        <v>5.4524862285275422E-2</v>
      </c>
      <c r="O257" s="13">
        <f t="shared" si="61"/>
        <v>3.7405912713820377E-2</v>
      </c>
      <c r="Q257" s="5">
        <f t="shared" si="63"/>
        <v>139.66156270978229</v>
      </c>
      <c r="R257" s="6">
        <f t="shared" si="64"/>
        <v>186.06871291661761</v>
      </c>
      <c r="T257" s="11">
        <f t="shared" si="55"/>
        <v>0.75059133005541012</v>
      </c>
      <c r="V257" s="9">
        <v>40480</v>
      </c>
      <c r="W257">
        <v>60963.483399999997</v>
      </c>
      <c r="X257">
        <v>2957.1995999999999</v>
      </c>
      <c r="Y257">
        <v>13.3643</v>
      </c>
      <c r="Z257">
        <v>2510.6051000000002</v>
      </c>
      <c r="AC257" s="24">
        <f t="shared" si="65"/>
        <v>1.0769498050284732E-2</v>
      </c>
      <c r="AE257" s="5">
        <f t="shared" si="66"/>
        <v>125.49393202054968</v>
      </c>
      <c r="AF257" s="6">
        <f t="shared" si="67"/>
        <v>186.06871291661761</v>
      </c>
      <c r="AH257" s="1">
        <f t="shared" si="56"/>
        <v>40480</v>
      </c>
      <c r="AI257">
        <f t="shared" si="62"/>
        <v>0.67444940126385933</v>
      </c>
      <c r="AJ257">
        <f t="shared" ca="1" si="68"/>
        <v>0.779334695196226</v>
      </c>
      <c r="AK257">
        <f t="shared" ca="1" si="69"/>
        <v>0.83061378122029317</v>
      </c>
      <c r="AL257">
        <f t="shared" ca="1" si="70"/>
        <v>0.85213079925078428</v>
      </c>
      <c r="AM257">
        <f t="shared" ca="1" si="71"/>
        <v>0.87612161832754298</v>
      </c>
      <c r="AN257">
        <f t="shared" ca="1" si="72"/>
        <v>0.89583554510256225</v>
      </c>
      <c r="AP257" s="1"/>
      <c r="AQ257" s="26"/>
    </row>
    <row r="258" spans="2:43">
      <c r="B258" s="1">
        <v>40487</v>
      </c>
      <c r="C258">
        <v>13.428000000000001</v>
      </c>
      <c r="D258">
        <v>2.3279999999999998</v>
      </c>
      <c r="E258">
        <v>9.6000000000000002E-2</v>
      </c>
      <c r="F258">
        <v>1.6859999999999999</v>
      </c>
      <c r="G258">
        <v>3352.33</v>
      </c>
      <c r="I258" s="14">
        <f t="shared" si="57"/>
        <v>2.2540359427353218E-2</v>
      </c>
      <c r="J258" s="15">
        <f t="shared" si="58"/>
        <v>3.9749888343010298E-2</v>
      </c>
      <c r="K258" s="15">
        <f t="shared" si="59"/>
        <v>0.1707317073170731</v>
      </c>
      <c r="L258" s="15">
        <f t="shared" si="59"/>
        <v>9.1968911917098328E-2</v>
      </c>
      <c r="M258" s="16">
        <f t="shared" si="60"/>
        <v>0.11469004891251955</v>
      </c>
      <c r="O258" s="13">
        <f t="shared" si="61"/>
        <v>8.1247716751133736E-2</v>
      </c>
      <c r="Q258" s="5">
        <f t="shared" si="63"/>
        <v>151.00874579784741</v>
      </c>
      <c r="R258" s="6">
        <f t="shared" si="64"/>
        <v>207.40894270211405</v>
      </c>
      <c r="T258" s="11">
        <f t="shared" si="55"/>
        <v>0.72807249210430613</v>
      </c>
      <c r="V258" s="9">
        <v>40487</v>
      </c>
      <c r="W258">
        <v>62340.078200000004</v>
      </c>
      <c r="X258">
        <v>3075.4875000000002</v>
      </c>
      <c r="Y258">
        <v>15.604699999999999</v>
      </c>
      <c r="Z258">
        <v>2741.0088000000001</v>
      </c>
      <c r="AC258" s="24">
        <f t="shared" si="65"/>
        <v>2.5959448178919084E-2</v>
      </c>
      <c r="AE258" s="5">
        <f t="shared" si="66"/>
        <v>128.75168524560593</v>
      </c>
      <c r="AF258" s="6">
        <f t="shared" si="67"/>
        <v>207.40894270211405</v>
      </c>
      <c r="AH258" s="1">
        <f t="shared" si="56"/>
        <v>40487</v>
      </c>
      <c r="AI258">
        <f t="shared" si="62"/>
        <v>0.62076245878424985</v>
      </c>
      <c r="AJ258">
        <f t="shared" ca="1" si="68"/>
        <v>0.76670735758017416</v>
      </c>
      <c r="AK258">
        <f t="shared" ca="1" si="69"/>
        <v>0.83061378122029317</v>
      </c>
      <c r="AL258">
        <f t="shared" ca="1" si="70"/>
        <v>0.85213079925078428</v>
      </c>
      <c r="AM258">
        <f t="shared" ca="1" si="71"/>
        <v>0.87612161832754298</v>
      </c>
      <c r="AN258">
        <f t="shared" ca="1" si="72"/>
        <v>0.89583554510256225</v>
      </c>
      <c r="AP258" s="1"/>
      <c r="AQ258" s="26"/>
    </row>
    <row r="259" spans="2:43">
      <c r="B259" s="1">
        <v>40494</v>
      </c>
      <c r="C259">
        <v>14.337</v>
      </c>
      <c r="D259">
        <v>2.2090000000000001</v>
      </c>
      <c r="E259">
        <v>9.2999999999999999E-2</v>
      </c>
      <c r="F259">
        <v>1.671</v>
      </c>
      <c r="G259">
        <v>3215.48</v>
      </c>
      <c r="I259" s="14">
        <f t="shared" si="57"/>
        <v>6.7694369973190227E-2</v>
      </c>
      <c r="J259" s="15">
        <f t="shared" si="58"/>
        <v>-5.1116838487972438E-2</v>
      </c>
      <c r="K259" s="15">
        <f t="shared" si="59"/>
        <v>-3.125E-2</v>
      </c>
      <c r="L259" s="15">
        <f t="shared" si="59"/>
        <v>-8.8967971530248269E-3</v>
      </c>
      <c r="M259" s="16">
        <f t="shared" si="60"/>
        <v>-4.0822353407928169E-2</v>
      </c>
      <c r="O259" s="13">
        <f t="shared" si="61"/>
        <v>-5.8923164169517595E-3</v>
      </c>
      <c r="Q259" s="5">
        <f t="shared" si="63"/>
        <v>150.11895448587947</v>
      </c>
      <c r="R259" s="6">
        <f t="shared" si="64"/>
        <v>198.94202154316363</v>
      </c>
      <c r="T259" s="11">
        <f t="shared" si="55"/>
        <v>0.75458645348744879</v>
      </c>
      <c r="V259" s="9">
        <v>40494</v>
      </c>
      <c r="W259">
        <v>64306.642200000002</v>
      </c>
      <c r="X259">
        <v>2917.7701999999999</v>
      </c>
      <c r="Y259">
        <v>15.161799999999999</v>
      </c>
      <c r="Z259">
        <v>2717.1738999999998</v>
      </c>
      <c r="AC259" s="24">
        <f t="shared" si="65"/>
        <v>5.9232216444327419E-2</v>
      </c>
      <c r="AE259" s="5">
        <f t="shared" si="66"/>
        <v>136.37793293364558</v>
      </c>
      <c r="AF259" s="6">
        <f t="shared" si="67"/>
        <v>198.94202154316363</v>
      </c>
      <c r="AH259" s="1">
        <f t="shared" si="56"/>
        <v>40494</v>
      </c>
      <c r="AI259">
        <f t="shared" si="62"/>
        <v>0.68551597031025557</v>
      </c>
      <c r="AJ259">
        <f t="shared" ca="1" si="68"/>
        <v>0.75119758327706587</v>
      </c>
      <c r="AK259">
        <f t="shared" ca="1" si="69"/>
        <v>0.83061378122029317</v>
      </c>
      <c r="AL259">
        <f t="shared" ca="1" si="70"/>
        <v>0.85213079925078428</v>
      </c>
      <c r="AM259">
        <f t="shared" ca="1" si="71"/>
        <v>0.87612161832754298</v>
      </c>
      <c r="AN259">
        <f t="shared" ca="1" si="72"/>
        <v>0.89583554510256225</v>
      </c>
      <c r="AP259" s="1"/>
      <c r="AQ259" s="26"/>
    </row>
    <row r="260" spans="2:43">
      <c r="B260" s="1">
        <v>40501</v>
      </c>
      <c r="C260">
        <v>14.346</v>
      </c>
      <c r="D260">
        <v>2.298</v>
      </c>
      <c r="E260">
        <v>9.5000000000000001E-2</v>
      </c>
      <c r="F260">
        <v>1.8420000000000001</v>
      </c>
      <c r="G260">
        <v>3260.8</v>
      </c>
      <c r="I260" s="14">
        <f t="shared" si="57"/>
        <v>6.2774639045826142E-4</v>
      </c>
      <c r="J260" s="15">
        <f t="shared" si="58"/>
        <v>4.0289723856948845E-2</v>
      </c>
      <c r="K260" s="15">
        <f t="shared" si="59"/>
        <v>2.1505376344086002E-2</v>
      </c>
      <c r="L260" s="15">
        <f t="shared" si="59"/>
        <v>0.10233393177737882</v>
      </c>
      <c r="M260" s="16">
        <f t="shared" si="60"/>
        <v>1.4094318733128608E-2</v>
      </c>
      <c r="O260" s="13">
        <f t="shared" si="61"/>
        <v>4.1189194592217981E-2</v>
      </c>
      <c r="Q260" s="5">
        <f t="shared" si="63"/>
        <v>156.30223331417869</v>
      </c>
      <c r="R260" s="6">
        <f t="shared" si="64"/>
        <v>201.74597380420593</v>
      </c>
      <c r="T260" s="11">
        <f t="shared" si="55"/>
        <v>0.77474772044704943</v>
      </c>
      <c r="V260" s="9">
        <v>40501</v>
      </c>
      <c r="W260">
        <v>64345.9735</v>
      </c>
      <c r="X260">
        <v>3036.0581999999999</v>
      </c>
      <c r="Y260">
        <v>15.365399999999999</v>
      </c>
      <c r="Z260">
        <v>2995.2473</v>
      </c>
      <c r="AC260" s="24">
        <f t="shared" si="65"/>
        <v>6.236847462675347E-3</v>
      </c>
      <c r="AE260" s="5">
        <f t="shared" si="66"/>
        <v>137.22850129862769</v>
      </c>
      <c r="AF260" s="6">
        <f t="shared" si="67"/>
        <v>201.74597380420593</v>
      </c>
      <c r="AH260" s="1">
        <f t="shared" si="56"/>
        <v>40501</v>
      </c>
      <c r="AI260">
        <f t="shared" si="62"/>
        <v>0.68020441107691043</v>
      </c>
      <c r="AJ260">
        <f t="shared" ca="1" si="68"/>
        <v>0.73049320312511934</v>
      </c>
      <c r="AK260">
        <f t="shared" ca="1" si="69"/>
        <v>0.83061378122029317</v>
      </c>
      <c r="AL260">
        <f t="shared" ca="1" si="70"/>
        <v>0.85213079925078428</v>
      </c>
      <c r="AM260">
        <f t="shared" ca="1" si="71"/>
        <v>0.87612161832754298</v>
      </c>
      <c r="AN260">
        <f t="shared" ca="1" si="72"/>
        <v>0.89583554510256225</v>
      </c>
      <c r="AP260" s="1"/>
      <c r="AQ260" s="26"/>
    </row>
    <row r="261" spans="2:43">
      <c r="B261" s="1">
        <v>40508</v>
      </c>
      <c r="C261">
        <v>14.468</v>
      </c>
      <c r="D261">
        <v>2.806</v>
      </c>
      <c r="E261">
        <v>0.10299999999999999</v>
      </c>
      <c r="F261">
        <v>1.93</v>
      </c>
      <c r="G261">
        <v>3302.88</v>
      </c>
      <c r="I261" s="14">
        <f t="shared" si="57"/>
        <v>8.5041126446396831E-3</v>
      </c>
      <c r="J261" s="15">
        <f t="shared" si="58"/>
        <v>0.22106179286335936</v>
      </c>
      <c r="K261" s="15">
        <f t="shared" si="59"/>
        <v>8.4210526315789291E-2</v>
      </c>
      <c r="L261" s="15">
        <f t="shared" si="59"/>
        <v>4.7774158523344212E-2</v>
      </c>
      <c r="M261" s="16">
        <f t="shared" si="60"/>
        <v>1.2904808635917586E-2</v>
      </c>
      <c r="O261" s="13">
        <f t="shared" si="61"/>
        <v>9.0387647586783137E-2</v>
      </c>
      <c r="Q261" s="5">
        <f t="shared" si="63"/>
        <v>170.43002449600783</v>
      </c>
      <c r="R261" s="6">
        <f t="shared" si="64"/>
        <v>204.34946698921604</v>
      </c>
      <c r="T261" s="11">
        <f t="shared" si="55"/>
        <v>0.83401257173331311</v>
      </c>
      <c r="V261" s="9">
        <v>40508</v>
      </c>
      <c r="W261">
        <v>64896.611400000002</v>
      </c>
      <c r="X261">
        <v>3706.3568</v>
      </c>
      <c r="Y261">
        <v>16.7196</v>
      </c>
      <c r="Z261">
        <v>3138.2564000000002</v>
      </c>
      <c r="AC261" s="24">
        <f t="shared" si="65"/>
        <v>1.935928441339213E-2</v>
      </c>
      <c r="AE261" s="5">
        <f t="shared" si="66"/>
        <v>139.88514688489136</v>
      </c>
      <c r="AF261" s="6">
        <f t="shared" si="67"/>
        <v>204.34946698921604</v>
      </c>
      <c r="AH261" s="1">
        <f t="shared" si="56"/>
        <v>40508</v>
      </c>
      <c r="AI261">
        <f t="shared" si="62"/>
        <v>0.68453883900892876</v>
      </c>
      <c r="AJ261">
        <f t="shared" ca="1" si="68"/>
        <v>0.72645290213609992</v>
      </c>
      <c r="AK261">
        <f t="shared" ca="1" si="69"/>
        <v>0.83061378122029317</v>
      </c>
      <c r="AL261">
        <f t="shared" ca="1" si="70"/>
        <v>0.85213079925078428</v>
      </c>
      <c r="AM261">
        <f t="shared" ca="1" si="71"/>
        <v>0.87612161832754298</v>
      </c>
      <c r="AN261">
        <f t="shared" ca="1" si="72"/>
        <v>0.89583554510256225</v>
      </c>
      <c r="AP261" s="1"/>
      <c r="AQ261" s="26"/>
    </row>
    <row r="262" spans="2:43">
      <c r="B262" s="1">
        <v>40515</v>
      </c>
      <c r="C262">
        <v>13.82</v>
      </c>
      <c r="D262">
        <v>2.8650000000000002</v>
      </c>
      <c r="E262">
        <v>0.10100000000000001</v>
      </c>
      <c r="F262">
        <v>1.9790000000000001</v>
      </c>
      <c r="G262">
        <v>3422.43</v>
      </c>
      <c r="I262" s="14">
        <f t="shared" si="57"/>
        <v>-4.4788498755874984E-2</v>
      </c>
      <c r="J262" s="15">
        <f t="shared" si="58"/>
        <v>2.102637205987179E-2</v>
      </c>
      <c r="K262" s="15">
        <f t="shared" si="59"/>
        <v>-1.941747572815522E-2</v>
      </c>
      <c r="L262" s="15">
        <f t="shared" si="59"/>
        <v>2.5388601036269609E-2</v>
      </c>
      <c r="M262" s="16">
        <f t="shared" si="60"/>
        <v>3.6195683766894193E-2</v>
      </c>
      <c r="O262" s="13">
        <f t="shared" si="61"/>
        <v>-4.4477503469722013E-3</v>
      </c>
      <c r="Q262" s="5">
        <f t="shared" si="63"/>
        <v>169.67199429542123</v>
      </c>
      <c r="R262" s="6">
        <f t="shared" si="64"/>
        <v>211.74603567429108</v>
      </c>
      <c r="T262" s="11">
        <f t="shared" ref="T262:T325" si="73">+Q262/R262</f>
        <v>0.80129950841871544</v>
      </c>
      <c r="V262" s="9">
        <v>40515</v>
      </c>
      <c r="W262">
        <v>61986.096700000002</v>
      </c>
      <c r="X262">
        <v>3785.2154</v>
      </c>
      <c r="Y262">
        <v>16.4071</v>
      </c>
      <c r="Z262">
        <v>3217.7060000000001</v>
      </c>
      <c r="AC262" s="24">
        <f t="shared" si="65"/>
        <v>-3.8314075260590191E-2</v>
      </c>
      <c r="AE262" s="5">
        <f t="shared" si="66"/>
        <v>134.52557683930493</v>
      </c>
      <c r="AF262" s="6">
        <f t="shared" si="67"/>
        <v>211.74603567429108</v>
      </c>
      <c r="AH262" s="1">
        <f t="shared" ref="AH262:AH325" si="74">+B262</f>
        <v>40515</v>
      </c>
      <c r="AI262">
        <f t="shared" si="62"/>
        <v>0.63531568093313884</v>
      </c>
      <c r="AJ262">
        <f t="shared" ca="1" si="68"/>
        <v>0.70590519817942665</v>
      </c>
      <c r="AK262">
        <f t="shared" ca="1" si="69"/>
        <v>0.83061378122029317</v>
      </c>
      <c r="AL262">
        <f t="shared" ca="1" si="70"/>
        <v>0.85213079925078428</v>
      </c>
      <c r="AM262">
        <f t="shared" ca="1" si="71"/>
        <v>0.87612161832754298</v>
      </c>
      <c r="AN262">
        <f t="shared" ca="1" si="72"/>
        <v>0.89583554510256225</v>
      </c>
      <c r="AP262" s="1"/>
      <c r="AQ262" s="26"/>
    </row>
    <row r="263" spans="2:43">
      <c r="B263" s="1">
        <v>40522</v>
      </c>
      <c r="C263">
        <v>15.722</v>
      </c>
      <c r="D263">
        <v>2.6560000000000001</v>
      </c>
      <c r="E263">
        <v>9.1999999999999998E-2</v>
      </c>
      <c r="F263">
        <v>2.282</v>
      </c>
      <c r="G263">
        <v>3390.87</v>
      </c>
      <c r="I263" s="14">
        <f t="shared" ref="I263:I326" si="75">+C263/C262-1</f>
        <v>0.13762662807525317</v>
      </c>
      <c r="J263" s="15">
        <f t="shared" ref="J263:J326" si="76">+D263/D262-1</f>
        <v>-7.2949389179755686E-2</v>
      </c>
      <c r="K263" s="15">
        <f t="shared" ref="K263:L326" si="77">+E263/E262-1</f>
        <v>-8.9108910891089188E-2</v>
      </c>
      <c r="L263" s="15">
        <f t="shared" si="77"/>
        <v>0.15310763011622019</v>
      </c>
      <c r="M263" s="16">
        <f t="shared" ref="M263:M326" si="78">+G263/G262-1</f>
        <v>-9.221518044196686E-3</v>
      </c>
      <c r="O263" s="13">
        <f t="shared" ref="O263:O326" si="79">+AVERAGE(I263:L263)</f>
        <v>3.2168989530157122E-2</v>
      </c>
      <c r="Q263" s="5">
        <f t="shared" si="63"/>
        <v>175.13017090347151</v>
      </c>
      <c r="R263" s="6">
        <f t="shared" si="64"/>
        <v>209.79341578553348</v>
      </c>
      <c r="T263" s="11">
        <f t="shared" si="73"/>
        <v>0.83477439102522966</v>
      </c>
      <c r="V263" s="9">
        <v>40522</v>
      </c>
      <c r="W263">
        <v>70520.984400000001</v>
      </c>
      <c r="X263">
        <v>3509.2100999999998</v>
      </c>
      <c r="Y263">
        <v>14.9747</v>
      </c>
      <c r="Z263">
        <v>3710.2930999999999</v>
      </c>
      <c r="AC263" s="24">
        <f t="shared" si="65"/>
        <v>0.12674368168783684</v>
      </c>
      <c r="AE263" s="5">
        <f t="shared" si="66"/>
        <v>151.57584372909844</v>
      </c>
      <c r="AF263" s="6">
        <f t="shared" si="67"/>
        <v>209.79341578553348</v>
      </c>
      <c r="AH263" s="1">
        <f t="shared" si="74"/>
        <v>40522</v>
      </c>
      <c r="AI263">
        <f t="shared" ref="AI263:AI326" si="80">+(AE263/$AE$6)/(AF263/$AF$6)</f>
        <v>0.72250048058729643</v>
      </c>
      <c r="AJ263">
        <f t="shared" ca="1" si="68"/>
        <v>0.68732894832409108</v>
      </c>
      <c r="AK263">
        <f t="shared" ca="1" si="69"/>
        <v>0.82857258253074628</v>
      </c>
      <c r="AL263">
        <f t="shared" ca="1" si="70"/>
        <v>0.84994297525415985</v>
      </c>
      <c r="AM263">
        <f t="shared" ca="1" si="71"/>
        <v>0.87612161832754298</v>
      </c>
      <c r="AN263">
        <f t="shared" ca="1" si="72"/>
        <v>0.89583554510256225</v>
      </c>
      <c r="AP263" s="1"/>
      <c r="AQ263" s="26"/>
    </row>
    <row r="264" spans="2:43">
      <c r="B264" s="1">
        <v>40529</v>
      </c>
      <c r="C264">
        <v>15.433</v>
      </c>
      <c r="D264">
        <v>2.6269999999999998</v>
      </c>
      <c r="E264">
        <v>8.5000000000000006E-2</v>
      </c>
      <c r="F264">
        <v>2.028</v>
      </c>
      <c r="G264">
        <v>3403.08</v>
      </c>
      <c r="I264" s="14">
        <f t="shared" si="75"/>
        <v>-1.8381885256328667E-2</v>
      </c>
      <c r="J264" s="15">
        <f t="shared" si="76"/>
        <v>-1.0918674698795261E-2</v>
      </c>
      <c r="K264" s="15">
        <f t="shared" si="77"/>
        <v>-7.6086956521739024E-2</v>
      </c>
      <c r="L264" s="15">
        <f t="shared" si="77"/>
        <v>-0.11130587204206832</v>
      </c>
      <c r="M264" s="16">
        <f t="shared" si="78"/>
        <v>3.600845800635355E-3</v>
      </c>
      <c r="O264" s="13">
        <f t="shared" si="79"/>
        <v>-5.4173347129732818E-2</v>
      </c>
      <c r="Q264" s="5">
        <f t="shared" ref="Q264:Q327" si="81">+Q263*(1+O264)</f>
        <v>165.64278336222833</v>
      </c>
      <c r="R264" s="6">
        <f t="shared" ref="R264:R327" si="82">+R263*(1+M264)</f>
        <v>210.54884952576577</v>
      </c>
      <c r="T264" s="11">
        <f t="shared" si="73"/>
        <v>0.7867190143062639</v>
      </c>
      <c r="V264" s="9">
        <v>40529</v>
      </c>
      <c r="W264">
        <v>69223.052200000006</v>
      </c>
      <c r="X264">
        <v>3469.7808</v>
      </c>
      <c r="Y264">
        <v>13.854900000000001</v>
      </c>
      <c r="Z264">
        <v>3297.1554999999998</v>
      </c>
      <c r="AC264" s="24">
        <f t="shared" ref="AC264:AC327" si="83">+SUMPRODUCT(I264:L264,W263:Z263)/SUM(W263:AA263)</f>
        <v>-2.2490270182738865E-2</v>
      </c>
      <c r="AE264" s="5">
        <f t="shared" ref="AE264:AE327" si="84">+AE263*(1+AC264)</f>
        <v>148.1668620504544</v>
      </c>
      <c r="AF264" s="6">
        <f t="shared" ref="AF264:AF327" si="85">+AF263*(1+M264)</f>
        <v>210.54884952576577</v>
      </c>
      <c r="AH264" s="1">
        <f t="shared" si="74"/>
        <v>40529</v>
      </c>
      <c r="AI264">
        <f t="shared" si="80"/>
        <v>0.70371727218733893</v>
      </c>
      <c r="AJ264">
        <f t="shared" ca="1" si="68"/>
        <v>0.68732894832409108</v>
      </c>
      <c r="AK264">
        <f t="shared" ca="1" si="69"/>
        <v>0.82568763221730679</v>
      </c>
      <c r="AL264">
        <f t="shared" ca="1" si="70"/>
        <v>0.84862368708468794</v>
      </c>
      <c r="AM264">
        <f t="shared" ca="1" si="71"/>
        <v>0.87612161832754298</v>
      </c>
      <c r="AN264">
        <f t="shared" ca="1" si="72"/>
        <v>0.89583554510256225</v>
      </c>
      <c r="AP264" s="1"/>
      <c r="AQ264" s="26"/>
    </row>
    <row r="265" spans="2:43">
      <c r="B265" s="1">
        <v>40536</v>
      </c>
      <c r="C265">
        <v>17.975999999999999</v>
      </c>
      <c r="D265">
        <v>2.597</v>
      </c>
      <c r="E265">
        <v>8.2000000000000003E-2</v>
      </c>
      <c r="F265">
        <v>2.121</v>
      </c>
      <c r="G265">
        <v>3476.42</v>
      </c>
      <c r="I265" s="14">
        <f t="shared" si="75"/>
        <v>0.16477677703622096</v>
      </c>
      <c r="J265" s="15">
        <f t="shared" si="76"/>
        <v>-1.1419870574800095E-2</v>
      </c>
      <c r="K265" s="15">
        <f t="shared" si="77"/>
        <v>-3.5294117647058809E-2</v>
      </c>
      <c r="L265" s="15">
        <f t="shared" si="77"/>
        <v>4.585798816568043E-2</v>
      </c>
      <c r="M265" s="16">
        <f t="shared" si="78"/>
        <v>2.1551065505365674E-2</v>
      </c>
      <c r="O265" s="13">
        <f t="shared" si="79"/>
        <v>4.098019424501062E-2</v>
      </c>
      <c r="Q265" s="5">
        <f t="shared" si="81"/>
        <v>172.43085679969664</v>
      </c>
      <c r="R265" s="6">
        <f t="shared" si="82"/>
        <v>215.08640157397494</v>
      </c>
      <c r="T265" s="11">
        <f t="shared" si="73"/>
        <v>0.80168181501884617</v>
      </c>
      <c r="V265" s="9">
        <v>40536</v>
      </c>
      <c r="W265">
        <v>80629.123200000002</v>
      </c>
      <c r="X265">
        <v>3430.3515000000002</v>
      </c>
      <c r="Y265">
        <v>13.2819</v>
      </c>
      <c r="Z265">
        <v>3448.1095999999998</v>
      </c>
      <c r="AC265" s="24">
        <f t="shared" si="83"/>
        <v>0.15153758542552834</v>
      </c>
      <c r="AE265" s="5">
        <f t="shared" si="84"/>
        <v>170.61971056565761</v>
      </c>
      <c r="AF265" s="6">
        <f t="shared" si="85"/>
        <v>215.08640157397494</v>
      </c>
      <c r="AH265" s="1">
        <f t="shared" si="74"/>
        <v>40536</v>
      </c>
      <c r="AI265">
        <f t="shared" si="80"/>
        <v>0.79326126299516964</v>
      </c>
      <c r="AJ265">
        <f t="shared" ca="1" si="68"/>
        <v>0.68732894832409108</v>
      </c>
      <c r="AK265">
        <f t="shared" ca="1" si="69"/>
        <v>0.80972096435402729</v>
      </c>
      <c r="AL265">
        <f t="shared" ca="1" si="70"/>
        <v>0.84862368708468794</v>
      </c>
      <c r="AM265">
        <f t="shared" ca="1" si="71"/>
        <v>0.87612161832754298</v>
      </c>
      <c r="AN265">
        <f t="shared" ca="1" si="72"/>
        <v>0.89583554510256225</v>
      </c>
      <c r="AP265" s="1"/>
      <c r="AQ265" s="26"/>
    </row>
    <row r="266" spans="2:43">
      <c r="B266" s="1">
        <v>40543</v>
      </c>
      <c r="C266">
        <v>17.581</v>
      </c>
      <c r="D266">
        <v>2.76</v>
      </c>
      <c r="E266">
        <v>9.5000000000000001E-2</v>
      </c>
      <c r="F266">
        <v>2.2530000000000001</v>
      </c>
      <c r="G266">
        <v>3523.59</v>
      </c>
      <c r="I266" s="14">
        <f t="shared" si="75"/>
        <v>-2.197374276813524E-2</v>
      </c>
      <c r="J266" s="15">
        <f t="shared" si="76"/>
        <v>6.2764728532922476E-2</v>
      </c>
      <c r="K266" s="15">
        <f t="shared" si="77"/>
        <v>0.15853658536585358</v>
      </c>
      <c r="L266" s="15">
        <f t="shared" si="77"/>
        <v>6.2234794908062385E-2</v>
      </c>
      <c r="M266" s="16">
        <f t="shared" si="78"/>
        <v>1.3568556158346734E-2</v>
      </c>
      <c r="O266" s="13">
        <f t="shared" si="79"/>
        <v>6.5390591509675799E-2</v>
      </c>
      <c r="Q266" s="5">
        <f t="shared" si="81"/>
        <v>183.706212520349</v>
      </c>
      <c r="R266" s="6">
        <f t="shared" si="82"/>
        <v>218.00481349262813</v>
      </c>
      <c r="T266" s="11">
        <f t="shared" si="73"/>
        <v>0.84267044189169271</v>
      </c>
      <c r="V266" s="9">
        <v>40543</v>
      </c>
      <c r="W266">
        <v>78859.215700000001</v>
      </c>
      <c r="X266">
        <v>3627.4980999999998</v>
      </c>
      <c r="Y266">
        <v>15.365399999999999</v>
      </c>
      <c r="Z266">
        <v>3662.6233000000002</v>
      </c>
      <c r="AC266" s="24">
        <f t="shared" si="83"/>
        <v>-1.5307440722031954E-2</v>
      </c>
      <c r="AE266" s="5">
        <f t="shared" si="84"/>
        <v>168.00795946016356</v>
      </c>
      <c r="AF266" s="6">
        <f t="shared" si="85"/>
        <v>218.00481349262813</v>
      </c>
      <c r="AH266" s="1">
        <f t="shared" si="74"/>
        <v>40543</v>
      </c>
      <c r="AI266">
        <f t="shared" si="80"/>
        <v>0.77066169672370455</v>
      </c>
      <c r="AJ266">
        <f t="shared" ca="1" si="68"/>
        <v>0.68732894832409108</v>
      </c>
      <c r="AK266">
        <f t="shared" ca="1" si="69"/>
        <v>0.78627400901195876</v>
      </c>
      <c r="AL266">
        <f t="shared" ca="1" si="70"/>
        <v>0.84546144412539959</v>
      </c>
      <c r="AM266">
        <f t="shared" ca="1" si="71"/>
        <v>0.87612161832754298</v>
      </c>
      <c r="AN266">
        <f t="shared" ca="1" si="72"/>
        <v>0.89583554510256225</v>
      </c>
      <c r="AP266" s="1"/>
      <c r="AQ266" s="26"/>
    </row>
    <row r="267" spans="2:43">
      <c r="B267" s="1">
        <v>40550</v>
      </c>
      <c r="C267">
        <v>18.677</v>
      </c>
      <c r="D267">
        <v>2.62</v>
      </c>
      <c r="E267">
        <v>9.8000000000000004E-2</v>
      </c>
      <c r="F267">
        <v>2.1349999999999998</v>
      </c>
      <c r="G267">
        <v>3546.26</v>
      </c>
      <c r="I267" s="14">
        <f t="shared" si="75"/>
        <v>6.234002616460943E-2</v>
      </c>
      <c r="J267" s="15">
        <f t="shared" si="76"/>
        <v>-5.0724637681159312E-2</v>
      </c>
      <c r="K267" s="15">
        <f t="shared" si="77"/>
        <v>3.1578947368421151E-2</v>
      </c>
      <c r="L267" s="15">
        <f t="shared" si="77"/>
        <v>-5.2374611628939305E-2</v>
      </c>
      <c r="M267" s="16">
        <f t="shared" si="78"/>
        <v>6.4337791854329751E-3</v>
      </c>
      <c r="O267" s="13">
        <f t="shared" si="79"/>
        <v>-2.2950689442670091E-3</v>
      </c>
      <c r="Q267" s="5">
        <f t="shared" si="81"/>
        <v>183.28459409712463</v>
      </c>
      <c r="R267" s="6">
        <f t="shared" si="82"/>
        <v>219.40740832400121</v>
      </c>
      <c r="T267" s="11">
        <f t="shared" si="73"/>
        <v>0.83536192099068207</v>
      </c>
      <c r="V267" s="9">
        <v>40550</v>
      </c>
      <c r="W267">
        <v>83775.625599999999</v>
      </c>
      <c r="X267">
        <v>3443.4946</v>
      </c>
      <c r="Y267">
        <v>15.9383</v>
      </c>
      <c r="Z267">
        <v>3471.9445000000001</v>
      </c>
      <c r="AC267" s="24">
        <f t="shared" si="83"/>
        <v>5.2698363271483195E-2</v>
      </c>
      <c r="AE267" s="5">
        <f t="shared" si="84"/>
        <v>176.86170394029588</v>
      </c>
      <c r="AF267" s="6">
        <f t="shared" si="85"/>
        <v>219.40740832400121</v>
      </c>
      <c r="AH267" s="1">
        <f t="shared" si="74"/>
        <v>40550</v>
      </c>
      <c r="AI267">
        <f t="shared" si="80"/>
        <v>0.80608811384856405</v>
      </c>
      <c r="AJ267">
        <f t="shared" ca="1" si="68"/>
        <v>0.68732894832409108</v>
      </c>
      <c r="AK267">
        <f t="shared" ca="1" si="69"/>
        <v>0.76932433430836</v>
      </c>
      <c r="AL267">
        <f t="shared" ca="1" si="70"/>
        <v>0.84139095726014124</v>
      </c>
      <c r="AM267">
        <f t="shared" ca="1" si="71"/>
        <v>0.87612161832754298</v>
      </c>
      <c r="AN267">
        <f t="shared" ca="1" si="72"/>
        <v>0.89583554510256225</v>
      </c>
      <c r="AP267" s="1"/>
      <c r="AQ267" s="26"/>
    </row>
    <row r="268" spans="2:43">
      <c r="B268" s="1">
        <v>40557</v>
      </c>
      <c r="C268">
        <v>18.239000000000001</v>
      </c>
      <c r="D268">
        <v>2.69</v>
      </c>
      <c r="E268">
        <v>0.1</v>
      </c>
      <c r="F268">
        <v>2.2090000000000001</v>
      </c>
      <c r="G268">
        <v>3539.06</v>
      </c>
      <c r="I268" s="14">
        <f t="shared" si="75"/>
        <v>-2.3451303742570984E-2</v>
      </c>
      <c r="J268" s="15">
        <f t="shared" si="76"/>
        <v>2.6717557251908275E-2</v>
      </c>
      <c r="K268" s="15">
        <f t="shared" si="77"/>
        <v>2.0408163265306145E-2</v>
      </c>
      <c r="L268" s="15">
        <f t="shared" si="77"/>
        <v>3.4660421545667619E-2</v>
      </c>
      <c r="M268" s="16">
        <f t="shared" si="78"/>
        <v>-2.0303079864421036E-3</v>
      </c>
      <c r="O268" s="13">
        <f t="shared" si="79"/>
        <v>1.4583709580077764E-2</v>
      </c>
      <c r="Q268" s="5">
        <f t="shared" si="81"/>
        <v>185.95756338793953</v>
      </c>
      <c r="R268" s="6">
        <f t="shared" si="82"/>
        <v>218.96194371059642</v>
      </c>
      <c r="T268" s="11">
        <f t="shared" si="73"/>
        <v>0.84926887401822204</v>
      </c>
      <c r="V268" s="9">
        <v>40557</v>
      </c>
      <c r="W268">
        <v>81809.061600000001</v>
      </c>
      <c r="X268">
        <v>3535.4964</v>
      </c>
      <c r="Y268">
        <v>16.224799999999998</v>
      </c>
      <c r="Z268">
        <v>3591.1188000000002</v>
      </c>
      <c r="AC268" s="24">
        <f t="shared" si="83"/>
        <v>-1.9314733027455826E-2</v>
      </c>
      <c r="AE268" s="5">
        <f t="shared" si="84"/>
        <v>173.44566734590813</v>
      </c>
      <c r="AF268" s="6">
        <f t="shared" si="85"/>
        <v>218.96194371059642</v>
      </c>
      <c r="AH268" s="1">
        <f t="shared" si="74"/>
        <v>40557</v>
      </c>
      <c r="AI268">
        <f t="shared" si="80"/>
        <v>0.79212699890512717</v>
      </c>
      <c r="AJ268">
        <f t="shared" ca="1" si="68"/>
        <v>0.68732894832409108</v>
      </c>
      <c r="AK268">
        <f t="shared" ca="1" si="69"/>
        <v>0.76932433430836</v>
      </c>
      <c r="AL268">
        <f t="shared" ca="1" si="70"/>
        <v>0.83919647103285122</v>
      </c>
      <c r="AM268">
        <f t="shared" ca="1" si="71"/>
        <v>0.87472168581190302</v>
      </c>
      <c r="AN268">
        <f t="shared" ca="1" si="72"/>
        <v>0.89583554510256225</v>
      </c>
      <c r="AP268" s="1"/>
      <c r="AQ268" s="26"/>
    </row>
    <row r="269" spans="2:43">
      <c r="B269" s="1">
        <v>40564</v>
      </c>
      <c r="C269">
        <v>18.064</v>
      </c>
      <c r="D269">
        <v>3.07</v>
      </c>
      <c r="E269">
        <v>0.105</v>
      </c>
      <c r="F269">
        <v>2.3450000000000002</v>
      </c>
      <c r="G269">
        <v>3648.26</v>
      </c>
      <c r="I269" s="14">
        <f t="shared" si="75"/>
        <v>-9.5948242776467962E-3</v>
      </c>
      <c r="J269" s="15">
        <f t="shared" si="76"/>
        <v>0.14126394052044611</v>
      </c>
      <c r="K269" s="15">
        <f t="shared" si="77"/>
        <v>4.9999999999999822E-2</v>
      </c>
      <c r="L269" s="15">
        <f t="shared" si="77"/>
        <v>6.1566319601629838E-2</v>
      </c>
      <c r="M269" s="16">
        <f t="shared" si="78"/>
        <v>3.0855650935559309E-2</v>
      </c>
      <c r="O269" s="13">
        <f t="shared" si="79"/>
        <v>6.0808858961107243E-2</v>
      </c>
      <c r="Q269" s="5">
        <f t="shared" si="81"/>
        <v>197.26543063274792</v>
      </c>
      <c r="R269" s="6">
        <f t="shared" si="82"/>
        <v>225.71815701390216</v>
      </c>
      <c r="T269" s="11">
        <f t="shared" si="73"/>
        <v>0.87394577929589501</v>
      </c>
      <c r="V269" s="9">
        <v>40564</v>
      </c>
      <c r="W269">
        <v>81022.436000000002</v>
      </c>
      <c r="X269">
        <v>4034.9344999999998</v>
      </c>
      <c r="Y269">
        <v>17.058199999999999</v>
      </c>
      <c r="Z269">
        <v>3813.5774000000001</v>
      </c>
      <c r="AC269" s="24">
        <f t="shared" si="83"/>
        <v>-7.1501798499054895E-4</v>
      </c>
      <c r="AE269" s="5">
        <f t="shared" si="84"/>
        <v>173.32165057433713</v>
      </c>
      <c r="AF269" s="6">
        <f t="shared" si="85"/>
        <v>225.71815701390216</v>
      </c>
      <c r="AH269" s="1">
        <f t="shared" si="74"/>
        <v>40564</v>
      </c>
      <c r="AI269">
        <f t="shared" si="80"/>
        <v>0.76786756044469262</v>
      </c>
      <c r="AJ269">
        <f t="shared" ca="1" si="68"/>
        <v>0.68732894832409108</v>
      </c>
      <c r="AK269">
        <f t="shared" ca="1" si="69"/>
        <v>0.76932433430836</v>
      </c>
      <c r="AL269">
        <f t="shared" ca="1" si="70"/>
        <v>0.83710977959051425</v>
      </c>
      <c r="AM269">
        <f t="shared" ca="1" si="71"/>
        <v>0.87121682793749233</v>
      </c>
      <c r="AN269">
        <f t="shared" ca="1" si="72"/>
        <v>0.89583554510256225</v>
      </c>
      <c r="AP269" s="1"/>
      <c r="AQ269" s="26"/>
    </row>
    <row r="270" spans="2:43">
      <c r="B270" s="1">
        <v>40571</v>
      </c>
      <c r="C270">
        <v>17.536999999999999</v>
      </c>
      <c r="D270">
        <v>2.85</v>
      </c>
      <c r="E270">
        <v>0.115</v>
      </c>
      <c r="F270">
        <v>2.3889999999999998</v>
      </c>
      <c r="G270">
        <v>3583.11</v>
      </c>
      <c r="I270" s="14">
        <f t="shared" si="75"/>
        <v>-2.9174047829938043E-2</v>
      </c>
      <c r="J270" s="15">
        <f t="shared" si="76"/>
        <v>-7.1661237785016207E-2</v>
      </c>
      <c r="K270" s="15">
        <f t="shared" si="77"/>
        <v>9.5238095238095344E-2</v>
      </c>
      <c r="L270" s="15">
        <f t="shared" si="77"/>
        <v>1.8763326226012511E-2</v>
      </c>
      <c r="M270" s="16">
        <f t="shared" si="78"/>
        <v>-1.7857828115320773E-2</v>
      </c>
      <c r="O270" s="13">
        <f t="shared" si="79"/>
        <v>3.291533962288401E-3</v>
      </c>
      <c r="Q270" s="5">
        <f t="shared" si="81"/>
        <v>197.91473649726103</v>
      </c>
      <c r="R270" s="6">
        <f t="shared" si="82"/>
        <v>221.6873209634409</v>
      </c>
      <c r="T270" s="11">
        <f t="shared" si="73"/>
        <v>0.89276524988950423</v>
      </c>
      <c r="V270" s="9">
        <v>40571</v>
      </c>
      <c r="W270">
        <v>78662.559299999994</v>
      </c>
      <c r="X270">
        <v>3745.7860999999998</v>
      </c>
      <c r="Y270">
        <v>18.5687</v>
      </c>
      <c r="Z270">
        <v>3885.0819999999999</v>
      </c>
      <c r="AC270" s="24">
        <f t="shared" si="83"/>
        <v>-2.9022147640378006E-2</v>
      </c>
      <c r="AE270" s="5">
        <f t="shared" si="84"/>
        <v>168.29148404209471</v>
      </c>
      <c r="AF270" s="6">
        <f t="shared" si="85"/>
        <v>221.6873209634409</v>
      </c>
      <c r="AH270" s="1">
        <f t="shared" si="74"/>
        <v>40571</v>
      </c>
      <c r="AI270">
        <f t="shared" si="80"/>
        <v>0.75913896794236668</v>
      </c>
      <c r="AJ270">
        <f t="shared" ca="1" si="68"/>
        <v>0.68732894832409108</v>
      </c>
      <c r="AK270">
        <f t="shared" ca="1" si="69"/>
        <v>0.76722873209910103</v>
      </c>
      <c r="AL270">
        <f t="shared" ca="1" si="70"/>
        <v>0.83425614509037693</v>
      </c>
      <c r="AM270">
        <f t="shared" ca="1" si="71"/>
        <v>0.87121682793749233</v>
      </c>
      <c r="AN270">
        <f t="shared" ca="1" si="72"/>
        <v>0.89583554510256225</v>
      </c>
      <c r="AP270" s="1"/>
      <c r="AQ270" s="26"/>
    </row>
    <row r="271" spans="2:43">
      <c r="B271" s="1">
        <v>40578</v>
      </c>
      <c r="C271">
        <v>18.239000000000001</v>
      </c>
      <c r="D271">
        <v>2.84</v>
      </c>
      <c r="E271">
        <v>0.11700000000000001</v>
      </c>
      <c r="F271">
        <v>2.4529999999999998</v>
      </c>
      <c r="G271">
        <v>3631.22</v>
      </c>
      <c r="I271" s="14">
        <f t="shared" si="75"/>
        <v>4.0029651593773252E-2</v>
      </c>
      <c r="J271" s="15">
        <f t="shared" si="76"/>
        <v>-3.5087719298246833E-3</v>
      </c>
      <c r="K271" s="15">
        <f t="shared" si="77"/>
        <v>1.7391304347826209E-2</v>
      </c>
      <c r="L271" s="15">
        <f t="shared" si="77"/>
        <v>2.6789451653411511E-2</v>
      </c>
      <c r="M271" s="16">
        <f t="shared" si="78"/>
        <v>1.3426883349938912E-2</v>
      </c>
      <c r="O271" s="13">
        <f t="shared" si="79"/>
        <v>2.0175408916296572E-2</v>
      </c>
      <c r="Q271" s="5">
        <f t="shared" si="81"/>
        <v>201.90774723665439</v>
      </c>
      <c r="R271" s="6">
        <f t="shared" si="82"/>
        <v>224.66389076217749</v>
      </c>
      <c r="T271" s="11">
        <f t="shared" si="73"/>
        <v>0.89871027583327989</v>
      </c>
      <c r="V271" s="9">
        <v>40578</v>
      </c>
      <c r="W271">
        <v>81809.061600000001</v>
      </c>
      <c r="X271">
        <v>3732.643</v>
      </c>
      <c r="Y271">
        <v>18.9072</v>
      </c>
      <c r="Z271">
        <v>3988.3663999999999</v>
      </c>
      <c r="AC271" s="24">
        <f t="shared" si="83"/>
        <v>3.7539322803963091E-2</v>
      </c>
      <c r="AE271" s="5">
        <f t="shared" si="84"/>
        <v>174.60903238670892</v>
      </c>
      <c r="AF271" s="6">
        <f t="shared" si="85"/>
        <v>224.66389076217749</v>
      </c>
      <c r="AH271" s="1">
        <f t="shared" si="74"/>
        <v>40578</v>
      </c>
      <c r="AI271">
        <f t="shared" si="80"/>
        <v>0.77720114164471965</v>
      </c>
      <c r="AJ271">
        <f t="shared" ca="1" si="68"/>
        <v>0.68732894832409108</v>
      </c>
      <c r="AK271">
        <f t="shared" ca="1" si="69"/>
        <v>0.76376892728233625</v>
      </c>
      <c r="AL271">
        <f t="shared" ca="1" si="70"/>
        <v>0.8331206068347301</v>
      </c>
      <c r="AM271">
        <f t="shared" ca="1" si="71"/>
        <v>0.86945310734052961</v>
      </c>
      <c r="AN271">
        <f t="shared" ca="1" si="72"/>
        <v>0.89583554510256225</v>
      </c>
      <c r="AP271" s="1"/>
      <c r="AQ271" s="26"/>
    </row>
    <row r="272" spans="2:43">
      <c r="B272" s="1">
        <v>40585</v>
      </c>
      <c r="C272">
        <v>17.713000000000001</v>
      </c>
      <c r="D272">
        <v>2.66</v>
      </c>
      <c r="E272">
        <v>0.109</v>
      </c>
      <c r="F272">
        <v>2.218</v>
      </c>
      <c r="G272">
        <v>3460.04</v>
      </c>
      <c r="I272" s="14">
        <f t="shared" si="75"/>
        <v>-2.8839300400241186E-2</v>
      </c>
      <c r="J272" s="15">
        <f t="shared" si="76"/>
        <v>-6.3380281690140761E-2</v>
      </c>
      <c r="K272" s="15">
        <f t="shared" si="77"/>
        <v>-6.8376068376068466E-2</v>
      </c>
      <c r="L272" s="15">
        <f t="shared" si="77"/>
        <v>-9.5801059926620469E-2</v>
      </c>
      <c r="M272" s="16">
        <f t="shared" si="78"/>
        <v>-4.7141181200808457E-2</v>
      </c>
      <c r="O272" s="13">
        <f t="shared" si="79"/>
        <v>-6.409917759826772E-2</v>
      </c>
      <c r="Q272" s="5">
        <f t="shared" si="81"/>
        <v>188.96562668806592</v>
      </c>
      <c r="R272" s="6">
        <f t="shared" si="82"/>
        <v>214.07296957847905</v>
      </c>
      <c r="T272" s="11">
        <f t="shared" si="73"/>
        <v>0.88271595923646595</v>
      </c>
      <c r="V272" s="9">
        <v>40585</v>
      </c>
      <c r="W272">
        <v>79449.184899999993</v>
      </c>
      <c r="X272">
        <v>3496.067</v>
      </c>
      <c r="Y272">
        <v>17.735299999999999</v>
      </c>
      <c r="Z272">
        <v>3607.0086999999999</v>
      </c>
      <c r="AC272" s="24">
        <f t="shared" si="83"/>
        <v>-3.3269777680486001E-2</v>
      </c>
      <c r="AE272" s="5">
        <f t="shared" si="84"/>
        <v>168.79982869819833</v>
      </c>
      <c r="AF272" s="6">
        <f t="shared" si="85"/>
        <v>214.07296957847905</v>
      </c>
      <c r="AH272" s="1">
        <f t="shared" si="74"/>
        <v>40585</v>
      </c>
      <c r="AI272">
        <f t="shared" si="80"/>
        <v>0.78851537880085498</v>
      </c>
      <c r="AJ272">
        <f t="shared" ca="1" si="68"/>
        <v>0.68732894832409108</v>
      </c>
      <c r="AK272">
        <f t="shared" ca="1" si="69"/>
        <v>0.76376892728233625</v>
      </c>
      <c r="AL272">
        <f t="shared" ca="1" si="70"/>
        <v>0.83251049707325986</v>
      </c>
      <c r="AM272">
        <f t="shared" ca="1" si="71"/>
        <v>0.86435035557779527</v>
      </c>
      <c r="AN272">
        <f t="shared" ca="1" si="72"/>
        <v>0.88746919773616029</v>
      </c>
      <c r="AP272" s="1"/>
      <c r="AQ272" s="26"/>
    </row>
    <row r="273" spans="2:43">
      <c r="B273" s="1">
        <v>40592</v>
      </c>
      <c r="C273">
        <v>17.844000000000001</v>
      </c>
      <c r="D273">
        <v>2.72</v>
      </c>
      <c r="E273">
        <v>0.11700000000000001</v>
      </c>
      <c r="F273">
        <v>2.2669999999999999</v>
      </c>
      <c r="G273">
        <v>3537.06</v>
      </c>
      <c r="I273" s="14">
        <f t="shared" si="75"/>
        <v>7.3956980748601797E-3</v>
      </c>
      <c r="J273" s="15">
        <f t="shared" si="76"/>
        <v>2.2556390977443552E-2</v>
      </c>
      <c r="K273" s="15">
        <f t="shared" si="77"/>
        <v>7.3394495412844041E-2</v>
      </c>
      <c r="L273" s="15">
        <f t="shared" si="77"/>
        <v>2.2091974752028731E-2</v>
      </c>
      <c r="M273" s="16">
        <f t="shared" si="78"/>
        <v>2.2259858267534405E-2</v>
      </c>
      <c r="O273" s="13">
        <f t="shared" si="79"/>
        <v>3.1359639804294126E-2</v>
      </c>
      <c r="Q273" s="5">
        <f t="shared" si="81"/>
        <v>194.89152067639637</v>
      </c>
      <c r="R273" s="6">
        <f t="shared" si="82"/>
        <v>218.83820354020619</v>
      </c>
      <c r="T273" s="11">
        <f t="shared" si="73"/>
        <v>0.89057357227203615</v>
      </c>
      <c r="V273" s="9">
        <v>40592</v>
      </c>
      <c r="W273">
        <v>80039.1541</v>
      </c>
      <c r="X273">
        <v>3574.9256999999998</v>
      </c>
      <c r="Y273">
        <v>18.933299999999999</v>
      </c>
      <c r="Z273">
        <v>3686.4582</v>
      </c>
      <c r="AC273" s="24">
        <f t="shared" si="83"/>
        <v>8.6338049194099823E-3</v>
      </c>
      <c r="AE273" s="5">
        <f t="shared" si="84"/>
        <v>170.25721348960838</v>
      </c>
      <c r="AF273" s="6">
        <f t="shared" si="85"/>
        <v>218.83820354020619</v>
      </c>
      <c r="AH273" s="1">
        <f t="shared" si="74"/>
        <v>40592</v>
      </c>
      <c r="AI273">
        <f t="shared" si="80"/>
        <v>0.77800498603676282</v>
      </c>
      <c r="AJ273">
        <f t="shared" ca="1" si="68"/>
        <v>0.68732894832409108</v>
      </c>
      <c r="AK273">
        <f t="shared" ca="1" si="69"/>
        <v>0.76376892728233625</v>
      </c>
      <c r="AL273">
        <f t="shared" ca="1" si="70"/>
        <v>0.83251049707325986</v>
      </c>
      <c r="AM273">
        <f t="shared" ca="1" si="71"/>
        <v>0.86435035557779527</v>
      </c>
      <c r="AN273">
        <f t="shared" ca="1" si="72"/>
        <v>0.88746919773616029</v>
      </c>
      <c r="AP273" s="1"/>
      <c r="AQ273" s="26"/>
    </row>
    <row r="274" spans="2:43">
      <c r="B274" s="1">
        <v>40599</v>
      </c>
      <c r="C274">
        <v>18.853000000000002</v>
      </c>
      <c r="D274">
        <v>2.58</v>
      </c>
      <c r="E274">
        <v>0.112</v>
      </c>
      <c r="F274">
        <v>2.1160000000000001</v>
      </c>
      <c r="G274">
        <v>3435.44</v>
      </c>
      <c r="I274" s="14">
        <f t="shared" si="75"/>
        <v>5.6545617574534912E-2</v>
      </c>
      <c r="J274" s="15">
        <f t="shared" si="76"/>
        <v>-5.1470588235294157E-2</v>
      </c>
      <c r="K274" s="15">
        <f t="shared" si="77"/>
        <v>-4.2735042735042805E-2</v>
      </c>
      <c r="L274" s="15">
        <f t="shared" si="77"/>
        <v>-6.6607851786501859E-2</v>
      </c>
      <c r="M274" s="16">
        <f t="shared" si="78"/>
        <v>-2.8730075260244403E-2</v>
      </c>
      <c r="O274" s="13">
        <f t="shared" si="79"/>
        <v>-2.6066966295575977E-2</v>
      </c>
      <c r="Q274" s="5">
        <f t="shared" si="81"/>
        <v>189.81128997563121</v>
      </c>
      <c r="R274" s="6">
        <f t="shared" si="82"/>
        <v>212.55096548267937</v>
      </c>
      <c r="T274" s="11">
        <f t="shared" si="73"/>
        <v>0.89301542124069433</v>
      </c>
      <c r="V274" s="9">
        <v>40599</v>
      </c>
      <c r="W274">
        <v>84562.251199999999</v>
      </c>
      <c r="X274">
        <v>3390.9222</v>
      </c>
      <c r="Y274">
        <v>18.2301</v>
      </c>
      <c r="Z274">
        <v>3440.1646999999998</v>
      </c>
      <c r="AC274" s="24">
        <f t="shared" si="83"/>
        <v>4.6902525087369001E-2</v>
      </c>
      <c r="AE274" s="5">
        <f t="shared" si="84"/>
        <v>178.24270671661026</v>
      </c>
      <c r="AF274" s="6">
        <f t="shared" si="85"/>
        <v>212.55096548267937</v>
      </c>
      <c r="AH274" s="1">
        <f t="shared" si="74"/>
        <v>40599</v>
      </c>
      <c r="AI274">
        <f t="shared" si="80"/>
        <v>0.83858808315380307</v>
      </c>
      <c r="AJ274">
        <f t="shared" ca="1" si="68"/>
        <v>0.68732894832409108</v>
      </c>
      <c r="AK274">
        <f t="shared" ca="1" si="69"/>
        <v>0.76376892728233625</v>
      </c>
      <c r="AL274">
        <f t="shared" ca="1" si="70"/>
        <v>0.83150107899572423</v>
      </c>
      <c r="AM274">
        <f t="shared" ca="1" si="71"/>
        <v>0.86435035557779527</v>
      </c>
      <c r="AN274">
        <f t="shared" ca="1" si="72"/>
        <v>0.88746919773616029</v>
      </c>
      <c r="AP274" s="1"/>
      <c r="AQ274" s="26"/>
    </row>
    <row r="275" spans="2:43">
      <c r="B275" s="1">
        <v>40606</v>
      </c>
      <c r="C275">
        <v>19.204000000000001</v>
      </c>
      <c r="D275">
        <v>2.57</v>
      </c>
      <c r="E275">
        <v>0.13600000000000001</v>
      </c>
      <c r="F275">
        <v>2.0910000000000002</v>
      </c>
      <c r="G275">
        <v>3467.72</v>
      </c>
      <c r="I275" s="14">
        <f t="shared" si="75"/>
        <v>1.8617726621757757E-2</v>
      </c>
      <c r="J275" s="15">
        <f t="shared" si="76"/>
        <v>-3.8759689922481799E-3</v>
      </c>
      <c r="K275" s="15">
        <f t="shared" si="77"/>
        <v>0.21428571428571441</v>
      </c>
      <c r="L275" s="15">
        <f t="shared" si="77"/>
        <v>-1.1814744801512234E-2</v>
      </c>
      <c r="M275" s="16">
        <f t="shared" si="78"/>
        <v>9.3961763267587095E-3</v>
      </c>
      <c r="O275" s="13">
        <f t="shared" si="79"/>
        <v>5.4303181778427939E-2</v>
      </c>
      <c r="Q275" s="5">
        <f t="shared" si="81"/>
        <v>200.1186469587758</v>
      </c>
      <c r="R275" s="6">
        <f t="shared" si="82"/>
        <v>214.54813183277744</v>
      </c>
      <c r="T275" s="11">
        <f t="shared" si="73"/>
        <v>0.9327447657048431</v>
      </c>
      <c r="V275" s="9">
        <v>40606</v>
      </c>
      <c r="W275">
        <v>86135.502399999998</v>
      </c>
      <c r="X275">
        <v>3377.779</v>
      </c>
      <c r="Y275">
        <v>21.9803</v>
      </c>
      <c r="Z275">
        <v>3400.4398999999999</v>
      </c>
      <c r="AC275" s="24">
        <f t="shared" si="83"/>
        <v>1.6677052785251421E-2</v>
      </c>
      <c r="AE275" s="5">
        <f t="shared" si="84"/>
        <v>181.21526974510923</v>
      </c>
      <c r="AF275" s="6">
        <f t="shared" si="85"/>
        <v>214.54813183277744</v>
      </c>
      <c r="AH275" s="1">
        <f t="shared" si="74"/>
        <v>40606</v>
      </c>
      <c r="AI275">
        <f t="shared" si="80"/>
        <v>0.84463690360329757</v>
      </c>
      <c r="AJ275">
        <f t="shared" ca="1" si="68"/>
        <v>0.68732894832409108</v>
      </c>
      <c r="AK275">
        <f t="shared" ca="1" si="69"/>
        <v>0.76376892728233625</v>
      </c>
      <c r="AL275">
        <f t="shared" ca="1" si="70"/>
        <v>0.83150107899572423</v>
      </c>
      <c r="AM275">
        <f t="shared" ca="1" si="71"/>
        <v>0.86042361612635498</v>
      </c>
      <c r="AN275">
        <f t="shared" ca="1" si="72"/>
        <v>0.88745289375854897</v>
      </c>
      <c r="AP275" s="1"/>
      <c r="AQ275" s="26"/>
    </row>
    <row r="276" spans="2:43">
      <c r="B276" s="1">
        <v>40613</v>
      </c>
      <c r="C276">
        <v>19.199000000000002</v>
      </c>
      <c r="D276">
        <v>2.48</v>
      </c>
      <c r="E276">
        <v>0.13700000000000001</v>
      </c>
      <c r="F276">
        <v>1.9790000000000001</v>
      </c>
      <c r="G276">
        <v>3403.51</v>
      </c>
      <c r="I276" s="14">
        <f t="shared" si="75"/>
        <v>-2.6036242449489766E-4</v>
      </c>
      <c r="J276" s="15">
        <f t="shared" si="76"/>
        <v>-3.5019455252918275E-2</v>
      </c>
      <c r="K276" s="15">
        <f t="shared" si="77"/>
        <v>7.3529411764705621E-3</v>
      </c>
      <c r="L276" s="15">
        <f t="shared" si="77"/>
        <v>-5.3562888570062195E-2</v>
      </c>
      <c r="M276" s="16">
        <f t="shared" si="78"/>
        <v>-1.851648922058291E-2</v>
      </c>
      <c r="O276" s="13">
        <f t="shared" si="79"/>
        <v>-2.0372441267751201E-2</v>
      </c>
      <c r="Q276" s="5">
        <f t="shared" si="81"/>
        <v>196.0417415770263</v>
      </c>
      <c r="R276" s="6">
        <f t="shared" si="82"/>
        <v>210.57545366239961</v>
      </c>
      <c r="T276" s="11">
        <f t="shared" si="73"/>
        <v>0.93098097697239601</v>
      </c>
      <c r="V276" s="9">
        <v>40613</v>
      </c>
      <c r="W276">
        <v>86115.836800000005</v>
      </c>
      <c r="X276">
        <v>3259.4911000000002</v>
      </c>
      <c r="Y276">
        <v>22.188600000000001</v>
      </c>
      <c r="Z276">
        <v>3217.7060000000001</v>
      </c>
      <c r="AC276" s="24">
        <f t="shared" si="83"/>
        <v>-3.4721876182042988E-3</v>
      </c>
      <c r="AE276" s="5">
        <f t="shared" si="84"/>
        <v>180.58605632927069</v>
      </c>
      <c r="AF276" s="6">
        <f t="shared" si="85"/>
        <v>210.57545366239961</v>
      </c>
      <c r="AH276" s="1">
        <f t="shared" si="74"/>
        <v>40613</v>
      </c>
      <c r="AI276">
        <f t="shared" si="80"/>
        <v>0.85758360335194272</v>
      </c>
      <c r="AJ276">
        <f t="shared" ca="1" si="68"/>
        <v>0.68732894832409108</v>
      </c>
      <c r="AK276">
        <f t="shared" ca="1" si="69"/>
        <v>0.76376892728233625</v>
      </c>
      <c r="AL276">
        <f t="shared" ca="1" si="70"/>
        <v>0.83150107899572423</v>
      </c>
      <c r="AM276">
        <f t="shared" ca="1" si="71"/>
        <v>0.85545021426692758</v>
      </c>
      <c r="AN276">
        <f t="shared" ca="1" si="72"/>
        <v>0.88422907072568102</v>
      </c>
      <c r="AP276" s="1"/>
      <c r="AQ276" s="26"/>
    </row>
    <row r="277" spans="2:43">
      <c r="B277" s="1">
        <v>40620</v>
      </c>
      <c r="C277">
        <v>17.45</v>
      </c>
      <c r="D277">
        <v>2.37</v>
      </c>
      <c r="E277">
        <v>0.13</v>
      </c>
      <c r="F277">
        <v>1.8759999999999999</v>
      </c>
      <c r="G277">
        <v>3277.87</v>
      </c>
      <c r="I277" s="14">
        <f t="shared" si="75"/>
        <v>-9.1098494713266476E-2</v>
      </c>
      <c r="J277" s="15">
        <f t="shared" si="76"/>
        <v>-4.435483870967738E-2</v>
      </c>
      <c r="K277" s="15">
        <f t="shared" si="77"/>
        <v>-5.1094890510948954E-2</v>
      </c>
      <c r="L277" s="15">
        <f t="shared" si="77"/>
        <v>-5.2046488125315871E-2</v>
      </c>
      <c r="M277" s="16">
        <f t="shared" si="78"/>
        <v>-3.6914832041040069E-2</v>
      </c>
      <c r="O277" s="13">
        <f t="shared" si="79"/>
        <v>-5.964867801480217E-2</v>
      </c>
      <c r="Q277" s="5">
        <f t="shared" si="81"/>
        <v>184.34811085623718</v>
      </c>
      <c r="R277" s="6">
        <f t="shared" si="82"/>
        <v>202.80209615848631</v>
      </c>
      <c r="T277" s="11">
        <f t="shared" si="73"/>
        <v>0.90900495777998436</v>
      </c>
      <c r="V277" s="9">
        <v>40620</v>
      </c>
      <c r="W277">
        <v>78269.246499999994</v>
      </c>
      <c r="X277">
        <v>3114.9169000000002</v>
      </c>
      <c r="Y277">
        <v>21.094799999999999</v>
      </c>
      <c r="Z277">
        <v>3050.8620000000001</v>
      </c>
      <c r="AC277" s="24">
        <f t="shared" si="83"/>
        <v>-8.8087045589906085E-2</v>
      </c>
      <c r="AE277" s="5">
        <f t="shared" si="84"/>
        <v>164.67876415249287</v>
      </c>
      <c r="AF277" s="6">
        <f t="shared" si="85"/>
        <v>202.80209615848631</v>
      </c>
      <c r="AH277" s="1">
        <f t="shared" si="74"/>
        <v>40620</v>
      </c>
      <c r="AI277">
        <f t="shared" si="80"/>
        <v>0.81201707118352118</v>
      </c>
      <c r="AJ277">
        <f t="shared" ca="1" si="68"/>
        <v>0.68732894832409108</v>
      </c>
      <c r="AK277">
        <f t="shared" ca="1" si="69"/>
        <v>0.76376892728233625</v>
      </c>
      <c r="AL277">
        <f t="shared" ca="1" si="70"/>
        <v>0.83150107899572423</v>
      </c>
      <c r="AM277">
        <f t="shared" ca="1" si="71"/>
        <v>0.85492806156744372</v>
      </c>
      <c r="AN277">
        <f t="shared" ca="1" si="72"/>
        <v>0.87799405271201569</v>
      </c>
      <c r="AP277" s="1"/>
      <c r="AQ277" s="26"/>
    </row>
    <row r="278" spans="2:43">
      <c r="B278" s="1">
        <v>40627</v>
      </c>
      <c r="C278">
        <v>15.521000000000001</v>
      </c>
      <c r="D278">
        <v>2.4300000000000002</v>
      </c>
      <c r="E278">
        <v>0.13200000000000001</v>
      </c>
      <c r="F278">
        <v>1.823</v>
      </c>
      <c r="G278">
        <v>3348.83</v>
      </c>
      <c r="I278" s="14">
        <f t="shared" si="75"/>
        <v>-0.11054441260744974</v>
      </c>
      <c r="J278" s="15">
        <f t="shared" si="76"/>
        <v>2.5316455696202445E-2</v>
      </c>
      <c r="K278" s="15">
        <f t="shared" si="77"/>
        <v>1.538461538461533E-2</v>
      </c>
      <c r="L278" s="15">
        <f t="shared" si="77"/>
        <v>-2.8251599147121498E-2</v>
      </c>
      <c r="M278" s="16">
        <f t="shared" si="78"/>
        <v>2.1648204474246979E-2</v>
      </c>
      <c r="O278" s="13">
        <f t="shared" si="79"/>
        <v>-2.4523735168438365E-2</v>
      </c>
      <c r="Q278" s="5">
        <f t="shared" si="81"/>
        <v>179.82720660679689</v>
      </c>
      <c r="R278" s="6">
        <f t="shared" si="82"/>
        <v>207.19239740393112</v>
      </c>
      <c r="T278" s="11">
        <f t="shared" si="73"/>
        <v>0.86792376969419138</v>
      </c>
      <c r="V278" s="9">
        <v>40627</v>
      </c>
      <c r="W278">
        <v>69616.365000000005</v>
      </c>
      <c r="X278">
        <v>3193.7755000000002</v>
      </c>
      <c r="Y278">
        <v>21.485499999999998</v>
      </c>
      <c r="Z278">
        <v>2963.4675000000002</v>
      </c>
      <c r="AC278" s="24">
        <f t="shared" si="83"/>
        <v>-0.10252941288636841</v>
      </c>
      <c r="AE278" s="5">
        <f t="shared" si="84"/>
        <v>147.79434714908504</v>
      </c>
      <c r="AF278" s="6">
        <f t="shared" si="85"/>
        <v>207.19239740393112</v>
      </c>
      <c r="AH278" s="1">
        <f t="shared" si="74"/>
        <v>40627</v>
      </c>
      <c r="AI278">
        <f t="shared" si="80"/>
        <v>0.71331935438226113</v>
      </c>
      <c r="AJ278">
        <f t="shared" ca="1" si="68"/>
        <v>0.68732894832409108</v>
      </c>
      <c r="AK278">
        <f t="shared" ca="1" si="69"/>
        <v>0.76376892728233625</v>
      </c>
      <c r="AL278">
        <f t="shared" ca="1" si="70"/>
        <v>0.83021082939196045</v>
      </c>
      <c r="AM278">
        <f t="shared" ca="1" si="71"/>
        <v>0.8540122351174857</v>
      </c>
      <c r="AN278">
        <f t="shared" ca="1" si="72"/>
        <v>0.87799405271201569</v>
      </c>
      <c r="AP278" s="1"/>
      <c r="AQ278" s="26"/>
    </row>
    <row r="279" spans="2:43">
      <c r="B279" s="1">
        <v>40634</v>
      </c>
      <c r="C279">
        <v>16.687000000000001</v>
      </c>
      <c r="D279">
        <v>2.52</v>
      </c>
      <c r="E279">
        <v>0.126</v>
      </c>
      <c r="F279">
        <v>1.9790000000000001</v>
      </c>
      <c r="G279">
        <v>3471.95</v>
      </c>
      <c r="I279" s="14">
        <f t="shared" si="75"/>
        <v>7.5124025513819914E-2</v>
      </c>
      <c r="J279" s="15">
        <f t="shared" si="76"/>
        <v>3.7037037037036979E-2</v>
      </c>
      <c r="K279" s="15">
        <f t="shared" si="77"/>
        <v>-4.5454545454545525E-2</v>
      </c>
      <c r="L279" s="15">
        <f t="shared" si="77"/>
        <v>8.5573230938014389E-2</v>
      </c>
      <c r="M279" s="16">
        <f t="shared" si="78"/>
        <v>3.6765079147045299E-2</v>
      </c>
      <c r="O279" s="13">
        <f t="shared" si="79"/>
        <v>3.8069937008581439E-2</v>
      </c>
      <c r="Q279" s="5">
        <f t="shared" si="81"/>
        <v>186.67321703474681</v>
      </c>
      <c r="R279" s="6">
        <f t="shared" si="82"/>
        <v>214.80984229315271</v>
      </c>
      <c r="T279" s="11">
        <f t="shared" si="73"/>
        <v>0.86901612627224212</v>
      </c>
      <c r="V279" s="9">
        <v>40634</v>
      </c>
      <c r="W279">
        <v>74847.425099999993</v>
      </c>
      <c r="X279">
        <v>3312.0635000000002</v>
      </c>
      <c r="Y279">
        <v>20.365600000000001</v>
      </c>
      <c r="Z279">
        <v>3217.7060000000001</v>
      </c>
      <c r="AC279" s="24">
        <f t="shared" si="83"/>
        <v>7.3893522369483169E-2</v>
      </c>
      <c r="AE279" s="5">
        <f t="shared" si="84"/>
        <v>158.71539204622911</v>
      </c>
      <c r="AF279" s="6">
        <f t="shared" si="85"/>
        <v>214.80984229315271</v>
      </c>
      <c r="AH279" s="1">
        <f t="shared" si="74"/>
        <v>40634</v>
      </c>
      <c r="AI279">
        <f t="shared" si="80"/>
        <v>0.73886461789599445</v>
      </c>
      <c r="AJ279">
        <f t="shared" ca="1" si="68"/>
        <v>0.68732894832409108</v>
      </c>
      <c r="AK279">
        <f t="shared" ca="1" si="69"/>
        <v>0.75676154778200644</v>
      </c>
      <c r="AL279">
        <f t="shared" ca="1" si="70"/>
        <v>0.83021082939196045</v>
      </c>
      <c r="AM279">
        <f t="shared" ca="1" si="71"/>
        <v>0.8540122351174857</v>
      </c>
      <c r="AN279">
        <f t="shared" ca="1" si="72"/>
        <v>0.87799405271201569</v>
      </c>
      <c r="AP279" s="1"/>
      <c r="AQ279" s="26"/>
    </row>
    <row r="280" spans="2:43">
      <c r="B280" s="1">
        <v>40641</v>
      </c>
      <c r="C280">
        <v>17.099</v>
      </c>
      <c r="D280">
        <v>2.48</v>
      </c>
      <c r="E280">
        <v>0.125</v>
      </c>
      <c r="F280">
        <v>1.984</v>
      </c>
      <c r="G280">
        <v>3480.39</v>
      </c>
      <c r="I280" s="14">
        <f t="shared" si="75"/>
        <v>2.4689878348414851E-2</v>
      </c>
      <c r="J280" s="15">
        <f t="shared" si="76"/>
        <v>-1.5873015873015928E-2</v>
      </c>
      <c r="K280" s="15">
        <f t="shared" si="77"/>
        <v>-7.9365079365079083E-3</v>
      </c>
      <c r="L280" s="15">
        <f t="shared" si="77"/>
        <v>2.5265285497726442E-3</v>
      </c>
      <c r="M280" s="16">
        <f t="shared" si="78"/>
        <v>2.4309105833897338E-3</v>
      </c>
      <c r="O280" s="13">
        <f t="shared" si="79"/>
        <v>8.517207721659148E-4</v>
      </c>
      <c r="Q280" s="5">
        <f t="shared" si="81"/>
        <v>186.83221049130233</v>
      </c>
      <c r="R280" s="6">
        <f t="shared" si="82"/>
        <v>215.33202581219942</v>
      </c>
      <c r="T280" s="11">
        <f t="shared" si="73"/>
        <v>0.86764711280915996</v>
      </c>
      <c r="V280" s="9">
        <v>40641</v>
      </c>
      <c r="W280">
        <v>76695.995299999995</v>
      </c>
      <c r="X280">
        <v>3259.4911000000002</v>
      </c>
      <c r="Y280">
        <v>20.339600000000001</v>
      </c>
      <c r="Z280">
        <v>3225.6509000000001</v>
      </c>
      <c r="AC280" s="24">
        <f t="shared" si="83"/>
        <v>2.2155079019566214E-2</v>
      </c>
      <c r="AE280" s="5">
        <f t="shared" si="84"/>
        <v>162.23174409863475</v>
      </c>
      <c r="AF280" s="6">
        <f t="shared" si="85"/>
        <v>215.33202581219942</v>
      </c>
      <c r="AH280" s="1">
        <f t="shared" si="74"/>
        <v>40641</v>
      </c>
      <c r="AI280">
        <f t="shared" si="80"/>
        <v>0.75340276713007015</v>
      </c>
      <c r="AJ280">
        <f t="shared" ca="1" si="68"/>
        <v>0.68732894832409108</v>
      </c>
      <c r="AK280">
        <f t="shared" ca="1" si="69"/>
        <v>0.74693811994969295</v>
      </c>
      <c r="AL280">
        <f t="shared" ca="1" si="70"/>
        <v>0.82774023932619745</v>
      </c>
      <c r="AM280">
        <f t="shared" ca="1" si="71"/>
        <v>0.8511951889599545</v>
      </c>
      <c r="AN280">
        <f t="shared" ca="1" si="72"/>
        <v>0.87725360000420916</v>
      </c>
      <c r="AP280" s="1"/>
      <c r="AQ280" s="26"/>
    </row>
    <row r="281" spans="2:43">
      <c r="B281" s="1">
        <v>40648</v>
      </c>
      <c r="C281">
        <v>16.844999999999999</v>
      </c>
      <c r="D281">
        <v>2.39</v>
      </c>
      <c r="E281">
        <v>0.123</v>
      </c>
      <c r="F281">
        <v>1.881</v>
      </c>
      <c r="G281">
        <v>3381.25</v>
      </c>
      <c r="I281" s="14">
        <f t="shared" si="75"/>
        <v>-1.4854669863734848E-2</v>
      </c>
      <c r="J281" s="15">
        <f t="shared" si="76"/>
        <v>-3.6290322580645129E-2</v>
      </c>
      <c r="K281" s="15">
        <f t="shared" si="77"/>
        <v>-1.6000000000000014E-2</v>
      </c>
      <c r="L281" s="15">
        <f t="shared" si="77"/>
        <v>-5.1915322580645129E-2</v>
      </c>
      <c r="M281" s="16">
        <f t="shared" si="78"/>
        <v>-2.8485313427518144E-2</v>
      </c>
      <c r="O281" s="13">
        <f t="shared" si="79"/>
        <v>-2.976507875625628E-2</v>
      </c>
      <c r="Q281" s="5">
        <f t="shared" si="81"/>
        <v>181.27113503182329</v>
      </c>
      <c r="R281" s="6">
        <f t="shared" si="82"/>
        <v>209.19822556595648</v>
      </c>
      <c r="T281" s="11">
        <f t="shared" si="73"/>
        <v>0.86650417106273081</v>
      </c>
      <c r="V281" s="9">
        <v>40648</v>
      </c>
      <c r="W281">
        <v>75555.388200000001</v>
      </c>
      <c r="X281">
        <v>3141.2031000000002</v>
      </c>
      <c r="Y281">
        <v>20.001000000000001</v>
      </c>
      <c r="Z281">
        <v>3058.8069</v>
      </c>
      <c r="AC281" s="24">
        <f t="shared" si="83"/>
        <v>-1.7131520583931484E-2</v>
      </c>
      <c r="AE281" s="5">
        <f t="shared" si="84"/>
        <v>159.45246763524187</v>
      </c>
      <c r="AF281" s="6">
        <f t="shared" si="85"/>
        <v>209.19822556595648</v>
      </c>
      <c r="AH281" s="1">
        <f t="shared" si="74"/>
        <v>40648</v>
      </c>
      <c r="AI281">
        <f t="shared" si="80"/>
        <v>0.76220755316573829</v>
      </c>
      <c r="AJ281">
        <f t="shared" ca="1" si="68"/>
        <v>0.68732894832409108</v>
      </c>
      <c r="AK281">
        <f t="shared" ca="1" si="69"/>
        <v>0.74693811994969295</v>
      </c>
      <c r="AL281">
        <f t="shared" ca="1" si="70"/>
        <v>0.81904631205031042</v>
      </c>
      <c r="AM281">
        <f t="shared" ca="1" si="71"/>
        <v>0.8511951889599545</v>
      </c>
      <c r="AN281">
        <f t="shared" ca="1" si="72"/>
        <v>0.87725360000420916</v>
      </c>
      <c r="AP281" s="1"/>
      <c r="AQ281" s="26"/>
    </row>
    <row r="282" spans="2:43">
      <c r="B282" s="1">
        <v>40655</v>
      </c>
      <c r="C282">
        <v>16.376000000000001</v>
      </c>
      <c r="D282">
        <v>2.52</v>
      </c>
      <c r="E282">
        <v>0.11799999999999999</v>
      </c>
      <c r="F282">
        <v>1.9059999999999999</v>
      </c>
      <c r="G282">
        <v>3413.94</v>
      </c>
      <c r="I282" s="14">
        <f t="shared" si="75"/>
        <v>-2.7842089640842893E-2</v>
      </c>
      <c r="J282" s="15">
        <f t="shared" si="76"/>
        <v>5.4393305439330408E-2</v>
      </c>
      <c r="K282" s="15">
        <f t="shared" si="77"/>
        <v>-4.065040650406504E-2</v>
      </c>
      <c r="L282" s="15">
        <f t="shared" si="77"/>
        <v>1.3290802764486909E-2</v>
      </c>
      <c r="M282" s="16">
        <f t="shared" si="78"/>
        <v>9.6680221811460409E-3</v>
      </c>
      <c r="O282" s="13">
        <f t="shared" si="79"/>
        <v>-2.0209698527265396E-4</v>
      </c>
      <c r="Q282" s="5">
        <f t="shared" si="81"/>
        <v>181.23450068191642</v>
      </c>
      <c r="R282" s="6">
        <f t="shared" si="82"/>
        <v>211.22075865098455</v>
      </c>
      <c r="T282" s="11">
        <f t="shared" si="73"/>
        <v>0.85803356563728372</v>
      </c>
      <c r="V282" s="9">
        <v>40655</v>
      </c>
      <c r="W282">
        <v>73451.164699999994</v>
      </c>
      <c r="X282">
        <v>3312.0635000000002</v>
      </c>
      <c r="Y282">
        <v>19.1416</v>
      </c>
      <c r="Z282">
        <v>3098.5317</v>
      </c>
      <c r="AC282" s="24">
        <f t="shared" si="83"/>
        <v>-2.3147774753091609E-2</v>
      </c>
      <c r="AE282" s="5">
        <f t="shared" si="84"/>
        <v>155.76149783059665</v>
      </c>
      <c r="AF282" s="6">
        <f t="shared" si="85"/>
        <v>211.22075865098455</v>
      </c>
      <c r="AH282" s="1">
        <f t="shared" si="74"/>
        <v>40655</v>
      </c>
      <c r="AI282">
        <f t="shared" si="80"/>
        <v>0.73743461024099788</v>
      </c>
      <c r="AJ282">
        <f t="shared" ca="1" si="68"/>
        <v>0.68732894832409108</v>
      </c>
      <c r="AK282">
        <f t="shared" ca="1" si="69"/>
        <v>0.74693811994969295</v>
      </c>
      <c r="AL282">
        <f t="shared" ca="1" si="70"/>
        <v>0.80905259251604256</v>
      </c>
      <c r="AM282">
        <f t="shared" ca="1" si="71"/>
        <v>0.84828064641491696</v>
      </c>
      <c r="AN282">
        <f t="shared" ca="1" si="72"/>
        <v>0.87725360000420916</v>
      </c>
      <c r="AP282" s="1"/>
      <c r="AQ282" s="26"/>
    </row>
    <row r="283" spans="2:43">
      <c r="B283" s="1">
        <v>40662</v>
      </c>
      <c r="C283">
        <v>16.661000000000001</v>
      </c>
      <c r="D283">
        <v>2.6</v>
      </c>
      <c r="E283">
        <v>0.122</v>
      </c>
      <c r="F283">
        <v>2.1989999999999998</v>
      </c>
      <c r="G283">
        <v>3406.02</v>
      </c>
      <c r="I283" s="14">
        <f t="shared" si="75"/>
        <v>1.7403517342452268E-2</v>
      </c>
      <c r="J283" s="15">
        <f t="shared" si="76"/>
        <v>3.1746031746031855E-2</v>
      </c>
      <c r="K283" s="15">
        <f t="shared" si="77"/>
        <v>3.3898305084745894E-2</v>
      </c>
      <c r="L283" s="15">
        <f t="shared" si="77"/>
        <v>0.15372507869884577</v>
      </c>
      <c r="M283" s="16">
        <f t="shared" si="78"/>
        <v>-2.3199001739925285E-3</v>
      </c>
      <c r="O283" s="13">
        <f t="shared" si="79"/>
        <v>5.9193233218018948E-2</v>
      </c>
      <c r="Q283" s="5">
        <f t="shared" si="81"/>
        <v>191.96235674793232</v>
      </c>
      <c r="R283" s="6">
        <f t="shared" si="82"/>
        <v>210.73074757623931</v>
      </c>
      <c r="T283" s="11">
        <f t="shared" si="73"/>
        <v>0.9109366286402184</v>
      </c>
      <c r="V283" s="9">
        <v>40662</v>
      </c>
      <c r="W283">
        <v>74729.431299999997</v>
      </c>
      <c r="X283">
        <v>3417.2084</v>
      </c>
      <c r="Y283">
        <v>19.740600000000001</v>
      </c>
      <c r="Z283">
        <v>3575.2289000000001</v>
      </c>
      <c r="AC283" s="24">
        <f t="shared" si="83"/>
        <v>2.3289977378705713E-2</v>
      </c>
      <c r="AE283" s="5">
        <f t="shared" si="84"/>
        <v>159.38917959154455</v>
      </c>
      <c r="AF283" s="6">
        <f t="shared" si="85"/>
        <v>210.73074757623931</v>
      </c>
      <c r="AH283" s="1">
        <f t="shared" si="74"/>
        <v>40662</v>
      </c>
      <c r="AI283">
        <f t="shared" si="80"/>
        <v>0.75636413491998777</v>
      </c>
      <c r="AJ283">
        <f t="shared" ca="1" si="68"/>
        <v>0.68732894832409108</v>
      </c>
      <c r="AK283">
        <f t="shared" ca="1" si="69"/>
        <v>0.73850711598224528</v>
      </c>
      <c r="AL283">
        <f t="shared" ca="1" si="70"/>
        <v>0.79967468842186684</v>
      </c>
      <c r="AM283">
        <f t="shared" ca="1" si="71"/>
        <v>0.84538292828501849</v>
      </c>
      <c r="AN283">
        <f t="shared" ca="1" si="72"/>
        <v>0.87661623272278766</v>
      </c>
      <c r="AP283" s="1"/>
      <c r="AQ283" s="26"/>
    </row>
    <row r="284" spans="2:43">
      <c r="B284" s="1">
        <v>40669</v>
      </c>
      <c r="C284">
        <v>16.212</v>
      </c>
      <c r="D284">
        <v>2.52</v>
      </c>
      <c r="E284">
        <v>0.11600000000000001</v>
      </c>
      <c r="F284">
        <v>2.2429999999999999</v>
      </c>
      <c r="G284">
        <v>3315.84</v>
      </c>
      <c r="I284" s="14">
        <f t="shared" si="75"/>
        <v>-2.6949162715323327E-2</v>
      </c>
      <c r="J284" s="15">
        <f t="shared" si="76"/>
        <v>-3.0769230769230771E-2</v>
      </c>
      <c r="K284" s="15">
        <f t="shared" si="77"/>
        <v>-4.9180327868852403E-2</v>
      </c>
      <c r="L284" s="15">
        <f t="shared" si="77"/>
        <v>2.0009095043201475E-2</v>
      </c>
      <c r="M284" s="16">
        <f t="shared" si="78"/>
        <v>-2.6476650166469939E-2</v>
      </c>
      <c r="O284" s="13">
        <f t="shared" si="79"/>
        <v>-2.1722406577551256E-2</v>
      </c>
      <c r="Q284" s="5">
        <f t="shared" si="81"/>
        <v>187.79247238706881</v>
      </c>
      <c r="R284" s="6">
        <f t="shared" si="82"/>
        <v>205.15130329334454</v>
      </c>
      <c r="T284" s="11">
        <f t="shared" si="73"/>
        <v>0.91538522725612692</v>
      </c>
      <c r="V284" s="9">
        <v>40669</v>
      </c>
      <c r="W284">
        <v>70009.6777</v>
      </c>
      <c r="X284">
        <v>3312.0635000000002</v>
      </c>
      <c r="Y284">
        <v>18.751000000000001</v>
      </c>
      <c r="Z284">
        <v>3646.7334000000001</v>
      </c>
      <c r="AC284" s="24">
        <f t="shared" si="83"/>
        <v>-2.5060360958644511E-2</v>
      </c>
      <c r="AE284" s="5">
        <f t="shared" si="84"/>
        <v>155.39482921807823</v>
      </c>
      <c r="AF284" s="6">
        <f t="shared" si="85"/>
        <v>205.15130329334454</v>
      </c>
      <c r="AH284" s="1">
        <f t="shared" si="74"/>
        <v>40669</v>
      </c>
      <c r="AI284">
        <f t="shared" si="80"/>
        <v>0.7574644992426891</v>
      </c>
      <c r="AJ284">
        <f t="shared" ca="1" si="68"/>
        <v>0.68732894832409108</v>
      </c>
      <c r="AK284">
        <f t="shared" ca="1" si="69"/>
        <v>0.73850711598224528</v>
      </c>
      <c r="AL284">
        <f t="shared" ca="1" si="70"/>
        <v>0.7926941309501484</v>
      </c>
      <c r="AM284">
        <f t="shared" ca="1" si="71"/>
        <v>0.84363564034128791</v>
      </c>
      <c r="AN284">
        <f t="shared" ca="1" si="72"/>
        <v>0.86869894273502102</v>
      </c>
      <c r="AP284" s="1"/>
      <c r="AQ284" s="26"/>
    </row>
    <row r="285" spans="2:43">
      <c r="B285" s="1">
        <v>40676</v>
      </c>
      <c r="C285">
        <v>17.032</v>
      </c>
      <c r="D285">
        <v>2.64</v>
      </c>
      <c r="E285">
        <v>0.123</v>
      </c>
      <c r="F285">
        <v>2.2669999999999999</v>
      </c>
      <c r="G285">
        <v>3378.18</v>
      </c>
      <c r="I285" s="14">
        <f t="shared" si="75"/>
        <v>5.0579817419195594E-2</v>
      </c>
      <c r="J285" s="15">
        <f t="shared" si="76"/>
        <v>4.7619047619047672E-2</v>
      </c>
      <c r="K285" s="15">
        <f t="shared" si="77"/>
        <v>6.0344827586206851E-2</v>
      </c>
      <c r="L285" s="15">
        <f t="shared" si="77"/>
        <v>1.0699955416852536E-2</v>
      </c>
      <c r="M285" s="16">
        <f t="shared" si="78"/>
        <v>1.8800665894614932E-2</v>
      </c>
      <c r="O285" s="13">
        <f t="shared" si="79"/>
        <v>4.2310912010325663E-2</v>
      </c>
      <c r="Q285" s="5">
        <f t="shared" si="81"/>
        <v>195.73814316243957</v>
      </c>
      <c r="R285" s="6">
        <f t="shared" si="82"/>
        <v>209.00828440440753</v>
      </c>
      <c r="T285" s="11">
        <f t="shared" si="73"/>
        <v>0.93650901790910956</v>
      </c>
      <c r="V285" s="9">
        <v>40676</v>
      </c>
      <c r="W285">
        <v>73549.492899999997</v>
      </c>
      <c r="X285">
        <v>3469.7808</v>
      </c>
      <c r="Y285">
        <v>19.948899999999998</v>
      </c>
      <c r="Z285">
        <v>3686.4582</v>
      </c>
      <c r="AC285" s="24">
        <f t="shared" si="83"/>
        <v>4.8565790060445486E-2</v>
      </c>
      <c r="AE285" s="5">
        <f t="shared" si="84"/>
        <v>162.94170187036221</v>
      </c>
      <c r="AF285" s="6">
        <f t="shared" si="85"/>
        <v>209.00828440440753</v>
      </c>
      <c r="AH285" s="1">
        <f t="shared" si="74"/>
        <v>40676</v>
      </c>
      <c r="AI285">
        <f t="shared" si="80"/>
        <v>0.77959446600254534</v>
      </c>
      <c r="AJ285">
        <f t="shared" ca="1" si="68"/>
        <v>0.68732894832409108</v>
      </c>
      <c r="AK285">
        <f t="shared" ca="1" si="69"/>
        <v>0.73850711598224528</v>
      </c>
      <c r="AL285">
        <f t="shared" ca="1" si="70"/>
        <v>0.79032118885299107</v>
      </c>
      <c r="AM285">
        <f t="shared" ca="1" si="71"/>
        <v>0.84043549292990283</v>
      </c>
      <c r="AN285">
        <f t="shared" ca="1" si="72"/>
        <v>0.86216840018540108</v>
      </c>
      <c r="AP285" s="1"/>
      <c r="AQ285" s="26"/>
    </row>
    <row r="286" spans="2:43">
      <c r="B286" s="1">
        <v>40683</v>
      </c>
      <c r="C286">
        <v>17.760000000000002</v>
      </c>
      <c r="D286">
        <v>2.7</v>
      </c>
      <c r="E286">
        <v>0.122</v>
      </c>
      <c r="F286">
        <v>2.2719999999999998</v>
      </c>
      <c r="G286">
        <v>3383.79</v>
      </c>
      <c r="I286" s="14">
        <f t="shared" si="75"/>
        <v>4.2743071864725257E-2</v>
      </c>
      <c r="J286" s="15">
        <f t="shared" si="76"/>
        <v>2.2727272727272707E-2</v>
      </c>
      <c r="K286" s="15">
        <f t="shared" si="77"/>
        <v>-8.1300813008130524E-3</v>
      </c>
      <c r="L286" s="15">
        <f t="shared" si="77"/>
        <v>2.2055580061755009E-3</v>
      </c>
      <c r="M286" s="16">
        <f t="shared" si="78"/>
        <v>1.6606575138091717E-3</v>
      </c>
      <c r="O286" s="13">
        <f t="shared" si="79"/>
        <v>1.4886455324340103E-2</v>
      </c>
      <c r="Q286" s="5">
        <f t="shared" si="81"/>
        <v>198.65199028589652</v>
      </c>
      <c r="R286" s="6">
        <f t="shared" si="82"/>
        <v>209.35537558235208</v>
      </c>
      <c r="T286" s="11">
        <f t="shared" si="73"/>
        <v>0.94887456189418318</v>
      </c>
      <c r="V286" s="9">
        <v>40683</v>
      </c>
      <c r="W286">
        <v>76695.995299999995</v>
      </c>
      <c r="X286">
        <v>3548.6395000000002</v>
      </c>
      <c r="Y286">
        <v>19.7927</v>
      </c>
      <c r="Z286">
        <v>3694.4031</v>
      </c>
      <c r="AC286" s="24">
        <f t="shared" si="83"/>
        <v>4.0018967872276337E-2</v>
      </c>
      <c r="AE286" s="5">
        <f t="shared" si="84"/>
        <v>169.46246060256627</v>
      </c>
      <c r="AF286" s="6">
        <f t="shared" si="85"/>
        <v>209.35537558235208</v>
      </c>
      <c r="AH286" s="1">
        <f t="shared" si="74"/>
        <v>40683</v>
      </c>
      <c r="AI286">
        <f t="shared" si="80"/>
        <v>0.80944881463483842</v>
      </c>
      <c r="AJ286">
        <f t="shared" ca="1" si="68"/>
        <v>0.68732894832409108</v>
      </c>
      <c r="AK286">
        <f t="shared" ca="1" si="69"/>
        <v>0.73850711598224528</v>
      </c>
      <c r="AL286">
        <f t="shared" ca="1" si="70"/>
        <v>0.78405492240170016</v>
      </c>
      <c r="AM286">
        <f t="shared" ca="1" si="71"/>
        <v>0.83905469224944451</v>
      </c>
      <c r="AN286">
        <f t="shared" ca="1" si="72"/>
        <v>0.85722953111400957</v>
      </c>
      <c r="AP286" s="1"/>
      <c r="AQ286" s="26"/>
    </row>
    <row r="287" spans="2:43">
      <c r="B287" s="1">
        <v>40690</v>
      </c>
      <c r="C287">
        <v>18.347999999999999</v>
      </c>
      <c r="D287">
        <v>2.59</v>
      </c>
      <c r="E287">
        <v>0.11799999999999999</v>
      </c>
      <c r="F287">
        <v>2.0790000000000002</v>
      </c>
      <c r="G287">
        <v>3265.82</v>
      </c>
      <c r="I287" s="14">
        <f t="shared" si="75"/>
        <v>3.3108108108107936E-2</v>
      </c>
      <c r="J287" s="15">
        <f t="shared" si="76"/>
        <v>-4.0740740740740855E-2</v>
      </c>
      <c r="K287" s="15">
        <f t="shared" si="77"/>
        <v>-3.2786885245901676E-2</v>
      </c>
      <c r="L287" s="15">
        <f t="shared" si="77"/>
        <v>-8.4947183098591394E-2</v>
      </c>
      <c r="M287" s="16">
        <f t="shared" si="78"/>
        <v>-3.4863274612195183E-2</v>
      </c>
      <c r="O287" s="13">
        <f t="shared" si="79"/>
        <v>-3.1341675244281497E-2</v>
      </c>
      <c r="Q287" s="5">
        <f t="shared" si="81"/>
        <v>192.4259041197258</v>
      </c>
      <c r="R287" s="6">
        <f t="shared" si="82"/>
        <v>202.05656163188527</v>
      </c>
      <c r="T287" s="11">
        <f t="shared" si="73"/>
        <v>0.95233682373698414</v>
      </c>
      <c r="V287" s="9">
        <v>40690</v>
      </c>
      <c r="W287">
        <v>79232.862800000003</v>
      </c>
      <c r="X287">
        <v>3404.0653000000002</v>
      </c>
      <c r="Y287">
        <v>19.1416</v>
      </c>
      <c r="Z287">
        <v>2486.7703000000001</v>
      </c>
      <c r="AC287" s="24">
        <f t="shared" si="83"/>
        <v>2.4776512602358421E-2</v>
      </c>
      <c r="AE287" s="5">
        <f t="shared" si="84"/>
        <v>173.66114939331243</v>
      </c>
      <c r="AF287" s="6">
        <f t="shared" si="85"/>
        <v>202.05656163188527</v>
      </c>
      <c r="AH287" s="1">
        <f t="shared" si="74"/>
        <v>40690</v>
      </c>
      <c r="AI287">
        <f t="shared" si="80"/>
        <v>0.85946800237893417</v>
      </c>
      <c r="AJ287">
        <f t="shared" ca="1" si="68"/>
        <v>0.68732894832409108</v>
      </c>
      <c r="AK287">
        <f t="shared" ca="1" si="69"/>
        <v>0.73850711598224528</v>
      </c>
      <c r="AL287">
        <f t="shared" ca="1" si="70"/>
        <v>0.78405492240170016</v>
      </c>
      <c r="AM287">
        <f t="shared" ca="1" si="71"/>
        <v>0.83905469224944451</v>
      </c>
      <c r="AN287">
        <f t="shared" ca="1" si="72"/>
        <v>0.85722953111400957</v>
      </c>
      <c r="AP287" s="1"/>
      <c r="AQ287" s="26"/>
    </row>
    <row r="288" spans="2:43">
      <c r="B288" s="1">
        <v>40697</v>
      </c>
      <c r="C288">
        <v>17.486999999999998</v>
      </c>
      <c r="D288">
        <v>2.5</v>
      </c>
      <c r="E288">
        <v>0.113</v>
      </c>
      <c r="F288">
        <v>2.085</v>
      </c>
      <c r="G288">
        <v>3164.97</v>
      </c>
      <c r="I288" s="14">
        <f t="shared" si="75"/>
        <v>-4.6926095487246577E-2</v>
      </c>
      <c r="J288" s="15">
        <f t="shared" si="76"/>
        <v>-3.474903474903468E-2</v>
      </c>
      <c r="K288" s="15">
        <f t="shared" si="77"/>
        <v>-4.237288135593209E-2</v>
      </c>
      <c r="L288" s="15">
        <f t="shared" si="77"/>
        <v>2.8860028860027143E-3</v>
      </c>
      <c r="M288" s="16">
        <f t="shared" si="78"/>
        <v>-3.0880452688758164E-2</v>
      </c>
      <c r="O288" s="13">
        <f t="shared" si="79"/>
        <v>-3.0290502176552658E-2</v>
      </c>
      <c r="Q288" s="5">
        <f t="shared" si="81"/>
        <v>186.59722685216212</v>
      </c>
      <c r="R288" s="6">
        <f t="shared" si="82"/>
        <v>195.81696353995869</v>
      </c>
      <c r="T288" s="11">
        <f t="shared" si="73"/>
        <v>0.95291655778374285</v>
      </c>
      <c r="V288" s="9">
        <v>40697</v>
      </c>
      <c r="W288">
        <v>75516.056899999996</v>
      </c>
      <c r="X288">
        <v>3285.7773000000002</v>
      </c>
      <c r="Y288">
        <v>18.334299999999999</v>
      </c>
      <c r="Z288">
        <v>2494.7152000000001</v>
      </c>
      <c r="AC288" s="24">
        <f t="shared" si="83"/>
        <v>-4.4983361224050389E-2</v>
      </c>
      <c r="AE288" s="5">
        <f t="shared" si="84"/>
        <v>165.84928717956927</v>
      </c>
      <c r="AF288" s="6">
        <f t="shared" si="85"/>
        <v>195.81696353995869</v>
      </c>
      <c r="AH288" s="1">
        <f t="shared" si="74"/>
        <v>40697</v>
      </c>
      <c r="AI288">
        <f t="shared" si="80"/>
        <v>0.84696077490613231</v>
      </c>
      <c r="AJ288">
        <f t="shared" ca="1" si="68"/>
        <v>0.68732894832409108</v>
      </c>
      <c r="AK288">
        <f t="shared" ca="1" si="69"/>
        <v>0.73850711598224528</v>
      </c>
      <c r="AL288">
        <f t="shared" ca="1" si="70"/>
        <v>0.78405492240170016</v>
      </c>
      <c r="AM288">
        <f t="shared" ca="1" si="71"/>
        <v>0.84043549292990283</v>
      </c>
      <c r="AN288">
        <f t="shared" ca="1" si="72"/>
        <v>0.85927956247623505</v>
      </c>
      <c r="AP288" s="1"/>
      <c r="AQ288" s="26"/>
    </row>
    <row r="289" spans="2:43">
      <c r="B289" s="1">
        <v>40704</v>
      </c>
      <c r="C289">
        <v>16.713000000000001</v>
      </c>
      <c r="D289">
        <v>2.65</v>
      </c>
      <c r="E289">
        <v>0.109</v>
      </c>
      <c r="F289">
        <v>2.165</v>
      </c>
      <c r="G289">
        <v>3227.77</v>
      </c>
      <c r="I289" s="14">
        <f t="shared" si="75"/>
        <v>-4.4261451363870163E-2</v>
      </c>
      <c r="J289" s="15">
        <f t="shared" si="76"/>
        <v>6.0000000000000053E-2</v>
      </c>
      <c r="K289" s="15">
        <f t="shared" si="77"/>
        <v>-3.539823008849563E-2</v>
      </c>
      <c r="L289" s="15">
        <f t="shared" si="77"/>
        <v>3.83693045563549E-2</v>
      </c>
      <c r="M289" s="16">
        <f t="shared" si="78"/>
        <v>1.984221019472554E-2</v>
      </c>
      <c r="O289" s="13">
        <f t="shared" si="79"/>
        <v>4.6774057759972898E-3</v>
      </c>
      <c r="Q289" s="5">
        <f t="shared" si="81"/>
        <v>187.47001779882549</v>
      </c>
      <c r="R289" s="6">
        <f t="shared" si="82"/>
        <v>199.70240489021145</v>
      </c>
      <c r="T289" s="11">
        <f t="shared" si="73"/>
        <v>0.93874692145990513</v>
      </c>
      <c r="V289" s="9">
        <v>40704</v>
      </c>
      <c r="W289">
        <v>72172.898100000006</v>
      </c>
      <c r="X289">
        <v>3482.9238999999998</v>
      </c>
      <c r="Y289">
        <v>17.709199999999999</v>
      </c>
      <c r="Z289">
        <v>2590.0547000000001</v>
      </c>
      <c r="AC289" s="24">
        <f t="shared" si="83"/>
        <v>-3.7511363447357976E-2</v>
      </c>
      <c r="AE289" s="5">
        <f t="shared" si="84"/>
        <v>159.62805429069121</v>
      </c>
      <c r="AF289" s="6">
        <f t="shared" si="85"/>
        <v>199.70240489021145</v>
      </c>
      <c r="AH289" s="1">
        <f t="shared" si="74"/>
        <v>40704</v>
      </c>
      <c r="AI289">
        <f t="shared" si="80"/>
        <v>0.79932965443479986</v>
      </c>
      <c r="AJ289">
        <f t="shared" ca="1" si="68"/>
        <v>0.68732894832409108</v>
      </c>
      <c r="AK289">
        <f t="shared" ca="1" si="69"/>
        <v>0.73850711598224528</v>
      </c>
      <c r="AL289">
        <f t="shared" ca="1" si="70"/>
        <v>0.78405492240170016</v>
      </c>
      <c r="AM289">
        <f t="shared" ca="1" si="71"/>
        <v>0.84363564034128791</v>
      </c>
      <c r="AN289">
        <f t="shared" ca="1" si="72"/>
        <v>0.85927956247623505</v>
      </c>
      <c r="AP289" s="1"/>
      <c r="AQ289" s="26"/>
    </row>
    <row r="290" spans="2:43">
      <c r="B290" s="1">
        <v>40711</v>
      </c>
      <c r="C290">
        <v>16.64</v>
      </c>
      <c r="D290">
        <v>2.56</v>
      </c>
      <c r="E290">
        <v>0.115</v>
      </c>
      <c r="F290">
        <v>2.1709999999999998</v>
      </c>
      <c r="G290">
        <v>3269.28</v>
      </c>
      <c r="I290" s="14">
        <f t="shared" si="75"/>
        <v>-4.3678573565487655E-3</v>
      </c>
      <c r="J290" s="15">
        <f t="shared" si="76"/>
        <v>-3.3962264150943389E-2</v>
      </c>
      <c r="K290" s="15">
        <f t="shared" si="77"/>
        <v>5.5045871559633142E-2</v>
      </c>
      <c r="L290" s="15">
        <f t="shared" si="77"/>
        <v>2.7713625866050418E-3</v>
      </c>
      <c r="M290" s="16">
        <f t="shared" si="78"/>
        <v>1.2860271952462643E-2</v>
      </c>
      <c r="O290" s="13">
        <f t="shared" si="79"/>
        <v>4.8717781596865073E-3</v>
      </c>
      <c r="Q290" s="5">
        <f t="shared" si="81"/>
        <v>188.38333013713387</v>
      </c>
      <c r="R290" s="6">
        <f t="shared" si="82"/>
        <v>202.27063212666039</v>
      </c>
      <c r="T290" s="11">
        <f t="shared" si="73"/>
        <v>0.93134296440607156</v>
      </c>
      <c r="V290" s="9">
        <v>40711</v>
      </c>
      <c r="W290">
        <v>71858.247900000002</v>
      </c>
      <c r="X290">
        <v>3364.6359000000002</v>
      </c>
      <c r="Y290">
        <v>18.5947</v>
      </c>
      <c r="Z290">
        <v>2597.9996000000001</v>
      </c>
      <c r="AC290" s="24">
        <f t="shared" si="83"/>
        <v>-5.4351727113681747E-3</v>
      </c>
      <c r="AE290" s="5">
        <f t="shared" si="84"/>
        <v>158.76044824604165</v>
      </c>
      <c r="AF290" s="6">
        <f t="shared" si="85"/>
        <v>202.27063212666039</v>
      </c>
      <c r="AH290" s="1">
        <f t="shared" si="74"/>
        <v>40711</v>
      </c>
      <c r="AI290">
        <f t="shared" si="80"/>
        <v>0.78489124484777906</v>
      </c>
      <c r="AJ290">
        <f t="shared" ca="1" si="68"/>
        <v>0.68732894832409108</v>
      </c>
      <c r="AK290">
        <f t="shared" ca="1" si="69"/>
        <v>0.73850711598224528</v>
      </c>
      <c r="AL290">
        <f t="shared" ca="1" si="70"/>
        <v>0.78405492240170016</v>
      </c>
      <c r="AM290">
        <f t="shared" ca="1" si="71"/>
        <v>0.84043549292990283</v>
      </c>
      <c r="AN290">
        <f t="shared" ca="1" si="72"/>
        <v>0.85722953111400957</v>
      </c>
      <c r="AP290" s="1"/>
      <c r="AQ290" s="26"/>
    </row>
    <row r="291" spans="2:43">
      <c r="B291" s="1">
        <v>40718</v>
      </c>
      <c r="C291">
        <v>16.393999999999998</v>
      </c>
      <c r="D291">
        <v>2.62</v>
      </c>
      <c r="E291">
        <v>0.115</v>
      </c>
      <c r="F291">
        <v>2.1779999999999999</v>
      </c>
      <c r="G291">
        <v>3287.62</v>
      </c>
      <c r="I291" s="14">
        <f t="shared" si="75"/>
        <v>-1.4783653846153988E-2</v>
      </c>
      <c r="J291" s="15">
        <f t="shared" si="76"/>
        <v>2.34375E-2</v>
      </c>
      <c r="K291" s="15">
        <f t="shared" si="77"/>
        <v>0</v>
      </c>
      <c r="L291" s="15">
        <f t="shared" si="77"/>
        <v>3.2243205895901017E-3</v>
      </c>
      <c r="M291" s="16">
        <f t="shared" si="78"/>
        <v>5.6097978759848122E-3</v>
      </c>
      <c r="O291" s="13">
        <f t="shared" si="79"/>
        <v>2.9695416858590284E-3</v>
      </c>
      <c r="Q291" s="5">
        <f t="shared" si="81"/>
        <v>188.94274228889702</v>
      </c>
      <c r="R291" s="6">
        <f t="shared" si="82"/>
        <v>203.40532948913864</v>
      </c>
      <c r="T291" s="11">
        <f t="shared" si="73"/>
        <v>0.92889769783041065</v>
      </c>
      <c r="V291" s="9">
        <v>40718</v>
      </c>
      <c r="W291">
        <v>70796.3033</v>
      </c>
      <c r="X291">
        <v>3443.4946</v>
      </c>
      <c r="Y291">
        <v>18.620699999999999</v>
      </c>
      <c r="Z291">
        <v>2605.9445999999998</v>
      </c>
      <c r="AC291" s="24">
        <f t="shared" si="83"/>
        <v>-1.2526959959620347E-2</v>
      </c>
      <c r="AE291" s="5">
        <f t="shared" si="84"/>
        <v>156.7716624676921</v>
      </c>
      <c r="AF291" s="6">
        <f t="shared" si="85"/>
        <v>203.40532948913864</v>
      </c>
      <c r="AH291" s="1">
        <f t="shared" si="74"/>
        <v>40718</v>
      </c>
      <c r="AI291">
        <f t="shared" si="80"/>
        <v>0.77073527454482615</v>
      </c>
      <c r="AJ291">
        <f t="shared" ca="1" si="68"/>
        <v>0.68732894832409108</v>
      </c>
      <c r="AK291">
        <f t="shared" ca="1" si="69"/>
        <v>0.73850711598224528</v>
      </c>
      <c r="AL291">
        <f t="shared" ca="1" si="70"/>
        <v>0.78224285542516214</v>
      </c>
      <c r="AM291">
        <f t="shared" ca="1" si="71"/>
        <v>0.8388110695152684</v>
      </c>
      <c r="AN291">
        <f t="shared" ca="1" si="72"/>
        <v>0.85403879485859402</v>
      </c>
      <c r="AP291" s="1"/>
      <c r="AQ291" s="26"/>
    </row>
    <row r="292" spans="2:43">
      <c r="B292" s="1">
        <v>40725</v>
      </c>
      <c r="C292">
        <v>17.346</v>
      </c>
      <c r="D292">
        <v>2.59</v>
      </c>
      <c r="E292">
        <v>0.13900000000000001</v>
      </c>
      <c r="F292">
        <v>2.1320000000000001</v>
      </c>
      <c r="G292">
        <v>3396</v>
      </c>
      <c r="I292" s="14">
        <f t="shared" si="75"/>
        <v>5.8070025619129106E-2</v>
      </c>
      <c r="J292" s="15">
        <f t="shared" si="76"/>
        <v>-1.1450381679389388E-2</v>
      </c>
      <c r="K292" s="15">
        <f t="shared" si="77"/>
        <v>0.20869565217391317</v>
      </c>
      <c r="L292" s="15">
        <f t="shared" si="77"/>
        <v>-2.1120293847566529E-2</v>
      </c>
      <c r="M292" s="16">
        <f t="shared" si="78"/>
        <v>3.2966097055012522E-2</v>
      </c>
      <c r="O292" s="13">
        <f t="shared" si="79"/>
        <v>5.854875056652159E-2</v>
      </c>
      <c r="Q292" s="5">
        <f t="shared" si="81"/>
        <v>200.00510377852424</v>
      </c>
      <c r="R292" s="6">
        <f t="shared" si="82"/>
        <v>210.11080932258437</v>
      </c>
      <c r="T292" s="11">
        <f t="shared" si="73"/>
        <v>0.95190297169078641</v>
      </c>
      <c r="V292" s="9">
        <v>40725</v>
      </c>
      <c r="W292">
        <v>74906.422099999996</v>
      </c>
      <c r="X292">
        <v>3404.0653000000002</v>
      </c>
      <c r="Y292">
        <v>22.527200000000001</v>
      </c>
      <c r="Z292">
        <v>2550.3299000000002</v>
      </c>
      <c r="AC292" s="24">
        <f t="shared" si="83"/>
        <v>5.2307225285354003E-2</v>
      </c>
      <c r="AE292" s="5">
        <f t="shared" si="84"/>
        <v>164.97195313474916</v>
      </c>
      <c r="AF292" s="6">
        <f t="shared" si="85"/>
        <v>210.11080932258437</v>
      </c>
      <c r="AH292" s="1">
        <f t="shared" si="74"/>
        <v>40725</v>
      </c>
      <c r="AI292">
        <f t="shared" si="80"/>
        <v>0.7851664255952997</v>
      </c>
      <c r="AJ292">
        <f t="shared" ca="1" si="68"/>
        <v>0.68732894832409108</v>
      </c>
      <c r="AK292">
        <f t="shared" ca="1" si="69"/>
        <v>0.73850711598224528</v>
      </c>
      <c r="AL292">
        <f t="shared" ca="1" si="70"/>
        <v>0.77879972601965408</v>
      </c>
      <c r="AM292">
        <f t="shared" ca="1" si="71"/>
        <v>0.83612700507469384</v>
      </c>
      <c r="AN292">
        <f t="shared" ca="1" si="72"/>
        <v>0.85362777571611204</v>
      </c>
      <c r="AP292" s="1"/>
      <c r="AQ292" s="26"/>
    </row>
    <row r="293" spans="2:43">
      <c r="B293" s="1">
        <v>40732</v>
      </c>
      <c r="C293">
        <v>17.669</v>
      </c>
      <c r="D293">
        <v>2.72</v>
      </c>
      <c r="E293">
        <v>0.13200000000000001</v>
      </c>
      <c r="F293">
        <v>2.2509999999999999</v>
      </c>
      <c r="G293">
        <v>3470.74</v>
      </c>
      <c r="I293" s="14">
        <f t="shared" si="75"/>
        <v>1.8621007725123873E-2</v>
      </c>
      <c r="J293" s="15">
        <f t="shared" si="76"/>
        <v>5.0193050193050315E-2</v>
      </c>
      <c r="K293" s="15">
        <f t="shared" si="77"/>
        <v>-5.0359712230215847E-2</v>
      </c>
      <c r="L293" s="15">
        <f t="shared" si="77"/>
        <v>5.5816135084427732E-2</v>
      </c>
      <c r="M293" s="16">
        <f t="shared" si="78"/>
        <v>2.2008244994110582E-2</v>
      </c>
      <c r="O293" s="13">
        <f t="shared" si="79"/>
        <v>1.8567620193096518E-2</v>
      </c>
      <c r="Q293" s="5">
        <f t="shared" si="81"/>
        <v>203.71872258216473</v>
      </c>
      <c r="R293" s="6">
        <f t="shared" si="82"/>
        <v>214.73497949006665</v>
      </c>
      <c r="T293" s="11">
        <f t="shared" si="73"/>
        <v>0.9486983586276333</v>
      </c>
      <c r="V293" s="9">
        <v>40732</v>
      </c>
      <c r="W293">
        <v>76302.682499999995</v>
      </c>
      <c r="X293">
        <v>3574.9256999999998</v>
      </c>
      <c r="Y293">
        <v>21.485499999999998</v>
      </c>
      <c r="Z293">
        <v>2693.3391000000001</v>
      </c>
      <c r="AC293" s="24">
        <f t="shared" si="83"/>
        <v>2.1103338276865061E-2</v>
      </c>
      <c r="AE293" s="5">
        <f t="shared" si="84"/>
        <v>168.45341206794689</v>
      </c>
      <c r="AF293" s="6">
        <f t="shared" si="85"/>
        <v>214.73497949006665</v>
      </c>
      <c r="AH293" s="1">
        <f t="shared" si="74"/>
        <v>40732</v>
      </c>
      <c r="AI293">
        <f t="shared" si="80"/>
        <v>0.78447122340279607</v>
      </c>
      <c r="AJ293">
        <f t="shared" ca="1" si="68"/>
        <v>0.68732894832409108</v>
      </c>
      <c r="AK293">
        <f t="shared" ca="1" si="69"/>
        <v>0.73850711598224528</v>
      </c>
      <c r="AL293">
        <f t="shared" ca="1" si="70"/>
        <v>0.77879972601965408</v>
      </c>
      <c r="AM293">
        <f t="shared" ca="1" si="71"/>
        <v>0.83373089477807005</v>
      </c>
      <c r="AN293">
        <f t="shared" ca="1" si="72"/>
        <v>0.84999572103523036</v>
      </c>
      <c r="AP293" s="1"/>
      <c r="AQ293" s="26"/>
    </row>
    <row r="294" spans="2:43">
      <c r="B294" s="1">
        <v>40739</v>
      </c>
      <c r="C294">
        <v>16.576000000000001</v>
      </c>
      <c r="D294">
        <v>2.54</v>
      </c>
      <c r="E294">
        <v>0.128</v>
      </c>
      <c r="F294">
        <v>2.105</v>
      </c>
      <c r="G294">
        <v>3326.57</v>
      </c>
      <c r="I294" s="14">
        <f t="shared" si="75"/>
        <v>-6.1859754372064035E-2</v>
      </c>
      <c r="J294" s="15">
        <f t="shared" si="76"/>
        <v>-6.6176470588235392E-2</v>
      </c>
      <c r="K294" s="15">
        <f t="shared" si="77"/>
        <v>-3.0303030303030276E-2</v>
      </c>
      <c r="L294" s="15">
        <f t="shared" si="77"/>
        <v>-6.4860062194580181E-2</v>
      </c>
      <c r="M294" s="16">
        <f t="shared" si="78"/>
        <v>-4.1538692036856562E-2</v>
      </c>
      <c r="O294" s="13">
        <f t="shared" si="79"/>
        <v>-5.5799829364477471E-2</v>
      </c>
      <c r="Q294" s="5">
        <f t="shared" si="81"/>
        <v>192.3512526237306</v>
      </c>
      <c r="R294" s="6">
        <f t="shared" si="82"/>
        <v>205.81516930748805</v>
      </c>
      <c r="T294" s="11">
        <f t="shared" si="73"/>
        <v>0.93458248617407624</v>
      </c>
      <c r="V294" s="9">
        <v>40739</v>
      </c>
      <c r="W294">
        <v>71582.928899999999</v>
      </c>
      <c r="X294">
        <v>3338.3497000000002</v>
      </c>
      <c r="Y294">
        <v>20.834399999999999</v>
      </c>
      <c r="Z294">
        <v>2518.5500999999999</v>
      </c>
      <c r="AC294" s="24">
        <f t="shared" si="83"/>
        <v>-6.2136229750523068E-2</v>
      </c>
      <c r="AE294" s="5">
        <f t="shared" si="84"/>
        <v>157.98635215343342</v>
      </c>
      <c r="AF294" s="6">
        <f t="shared" si="85"/>
        <v>205.81516930748805</v>
      </c>
      <c r="AH294" s="1">
        <f t="shared" si="74"/>
        <v>40739</v>
      </c>
      <c r="AI294">
        <f t="shared" si="80"/>
        <v>0.76761276967589132</v>
      </c>
      <c r="AJ294">
        <f t="shared" ca="1" si="68"/>
        <v>0.68732894832409108</v>
      </c>
      <c r="AK294">
        <f t="shared" ca="1" si="69"/>
        <v>0.73850711598224528</v>
      </c>
      <c r="AL294">
        <f t="shared" ca="1" si="70"/>
        <v>0.77879972601965408</v>
      </c>
      <c r="AM294">
        <f t="shared" ca="1" si="71"/>
        <v>0.83229047982355775</v>
      </c>
      <c r="AN294">
        <f t="shared" ca="1" si="72"/>
        <v>0.84999572103523036</v>
      </c>
      <c r="AP294" s="1"/>
      <c r="AQ294" s="26"/>
    </row>
    <row r="295" spans="2:43">
      <c r="B295" s="1">
        <v>40746</v>
      </c>
      <c r="C295">
        <v>16.631</v>
      </c>
      <c r="D295">
        <v>2.4700000000000002</v>
      </c>
      <c r="E295">
        <v>0.124</v>
      </c>
      <c r="F295">
        <v>2.0920000000000001</v>
      </c>
      <c r="G295">
        <v>3356.35</v>
      </c>
      <c r="I295" s="14">
        <f t="shared" si="75"/>
        <v>3.3180501930500927E-3</v>
      </c>
      <c r="J295" s="15">
        <f t="shared" si="76"/>
        <v>-2.7559055118110187E-2</v>
      </c>
      <c r="K295" s="15">
        <f t="shared" si="77"/>
        <v>-3.125E-2</v>
      </c>
      <c r="L295" s="15">
        <f t="shared" si="77"/>
        <v>-6.1757719714964354E-3</v>
      </c>
      <c r="M295" s="16">
        <f t="shared" si="78"/>
        <v>8.9521639406355824E-3</v>
      </c>
      <c r="O295" s="13">
        <f t="shared" si="79"/>
        <v>-1.5416694224139132E-2</v>
      </c>
      <c r="Q295" s="5">
        <f t="shared" si="81"/>
        <v>189.38583217840039</v>
      </c>
      <c r="R295" s="6">
        <f t="shared" si="82"/>
        <v>207.65766044459835</v>
      </c>
      <c r="T295" s="11">
        <f t="shared" si="73"/>
        <v>0.91200985204649965</v>
      </c>
      <c r="V295" s="9">
        <v>40746</v>
      </c>
      <c r="W295">
        <v>71818.916599999997</v>
      </c>
      <c r="X295">
        <v>3246.348</v>
      </c>
      <c r="Y295">
        <v>20.183299999999999</v>
      </c>
      <c r="Z295">
        <v>2502.6601999999998</v>
      </c>
      <c r="AC295" s="24">
        <f t="shared" si="83"/>
        <v>1.6693495301813377E-3</v>
      </c>
      <c r="AE295" s="5">
        <f t="shared" si="84"/>
        <v>158.25008659617583</v>
      </c>
      <c r="AF295" s="6">
        <f t="shared" si="85"/>
        <v>207.65766044459835</v>
      </c>
      <c r="AH295" s="1">
        <f t="shared" si="74"/>
        <v>40746</v>
      </c>
      <c r="AI295">
        <f t="shared" si="80"/>
        <v>0.76207199030057393</v>
      </c>
      <c r="AJ295">
        <f t="shared" ca="1" si="68"/>
        <v>0.68732894832409108</v>
      </c>
      <c r="AK295">
        <f t="shared" ca="1" si="69"/>
        <v>0.73850711598224528</v>
      </c>
      <c r="AL295">
        <f t="shared" ca="1" si="70"/>
        <v>0.77760306384074118</v>
      </c>
      <c r="AM295">
        <f t="shared" ca="1" si="71"/>
        <v>0.82755302092353045</v>
      </c>
      <c r="AN295">
        <f t="shared" ca="1" si="72"/>
        <v>0.84755497958777615</v>
      </c>
      <c r="AP295" s="1"/>
      <c r="AQ295" s="26"/>
    </row>
    <row r="296" spans="2:43">
      <c r="B296" s="1">
        <v>40753</v>
      </c>
      <c r="C296">
        <v>16.452999999999999</v>
      </c>
      <c r="D296">
        <v>2.46</v>
      </c>
      <c r="E296">
        <v>0.122</v>
      </c>
      <c r="F296">
        <v>2.085</v>
      </c>
      <c r="G296">
        <v>3321.85</v>
      </c>
      <c r="I296" s="14">
        <f t="shared" si="75"/>
        <v>-1.0702904215020181E-2</v>
      </c>
      <c r="J296" s="15">
        <f t="shared" si="76"/>
        <v>-4.0485829959514552E-3</v>
      </c>
      <c r="K296" s="15">
        <f t="shared" si="77"/>
        <v>-1.6129032258064502E-2</v>
      </c>
      <c r="L296" s="15">
        <f t="shared" si="77"/>
        <v>-3.3460803059274236E-3</v>
      </c>
      <c r="M296" s="16">
        <f t="shared" si="78"/>
        <v>-1.0279023343811033E-2</v>
      </c>
      <c r="O296" s="13">
        <f t="shared" si="79"/>
        <v>-8.5566499437408905E-3</v>
      </c>
      <c r="Q296" s="5">
        <f t="shared" si="81"/>
        <v>187.76532390814577</v>
      </c>
      <c r="R296" s="6">
        <f t="shared" si="82"/>
        <v>205.52314250536713</v>
      </c>
      <c r="T296" s="11">
        <f t="shared" si="73"/>
        <v>0.91359698776132903</v>
      </c>
      <c r="V296" s="9">
        <v>40753</v>
      </c>
      <c r="W296">
        <v>71051.956699999995</v>
      </c>
      <c r="X296">
        <v>3233.2048</v>
      </c>
      <c r="Y296">
        <v>19.7666</v>
      </c>
      <c r="Z296">
        <v>2494.7152000000001</v>
      </c>
      <c r="AC296" s="24">
        <f t="shared" si="83"/>
        <v>-1.0188594012288932E-2</v>
      </c>
      <c r="AE296" s="5">
        <f t="shared" si="84"/>
        <v>156.63774071143783</v>
      </c>
      <c r="AF296" s="6">
        <f t="shared" si="85"/>
        <v>205.52314250536713</v>
      </c>
      <c r="AH296" s="1">
        <f t="shared" si="74"/>
        <v>40753</v>
      </c>
      <c r="AI296">
        <f t="shared" si="80"/>
        <v>0.76214161968327876</v>
      </c>
      <c r="AJ296">
        <f t="shared" ca="1" si="68"/>
        <v>0.68732894832409108</v>
      </c>
      <c r="AK296">
        <f t="shared" ca="1" si="69"/>
        <v>0.73850711598224528</v>
      </c>
      <c r="AL296">
        <f t="shared" ca="1" si="70"/>
        <v>0.77396820809477296</v>
      </c>
      <c r="AM296">
        <f t="shared" ca="1" si="71"/>
        <v>0.81553169161691585</v>
      </c>
      <c r="AN296">
        <f t="shared" ca="1" si="72"/>
        <v>0.84755497958777615</v>
      </c>
      <c r="AP296" s="1"/>
      <c r="AQ296" s="26"/>
    </row>
    <row r="297" spans="2:43">
      <c r="B297" s="1">
        <v>40760</v>
      </c>
      <c r="C297">
        <v>15.21</v>
      </c>
      <c r="D297">
        <v>2.29</v>
      </c>
      <c r="E297">
        <v>0.11</v>
      </c>
      <c r="F297">
        <v>1.966</v>
      </c>
      <c r="G297">
        <v>3067.61</v>
      </c>
      <c r="I297" s="14">
        <f t="shared" si="75"/>
        <v>-7.5548532182580619E-2</v>
      </c>
      <c r="J297" s="15">
        <f t="shared" si="76"/>
        <v>-6.9105691056910556E-2</v>
      </c>
      <c r="K297" s="15">
        <f t="shared" si="77"/>
        <v>-9.8360655737704916E-2</v>
      </c>
      <c r="L297" s="15">
        <f t="shared" si="77"/>
        <v>-5.7074340527577982E-2</v>
      </c>
      <c r="M297" s="16">
        <f t="shared" si="78"/>
        <v>-7.653566536718992E-2</v>
      </c>
      <c r="O297" s="13">
        <f t="shared" si="79"/>
        <v>-7.5022304876193519E-2</v>
      </c>
      <c r="Q297" s="5">
        <f t="shared" si="81"/>
        <v>173.67873653273162</v>
      </c>
      <c r="R297" s="6">
        <f t="shared" si="82"/>
        <v>189.79329204536307</v>
      </c>
      <c r="T297" s="11">
        <f t="shared" si="73"/>
        <v>0.91509417778168967</v>
      </c>
      <c r="V297" s="9">
        <v>40760</v>
      </c>
      <c r="W297">
        <v>65683.236999999994</v>
      </c>
      <c r="X297">
        <v>3009.7719999999999</v>
      </c>
      <c r="Y297">
        <v>17.839500000000001</v>
      </c>
      <c r="Z297">
        <v>2351.7060999999999</v>
      </c>
      <c r="AC297" s="24">
        <f t="shared" si="83"/>
        <v>-7.4683060018842881E-2</v>
      </c>
      <c r="AE297" s="5">
        <f t="shared" si="84"/>
        <v>144.93955492066956</v>
      </c>
      <c r="AF297" s="6">
        <f t="shared" si="85"/>
        <v>189.79329204536307</v>
      </c>
      <c r="AH297" s="1">
        <f t="shared" si="74"/>
        <v>40760</v>
      </c>
      <c r="AI297">
        <f t="shared" si="80"/>
        <v>0.76367058792587417</v>
      </c>
      <c r="AJ297">
        <f t="shared" ca="1" si="68"/>
        <v>0.68732894832409108</v>
      </c>
      <c r="AK297">
        <f t="shared" ca="1" si="69"/>
        <v>0.73850711598224528</v>
      </c>
      <c r="AL297">
        <f t="shared" ca="1" si="70"/>
        <v>0.77069848563426535</v>
      </c>
      <c r="AM297">
        <f t="shared" ca="1" si="71"/>
        <v>0.81009087877200914</v>
      </c>
      <c r="AN297">
        <f t="shared" ca="1" si="72"/>
        <v>0.84755497958777615</v>
      </c>
      <c r="AP297" s="1"/>
      <c r="AQ297" s="26"/>
    </row>
    <row r="298" spans="2:43">
      <c r="B298" s="1">
        <v>40767</v>
      </c>
      <c r="C298">
        <v>14.891</v>
      </c>
      <c r="D298">
        <v>2.2000000000000002</v>
      </c>
      <c r="E298">
        <v>0.11899999999999999</v>
      </c>
      <c r="F298">
        <v>2.052</v>
      </c>
      <c r="G298">
        <v>2966.99</v>
      </c>
      <c r="I298" s="14">
        <f t="shared" si="75"/>
        <v>-2.0973044049967138E-2</v>
      </c>
      <c r="J298" s="15">
        <f t="shared" si="76"/>
        <v>-3.9301310043668103E-2</v>
      </c>
      <c r="K298" s="15">
        <f t="shared" si="77"/>
        <v>8.181818181818179E-2</v>
      </c>
      <c r="L298" s="15">
        <f t="shared" si="77"/>
        <v>4.3743641912512787E-2</v>
      </c>
      <c r="M298" s="16">
        <f t="shared" si="78"/>
        <v>-3.2800779760139065E-2</v>
      </c>
      <c r="O298" s="13">
        <f t="shared" si="79"/>
        <v>1.6321867409264834E-2</v>
      </c>
      <c r="Q298" s="5">
        <f t="shared" si="81"/>
        <v>176.51349784222751</v>
      </c>
      <c r="R298" s="6">
        <f t="shared" si="82"/>
        <v>183.56792407303138</v>
      </c>
      <c r="T298" s="11">
        <f t="shared" si="73"/>
        <v>0.96157048533164591</v>
      </c>
      <c r="V298" s="9">
        <v>40767</v>
      </c>
      <c r="W298">
        <v>64306.642200000002</v>
      </c>
      <c r="X298">
        <v>2891.4839999999999</v>
      </c>
      <c r="Y298">
        <v>19.2197</v>
      </c>
      <c r="Z298">
        <v>2454.9904999999999</v>
      </c>
      <c r="AC298" s="24">
        <f t="shared" si="83"/>
        <v>-1.9581812507789651E-2</v>
      </c>
      <c r="AE298" s="5">
        <f t="shared" si="84"/>
        <v>142.10137573125053</v>
      </c>
      <c r="AF298" s="6">
        <f t="shared" si="85"/>
        <v>183.56792407303138</v>
      </c>
      <c r="AH298" s="1">
        <f t="shared" si="74"/>
        <v>40767</v>
      </c>
      <c r="AI298">
        <f t="shared" si="80"/>
        <v>0.77410787559332184</v>
      </c>
      <c r="AJ298">
        <f t="shared" ca="1" si="68"/>
        <v>0.68732894832409108</v>
      </c>
      <c r="AK298">
        <f t="shared" ca="1" si="69"/>
        <v>0.73850711598224528</v>
      </c>
      <c r="AL298">
        <f t="shared" ca="1" si="70"/>
        <v>0.76926462858419864</v>
      </c>
      <c r="AM298">
        <f t="shared" ca="1" si="71"/>
        <v>0.80692828904513259</v>
      </c>
      <c r="AN298">
        <f t="shared" ca="1" si="72"/>
        <v>0.8467283877758488</v>
      </c>
      <c r="AP298" s="1"/>
      <c r="AQ298" s="26"/>
    </row>
    <row r="299" spans="2:43">
      <c r="B299" s="1">
        <v>40774</v>
      </c>
      <c r="C299">
        <v>14.664</v>
      </c>
      <c r="D299">
        <v>2.17</v>
      </c>
      <c r="E299">
        <v>0.104</v>
      </c>
      <c r="F299">
        <v>1.9590000000000001</v>
      </c>
      <c r="G299">
        <v>2825.38</v>
      </c>
      <c r="I299" s="14">
        <f t="shared" si="75"/>
        <v>-1.5244107178832844E-2</v>
      </c>
      <c r="J299" s="15">
        <f t="shared" si="76"/>
        <v>-1.363636363636378E-2</v>
      </c>
      <c r="K299" s="15">
        <f t="shared" si="77"/>
        <v>-0.12605042016806722</v>
      </c>
      <c r="L299" s="15">
        <f t="shared" si="77"/>
        <v>-4.5321637426900541E-2</v>
      </c>
      <c r="M299" s="16">
        <f t="shared" si="78"/>
        <v>-4.7728505994290349E-2</v>
      </c>
      <c r="O299" s="13">
        <f t="shared" si="79"/>
        <v>-5.0063132102541097E-2</v>
      </c>
      <c r="Q299" s="5">
        <f t="shared" si="81"/>
        <v>167.67667928187046</v>
      </c>
      <c r="R299" s="6">
        <f t="shared" si="82"/>
        <v>174.80650130855227</v>
      </c>
      <c r="T299" s="11">
        <f t="shared" si="73"/>
        <v>0.95921306145189134</v>
      </c>
      <c r="V299" s="9">
        <v>40774</v>
      </c>
      <c r="W299">
        <v>63323.360200000003</v>
      </c>
      <c r="X299">
        <v>2852.0547000000001</v>
      </c>
      <c r="Y299">
        <v>16.927900000000001</v>
      </c>
      <c r="Z299">
        <v>2343.7611000000002</v>
      </c>
      <c r="AC299" s="24">
        <f t="shared" si="83"/>
        <v>-1.62677695687032E-2</v>
      </c>
      <c r="AE299" s="5">
        <f t="shared" si="84"/>
        <v>139.78970329545882</v>
      </c>
      <c r="AF299" s="6">
        <f t="shared" si="85"/>
        <v>174.80650130855227</v>
      </c>
      <c r="AH299" s="1">
        <f t="shared" si="74"/>
        <v>40774</v>
      </c>
      <c r="AI299">
        <f t="shared" si="80"/>
        <v>0.79968251895113995</v>
      </c>
      <c r="AJ299">
        <f t="shared" ca="1" si="68"/>
        <v>0.68732894832409108</v>
      </c>
      <c r="AK299">
        <f t="shared" ca="1" si="69"/>
        <v>0.73850711598224528</v>
      </c>
      <c r="AL299">
        <f t="shared" ca="1" si="70"/>
        <v>0.76926462858419864</v>
      </c>
      <c r="AM299">
        <f t="shared" ca="1" si="71"/>
        <v>0.80101926928824096</v>
      </c>
      <c r="AN299">
        <f t="shared" ca="1" si="72"/>
        <v>0.84412121610293422</v>
      </c>
      <c r="AP299" s="1"/>
      <c r="AQ299" s="26"/>
    </row>
    <row r="300" spans="2:43">
      <c r="B300" s="1">
        <v>40781</v>
      </c>
      <c r="C300">
        <v>15.128</v>
      </c>
      <c r="D300">
        <v>2.17</v>
      </c>
      <c r="E300">
        <v>0.115</v>
      </c>
      <c r="F300">
        <v>2.0249999999999999</v>
      </c>
      <c r="G300">
        <v>2883.89</v>
      </c>
      <c r="I300" s="14">
        <f t="shared" si="75"/>
        <v>3.1642116748499705E-2</v>
      </c>
      <c r="J300" s="15">
        <f t="shared" si="76"/>
        <v>0</v>
      </c>
      <c r="K300" s="15">
        <f t="shared" si="77"/>
        <v>0.10576923076923084</v>
      </c>
      <c r="L300" s="15">
        <f t="shared" si="77"/>
        <v>3.3690658499234249E-2</v>
      </c>
      <c r="M300" s="16">
        <f t="shared" si="78"/>
        <v>2.0708718827201933E-2</v>
      </c>
      <c r="O300" s="13">
        <f t="shared" si="79"/>
        <v>4.2775501504241198E-2</v>
      </c>
      <c r="Q300" s="5">
        <f t="shared" si="81"/>
        <v>174.8491333287183</v>
      </c>
      <c r="R300" s="6">
        <f t="shared" si="82"/>
        <v>178.42651999331798</v>
      </c>
      <c r="T300" s="11">
        <f t="shared" si="73"/>
        <v>0.97995036463899166</v>
      </c>
      <c r="V300" s="9">
        <v>40781</v>
      </c>
      <c r="W300">
        <v>65329.255499999999</v>
      </c>
      <c r="X300">
        <v>2852.0547000000001</v>
      </c>
      <c r="Y300">
        <v>18.620699999999999</v>
      </c>
      <c r="Z300">
        <v>2423.2107000000001</v>
      </c>
      <c r="AC300" s="24">
        <f t="shared" si="83"/>
        <v>3.0413728582857593E-2</v>
      </c>
      <c r="AE300" s="5">
        <f t="shared" si="84"/>
        <v>144.04122939016511</v>
      </c>
      <c r="AF300" s="6">
        <f t="shared" si="85"/>
        <v>178.42651999331798</v>
      </c>
      <c r="AH300" s="1">
        <f t="shared" si="74"/>
        <v>40781</v>
      </c>
      <c r="AI300">
        <f t="shared" si="80"/>
        <v>0.80728598750656244</v>
      </c>
      <c r="AJ300">
        <f t="shared" ca="1" si="68"/>
        <v>0.68732894832409108</v>
      </c>
      <c r="AK300">
        <f t="shared" ca="1" si="69"/>
        <v>0.73850711598224528</v>
      </c>
      <c r="AL300">
        <f t="shared" ca="1" si="70"/>
        <v>0.76926462858419864</v>
      </c>
      <c r="AM300">
        <f t="shared" ca="1" si="71"/>
        <v>0.79941787056388491</v>
      </c>
      <c r="AN300">
        <f t="shared" ca="1" si="72"/>
        <v>0.84403202155834811</v>
      </c>
      <c r="AP300" s="1"/>
      <c r="AQ300" s="26"/>
    </row>
    <row r="301" spans="2:43">
      <c r="B301" s="1">
        <v>40788</v>
      </c>
      <c r="C301">
        <v>15.483000000000001</v>
      </c>
      <c r="D301">
        <v>2.17</v>
      </c>
      <c r="E301">
        <v>0.128</v>
      </c>
      <c r="F301">
        <v>2.1120000000000001</v>
      </c>
      <c r="G301">
        <v>2872.11</v>
      </c>
      <c r="I301" s="14">
        <f t="shared" si="75"/>
        <v>2.3466419883659384E-2</v>
      </c>
      <c r="J301" s="15">
        <f t="shared" si="76"/>
        <v>0</v>
      </c>
      <c r="K301" s="15">
        <f t="shared" si="77"/>
        <v>0.11304347826086958</v>
      </c>
      <c r="L301" s="15">
        <f t="shared" si="77"/>
        <v>4.2962962962963092E-2</v>
      </c>
      <c r="M301" s="16">
        <f t="shared" si="78"/>
        <v>-4.0847605144439525E-3</v>
      </c>
      <c r="O301" s="13">
        <f t="shared" si="79"/>
        <v>4.4868215276873014E-2</v>
      </c>
      <c r="Q301" s="5">
        <f t="shared" si="81"/>
        <v>182.69430188388588</v>
      </c>
      <c r="R301" s="6">
        <f t="shared" si="82"/>
        <v>177.69769038971964</v>
      </c>
      <c r="T301" s="11">
        <f t="shared" si="73"/>
        <v>1.0281186068496888</v>
      </c>
      <c r="V301" s="9">
        <v>40788</v>
      </c>
      <c r="W301">
        <v>66863.175399999993</v>
      </c>
      <c r="X301">
        <v>2852.0547000000001</v>
      </c>
      <c r="Y301">
        <v>20.834399999999999</v>
      </c>
      <c r="Z301">
        <v>2526.4951000000001</v>
      </c>
      <c r="AC301" s="24">
        <f t="shared" si="83"/>
        <v>2.3211329365459332E-2</v>
      </c>
      <c r="AE301" s="5">
        <f t="shared" si="84"/>
        <v>147.38461780774591</v>
      </c>
      <c r="AF301" s="6">
        <f t="shared" si="85"/>
        <v>177.69769038971964</v>
      </c>
      <c r="AH301" s="1">
        <f t="shared" si="74"/>
        <v>40788</v>
      </c>
      <c r="AI301">
        <f t="shared" si="80"/>
        <v>0.82941211832583606</v>
      </c>
      <c r="AJ301">
        <f t="shared" ca="1" si="68"/>
        <v>0.68732894832409108</v>
      </c>
      <c r="AK301">
        <f t="shared" ca="1" si="69"/>
        <v>0.73850711598224528</v>
      </c>
      <c r="AL301">
        <f t="shared" ca="1" si="70"/>
        <v>0.76926462858419864</v>
      </c>
      <c r="AM301">
        <f t="shared" ca="1" si="71"/>
        <v>0.79941787056388491</v>
      </c>
      <c r="AN301">
        <f t="shared" ca="1" si="72"/>
        <v>0.8380498392849991</v>
      </c>
      <c r="AP301" s="1"/>
      <c r="AQ301" s="26"/>
    </row>
    <row r="302" spans="2:43">
      <c r="B302" s="1">
        <v>40795</v>
      </c>
      <c r="C302">
        <v>15.848000000000001</v>
      </c>
      <c r="D302">
        <v>2.21</v>
      </c>
      <c r="E302">
        <v>0.115</v>
      </c>
      <c r="F302">
        <v>1.9990000000000001</v>
      </c>
      <c r="G302">
        <v>2753.22</v>
      </c>
      <c r="I302" s="14">
        <f t="shared" si="75"/>
        <v>2.3574242717819605E-2</v>
      </c>
      <c r="J302" s="15">
        <f t="shared" si="76"/>
        <v>1.8433179723502224E-2</v>
      </c>
      <c r="K302" s="15">
        <f t="shared" si="77"/>
        <v>-0.1015625</v>
      </c>
      <c r="L302" s="15">
        <f t="shared" si="77"/>
        <v>-5.3503787878787845E-2</v>
      </c>
      <c r="M302" s="16">
        <f t="shared" si="78"/>
        <v>-4.1394654104473849E-2</v>
      </c>
      <c r="O302" s="13">
        <f t="shared" si="79"/>
        <v>-2.8264716359366504E-2</v>
      </c>
      <c r="Q302" s="5">
        <f t="shared" si="81"/>
        <v>177.53049926066535</v>
      </c>
      <c r="R302" s="6">
        <f t="shared" si="82"/>
        <v>170.34195596087332</v>
      </c>
      <c r="T302" s="11">
        <f t="shared" si="73"/>
        <v>1.0422006619522626</v>
      </c>
      <c r="V302" s="9">
        <v>40795</v>
      </c>
      <c r="W302">
        <v>68436.426600000006</v>
      </c>
      <c r="X302">
        <v>2904.6271000000002</v>
      </c>
      <c r="Y302">
        <v>18.730799999999999</v>
      </c>
      <c r="Z302">
        <v>2391.4308999999998</v>
      </c>
      <c r="AC302" s="24">
        <f t="shared" si="83"/>
        <v>2.0640399665180238E-2</v>
      </c>
      <c r="AE302" s="5">
        <f t="shared" si="84"/>
        <v>150.42669522379762</v>
      </c>
      <c r="AF302" s="6">
        <f t="shared" si="85"/>
        <v>170.34195596087332</v>
      </c>
      <c r="AH302" s="1">
        <f t="shared" si="74"/>
        <v>40795</v>
      </c>
      <c r="AI302">
        <f t="shared" si="80"/>
        <v>0.88308657943525004</v>
      </c>
      <c r="AJ302">
        <f t="shared" ca="1" si="68"/>
        <v>0.68732894832409108</v>
      </c>
      <c r="AK302">
        <f t="shared" ca="1" si="69"/>
        <v>0.73850711598224528</v>
      </c>
      <c r="AL302">
        <f t="shared" ca="1" si="70"/>
        <v>0.76926462858419864</v>
      </c>
      <c r="AM302">
        <f t="shared" ca="1" si="71"/>
        <v>0.79941787056388491</v>
      </c>
      <c r="AN302">
        <f t="shared" ca="1" si="72"/>
        <v>0.83282629185177048</v>
      </c>
      <c r="AP302" s="1"/>
      <c r="AQ302" s="26"/>
    </row>
    <row r="303" spans="2:43">
      <c r="B303" s="1">
        <v>40802</v>
      </c>
      <c r="C303">
        <v>16.257999999999999</v>
      </c>
      <c r="D303">
        <v>2.16</v>
      </c>
      <c r="E303">
        <v>0.115</v>
      </c>
      <c r="F303">
        <v>1.972</v>
      </c>
      <c r="G303">
        <v>2750.33</v>
      </c>
      <c r="I303" s="14">
        <f t="shared" si="75"/>
        <v>2.5870772337203363E-2</v>
      </c>
      <c r="J303" s="15">
        <f t="shared" si="76"/>
        <v>-2.2624434389140191E-2</v>
      </c>
      <c r="K303" s="15">
        <f t="shared" si="77"/>
        <v>0</v>
      </c>
      <c r="L303" s="15">
        <f t="shared" si="77"/>
        <v>-1.3506753376688385E-2</v>
      </c>
      <c r="M303" s="16">
        <f t="shared" si="78"/>
        <v>-1.0496800110415538E-3</v>
      </c>
      <c r="O303" s="13">
        <f t="shared" si="79"/>
        <v>-2.5651038571563034E-3</v>
      </c>
      <c r="Q303" s="5">
        <f t="shared" si="81"/>
        <v>177.07511509224892</v>
      </c>
      <c r="R303" s="6">
        <f t="shared" si="82"/>
        <v>170.16315141465947</v>
      </c>
      <c r="T303" s="11">
        <f t="shared" si="73"/>
        <v>1.040619626635535</v>
      </c>
      <c r="V303" s="9">
        <v>40802</v>
      </c>
      <c r="W303">
        <v>70206.334099999993</v>
      </c>
      <c r="X303">
        <v>2838.9115999999999</v>
      </c>
      <c r="Y303">
        <v>18.704799999999999</v>
      </c>
      <c r="Z303">
        <v>2359.6509999999998</v>
      </c>
      <c r="AC303" s="24">
        <f t="shared" si="83"/>
        <v>2.2677418811836526E-2</v>
      </c>
      <c r="AE303" s="5">
        <f t="shared" si="84"/>
        <v>153.83798439186819</v>
      </c>
      <c r="AF303" s="6">
        <f t="shared" si="85"/>
        <v>170.16315141465947</v>
      </c>
      <c r="AH303" s="1">
        <f t="shared" si="74"/>
        <v>40802</v>
      </c>
      <c r="AI303">
        <f t="shared" si="80"/>
        <v>0.90406167911753388</v>
      </c>
      <c r="AJ303">
        <f t="shared" ca="1" si="68"/>
        <v>0.68732894832409108</v>
      </c>
      <c r="AK303">
        <f t="shared" ca="1" si="69"/>
        <v>0.73850711598224528</v>
      </c>
      <c r="AL303">
        <f t="shared" ca="1" si="70"/>
        <v>0.76926462858419864</v>
      </c>
      <c r="AM303">
        <f t="shared" ca="1" si="71"/>
        <v>0.79941787056388491</v>
      </c>
      <c r="AN303">
        <f t="shared" ca="1" si="72"/>
        <v>0.8376704866710063</v>
      </c>
      <c r="AP303" s="1"/>
      <c r="AQ303" s="26"/>
    </row>
    <row r="304" spans="2:43">
      <c r="B304" s="1">
        <v>40809</v>
      </c>
      <c r="C304">
        <v>15.028</v>
      </c>
      <c r="D304">
        <v>2.1</v>
      </c>
      <c r="E304">
        <v>0.104</v>
      </c>
      <c r="F304">
        <v>1.8260000000000001</v>
      </c>
      <c r="G304">
        <v>2482.63</v>
      </c>
      <c r="I304" s="14">
        <f t="shared" si="75"/>
        <v>-7.565506212326234E-2</v>
      </c>
      <c r="J304" s="15">
        <f t="shared" si="76"/>
        <v>-2.777777777777779E-2</v>
      </c>
      <c r="K304" s="15">
        <f t="shared" si="77"/>
        <v>-9.5652173913043592E-2</v>
      </c>
      <c r="L304" s="15">
        <f t="shared" si="77"/>
        <v>-7.4036511156186591E-2</v>
      </c>
      <c r="M304" s="16">
        <f t="shared" si="78"/>
        <v>-9.7333774492515346E-2</v>
      </c>
      <c r="O304" s="13">
        <f t="shared" si="79"/>
        <v>-6.8280381242567578E-2</v>
      </c>
      <c r="Q304" s="5">
        <f t="shared" si="81"/>
        <v>164.98435872517862</v>
      </c>
      <c r="R304" s="6">
        <f t="shared" si="82"/>
        <v>153.60052960792925</v>
      </c>
      <c r="T304" s="11">
        <f t="shared" si="73"/>
        <v>1.0741132152754096</v>
      </c>
      <c r="V304" s="9">
        <v>40809</v>
      </c>
      <c r="W304">
        <v>64896.611400000002</v>
      </c>
      <c r="X304">
        <v>2760.0529000000001</v>
      </c>
      <c r="Y304">
        <v>16.803000000000001</v>
      </c>
      <c r="Z304">
        <v>2184.8620999999998</v>
      </c>
      <c r="AC304" s="24">
        <f t="shared" si="83"/>
        <v>-7.3807304278706201E-2</v>
      </c>
      <c r="AE304" s="5">
        <f t="shared" si="84"/>
        <v>142.48361746823471</v>
      </c>
      <c r="AF304" s="6">
        <f t="shared" si="85"/>
        <v>153.60052960792925</v>
      </c>
      <c r="AH304" s="1">
        <f t="shared" si="74"/>
        <v>40809</v>
      </c>
      <c r="AI304">
        <f t="shared" si="80"/>
        <v>0.92762451947222546</v>
      </c>
      <c r="AJ304">
        <f t="shared" ca="1" si="68"/>
        <v>0.68732894832409108</v>
      </c>
      <c r="AK304">
        <f t="shared" ca="1" si="69"/>
        <v>0.73850711598224528</v>
      </c>
      <c r="AL304">
        <f t="shared" ca="1" si="70"/>
        <v>0.76926462858419864</v>
      </c>
      <c r="AM304">
        <f t="shared" ca="1" si="71"/>
        <v>0.79941787056388491</v>
      </c>
      <c r="AN304">
        <f t="shared" ca="1" si="72"/>
        <v>0.84403202155834811</v>
      </c>
      <c r="AP304" s="1"/>
      <c r="AQ304" s="26"/>
    </row>
    <row r="305" spans="2:43">
      <c r="B305" s="1">
        <v>40816</v>
      </c>
      <c r="C305">
        <v>15.839</v>
      </c>
      <c r="D305">
        <v>2.17</v>
      </c>
      <c r="E305">
        <v>9.9000000000000005E-2</v>
      </c>
      <c r="F305">
        <v>1.893</v>
      </c>
      <c r="G305">
        <v>2463.63</v>
      </c>
      <c r="I305" s="14">
        <f t="shared" si="75"/>
        <v>5.3965930263508044E-2</v>
      </c>
      <c r="J305" s="15">
        <f t="shared" si="76"/>
        <v>3.3333333333333215E-2</v>
      </c>
      <c r="K305" s="15">
        <f t="shared" si="77"/>
        <v>-4.8076923076923017E-2</v>
      </c>
      <c r="L305" s="15">
        <f t="shared" si="77"/>
        <v>3.6692223439211302E-2</v>
      </c>
      <c r="M305" s="16">
        <f t="shared" si="78"/>
        <v>-7.653174254721784E-3</v>
      </c>
      <c r="O305" s="13">
        <f t="shared" si="79"/>
        <v>1.8978640989782386E-2</v>
      </c>
      <c r="Q305" s="5">
        <f t="shared" si="81"/>
        <v>168.11553763835326</v>
      </c>
      <c r="R305" s="6">
        <f t="shared" si="82"/>
        <v>152.42499798922222</v>
      </c>
      <c r="T305" s="11">
        <f t="shared" si="73"/>
        <v>1.1029394118820359</v>
      </c>
      <c r="V305" s="9">
        <v>40816</v>
      </c>
      <c r="W305">
        <v>68397.095300000001</v>
      </c>
      <c r="X305">
        <v>2852.0547000000001</v>
      </c>
      <c r="Y305">
        <v>16.073599999999999</v>
      </c>
      <c r="Z305">
        <v>2264.3116</v>
      </c>
      <c r="AC305" s="24">
        <f t="shared" si="83"/>
        <v>5.2585960927693146E-2</v>
      </c>
      <c r="AE305" s="5">
        <f t="shared" si="84"/>
        <v>149.97625540925566</v>
      </c>
      <c r="AF305" s="6">
        <f t="shared" si="85"/>
        <v>152.42499798922222</v>
      </c>
      <c r="AH305" s="1">
        <f t="shared" si="74"/>
        <v>40816</v>
      </c>
      <c r="AI305">
        <f t="shared" si="80"/>
        <v>0.9839347704623902</v>
      </c>
      <c r="AJ305">
        <f t="shared" ca="1" si="68"/>
        <v>0.68732894832409108</v>
      </c>
      <c r="AK305">
        <f t="shared" ca="1" si="69"/>
        <v>0.73850711598224528</v>
      </c>
      <c r="AL305">
        <f t="shared" ca="1" si="70"/>
        <v>0.77069848563426535</v>
      </c>
      <c r="AM305">
        <f t="shared" ca="1" si="71"/>
        <v>0.801283917675496</v>
      </c>
      <c r="AN305">
        <f t="shared" ca="1" si="72"/>
        <v>0.8467283877758488</v>
      </c>
      <c r="AP305" s="1"/>
      <c r="AQ305" s="26"/>
    </row>
    <row r="306" spans="2:43">
      <c r="B306" s="1">
        <v>40823</v>
      </c>
      <c r="C306">
        <v>15.119</v>
      </c>
      <c r="D306">
        <v>2.0299999999999998</v>
      </c>
      <c r="E306">
        <v>8.8999999999999996E-2</v>
      </c>
      <c r="F306">
        <v>1.6539999999999999</v>
      </c>
      <c r="G306">
        <v>2325.9499999999998</v>
      </c>
      <c r="I306" s="14">
        <f t="shared" si="75"/>
        <v>-4.5457415240861221E-2</v>
      </c>
      <c r="J306" s="15">
        <f t="shared" si="76"/>
        <v>-6.4516129032258118E-2</v>
      </c>
      <c r="K306" s="15">
        <f t="shared" si="77"/>
        <v>-0.10101010101010111</v>
      </c>
      <c r="L306" s="15">
        <f t="shared" si="77"/>
        <v>-0.12625462229265716</v>
      </c>
      <c r="M306" s="16">
        <f t="shared" si="78"/>
        <v>-5.5885015201146415E-2</v>
      </c>
      <c r="O306" s="13">
        <f t="shared" si="79"/>
        <v>-8.4309566893969401E-2</v>
      </c>
      <c r="Q306" s="5">
        <f t="shared" si="81"/>
        <v>153.94178947191688</v>
      </c>
      <c r="R306" s="6">
        <f t="shared" si="82"/>
        <v>143.90672465955981</v>
      </c>
      <c r="T306" s="11">
        <f t="shared" si="73"/>
        <v>1.0697331193945037</v>
      </c>
      <c r="V306" s="9">
        <v>40823</v>
      </c>
      <c r="W306">
        <v>65289.924200000001</v>
      </c>
      <c r="X306">
        <v>2668.0511999999999</v>
      </c>
      <c r="Y306">
        <v>14.458399999999999</v>
      </c>
      <c r="Z306">
        <v>1978.2933</v>
      </c>
      <c r="AC306" s="24">
        <f t="shared" si="83"/>
        <v>-4.8696922717982774E-2</v>
      </c>
      <c r="AE306" s="5">
        <f t="shared" si="84"/>
        <v>142.6728732900587</v>
      </c>
      <c r="AF306" s="6">
        <f t="shared" si="85"/>
        <v>143.90672465955981</v>
      </c>
      <c r="AH306" s="1">
        <f t="shared" si="74"/>
        <v>40823</v>
      </c>
      <c r="AI306">
        <f t="shared" si="80"/>
        <v>0.99142603396456963</v>
      </c>
      <c r="AJ306">
        <f t="shared" ca="1" si="68"/>
        <v>0.68732894832409108</v>
      </c>
      <c r="AK306">
        <f t="shared" ca="1" si="69"/>
        <v>0.73850711598224528</v>
      </c>
      <c r="AL306">
        <f t="shared" ca="1" si="70"/>
        <v>0.77242157506907394</v>
      </c>
      <c r="AM306">
        <f t="shared" ca="1" si="71"/>
        <v>0.80638758226306362</v>
      </c>
      <c r="AN306">
        <f t="shared" ca="1" si="72"/>
        <v>0.85652132050736163</v>
      </c>
      <c r="AP306" s="1"/>
      <c r="AQ306" s="26"/>
    </row>
    <row r="307" spans="2:43">
      <c r="B307" s="1">
        <v>40830</v>
      </c>
      <c r="C307">
        <v>16.120999999999999</v>
      </c>
      <c r="D307">
        <v>2.37</v>
      </c>
      <c r="E307">
        <v>0.10100000000000001</v>
      </c>
      <c r="F307">
        <v>1.839</v>
      </c>
      <c r="G307">
        <v>2717.05</v>
      </c>
      <c r="I307" s="14">
        <f t="shared" si="75"/>
        <v>6.627422448574638E-2</v>
      </c>
      <c r="J307" s="15">
        <f t="shared" si="76"/>
        <v>0.16748768472906428</v>
      </c>
      <c r="K307" s="15">
        <f t="shared" si="77"/>
        <v>0.13483146067415741</v>
      </c>
      <c r="L307" s="15">
        <f t="shared" si="77"/>
        <v>0.11185006045949208</v>
      </c>
      <c r="M307" s="16">
        <f t="shared" si="78"/>
        <v>0.16814634880371471</v>
      </c>
      <c r="O307" s="13">
        <f t="shared" si="79"/>
        <v>0.12011085758711504</v>
      </c>
      <c r="Q307" s="5">
        <f t="shared" si="81"/>
        <v>172.43186982388394</v>
      </c>
      <c r="R307" s="6">
        <f t="shared" si="82"/>
        <v>168.1041149793663</v>
      </c>
      <c r="T307" s="11">
        <f t="shared" si="73"/>
        <v>1.025744490817782</v>
      </c>
      <c r="V307" s="9">
        <v>40830</v>
      </c>
      <c r="W307">
        <v>69616.365000000005</v>
      </c>
      <c r="X307">
        <v>3114.9169000000002</v>
      </c>
      <c r="Y307">
        <v>16.412299999999998</v>
      </c>
      <c r="Z307">
        <v>2200.752</v>
      </c>
      <c r="AC307" s="24">
        <f t="shared" si="83"/>
        <v>7.1437806165668652E-2</v>
      </c>
      <c r="AE307" s="5">
        <f t="shared" si="84"/>
        <v>152.86511035725292</v>
      </c>
      <c r="AF307" s="6">
        <f t="shared" si="85"/>
        <v>168.1041149793663</v>
      </c>
      <c r="AH307" s="1">
        <f t="shared" si="74"/>
        <v>40830</v>
      </c>
      <c r="AI307">
        <f t="shared" si="80"/>
        <v>0.90934781921320684</v>
      </c>
      <c r="AJ307">
        <f t="shared" ca="1" si="68"/>
        <v>0.68732894832409108</v>
      </c>
      <c r="AK307">
        <f t="shared" ca="1" si="69"/>
        <v>0.74976822982155122</v>
      </c>
      <c r="AL307">
        <f t="shared" ca="1" si="70"/>
        <v>0.77565450861902074</v>
      </c>
      <c r="AM307">
        <f t="shared" ca="1" si="71"/>
        <v>0.80782669428863141</v>
      </c>
      <c r="AN307">
        <f t="shared" ca="1" si="72"/>
        <v>0.85927956247623505</v>
      </c>
      <c r="AP307" s="1"/>
      <c r="AQ307" s="26"/>
    </row>
    <row r="308" spans="2:43">
      <c r="B308" s="1">
        <v>40837</v>
      </c>
      <c r="C308">
        <v>16.212</v>
      </c>
      <c r="D308">
        <v>2.42</v>
      </c>
      <c r="E308">
        <v>0.106</v>
      </c>
      <c r="F308">
        <v>1.9259999999999999</v>
      </c>
      <c r="G308">
        <v>2797.53</v>
      </c>
      <c r="I308" s="14">
        <f t="shared" si="75"/>
        <v>5.6448111159357328E-3</v>
      </c>
      <c r="J308" s="15">
        <f t="shared" si="76"/>
        <v>2.1097046413502074E-2</v>
      </c>
      <c r="K308" s="15">
        <f t="shared" si="77"/>
        <v>4.9504950495049327E-2</v>
      </c>
      <c r="L308" s="15">
        <f t="shared" si="77"/>
        <v>4.7308319738988525E-2</v>
      </c>
      <c r="M308" s="16">
        <f t="shared" si="78"/>
        <v>2.9620360317255789E-2</v>
      </c>
      <c r="O308" s="13">
        <f t="shared" si="79"/>
        <v>3.0888781940868915E-2</v>
      </c>
      <c r="Q308" s="5">
        <f t="shared" si="81"/>
        <v>177.75808025053018</v>
      </c>
      <c r="R308" s="6">
        <f t="shared" si="82"/>
        <v>173.08341943586854</v>
      </c>
      <c r="T308" s="11">
        <f t="shared" si="73"/>
        <v>1.0270081376361628</v>
      </c>
      <c r="V308" s="9">
        <v>40837</v>
      </c>
      <c r="W308">
        <v>70009.6777</v>
      </c>
      <c r="X308">
        <v>3180.6324</v>
      </c>
      <c r="Y308">
        <v>17.1938</v>
      </c>
      <c r="Z308">
        <v>2304.0364</v>
      </c>
      <c r="AC308" s="24">
        <f t="shared" si="83"/>
        <v>7.52001109260848E-3</v>
      </c>
      <c r="AE308" s="5">
        <f t="shared" si="84"/>
        <v>154.0146576828123</v>
      </c>
      <c r="AF308" s="6">
        <f t="shared" si="85"/>
        <v>173.08341943586854</v>
      </c>
      <c r="AH308" s="1">
        <f t="shared" si="74"/>
        <v>40837</v>
      </c>
      <c r="AI308">
        <f t="shared" si="80"/>
        <v>0.88982906730634792</v>
      </c>
      <c r="AJ308">
        <f t="shared" ca="1" si="68"/>
        <v>0.68732894832409108</v>
      </c>
      <c r="AK308">
        <f t="shared" ca="1" si="69"/>
        <v>0.75562379297250837</v>
      </c>
      <c r="AL308">
        <f t="shared" ca="1" si="70"/>
        <v>0.77760306384074118</v>
      </c>
      <c r="AM308">
        <f t="shared" ca="1" si="71"/>
        <v>0.81009087877200914</v>
      </c>
      <c r="AN308">
        <f t="shared" ca="1" si="72"/>
        <v>0.88072472172961846</v>
      </c>
      <c r="AP308" s="1"/>
      <c r="AQ308" s="26"/>
    </row>
    <row r="309" spans="2:43">
      <c r="B309" s="1">
        <v>40844</v>
      </c>
      <c r="C309">
        <v>15.391999999999999</v>
      </c>
      <c r="D309">
        <v>2.57</v>
      </c>
      <c r="E309">
        <v>0.108</v>
      </c>
      <c r="F309">
        <v>2.1579999999999999</v>
      </c>
      <c r="G309">
        <v>3015.22</v>
      </c>
      <c r="I309" s="14">
        <f t="shared" si="75"/>
        <v>-5.0579817419195705E-2</v>
      </c>
      <c r="J309" s="15">
        <f t="shared" si="76"/>
        <v>6.198347107438007E-2</v>
      </c>
      <c r="K309" s="15">
        <f t="shared" si="77"/>
        <v>1.8867924528301883E-2</v>
      </c>
      <c r="L309" s="15">
        <f t="shared" si="77"/>
        <v>0.12045690550363441</v>
      </c>
      <c r="M309" s="16">
        <f t="shared" si="78"/>
        <v>7.7815072581884692E-2</v>
      </c>
      <c r="O309" s="13">
        <f t="shared" si="79"/>
        <v>3.7682120921780166E-2</v>
      </c>
      <c r="Q309" s="5">
        <f t="shared" si="81"/>
        <v>184.45638172535416</v>
      </c>
      <c r="R309" s="6">
        <f t="shared" si="82"/>
        <v>186.55191828199145</v>
      </c>
      <c r="T309" s="11">
        <f t="shared" si="73"/>
        <v>0.98876700611853441</v>
      </c>
      <c r="V309" s="9">
        <v>40844</v>
      </c>
      <c r="W309">
        <v>66469.862599999993</v>
      </c>
      <c r="X309">
        <v>3377.779</v>
      </c>
      <c r="Y309">
        <v>17.584599999999998</v>
      </c>
      <c r="Z309">
        <v>2582.1097</v>
      </c>
      <c r="AC309" s="24">
        <f t="shared" si="83"/>
        <v>-4.0603973390893902E-2</v>
      </c>
      <c r="AE309" s="5">
        <f t="shared" si="84"/>
        <v>147.76105062045175</v>
      </c>
      <c r="AF309" s="6">
        <f t="shared" si="85"/>
        <v>186.55191828199145</v>
      </c>
      <c r="AH309" s="1">
        <f t="shared" si="74"/>
        <v>40844</v>
      </c>
      <c r="AI309">
        <f t="shared" si="80"/>
        <v>0.79206395721483003</v>
      </c>
      <c r="AJ309">
        <f t="shared" ca="1" si="68"/>
        <v>0.6873361004979639</v>
      </c>
      <c r="AK309">
        <f t="shared" ca="1" si="69"/>
        <v>0.75718940816201374</v>
      </c>
      <c r="AL309">
        <f t="shared" ca="1" si="70"/>
        <v>0.77879972601965408</v>
      </c>
      <c r="AM309">
        <f t="shared" ca="1" si="71"/>
        <v>0.81636583296909992</v>
      </c>
      <c r="AN309">
        <f t="shared" ca="1" si="72"/>
        <v>0.88915481851923817</v>
      </c>
      <c r="AP309" s="1"/>
      <c r="AQ309" s="26"/>
    </row>
    <row r="310" spans="2:43">
      <c r="B310" s="1">
        <v>40851</v>
      </c>
      <c r="C310">
        <v>14.026</v>
      </c>
      <c r="D310">
        <v>2.4</v>
      </c>
      <c r="E310">
        <v>9.9000000000000005E-2</v>
      </c>
      <c r="F310">
        <v>1.992</v>
      </c>
      <c r="G310">
        <v>2761.36</v>
      </c>
      <c r="I310" s="14">
        <f t="shared" si="75"/>
        <v>-8.8747401247401214E-2</v>
      </c>
      <c r="J310" s="15">
        <f t="shared" si="76"/>
        <v>-6.6147859922178975E-2</v>
      </c>
      <c r="K310" s="15">
        <f t="shared" si="77"/>
        <v>-8.3333333333333259E-2</v>
      </c>
      <c r="L310" s="15">
        <f t="shared" si="77"/>
        <v>-7.6923076923076872E-2</v>
      </c>
      <c r="M310" s="16">
        <f t="shared" si="78"/>
        <v>-8.4192861549074238E-2</v>
      </c>
      <c r="O310" s="13">
        <f t="shared" si="79"/>
        <v>-7.878791785649758E-2</v>
      </c>
      <c r="Q310" s="5">
        <f t="shared" si="81"/>
        <v>169.9234474738702</v>
      </c>
      <c r="R310" s="6">
        <f t="shared" si="82"/>
        <v>170.84557845436154</v>
      </c>
      <c r="T310" s="11">
        <f t="shared" si="73"/>
        <v>0.99460254699692052</v>
      </c>
      <c r="V310" s="9">
        <v>40851</v>
      </c>
      <c r="W310">
        <v>60570.170599999998</v>
      </c>
      <c r="X310">
        <v>3154.3462</v>
      </c>
      <c r="Y310">
        <v>16.0215</v>
      </c>
      <c r="Z310">
        <v>2383.4859000000001</v>
      </c>
      <c r="AC310" s="24">
        <f t="shared" si="83"/>
        <v>-8.7270974798842285E-2</v>
      </c>
      <c r="AE310" s="5">
        <f t="shared" si="84"/>
        <v>134.86579969550385</v>
      </c>
      <c r="AF310" s="6">
        <f t="shared" si="85"/>
        <v>170.84557845436154</v>
      </c>
      <c r="AH310" s="1">
        <f t="shared" si="74"/>
        <v>40851</v>
      </c>
      <c r="AI310">
        <f t="shared" si="80"/>
        <v>0.78940175634414167</v>
      </c>
      <c r="AJ310">
        <f t="shared" ca="1" si="68"/>
        <v>0.7046774804068312</v>
      </c>
      <c r="AK310">
        <f t="shared" ca="1" si="69"/>
        <v>0.75872035076744726</v>
      </c>
      <c r="AL310">
        <f t="shared" ca="1" si="70"/>
        <v>0.78203284470267076</v>
      </c>
      <c r="AM310">
        <f t="shared" ca="1" si="71"/>
        <v>0.81636583296909992</v>
      </c>
      <c r="AN310">
        <f t="shared" ca="1" si="72"/>
        <v>0.88915481851923817</v>
      </c>
      <c r="AP310" s="1"/>
      <c r="AQ310" s="26"/>
    </row>
    <row r="311" spans="2:43">
      <c r="B311" s="1">
        <v>40858</v>
      </c>
      <c r="C311">
        <v>16.175000000000001</v>
      </c>
      <c r="D311">
        <v>2.29</v>
      </c>
      <c r="E311">
        <v>0.10100000000000001</v>
      </c>
      <c r="F311">
        <v>1.946</v>
      </c>
      <c r="G311">
        <v>2751.67</v>
      </c>
      <c r="I311" s="14">
        <f t="shared" si="75"/>
        <v>0.15321545700841299</v>
      </c>
      <c r="J311" s="15">
        <f t="shared" si="76"/>
        <v>-4.5833333333333282E-2</v>
      </c>
      <c r="K311" s="15">
        <f t="shared" si="77"/>
        <v>2.020202020202011E-2</v>
      </c>
      <c r="L311" s="15">
        <f t="shared" si="77"/>
        <v>-2.3092369477911712E-2</v>
      </c>
      <c r="M311" s="16">
        <f t="shared" si="78"/>
        <v>-3.5091404235594315E-3</v>
      </c>
      <c r="O311" s="13">
        <f t="shared" si="79"/>
        <v>2.6122943599797027E-2</v>
      </c>
      <c r="Q311" s="5">
        <f t="shared" si="81"/>
        <v>174.36234810851317</v>
      </c>
      <c r="R311" s="6">
        <f t="shared" si="82"/>
        <v>170.24605732882094</v>
      </c>
      <c r="T311" s="11">
        <f t="shared" si="73"/>
        <v>1.0241784793391242</v>
      </c>
      <c r="V311" s="9">
        <v>40858</v>
      </c>
      <c r="W311">
        <v>66863.175399999993</v>
      </c>
      <c r="X311">
        <v>3009.7719999999999</v>
      </c>
      <c r="Y311">
        <v>16.412299999999998</v>
      </c>
      <c r="Z311">
        <v>2327.8712</v>
      </c>
      <c r="AC311" s="24">
        <f t="shared" si="83"/>
        <v>0.13733277138238179</v>
      </c>
      <c r="AE311" s="5">
        <f t="shared" si="84"/>
        <v>153.38729373238857</v>
      </c>
      <c r="AF311" s="6">
        <f t="shared" si="85"/>
        <v>170.24605732882094</v>
      </c>
      <c r="AH311" s="1">
        <f t="shared" si="74"/>
        <v>40858</v>
      </c>
      <c r="AI311">
        <f t="shared" si="80"/>
        <v>0.90097413202427012</v>
      </c>
      <c r="AJ311">
        <f t="shared" ca="1" si="68"/>
        <v>0.71423746700276469</v>
      </c>
      <c r="AK311">
        <f t="shared" ca="1" si="69"/>
        <v>0.76133873471102209</v>
      </c>
      <c r="AL311">
        <f t="shared" ca="1" si="70"/>
        <v>0.78468123412528756</v>
      </c>
      <c r="AM311">
        <f t="shared" ca="1" si="71"/>
        <v>0.81636583296909992</v>
      </c>
      <c r="AN311">
        <f t="shared" ca="1" si="72"/>
        <v>0.88915481851923817</v>
      </c>
      <c r="AP311" s="1"/>
      <c r="AQ311" s="26"/>
    </row>
    <row r="312" spans="2:43">
      <c r="B312" s="1">
        <v>40865</v>
      </c>
      <c r="C312">
        <v>15.928000000000001</v>
      </c>
      <c r="D312">
        <v>2.1</v>
      </c>
      <c r="E312">
        <v>9.6000000000000002E-2</v>
      </c>
      <c r="F312">
        <v>1.82</v>
      </c>
      <c r="G312">
        <v>2528.04</v>
      </c>
      <c r="I312" s="14">
        <f t="shared" si="75"/>
        <v>-1.5270479134466775E-2</v>
      </c>
      <c r="J312" s="15">
        <f t="shared" si="76"/>
        <v>-8.2969432314410452E-2</v>
      </c>
      <c r="K312" s="15">
        <f t="shared" si="77"/>
        <v>-4.9504950495049549E-2</v>
      </c>
      <c r="L312" s="15">
        <f t="shared" si="77"/>
        <v>-6.4748201438848851E-2</v>
      </c>
      <c r="M312" s="16">
        <f t="shared" si="78"/>
        <v>-8.127064655282068E-2</v>
      </c>
      <c r="O312" s="13">
        <f t="shared" si="79"/>
        <v>-5.3123265845693907E-2</v>
      </c>
      <c r="Q312" s="5">
        <f t="shared" si="81"/>
        <v>165.09965073646521</v>
      </c>
      <c r="R312" s="6">
        <f t="shared" si="82"/>
        <v>156.41005017663909</v>
      </c>
      <c r="T312" s="11">
        <f t="shared" si="73"/>
        <v>1.05555653584928</v>
      </c>
      <c r="V312" s="9">
        <v>40865</v>
      </c>
      <c r="W312">
        <v>65840.562099999996</v>
      </c>
      <c r="X312">
        <v>2760.0529000000001</v>
      </c>
      <c r="Y312">
        <v>15.630699999999999</v>
      </c>
      <c r="Z312">
        <v>2176.9171000000001</v>
      </c>
      <c r="AC312" s="24">
        <f t="shared" si="83"/>
        <v>-1.9694603971944939E-2</v>
      </c>
      <c r="AE312" s="5">
        <f t="shared" si="84"/>
        <v>150.36639172800079</v>
      </c>
      <c r="AF312" s="6">
        <f t="shared" si="85"/>
        <v>156.41005017663909</v>
      </c>
      <c r="AH312" s="1">
        <f t="shared" si="74"/>
        <v>40865</v>
      </c>
      <c r="AI312">
        <f t="shared" si="80"/>
        <v>0.96136016552764358</v>
      </c>
      <c r="AJ312">
        <f t="shared" ca="1" si="68"/>
        <v>0.72399389355266663</v>
      </c>
      <c r="AK312">
        <f t="shared" ca="1" si="69"/>
        <v>0.76212421233760252</v>
      </c>
      <c r="AL312">
        <f t="shared" ca="1" si="70"/>
        <v>0.78502883522153932</v>
      </c>
      <c r="AM312">
        <f t="shared" ca="1" si="71"/>
        <v>0.83170610953282775</v>
      </c>
      <c r="AN312">
        <f t="shared" ca="1" si="72"/>
        <v>0.89985962555247789</v>
      </c>
      <c r="AP312" s="1"/>
      <c r="AQ312" s="26"/>
    </row>
    <row r="313" spans="2:43">
      <c r="B313" s="1">
        <v>40872</v>
      </c>
      <c r="C313">
        <v>14.634</v>
      </c>
      <c r="D313">
        <v>2.16</v>
      </c>
      <c r="E313">
        <v>9.0999999999999998E-2</v>
      </c>
      <c r="F313">
        <v>1.859</v>
      </c>
      <c r="G313">
        <v>2426</v>
      </c>
      <c r="I313" s="14">
        <f t="shared" si="75"/>
        <v>-8.1240582621798119E-2</v>
      </c>
      <c r="J313" s="15">
        <f t="shared" si="76"/>
        <v>2.8571428571428692E-2</v>
      </c>
      <c r="K313" s="15">
        <f t="shared" si="77"/>
        <v>-5.208333333333337E-2</v>
      </c>
      <c r="L313" s="15">
        <f t="shared" si="77"/>
        <v>2.1428571428571352E-2</v>
      </c>
      <c r="M313" s="16">
        <f t="shared" si="78"/>
        <v>-4.0363285391053938E-2</v>
      </c>
      <c r="O313" s="13">
        <f t="shared" si="79"/>
        <v>-2.0830978988782861E-2</v>
      </c>
      <c r="Q313" s="5">
        <f t="shared" si="81"/>
        <v>161.66046338091851</v>
      </c>
      <c r="R313" s="6">
        <f t="shared" si="82"/>
        <v>150.09682668333033</v>
      </c>
      <c r="T313" s="11">
        <f t="shared" si="73"/>
        <v>1.0770411803707536</v>
      </c>
      <c r="V313" s="9">
        <v>40872</v>
      </c>
      <c r="W313">
        <v>60491.508099999999</v>
      </c>
      <c r="X313">
        <v>2838.9115999999999</v>
      </c>
      <c r="Y313">
        <v>14.7971</v>
      </c>
      <c r="Z313">
        <v>2224.5868</v>
      </c>
      <c r="AC313" s="24">
        <f t="shared" si="83"/>
        <v>-7.3795726022455238E-2</v>
      </c>
      <c r="AE313" s="5">
        <f t="shared" si="84"/>
        <v>139.26999468105606</v>
      </c>
      <c r="AF313" s="6">
        <f t="shared" si="85"/>
        <v>150.09682668333033</v>
      </c>
      <c r="AH313" s="1">
        <f t="shared" si="74"/>
        <v>40872</v>
      </c>
      <c r="AI313">
        <f t="shared" si="80"/>
        <v>0.92786768220545801</v>
      </c>
      <c r="AJ313">
        <f t="shared" ca="1" si="68"/>
        <v>0.73757761100649755</v>
      </c>
      <c r="AK313">
        <f t="shared" ca="1" si="69"/>
        <v>0.76219106979512341</v>
      </c>
      <c r="AL313">
        <f t="shared" ca="1" si="70"/>
        <v>0.78684090219807734</v>
      </c>
      <c r="AM313">
        <f t="shared" ca="1" si="71"/>
        <v>0.84010028826617666</v>
      </c>
      <c r="AN313">
        <f t="shared" ca="1" si="72"/>
        <v>0.90375292440820754</v>
      </c>
      <c r="AP313" s="1"/>
      <c r="AQ313" s="26"/>
    </row>
    <row r="314" spans="2:43">
      <c r="B314" s="1">
        <v>40879</v>
      </c>
      <c r="C314">
        <v>15.319000000000001</v>
      </c>
      <c r="D314">
        <v>2.2000000000000002</v>
      </c>
      <c r="E314">
        <v>9.2999999999999999E-2</v>
      </c>
      <c r="F314">
        <v>1.853</v>
      </c>
      <c r="G314">
        <v>2629.63</v>
      </c>
      <c r="I314" s="14">
        <f t="shared" si="75"/>
        <v>4.680880142134769E-2</v>
      </c>
      <c r="J314" s="15">
        <f t="shared" si="76"/>
        <v>1.8518518518518601E-2</v>
      </c>
      <c r="K314" s="15">
        <f t="shared" si="77"/>
        <v>2.19780219780219E-2</v>
      </c>
      <c r="L314" s="15">
        <f t="shared" si="77"/>
        <v>-3.2275416890801267E-3</v>
      </c>
      <c r="M314" s="16">
        <f t="shared" si="78"/>
        <v>8.3936521022258903E-2</v>
      </c>
      <c r="O314" s="13">
        <f t="shared" si="79"/>
        <v>2.1019450057202016E-2</v>
      </c>
      <c r="Q314" s="5">
        <f t="shared" si="81"/>
        <v>165.05847741717787</v>
      </c>
      <c r="R314" s="6">
        <f t="shared" si="82"/>
        <v>162.69543213161003</v>
      </c>
      <c r="T314" s="11">
        <f t="shared" si="73"/>
        <v>1.0145243492986102</v>
      </c>
      <c r="V314" s="9">
        <v>40879</v>
      </c>
      <c r="W314">
        <v>63323.360200000003</v>
      </c>
      <c r="X314">
        <v>2891.4839999999999</v>
      </c>
      <c r="Y314">
        <v>15.0055</v>
      </c>
      <c r="Z314">
        <v>2216.6419000000001</v>
      </c>
      <c r="AC314" s="24">
        <f t="shared" si="83"/>
        <v>4.3880758119562456E-2</v>
      </c>
      <c r="AE314" s="5">
        <f t="shared" si="84"/>
        <v>145.38126763096821</v>
      </c>
      <c r="AF314" s="6">
        <f t="shared" si="85"/>
        <v>162.69543213161003</v>
      </c>
      <c r="AH314" s="1">
        <f t="shared" si="74"/>
        <v>40879</v>
      </c>
      <c r="AI314">
        <f t="shared" si="80"/>
        <v>0.89357928324234825</v>
      </c>
      <c r="AJ314">
        <f t="shared" ca="1" si="68"/>
        <v>0.74031843281940202</v>
      </c>
      <c r="AK314">
        <f t="shared" ca="1" si="69"/>
        <v>0.7633048292358402</v>
      </c>
      <c r="AL314">
        <f t="shared" ca="1" si="70"/>
        <v>0.78895856757249838</v>
      </c>
      <c r="AM314">
        <f t="shared" ca="1" si="71"/>
        <v>0.84521787142900628</v>
      </c>
      <c r="AN314">
        <f t="shared" ca="1" si="72"/>
        <v>0.90881920520363957</v>
      </c>
      <c r="AP314" s="1"/>
      <c r="AQ314" s="26"/>
    </row>
    <row r="315" spans="2:43">
      <c r="B315" s="1">
        <v>40886</v>
      </c>
      <c r="C315">
        <v>15.603999999999999</v>
      </c>
      <c r="D315">
        <v>2.09</v>
      </c>
      <c r="E315">
        <v>9.0999999999999998E-2</v>
      </c>
      <c r="F315">
        <v>1.7929999999999999</v>
      </c>
      <c r="G315">
        <v>2558.11</v>
      </c>
      <c r="I315" s="14">
        <f t="shared" si="75"/>
        <v>1.8604347542267696E-2</v>
      </c>
      <c r="J315" s="15">
        <f t="shared" si="76"/>
        <v>-5.0000000000000155E-2</v>
      </c>
      <c r="K315" s="15">
        <f t="shared" si="77"/>
        <v>-2.1505376344086002E-2</v>
      </c>
      <c r="L315" s="15">
        <f t="shared" si="77"/>
        <v>-3.2379924446843011E-2</v>
      </c>
      <c r="M315" s="16">
        <f t="shared" si="78"/>
        <v>-2.7197742648205292E-2</v>
      </c>
      <c r="O315" s="13">
        <f t="shared" si="79"/>
        <v>-2.1320238312165368E-2</v>
      </c>
      <c r="Q315" s="5">
        <f t="shared" si="81"/>
        <v>161.53939134320046</v>
      </c>
      <c r="R315" s="6">
        <f t="shared" si="82"/>
        <v>158.27048363845594</v>
      </c>
      <c r="T315" s="11">
        <f t="shared" si="73"/>
        <v>1.0206539313559679</v>
      </c>
      <c r="V315" s="9">
        <v>40886</v>
      </c>
      <c r="W315">
        <v>64503.298600000002</v>
      </c>
      <c r="X315">
        <v>2746.9097999999999</v>
      </c>
      <c r="Y315">
        <v>14.7189</v>
      </c>
      <c r="Z315">
        <v>2145.1372999999999</v>
      </c>
      <c r="AC315" s="24">
        <f t="shared" si="83"/>
        <v>1.4046274426322294E-2</v>
      </c>
      <c r="AE315" s="5">
        <f t="shared" si="84"/>
        <v>147.42333281255941</v>
      </c>
      <c r="AF315" s="6">
        <f t="shared" si="85"/>
        <v>158.27048363845594</v>
      </c>
      <c r="AH315" s="1">
        <f t="shared" si="74"/>
        <v>40886</v>
      </c>
      <c r="AI315">
        <f t="shared" si="80"/>
        <v>0.93146447412977429</v>
      </c>
      <c r="AJ315">
        <f t="shared" ref="AJ315:AJ378" ca="1" si="86">+_xlfn.PERCENTILE.INC(OFFSET(AI315,-52,0,52,1),0.1)</f>
        <v>0.75369890390906191</v>
      </c>
      <c r="AK315">
        <f t="shared" ref="AK315:AK378" ca="1" si="87">+_xlfn.PERCENTILE.INC(OFFSET(AI315,-52,0,52,1),0.25)</f>
        <v>0.76662722423838703</v>
      </c>
      <c r="AL315">
        <f t="shared" ref="AL315:AL378" ca="1" si="88">+_xlfn.PERCENTILE.INC(OFFSET(AI315,-52,0,52,1),0.5)</f>
        <v>0.79073285677948579</v>
      </c>
      <c r="AM315">
        <f t="shared" ref="AM315:AM378" ca="1" si="89">+_xlfn.PERCENTILE.INC(OFFSET(AI315,-52,0,52,1),0.75)</f>
        <v>0.84961648201758488</v>
      </c>
      <c r="AN315">
        <f t="shared" ref="AN315:AN378" ca="1" si="90">+_xlfn.PERCENTILE.INC(OFFSET(AI315,-52,0,52,1),0.9)</f>
        <v>0.90881920520363957</v>
      </c>
      <c r="AP315" s="1"/>
      <c r="AQ315" s="26"/>
    </row>
    <row r="316" spans="2:43">
      <c r="B316" s="1">
        <v>40893</v>
      </c>
      <c r="C316">
        <v>14.786</v>
      </c>
      <c r="D316">
        <v>1.98</v>
      </c>
      <c r="E316">
        <v>8.4000000000000005E-2</v>
      </c>
      <c r="F316">
        <v>1.7929999999999999</v>
      </c>
      <c r="G316">
        <v>2433.4</v>
      </c>
      <c r="I316" s="14">
        <f t="shared" si="75"/>
        <v>-5.2422455780569033E-2</v>
      </c>
      <c r="J316" s="15">
        <f t="shared" si="76"/>
        <v>-5.2631578947368363E-2</v>
      </c>
      <c r="K316" s="15">
        <f t="shared" si="77"/>
        <v>-7.6923076923076872E-2</v>
      </c>
      <c r="L316" s="15">
        <f t="shared" si="77"/>
        <v>0</v>
      </c>
      <c r="M316" s="16">
        <f t="shared" si="78"/>
        <v>-4.8750835577828999E-2</v>
      </c>
      <c r="O316" s="13">
        <f t="shared" si="79"/>
        <v>-4.5494277912753567E-2</v>
      </c>
      <c r="Q316" s="5">
        <f t="shared" si="81"/>
        <v>154.19027337957584</v>
      </c>
      <c r="R316" s="6">
        <f t="shared" si="82"/>
        <v>150.55466531377411</v>
      </c>
      <c r="T316" s="11">
        <f t="shared" si="73"/>
        <v>1.0241480930413196</v>
      </c>
      <c r="V316" s="9">
        <v>40893</v>
      </c>
      <c r="W316">
        <v>61120.808499999999</v>
      </c>
      <c r="X316">
        <v>2602.3355999999999</v>
      </c>
      <c r="Y316">
        <v>13.6769</v>
      </c>
      <c r="Z316">
        <v>2145.1372999999999</v>
      </c>
      <c r="AC316" s="24">
        <f t="shared" si="83"/>
        <v>-5.0815796843909904E-2</v>
      </c>
      <c r="AE316" s="5">
        <f t="shared" si="84"/>
        <v>139.93189868230428</v>
      </c>
      <c r="AF316" s="6">
        <f t="shared" si="85"/>
        <v>150.55466531377411</v>
      </c>
      <c r="AH316" s="1">
        <f t="shared" si="74"/>
        <v>40893</v>
      </c>
      <c r="AI316">
        <f t="shared" si="80"/>
        <v>0.92944246125265739</v>
      </c>
      <c r="AJ316">
        <f t="shared" ca="1" si="86"/>
        <v>0.75647417135225792</v>
      </c>
      <c r="AK316">
        <f t="shared" ca="1" si="87"/>
        <v>0.76780386275249235</v>
      </c>
      <c r="AL316">
        <f t="shared" ca="1" si="88"/>
        <v>0.7920954780599786</v>
      </c>
      <c r="AM316">
        <f t="shared" ca="1" si="89"/>
        <v>0.85805470310869059</v>
      </c>
      <c r="AN316">
        <f t="shared" ca="1" si="90"/>
        <v>0.92579684944632357</v>
      </c>
      <c r="AP316" s="1"/>
      <c r="AQ316" s="26"/>
    </row>
    <row r="317" spans="2:43">
      <c r="B317" s="1">
        <v>40900</v>
      </c>
      <c r="C317">
        <v>15.603999999999999</v>
      </c>
      <c r="D317">
        <v>1.95</v>
      </c>
      <c r="E317">
        <v>8.4000000000000005E-2</v>
      </c>
      <c r="F317">
        <v>1.8260000000000001</v>
      </c>
      <c r="G317">
        <v>2466.6999999999998</v>
      </c>
      <c r="I317" s="14">
        <f t="shared" si="75"/>
        <v>5.5322602461788106E-2</v>
      </c>
      <c r="J317" s="15">
        <f t="shared" si="76"/>
        <v>-1.5151515151515138E-2</v>
      </c>
      <c r="K317" s="15">
        <f t="shared" si="77"/>
        <v>0</v>
      </c>
      <c r="L317" s="15">
        <f t="shared" si="77"/>
        <v>1.8404907975460238E-2</v>
      </c>
      <c r="M317" s="16">
        <f t="shared" si="78"/>
        <v>1.3684556587490571E-2</v>
      </c>
      <c r="O317" s="13">
        <f t="shared" si="79"/>
        <v>1.4643998821433302E-2</v>
      </c>
      <c r="Q317" s="5">
        <f t="shared" si="81"/>
        <v>156.44823556122282</v>
      </c>
      <c r="R317" s="6">
        <f t="shared" si="82"/>
        <v>152.61493915077116</v>
      </c>
      <c r="T317" s="11">
        <f t="shared" si="73"/>
        <v>1.0251174389072399</v>
      </c>
      <c r="V317" s="9">
        <v>40900</v>
      </c>
      <c r="W317">
        <v>63323.360200000003</v>
      </c>
      <c r="X317">
        <v>2562.9063000000001</v>
      </c>
      <c r="Y317">
        <v>13.4945</v>
      </c>
      <c r="Z317">
        <v>2184.8620999999998</v>
      </c>
      <c r="AC317" s="24">
        <f t="shared" si="83"/>
        <v>5.1325340129075664E-2</v>
      </c>
      <c r="AE317" s="5">
        <f t="shared" si="84"/>
        <v>147.11395097708089</v>
      </c>
      <c r="AF317" s="6">
        <f t="shared" si="85"/>
        <v>152.61493915077116</v>
      </c>
      <c r="AH317" s="1">
        <f t="shared" si="74"/>
        <v>40900</v>
      </c>
      <c r="AI317">
        <f t="shared" si="80"/>
        <v>0.96395511340960049</v>
      </c>
      <c r="AJ317">
        <f t="shared" ca="1" si="86"/>
        <v>0.75763194611265683</v>
      </c>
      <c r="AK317">
        <f t="shared" ca="1" si="87"/>
        <v>0.76996316265395159</v>
      </c>
      <c r="AL317">
        <f t="shared" ca="1" si="88"/>
        <v>0.7926941309501484</v>
      </c>
      <c r="AM317">
        <f t="shared" ca="1" si="89"/>
        <v>0.86537264664301317</v>
      </c>
      <c r="AN317">
        <f t="shared" ca="1" si="90"/>
        <v>0.92784336593213479</v>
      </c>
      <c r="AP317" s="1"/>
      <c r="AQ317" s="26"/>
    </row>
    <row r="318" spans="2:43">
      <c r="B318" s="1">
        <v>40907</v>
      </c>
      <c r="C318">
        <v>15.942</v>
      </c>
      <c r="D318">
        <v>1.96</v>
      </c>
      <c r="E318">
        <v>9.5000000000000001E-2</v>
      </c>
      <c r="F318">
        <v>1.8260000000000001</v>
      </c>
      <c r="G318">
        <v>2462.63</v>
      </c>
      <c r="I318" s="14">
        <f t="shared" si="75"/>
        <v>2.1661112535247495E-2</v>
      </c>
      <c r="J318" s="15">
        <f t="shared" si="76"/>
        <v>5.12820512820511E-3</v>
      </c>
      <c r="K318" s="15">
        <f t="shared" si="77"/>
        <v>0.13095238095238093</v>
      </c>
      <c r="L318" s="15">
        <f t="shared" si="77"/>
        <v>0</v>
      </c>
      <c r="M318" s="16">
        <f t="shared" si="78"/>
        <v>-1.649977703003902E-3</v>
      </c>
      <c r="O318" s="13">
        <f t="shared" si="79"/>
        <v>3.9435424653958384E-2</v>
      </c>
      <c r="Q318" s="5">
        <f t="shared" si="81"/>
        <v>162.61783816694214</v>
      </c>
      <c r="R318" s="6">
        <f t="shared" si="82"/>
        <v>152.3631279040271</v>
      </c>
      <c r="T318" s="11">
        <f t="shared" si="73"/>
        <v>1.0673044089077408</v>
      </c>
      <c r="V318" s="9">
        <v>40907</v>
      </c>
      <c r="W318">
        <v>65899.558999999994</v>
      </c>
      <c r="X318">
        <v>2576.0493999999999</v>
      </c>
      <c r="Y318">
        <v>15.370200000000001</v>
      </c>
      <c r="Z318">
        <v>2184.8620999999998</v>
      </c>
      <c r="AC318" s="24">
        <f t="shared" si="83"/>
        <v>2.0365313258784028E-2</v>
      </c>
      <c r="AE318" s="5">
        <f t="shared" si="84"/>
        <v>150.10997267346653</v>
      </c>
      <c r="AF318" s="6">
        <f t="shared" si="85"/>
        <v>152.3631279040271</v>
      </c>
      <c r="AH318" s="1">
        <f t="shared" si="74"/>
        <v>40907</v>
      </c>
      <c r="AI318">
        <f t="shared" si="80"/>
        <v>0.98521193899366644</v>
      </c>
      <c r="AJ318">
        <f t="shared" ca="1" si="86"/>
        <v>0.75763194611265683</v>
      </c>
      <c r="AK318">
        <f t="shared" ca="1" si="87"/>
        <v>0.76996316265395159</v>
      </c>
      <c r="AL318">
        <f t="shared" ca="1" si="88"/>
        <v>0.79572832666996351</v>
      </c>
      <c r="AM318">
        <f t="shared" ca="1" si="89"/>
        <v>0.88477220140302448</v>
      </c>
      <c r="AN318">
        <f t="shared" ca="1" si="90"/>
        <v>0.92928498334793741</v>
      </c>
      <c r="AP318" s="1"/>
      <c r="AQ318" s="26"/>
    </row>
    <row r="319" spans="2:43">
      <c r="B319" s="1">
        <v>40914</v>
      </c>
      <c r="C319">
        <v>16.364999999999998</v>
      </c>
      <c r="D319">
        <v>2.11</v>
      </c>
      <c r="E319">
        <v>9.8000000000000004E-2</v>
      </c>
      <c r="F319">
        <v>1.952</v>
      </c>
      <c r="G319">
        <v>2769.75</v>
      </c>
      <c r="I319" s="14">
        <f t="shared" si="75"/>
        <v>2.6533684606699248E-2</v>
      </c>
      <c r="J319" s="15">
        <f t="shared" si="76"/>
        <v>7.6530612244897878E-2</v>
      </c>
      <c r="K319" s="15">
        <f t="shared" si="77"/>
        <v>3.1578947368421151E-2</v>
      </c>
      <c r="L319" s="15">
        <f t="shared" si="77"/>
        <v>6.900328587075566E-2</v>
      </c>
      <c r="M319" s="16">
        <f t="shared" si="78"/>
        <v>0.12471219793472832</v>
      </c>
      <c r="O319" s="13">
        <f t="shared" si="79"/>
        <v>5.0911632522693484E-2</v>
      </c>
      <c r="Q319" s="5">
        <f t="shared" si="81"/>
        <v>170.89697778533233</v>
      </c>
      <c r="R319" s="6">
        <f t="shared" si="82"/>
        <v>171.36466846914846</v>
      </c>
      <c r="T319" s="11">
        <f t="shared" si="73"/>
        <v>0.99727078698313865</v>
      </c>
      <c r="V319" s="9">
        <v>40914</v>
      </c>
      <c r="W319">
        <v>67649.801000000007</v>
      </c>
      <c r="X319">
        <v>2773.1959999999999</v>
      </c>
      <c r="Y319">
        <v>15.8391</v>
      </c>
      <c r="Z319">
        <v>2335.8162000000002</v>
      </c>
      <c r="AC319" s="24">
        <f t="shared" si="83"/>
        <v>2.9670008450185897E-2</v>
      </c>
      <c r="AE319" s="5">
        <f t="shared" si="84"/>
        <v>154.56373683114546</v>
      </c>
      <c r="AF319" s="6">
        <f t="shared" si="85"/>
        <v>171.36466846914846</v>
      </c>
      <c r="AH319" s="1">
        <f t="shared" si="74"/>
        <v>40914</v>
      </c>
      <c r="AI319">
        <f t="shared" si="80"/>
        <v>0.90195801860388891</v>
      </c>
      <c r="AJ319">
        <f t="shared" ca="1" si="86"/>
        <v>0.75763194611265683</v>
      </c>
      <c r="AK319">
        <f t="shared" ca="1" si="87"/>
        <v>0.7700183460197928</v>
      </c>
      <c r="AL319">
        <f t="shared" ca="1" si="88"/>
        <v>0.79950608669296996</v>
      </c>
      <c r="AM319">
        <f t="shared" ca="1" si="89"/>
        <v>0.890766621290348</v>
      </c>
      <c r="AN319">
        <f t="shared" ca="1" si="90"/>
        <v>0.93126227284206264</v>
      </c>
      <c r="AP319" s="1"/>
      <c r="AQ319" s="26"/>
    </row>
    <row r="320" spans="2:43">
      <c r="B320" s="1">
        <v>40921</v>
      </c>
      <c r="C320">
        <v>16.28</v>
      </c>
      <c r="D320">
        <v>2.09</v>
      </c>
      <c r="E320">
        <v>9.5000000000000001E-2</v>
      </c>
      <c r="F320">
        <v>1.893</v>
      </c>
      <c r="G320">
        <v>2753.52</v>
      </c>
      <c r="I320" s="14">
        <f t="shared" si="75"/>
        <v>-5.1940116101434342E-3</v>
      </c>
      <c r="J320" s="15">
        <f t="shared" si="76"/>
        <v>-9.4786729857819774E-3</v>
      </c>
      <c r="K320" s="15">
        <f t="shared" si="77"/>
        <v>-3.0612244897959218E-2</v>
      </c>
      <c r="L320" s="15">
        <f t="shared" si="77"/>
        <v>-3.0225409836065587E-2</v>
      </c>
      <c r="M320" s="16">
        <f t="shared" si="78"/>
        <v>-5.8597346330896416E-3</v>
      </c>
      <c r="O320" s="13">
        <f t="shared" si="79"/>
        <v>-1.8877584832487554E-2</v>
      </c>
      <c r="Q320" s="5">
        <f t="shared" si="81"/>
        <v>167.67085558957396</v>
      </c>
      <c r="R320" s="6">
        <f t="shared" si="82"/>
        <v>170.36051698643186</v>
      </c>
      <c r="T320" s="11">
        <f t="shared" si="73"/>
        <v>0.9842119439149617</v>
      </c>
      <c r="V320" s="9">
        <v>40921</v>
      </c>
      <c r="W320">
        <v>67295.819499999998</v>
      </c>
      <c r="X320">
        <v>2746.9097999999999</v>
      </c>
      <c r="Y320">
        <v>15.344200000000001</v>
      </c>
      <c r="Z320">
        <v>2264.3116</v>
      </c>
      <c r="AC320" s="24">
        <f t="shared" si="83"/>
        <v>-6.1662395902955924E-3</v>
      </c>
      <c r="AE320" s="5">
        <f t="shared" si="84"/>
        <v>153.61065979787321</v>
      </c>
      <c r="AF320" s="6">
        <f t="shared" si="85"/>
        <v>170.36051698643186</v>
      </c>
      <c r="AH320" s="1">
        <f t="shared" si="74"/>
        <v>40921</v>
      </c>
      <c r="AI320">
        <f t="shared" si="80"/>
        <v>0.90167993450094619</v>
      </c>
      <c r="AJ320">
        <f t="shared" ca="1" si="86"/>
        <v>0.75763194611265683</v>
      </c>
      <c r="AK320">
        <f t="shared" ca="1" si="87"/>
        <v>0.7700183460197928</v>
      </c>
      <c r="AL320">
        <f t="shared" ca="1" si="88"/>
        <v>0.79950608669296996</v>
      </c>
      <c r="AM320">
        <f t="shared" ca="1" si="89"/>
        <v>0.89542799543782869</v>
      </c>
      <c r="AN320">
        <f t="shared" ca="1" si="90"/>
        <v>0.93126227284206264</v>
      </c>
      <c r="AP320" s="1"/>
      <c r="AQ320" s="26"/>
    </row>
    <row r="321" spans="2:43">
      <c r="B321" s="1">
        <v>40928</v>
      </c>
      <c r="C321">
        <v>17.306999999999999</v>
      </c>
      <c r="D321">
        <v>2.08</v>
      </c>
      <c r="E321">
        <v>9.9000000000000005E-2</v>
      </c>
      <c r="F321">
        <v>1.9059999999999999</v>
      </c>
      <c r="G321">
        <v>2867.59</v>
      </c>
      <c r="I321" s="14">
        <f t="shared" si="75"/>
        <v>6.3083538083537949E-2</v>
      </c>
      <c r="J321" s="15">
        <f t="shared" si="76"/>
        <v>-4.7846889952152249E-3</v>
      </c>
      <c r="K321" s="15">
        <f t="shared" si="77"/>
        <v>4.2105263157894868E-2</v>
      </c>
      <c r="L321" s="15">
        <f t="shared" si="77"/>
        <v>6.8674062334916908E-3</v>
      </c>
      <c r="M321" s="16">
        <f t="shared" si="78"/>
        <v>4.142697347395341E-2</v>
      </c>
      <c r="O321" s="13">
        <f t="shared" si="79"/>
        <v>2.6817879619927321E-2</v>
      </c>
      <c r="Q321" s="5">
        <f t="shared" si="81"/>
        <v>172.16743241054539</v>
      </c>
      <c r="R321" s="6">
        <f t="shared" si="82"/>
        <v>177.41803760463776</v>
      </c>
      <c r="T321" s="11">
        <f t="shared" si="73"/>
        <v>0.97040546009311113</v>
      </c>
      <c r="V321" s="9">
        <v>40928</v>
      </c>
      <c r="W321">
        <v>71543.597699999998</v>
      </c>
      <c r="X321">
        <v>2733.7667000000001</v>
      </c>
      <c r="Y321">
        <v>16.0215</v>
      </c>
      <c r="Z321">
        <v>2280.2015000000001</v>
      </c>
      <c r="AC321" s="24">
        <f t="shared" si="83"/>
        <v>5.874130528883223E-2</v>
      </c>
      <c r="AE321" s="5">
        <f t="shared" si="84"/>
        <v>162.63395046067902</v>
      </c>
      <c r="AF321" s="6">
        <f t="shared" si="85"/>
        <v>177.41803760463776</v>
      </c>
      <c r="AH321" s="1">
        <f t="shared" si="74"/>
        <v>40928</v>
      </c>
      <c r="AI321">
        <f t="shared" si="80"/>
        <v>0.91667089015546466</v>
      </c>
      <c r="AJ321">
        <f t="shared" ca="1" si="86"/>
        <v>0.75763194611265683</v>
      </c>
      <c r="AK321">
        <f t="shared" ca="1" si="87"/>
        <v>0.7700183460197928</v>
      </c>
      <c r="AL321">
        <f t="shared" ca="1" si="88"/>
        <v>0.8034842532288512</v>
      </c>
      <c r="AM321">
        <f t="shared" ca="1" si="89"/>
        <v>0.90115058264343917</v>
      </c>
      <c r="AN321">
        <f t="shared" ca="1" si="90"/>
        <v>0.93126227284206264</v>
      </c>
      <c r="AP321" s="1"/>
      <c r="AQ321" s="26"/>
    </row>
    <row r="322" spans="2:43">
      <c r="B322" s="1">
        <v>40935</v>
      </c>
      <c r="C322">
        <v>17.46</v>
      </c>
      <c r="D322">
        <v>2.06</v>
      </c>
      <c r="E322">
        <v>0.104</v>
      </c>
      <c r="F322">
        <v>1.913</v>
      </c>
      <c r="G322">
        <v>2831.58</v>
      </c>
      <c r="I322" s="14">
        <f t="shared" si="75"/>
        <v>8.8403536141445915E-3</v>
      </c>
      <c r="J322" s="15">
        <f t="shared" si="76"/>
        <v>-9.6153846153845812E-3</v>
      </c>
      <c r="K322" s="15">
        <f t="shared" si="77"/>
        <v>5.0505050505050386E-2</v>
      </c>
      <c r="L322" s="15">
        <f t="shared" si="77"/>
        <v>3.672612801679076E-3</v>
      </c>
      <c r="M322" s="16">
        <f t="shared" si="78"/>
        <v>-1.2557583197040145E-2</v>
      </c>
      <c r="O322" s="13">
        <f t="shared" si="79"/>
        <v>1.3350658076372368E-2</v>
      </c>
      <c r="Q322" s="5">
        <f t="shared" si="81"/>
        <v>174.46598093254556</v>
      </c>
      <c r="R322" s="6">
        <f t="shared" si="82"/>
        <v>175.19009583676191</v>
      </c>
      <c r="T322" s="11">
        <f t="shared" si="73"/>
        <v>0.99586669040417064</v>
      </c>
      <c r="V322" s="9">
        <v>40935</v>
      </c>
      <c r="W322">
        <v>72172.898100000006</v>
      </c>
      <c r="X322">
        <v>2707.4805000000001</v>
      </c>
      <c r="Y322">
        <v>16.933299999999999</v>
      </c>
      <c r="Z322">
        <v>2288.1464999999998</v>
      </c>
      <c r="AC322" s="24">
        <f t="shared" si="83"/>
        <v>8.0362951378825636E-3</v>
      </c>
      <c r="AE322" s="5">
        <f t="shared" si="84"/>
        <v>163.94092488602081</v>
      </c>
      <c r="AF322" s="6">
        <f t="shared" si="85"/>
        <v>175.19009583676191</v>
      </c>
      <c r="AH322" s="1">
        <f t="shared" si="74"/>
        <v>40935</v>
      </c>
      <c r="AI322">
        <f t="shared" si="80"/>
        <v>0.93578877334924904</v>
      </c>
      <c r="AJ322">
        <f t="shared" ca="1" si="86"/>
        <v>0.75763194611265683</v>
      </c>
      <c r="AK322">
        <f t="shared" ca="1" si="87"/>
        <v>0.77326472533119794</v>
      </c>
      <c r="AL322">
        <f t="shared" ca="1" si="88"/>
        <v>0.80836740107070049</v>
      </c>
      <c r="AM322">
        <f t="shared" ca="1" si="89"/>
        <v>0.90174945552668184</v>
      </c>
      <c r="AN322">
        <f t="shared" ca="1" si="90"/>
        <v>0.93126227284206264</v>
      </c>
      <c r="AP322" s="1"/>
      <c r="AQ322" s="26"/>
    </row>
    <row r="323" spans="2:43">
      <c r="B323" s="1">
        <v>40942</v>
      </c>
      <c r="C323">
        <v>14.558</v>
      </c>
      <c r="D323">
        <v>2.0299999999999998</v>
      </c>
      <c r="E323">
        <v>0.104</v>
      </c>
      <c r="F323">
        <v>1.839</v>
      </c>
      <c r="G323">
        <v>2810.57</v>
      </c>
      <c r="I323" s="14">
        <f t="shared" si="75"/>
        <v>-0.16620847651775494</v>
      </c>
      <c r="J323" s="15">
        <f t="shared" si="76"/>
        <v>-1.4563106796116609E-2</v>
      </c>
      <c r="K323" s="15">
        <f t="shared" si="77"/>
        <v>0</v>
      </c>
      <c r="L323" s="15">
        <f t="shared" si="77"/>
        <v>-3.8682697334030403E-2</v>
      </c>
      <c r="M323" s="16">
        <f t="shared" si="78"/>
        <v>-7.4198857175145072E-3</v>
      </c>
      <c r="O323" s="13">
        <f t="shared" si="79"/>
        <v>-5.4863570161975489E-2</v>
      </c>
      <c r="Q323" s="5">
        <f t="shared" si="81"/>
        <v>164.89415434677497</v>
      </c>
      <c r="R323" s="6">
        <f t="shared" si="82"/>
        <v>173.89020534681273</v>
      </c>
      <c r="T323" s="11">
        <f t="shared" si="73"/>
        <v>0.94826591306798602</v>
      </c>
      <c r="V323" s="9">
        <v>40942</v>
      </c>
      <c r="W323">
        <v>60176.857799999998</v>
      </c>
      <c r="X323">
        <v>2668.0511999999999</v>
      </c>
      <c r="Y323">
        <v>16.803000000000001</v>
      </c>
      <c r="Z323">
        <v>2200.752</v>
      </c>
      <c r="AC323" s="24">
        <f t="shared" si="83"/>
        <v>-0.15707218298074513</v>
      </c>
      <c r="AE323" s="5">
        <f t="shared" si="84"/>
        <v>138.19036593429115</v>
      </c>
      <c r="AF323" s="6">
        <f t="shared" si="85"/>
        <v>173.89020534681273</v>
      </c>
      <c r="AH323" s="1">
        <f t="shared" si="74"/>
        <v>40942</v>
      </c>
      <c r="AI323">
        <f t="shared" si="80"/>
        <v>0.79469896339865387</v>
      </c>
      <c r="AJ323">
        <f t="shared" ca="1" si="86"/>
        <v>0.75792524834847763</v>
      </c>
      <c r="AK323">
        <f t="shared" ca="1" si="87"/>
        <v>0.77642782513187014</v>
      </c>
      <c r="AL323">
        <f t="shared" ca="1" si="88"/>
        <v>0.81073294290917985</v>
      </c>
      <c r="AM323">
        <f t="shared" ca="1" si="89"/>
        <v>0.90248393373230018</v>
      </c>
      <c r="AN323">
        <f t="shared" ca="1" si="90"/>
        <v>0.93535634342730156</v>
      </c>
      <c r="AP323" s="1"/>
      <c r="AQ323" s="26"/>
    </row>
    <row r="324" spans="2:43">
      <c r="B324" s="1">
        <v>40949</v>
      </c>
      <c r="C324">
        <v>15.414</v>
      </c>
      <c r="D324">
        <v>2.02</v>
      </c>
      <c r="E324">
        <v>0.09</v>
      </c>
      <c r="F324">
        <v>1.8260000000000001</v>
      </c>
      <c r="G324">
        <v>2721.89</v>
      </c>
      <c r="I324" s="14">
        <f t="shared" si="75"/>
        <v>5.8799285616156105E-2</v>
      </c>
      <c r="J324" s="15">
        <f t="shared" si="76"/>
        <v>-4.9261083743841194E-3</v>
      </c>
      <c r="K324" s="15">
        <f t="shared" si="77"/>
        <v>-0.13461538461538458</v>
      </c>
      <c r="L324" s="15">
        <f t="shared" si="77"/>
        <v>-7.0690592713430478E-3</v>
      </c>
      <c r="M324" s="16">
        <f t="shared" si="78"/>
        <v>-3.1552318568831339E-2</v>
      </c>
      <c r="O324" s="13">
        <f t="shared" si="79"/>
        <v>-2.1952816661238911E-2</v>
      </c>
      <c r="Q324" s="5">
        <f t="shared" si="81"/>
        <v>161.27426320789019</v>
      </c>
      <c r="R324" s="6">
        <f t="shared" si="82"/>
        <v>168.40356619171061</v>
      </c>
      <c r="T324" s="11">
        <f t="shared" si="73"/>
        <v>0.95766536810922143</v>
      </c>
      <c r="V324" s="9">
        <v>40949</v>
      </c>
      <c r="W324">
        <v>63716.673000000003</v>
      </c>
      <c r="X324">
        <v>2654.9079999999999</v>
      </c>
      <c r="Y324">
        <v>14.588699999999999</v>
      </c>
      <c r="Z324">
        <v>2184.8620999999998</v>
      </c>
      <c r="AC324" s="24">
        <f t="shared" si="83"/>
        <v>5.3908102085838412E-2</v>
      </c>
      <c r="AE324" s="5">
        <f t="shared" si="84"/>
        <v>145.6399462883563</v>
      </c>
      <c r="AF324" s="6">
        <f t="shared" si="85"/>
        <v>168.40356619171061</v>
      </c>
      <c r="AH324" s="1">
        <f t="shared" si="74"/>
        <v>40949</v>
      </c>
      <c r="AI324">
        <f t="shared" si="80"/>
        <v>0.86482697238465711</v>
      </c>
      <c r="AJ324">
        <f t="shared" ca="1" si="86"/>
        <v>0.75792524834847763</v>
      </c>
      <c r="AK324">
        <f t="shared" ca="1" si="87"/>
        <v>0.77703070842590261</v>
      </c>
      <c r="AL324">
        <f t="shared" ca="1" si="88"/>
        <v>0.81073294290917985</v>
      </c>
      <c r="AM324">
        <f t="shared" ca="1" si="89"/>
        <v>0.90248393373230018</v>
      </c>
      <c r="AN324">
        <f t="shared" ca="1" si="90"/>
        <v>0.93535634342730156</v>
      </c>
      <c r="AP324" s="1"/>
      <c r="AQ324" s="26"/>
    </row>
    <row r="325" spans="2:43">
      <c r="B325" s="1">
        <v>40956</v>
      </c>
      <c r="C325">
        <v>14.891</v>
      </c>
      <c r="D325">
        <v>2.02</v>
      </c>
      <c r="E325">
        <v>0.1</v>
      </c>
      <c r="F325">
        <v>1.806</v>
      </c>
      <c r="G325">
        <v>2798.83</v>
      </c>
      <c r="I325" s="14">
        <f t="shared" si="75"/>
        <v>-3.3930193330738323E-2</v>
      </c>
      <c r="J325" s="15">
        <f t="shared" si="76"/>
        <v>0</v>
      </c>
      <c r="K325" s="15">
        <f t="shared" si="77"/>
        <v>0.11111111111111116</v>
      </c>
      <c r="L325" s="15">
        <f t="shared" si="77"/>
        <v>-1.0952902519167584E-2</v>
      </c>
      <c r="M325" s="16">
        <f t="shared" si="78"/>
        <v>2.8267123212179834E-2</v>
      </c>
      <c r="O325" s="13">
        <f t="shared" si="79"/>
        <v>1.6557003815301313E-2</v>
      </c>
      <c r="Q325" s="5">
        <f t="shared" si="81"/>
        <v>163.94448179913314</v>
      </c>
      <c r="R325" s="6">
        <f t="shared" si="82"/>
        <v>173.16385054662217</v>
      </c>
      <c r="T325" s="11">
        <f t="shared" si="73"/>
        <v>0.94675927615153821</v>
      </c>
      <c r="V325" s="9">
        <v>40956</v>
      </c>
      <c r="W325">
        <v>61553.452599999997</v>
      </c>
      <c r="X325">
        <v>2654.9079999999999</v>
      </c>
      <c r="Y325">
        <v>16.203800000000001</v>
      </c>
      <c r="Z325">
        <v>2161.0272</v>
      </c>
      <c r="AC325" s="24">
        <f t="shared" si="83"/>
        <v>-3.185351876554221E-2</v>
      </c>
      <c r="AE325" s="5">
        <f t="shared" si="84"/>
        <v>141.00080152624759</v>
      </c>
      <c r="AF325" s="6">
        <f t="shared" si="85"/>
        <v>173.16385054662217</v>
      </c>
      <c r="AH325" s="1">
        <f t="shared" si="74"/>
        <v>40956</v>
      </c>
      <c r="AI325">
        <f t="shared" si="80"/>
        <v>0.81426233640077728</v>
      </c>
      <c r="AJ325">
        <f t="shared" ca="1" si="86"/>
        <v>0.75792524834847763</v>
      </c>
      <c r="AK325">
        <f t="shared" ca="1" si="87"/>
        <v>0.77703070842590261</v>
      </c>
      <c r="AL325">
        <f t="shared" ca="1" si="88"/>
        <v>0.82071459475467856</v>
      </c>
      <c r="AM325">
        <f t="shared" ca="1" si="89"/>
        <v>0.90248393373230018</v>
      </c>
      <c r="AN325">
        <f t="shared" ca="1" si="90"/>
        <v>0.93535634342730156</v>
      </c>
      <c r="AP325" s="1"/>
      <c r="AQ325" s="26"/>
    </row>
    <row r="326" spans="2:43">
      <c r="B326" s="1">
        <v>40963</v>
      </c>
      <c r="C326">
        <v>15.128</v>
      </c>
      <c r="D326">
        <v>2.02</v>
      </c>
      <c r="E326">
        <v>0.11</v>
      </c>
      <c r="F326">
        <v>1.78</v>
      </c>
      <c r="G326">
        <v>2762.61</v>
      </c>
      <c r="I326" s="14">
        <f t="shared" si="75"/>
        <v>1.5915653750587566E-2</v>
      </c>
      <c r="J326" s="15">
        <f t="shared" si="76"/>
        <v>0</v>
      </c>
      <c r="K326" s="15">
        <f t="shared" si="77"/>
        <v>9.9999999999999867E-2</v>
      </c>
      <c r="L326" s="15">
        <f t="shared" si="77"/>
        <v>-1.439645625692143E-2</v>
      </c>
      <c r="M326" s="16">
        <f t="shared" si="78"/>
        <v>-1.2941121825905788E-2</v>
      </c>
      <c r="O326" s="13">
        <f t="shared" si="79"/>
        <v>2.5379799373416501E-2</v>
      </c>
      <c r="Q326" s="5">
        <f t="shared" si="81"/>
        <v>168.10535985557385</v>
      </c>
      <c r="R326" s="6">
        <f t="shared" si="82"/>
        <v>170.92291606085539</v>
      </c>
      <c r="T326" s="11">
        <f t="shared" ref="T326:T389" si="91">+Q326/R326</f>
        <v>0.98351563224981275</v>
      </c>
      <c r="V326" s="9">
        <v>40963</v>
      </c>
      <c r="W326">
        <v>62536.734600000003</v>
      </c>
      <c r="X326">
        <v>2654.9079999999999</v>
      </c>
      <c r="Y326">
        <v>17.845099999999999</v>
      </c>
      <c r="Z326">
        <v>2129.2474000000002</v>
      </c>
      <c r="AC326" s="24">
        <f t="shared" si="83"/>
        <v>1.4312935416847087E-2</v>
      </c>
      <c r="AE326" s="5">
        <f t="shared" si="84"/>
        <v>143.01893689221646</v>
      </c>
      <c r="AF326" s="6">
        <f t="shared" si="85"/>
        <v>170.92291606085539</v>
      </c>
      <c r="AH326" s="1">
        <f t="shared" ref="AH326:AH389" si="92">+B326</f>
        <v>40963</v>
      </c>
      <c r="AI326">
        <f t="shared" si="80"/>
        <v>0.83674524275782891</v>
      </c>
      <c r="AJ326">
        <f t="shared" ca="1" si="86"/>
        <v>0.75792524834847763</v>
      </c>
      <c r="AK326">
        <f t="shared" ca="1" si="87"/>
        <v>0.77822281840023944</v>
      </c>
      <c r="AL326">
        <f t="shared" ca="1" si="88"/>
        <v>0.82183722736330667</v>
      </c>
      <c r="AM326">
        <f t="shared" ca="1" si="89"/>
        <v>0.90248393373230018</v>
      </c>
      <c r="AN326">
        <f t="shared" ca="1" si="90"/>
        <v>0.93535634342730156</v>
      </c>
      <c r="AP326" s="1"/>
      <c r="AQ326" s="26"/>
    </row>
    <row r="327" spans="2:43">
      <c r="B327" s="1">
        <v>40970</v>
      </c>
      <c r="C327">
        <v>13.558999999999999</v>
      </c>
      <c r="D327">
        <v>2.0299999999999998</v>
      </c>
      <c r="E327">
        <v>0.13</v>
      </c>
      <c r="F327">
        <v>1.853</v>
      </c>
      <c r="G327">
        <v>2757.3</v>
      </c>
      <c r="I327" s="14">
        <f t="shared" ref="I327:I390" si="93">+C327/C326-1</f>
        <v>-0.10371496562665261</v>
      </c>
      <c r="J327" s="15">
        <f t="shared" ref="J327:J390" si="94">+D327/D326-1</f>
        <v>4.9504950495049549E-3</v>
      </c>
      <c r="K327" s="15">
        <f t="shared" ref="K327:L390" si="95">+E327/E326-1</f>
        <v>0.18181818181818188</v>
      </c>
      <c r="L327" s="15">
        <f t="shared" si="95"/>
        <v>4.1011235955056069E-2</v>
      </c>
      <c r="M327" s="16">
        <f t="shared" ref="M327:M390" si="96">+G327/G326-1</f>
        <v>-1.9220954097755039E-3</v>
      </c>
      <c r="O327" s="13">
        <f t="shared" ref="O327:O390" si="97">+AVERAGE(I327:L327)</f>
        <v>3.1016236799022573E-2</v>
      </c>
      <c r="Q327" s="5">
        <f t="shared" si="81"/>
        <v>173.31935550403924</v>
      </c>
      <c r="R327" s="6">
        <f t="shared" si="82"/>
        <v>170.59438590846938</v>
      </c>
      <c r="T327" s="11">
        <f t="shared" si="91"/>
        <v>1.0159733837726168</v>
      </c>
      <c r="V327" s="9">
        <v>40970</v>
      </c>
      <c r="W327">
        <v>56047.073499999999</v>
      </c>
      <c r="X327">
        <v>2668.0511999999999</v>
      </c>
      <c r="Y327">
        <v>21.101500000000001</v>
      </c>
      <c r="Z327">
        <v>2216.6419000000001</v>
      </c>
      <c r="AC327" s="24">
        <f t="shared" si="83"/>
        <v>-9.4778800491112175E-2</v>
      </c>
      <c r="AE327" s="5">
        <f t="shared" si="84"/>
        <v>129.46377360605811</v>
      </c>
      <c r="AF327" s="6">
        <f t="shared" si="85"/>
        <v>170.59438590846938</v>
      </c>
      <c r="AH327" s="1">
        <f t="shared" si="92"/>
        <v>40970</v>
      </c>
      <c r="AI327">
        <f t="shared" ref="AI327:AI390" si="98">+(AE327/$AE$6)/(AF327/$AF$6)</f>
        <v>0.75889820709293765</v>
      </c>
      <c r="AJ327">
        <f t="shared" ca="1" si="86"/>
        <v>0.75792524834847763</v>
      </c>
      <c r="AK327">
        <f t="shared" ca="1" si="87"/>
        <v>0.77822281840023944</v>
      </c>
      <c r="AL327">
        <f t="shared" ca="1" si="88"/>
        <v>0.82183722736330667</v>
      </c>
      <c r="AM327">
        <f t="shared" ca="1" si="89"/>
        <v>0.90248393373230018</v>
      </c>
      <c r="AN327">
        <f t="shared" ca="1" si="90"/>
        <v>0.93535634342730156</v>
      </c>
      <c r="AP327" s="1"/>
      <c r="AQ327" s="26"/>
    </row>
    <row r="328" spans="2:43">
      <c r="B328" s="1">
        <v>40977</v>
      </c>
      <c r="C328">
        <v>12.702</v>
      </c>
      <c r="D328">
        <v>1.98</v>
      </c>
      <c r="E328">
        <v>0.13500000000000001</v>
      </c>
      <c r="F328">
        <v>1.8260000000000001</v>
      </c>
      <c r="G328">
        <v>2665.2</v>
      </c>
      <c r="I328" s="14">
        <f t="shared" si="93"/>
        <v>-6.3205251124714201E-2</v>
      </c>
      <c r="J328" s="15">
        <f t="shared" si="94"/>
        <v>-2.4630541871921152E-2</v>
      </c>
      <c r="K328" s="15">
        <f t="shared" si="95"/>
        <v>3.8461538461538547E-2</v>
      </c>
      <c r="L328" s="15">
        <f t="shared" si="95"/>
        <v>-1.4570966001079322E-2</v>
      </c>
      <c r="M328" s="16">
        <f t="shared" si="96"/>
        <v>-3.3402241323033488E-2</v>
      </c>
      <c r="O328" s="13">
        <f t="shared" si="97"/>
        <v>-1.5986305134044032E-2</v>
      </c>
      <c r="Q328" s="5">
        <f t="shared" ref="Q328:Q391" si="99">+Q327*(1+O328)</f>
        <v>170.54861940131579</v>
      </c>
      <c r="R328" s="6">
        <f t="shared" ref="R328:R391" si="100">+R327*(1+M328)</f>
        <v>164.89615106199997</v>
      </c>
      <c r="T328" s="11">
        <f t="shared" si="91"/>
        <v>1.0342789586228154</v>
      </c>
      <c r="V328" s="9">
        <v>40977</v>
      </c>
      <c r="W328">
        <v>52507.258300000001</v>
      </c>
      <c r="X328">
        <v>2602.3355999999999</v>
      </c>
      <c r="Y328">
        <v>21.909099999999999</v>
      </c>
      <c r="Z328">
        <v>2184.8620999999998</v>
      </c>
      <c r="AC328" s="24">
        <f t="shared" ref="AC328:AC391" si="101">+SUMPRODUCT(I328:L328,W327:Z327)/SUM(W327:AA327)</f>
        <v>-5.9712890192585799E-2</v>
      </c>
      <c r="AE328" s="5">
        <f t="shared" ref="AE328:AE391" si="102">+AE327*(1+AC328)</f>
        <v>121.73311750880177</v>
      </c>
      <c r="AF328" s="6">
        <f t="shared" ref="AF328:AF391" si="103">+AF327*(1+M328)</f>
        <v>164.89615106199997</v>
      </c>
      <c r="AH328" s="1">
        <f t="shared" si="92"/>
        <v>40977</v>
      </c>
      <c r="AI328">
        <f t="shared" si="98"/>
        <v>0.73824110947884303</v>
      </c>
      <c r="AJ328">
        <f t="shared" ca="1" si="86"/>
        <v>0.75760787002771401</v>
      </c>
      <c r="AK328">
        <f t="shared" ca="1" si="87"/>
        <v>0.77326472533119794</v>
      </c>
      <c r="AL328">
        <f t="shared" ca="1" si="88"/>
        <v>0.81313970379214928</v>
      </c>
      <c r="AM328">
        <f t="shared" ca="1" si="89"/>
        <v>0.90248393373230018</v>
      </c>
      <c r="AN328">
        <f t="shared" ca="1" si="90"/>
        <v>0.93535634342730156</v>
      </c>
      <c r="AP328" s="1"/>
      <c r="AQ328" s="26"/>
    </row>
    <row r="329" spans="2:43">
      <c r="B329" s="1">
        <v>40984</v>
      </c>
      <c r="C329">
        <v>13.083</v>
      </c>
      <c r="D329">
        <v>1.95</v>
      </c>
      <c r="E329">
        <v>0.14299999999999999</v>
      </c>
      <c r="F329">
        <v>1.833</v>
      </c>
      <c r="G329">
        <v>2765.22</v>
      </c>
      <c r="I329" s="14">
        <f t="shared" si="93"/>
        <v>2.999527633443555E-2</v>
      </c>
      <c r="J329" s="15">
        <f t="shared" si="94"/>
        <v>-1.5151515151515138E-2</v>
      </c>
      <c r="K329" s="15">
        <f t="shared" si="95"/>
        <v>5.9259259259259123E-2</v>
      </c>
      <c r="L329" s="15">
        <f t="shared" si="95"/>
        <v>3.8335158817086601E-3</v>
      </c>
      <c r="M329" s="16">
        <f t="shared" si="96"/>
        <v>3.7528140477262495E-2</v>
      </c>
      <c r="O329" s="13">
        <f t="shared" si="97"/>
        <v>1.9484134080972049E-2</v>
      </c>
      <c r="Q329" s="5">
        <f t="shared" si="99"/>
        <v>173.87161156905569</v>
      </c>
      <c r="R329" s="6">
        <f t="shared" si="100"/>
        <v>171.08439698321462</v>
      </c>
      <c r="T329" s="11">
        <f t="shared" si="91"/>
        <v>1.0162914598583441</v>
      </c>
      <c r="V329" s="9">
        <v>40984</v>
      </c>
      <c r="W329">
        <v>54080.5095</v>
      </c>
      <c r="X329">
        <v>2562.9063000000001</v>
      </c>
      <c r="Y329">
        <v>23.185600000000001</v>
      </c>
      <c r="Z329">
        <v>2192.8069999999998</v>
      </c>
      <c r="AC329" s="24">
        <f t="shared" si="101"/>
        <v>2.6959393061652615E-2</v>
      </c>
      <c r="AE329" s="5">
        <f t="shared" si="102"/>
        <v>125.01496847234189</v>
      </c>
      <c r="AF329" s="6">
        <f t="shared" si="103"/>
        <v>171.08439698321462</v>
      </c>
      <c r="AH329" s="1">
        <f t="shared" si="92"/>
        <v>40984</v>
      </c>
      <c r="AI329">
        <f t="shared" si="98"/>
        <v>0.73072103988891113</v>
      </c>
      <c r="AJ329">
        <f t="shared" ca="1" si="86"/>
        <v>0.75647417135225792</v>
      </c>
      <c r="AK329">
        <f t="shared" ca="1" si="87"/>
        <v>0.76995464832759242</v>
      </c>
      <c r="AL329">
        <f t="shared" ca="1" si="88"/>
        <v>0.81073294290917985</v>
      </c>
      <c r="AM329">
        <f t="shared" ca="1" si="89"/>
        <v>0.90248393373230018</v>
      </c>
      <c r="AN329">
        <f t="shared" ca="1" si="90"/>
        <v>0.93535634342730156</v>
      </c>
      <c r="AP329" s="1"/>
      <c r="AQ329" s="26"/>
    </row>
    <row r="330" spans="2:43">
      <c r="B330" s="1">
        <v>40991</v>
      </c>
      <c r="C330">
        <v>13.868</v>
      </c>
      <c r="D330">
        <v>1.74</v>
      </c>
      <c r="E330">
        <v>0.13500000000000001</v>
      </c>
      <c r="F330">
        <v>1.893</v>
      </c>
      <c r="G330">
        <v>2711.87</v>
      </c>
      <c r="I330" s="14">
        <f t="shared" si="93"/>
        <v>6.0001528701368212E-2</v>
      </c>
      <c r="J330" s="15">
        <f t="shared" si="94"/>
        <v>-0.10769230769230764</v>
      </c>
      <c r="K330" s="15">
        <f t="shared" si="95"/>
        <v>-5.5944055944055826E-2</v>
      </c>
      <c r="L330" s="15">
        <f t="shared" si="95"/>
        <v>3.2733224222585955E-2</v>
      </c>
      <c r="M330" s="16">
        <f t="shared" si="96"/>
        <v>-1.9293220792559018E-2</v>
      </c>
      <c r="O330" s="13">
        <f t="shared" si="97"/>
        <v>-1.7725402678102326E-2</v>
      </c>
      <c r="Q330" s="5">
        <f t="shared" si="99"/>
        <v>170.78966723970359</v>
      </c>
      <c r="R330" s="6">
        <f t="shared" si="100"/>
        <v>167.78362793805564</v>
      </c>
      <c r="T330" s="11">
        <f t="shared" si="91"/>
        <v>1.0179161658297062</v>
      </c>
      <c r="V330" s="9">
        <v>40991</v>
      </c>
      <c r="W330">
        <v>57325.340100000001</v>
      </c>
      <c r="X330">
        <v>2286.9009999999998</v>
      </c>
      <c r="Y330">
        <v>21.882999999999999</v>
      </c>
      <c r="Z330">
        <v>2264.3116</v>
      </c>
      <c r="AC330" s="24">
        <f t="shared" si="101"/>
        <v>5.1638108136456772E-2</v>
      </c>
      <c r="AE330" s="5">
        <f t="shared" si="102"/>
        <v>131.47050493299241</v>
      </c>
      <c r="AF330" s="6">
        <f t="shared" si="103"/>
        <v>167.78362793805564</v>
      </c>
      <c r="AH330" s="1">
        <f t="shared" si="92"/>
        <v>40991</v>
      </c>
      <c r="AI330">
        <f t="shared" si="98"/>
        <v>0.7835717140502545</v>
      </c>
      <c r="AJ330">
        <f t="shared" ca="1" si="86"/>
        <v>0.75369890390906191</v>
      </c>
      <c r="AK330">
        <f t="shared" ca="1" si="87"/>
        <v>0.76662722423838703</v>
      </c>
      <c r="AL330">
        <f t="shared" ca="1" si="88"/>
        <v>0.80836740107070049</v>
      </c>
      <c r="AM330">
        <f t="shared" ca="1" si="89"/>
        <v>0.90248393373230018</v>
      </c>
      <c r="AN330">
        <f t="shared" ca="1" si="90"/>
        <v>0.93535634342730156</v>
      </c>
      <c r="AP330" s="1"/>
      <c r="AQ330" s="26"/>
    </row>
    <row r="331" spans="2:43">
      <c r="B331" s="1">
        <v>40998</v>
      </c>
      <c r="C331">
        <v>13.987</v>
      </c>
      <c r="D331">
        <v>1.77</v>
      </c>
      <c r="E331">
        <v>0.13</v>
      </c>
      <c r="F331">
        <v>1.913</v>
      </c>
      <c r="G331">
        <v>2683.99</v>
      </c>
      <c r="I331" s="14">
        <f t="shared" si="93"/>
        <v>8.5809056821459784E-3</v>
      </c>
      <c r="J331" s="15">
        <f t="shared" si="94"/>
        <v>1.7241379310344751E-2</v>
      </c>
      <c r="K331" s="15">
        <f t="shared" si="95"/>
        <v>-3.703703703703709E-2</v>
      </c>
      <c r="L331" s="15">
        <f t="shared" si="95"/>
        <v>1.0565240359218242E-2</v>
      </c>
      <c r="M331" s="16">
        <f t="shared" si="96"/>
        <v>-1.0280728795996952E-2</v>
      </c>
      <c r="O331" s="13">
        <f t="shared" si="97"/>
        <v>-1.6237792133202977E-4</v>
      </c>
      <c r="Q331" s="5">
        <f t="shared" si="99"/>
        <v>170.76193476855221</v>
      </c>
      <c r="R331" s="6">
        <f t="shared" si="100"/>
        <v>166.05868996281603</v>
      </c>
      <c r="T331" s="11">
        <f t="shared" si="91"/>
        <v>1.0283227864003344</v>
      </c>
      <c r="V331" s="9">
        <v>40998</v>
      </c>
      <c r="W331">
        <v>57816.981099999997</v>
      </c>
      <c r="X331">
        <v>2326.3303000000001</v>
      </c>
      <c r="Y331">
        <v>21.101500000000001</v>
      </c>
      <c r="Z331">
        <v>2288.1464999999998</v>
      </c>
      <c r="AC331" s="24">
        <f t="shared" si="101"/>
        <v>8.9573374953954114E-3</v>
      </c>
      <c r="AE331" s="5">
        <f t="shared" si="102"/>
        <v>132.6481306163673</v>
      </c>
      <c r="AF331" s="6">
        <f t="shared" si="103"/>
        <v>166.05868996281603</v>
      </c>
      <c r="AH331" s="1">
        <f t="shared" si="92"/>
        <v>40998</v>
      </c>
      <c r="AI331">
        <f t="shared" si="98"/>
        <v>0.79880270430936162</v>
      </c>
      <c r="AJ331">
        <f t="shared" ca="1" si="86"/>
        <v>0.75647417135225792</v>
      </c>
      <c r="AK331">
        <f t="shared" ca="1" si="87"/>
        <v>0.76995464832759242</v>
      </c>
      <c r="AL331">
        <f t="shared" ca="1" si="88"/>
        <v>0.80836740107070049</v>
      </c>
      <c r="AM331">
        <f t="shared" ca="1" si="89"/>
        <v>0.90248393373230018</v>
      </c>
      <c r="AN331">
        <f t="shared" ca="1" si="90"/>
        <v>0.93535634342730156</v>
      </c>
      <c r="AP331" s="1"/>
      <c r="AQ331" s="26"/>
    </row>
    <row r="332" spans="2:43">
      <c r="B332" s="1">
        <v>41005</v>
      </c>
      <c r="C332">
        <v>11.893000000000001</v>
      </c>
      <c r="D332">
        <v>1.68</v>
      </c>
      <c r="E332">
        <v>0.13100000000000001</v>
      </c>
      <c r="F332">
        <v>1.879</v>
      </c>
      <c r="G332">
        <v>2557.46</v>
      </c>
      <c r="I332" s="14">
        <f t="shared" si="93"/>
        <v>-0.14971044541359835</v>
      </c>
      <c r="J332" s="15">
        <f t="shared" si="94"/>
        <v>-5.0847457627118731E-2</v>
      </c>
      <c r="K332" s="15">
        <f t="shared" si="95"/>
        <v>7.692307692307665E-3</v>
      </c>
      <c r="L332" s="15">
        <f t="shared" si="95"/>
        <v>-1.7773131207527437E-2</v>
      </c>
      <c r="M332" s="16">
        <f t="shared" si="96"/>
        <v>-4.7142500530925835E-2</v>
      </c>
      <c r="O332" s="13">
        <f t="shared" si="97"/>
        <v>-5.2659681638984213E-2</v>
      </c>
      <c r="Q332" s="5">
        <f t="shared" si="99"/>
        <v>161.76966564758328</v>
      </c>
      <c r="R332" s="6">
        <f t="shared" si="100"/>
        <v>158.23026808307912</v>
      </c>
      <c r="T332" s="11">
        <f t="shared" si="91"/>
        <v>1.0223686504951492</v>
      </c>
      <c r="V332" s="9">
        <v>41005</v>
      </c>
      <c r="W332">
        <v>49164.099499999997</v>
      </c>
      <c r="X332">
        <v>2208.0423000000001</v>
      </c>
      <c r="Y332">
        <v>21.309899999999999</v>
      </c>
      <c r="Z332">
        <v>2248.4216999999999</v>
      </c>
      <c r="AC332" s="24">
        <f t="shared" si="101"/>
        <v>-0.14114071973553585</v>
      </c>
      <c r="AE332" s="5">
        <f t="shared" si="102"/>
        <v>113.92607798959985</v>
      </c>
      <c r="AF332" s="6">
        <f t="shared" si="103"/>
        <v>158.23026808307912</v>
      </c>
      <c r="AH332" s="1">
        <f t="shared" si="92"/>
        <v>41005</v>
      </c>
      <c r="AI332">
        <f t="shared" si="98"/>
        <v>0.72000180098148303</v>
      </c>
      <c r="AJ332">
        <f t="shared" ca="1" si="86"/>
        <v>0.75760787002771401</v>
      </c>
      <c r="AK332">
        <f t="shared" ca="1" si="87"/>
        <v>0.77326472533119794</v>
      </c>
      <c r="AL332">
        <f t="shared" ca="1" si="88"/>
        <v>0.80836740107070049</v>
      </c>
      <c r="AM332">
        <f t="shared" ca="1" si="89"/>
        <v>0.90248393373230018</v>
      </c>
      <c r="AN332">
        <f t="shared" ca="1" si="90"/>
        <v>0.93535634342730156</v>
      </c>
      <c r="AP332" s="1"/>
      <c r="AQ332" s="26"/>
    </row>
    <row r="333" spans="2:43">
      <c r="B333" s="1">
        <v>41012</v>
      </c>
      <c r="C333">
        <v>11.313000000000001</v>
      </c>
      <c r="D333">
        <v>1.66</v>
      </c>
      <c r="E333">
        <v>0.115</v>
      </c>
      <c r="F333">
        <v>2.0049999999999999</v>
      </c>
      <c r="G333">
        <v>2502.08</v>
      </c>
      <c r="I333" s="14">
        <f t="shared" si="93"/>
        <v>-4.8768182964769147E-2</v>
      </c>
      <c r="J333" s="15">
        <f t="shared" si="94"/>
        <v>-1.1904761904761862E-2</v>
      </c>
      <c r="K333" s="15">
        <f t="shared" si="95"/>
        <v>-0.12213740458015265</v>
      </c>
      <c r="L333" s="15">
        <f t="shared" si="95"/>
        <v>6.7056945183608274E-2</v>
      </c>
      <c r="M333" s="16">
        <f t="shared" si="96"/>
        <v>-2.1654297623423302E-2</v>
      </c>
      <c r="O333" s="13">
        <f t="shared" si="97"/>
        <v>-2.8938351066518847E-2</v>
      </c>
      <c r="Q333" s="5">
        <f t="shared" si="99"/>
        <v>157.08831827116015</v>
      </c>
      <c r="R333" s="6">
        <f t="shared" si="100"/>
        <v>154.80390276497408</v>
      </c>
      <c r="T333" s="11">
        <f t="shared" si="91"/>
        <v>1.0147568340680293</v>
      </c>
      <c r="V333" s="9">
        <v>41012</v>
      </c>
      <c r="W333">
        <v>46764.891499999998</v>
      </c>
      <c r="X333">
        <v>2181.7561000000001</v>
      </c>
      <c r="Y333">
        <v>18.6266</v>
      </c>
      <c r="Z333">
        <v>2399.3757999999998</v>
      </c>
      <c r="AC333" s="24">
        <f t="shared" si="101"/>
        <v>-4.2425074266004018E-2</v>
      </c>
      <c r="AE333" s="5">
        <f t="shared" si="102"/>
        <v>109.0927556700565</v>
      </c>
      <c r="AF333" s="6">
        <f t="shared" si="103"/>
        <v>154.80390276497408</v>
      </c>
      <c r="AH333" s="1">
        <f t="shared" si="92"/>
        <v>41012</v>
      </c>
      <c r="AI333">
        <f t="shared" si="98"/>
        <v>0.70471579670496398</v>
      </c>
      <c r="AJ333">
        <f t="shared" ca="1" si="86"/>
        <v>0.75760787002771401</v>
      </c>
      <c r="AK333">
        <f t="shared" ca="1" si="87"/>
        <v>0.77326472533119794</v>
      </c>
      <c r="AL333">
        <f t="shared" ca="1" si="88"/>
        <v>0.80836740107070049</v>
      </c>
      <c r="AM333">
        <f t="shared" ca="1" si="89"/>
        <v>0.90248393373230018</v>
      </c>
      <c r="AN333">
        <f t="shared" ca="1" si="90"/>
        <v>0.93535634342730156</v>
      </c>
      <c r="AP333" s="1"/>
      <c r="AQ333" s="26"/>
    </row>
    <row r="334" spans="2:43">
      <c r="B334" s="1">
        <v>41019</v>
      </c>
      <c r="C334">
        <v>7.8019999999999996</v>
      </c>
      <c r="D334">
        <v>1.57</v>
      </c>
      <c r="E334">
        <v>0.115</v>
      </c>
      <c r="F334">
        <v>1.6539999999999999</v>
      </c>
      <c r="G334">
        <v>2338.48</v>
      </c>
      <c r="I334" s="14">
        <f t="shared" si="93"/>
        <v>-0.31035092371607897</v>
      </c>
      <c r="J334" s="15">
        <f t="shared" si="94"/>
        <v>-5.4216867469879415E-2</v>
      </c>
      <c r="K334" s="15">
        <f t="shared" si="95"/>
        <v>0</v>
      </c>
      <c r="L334" s="15">
        <f t="shared" si="95"/>
        <v>-0.17506234413965083</v>
      </c>
      <c r="M334" s="16">
        <f t="shared" si="96"/>
        <v>-6.5385599181481013E-2</v>
      </c>
      <c r="O334" s="13">
        <f t="shared" si="97"/>
        <v>-0.1349075338314023</v>
      </c>
      <c r="Q334" s="5">
        <f t="shared" si="99"/>
        <v>135.89592065947551</v>
      </c>
      <c r="R334" s="6">
        <f t="shared" si="100"/>
        <v>144.68195682705453</v>
      </c>
      <c r="T334" s="11">
        <f t="shared" si="91"/>
        <v>0.93927344943169788</v>
      </c>
      <c r="V334" s="9">
        <v>41019</v>
      </c>
      <c r="W334">
        <v>32251.649300000001</v>
      </c>
      <c r="X334">
        <v>2063.4681</v>
      </c>
      <c r="Y334">
        <v>18.6006</v>
      </c>
      <c r="Z334">
        <v>1978.2933</v>
      </c>
      <c r="AC334" s="24">
        <f t="shared" si="101"/>
        <v>-0.29303919345021251</v>
      </c>
      <c r="AE334" s="5">
        <f t="shared" si="102"/>
        <v>77.124302537242045</v>
      </c>
      <c r="AF334" s="6">
        <f t="shared" si="103"/>
        <v>144.68195682705453</v>
      </c>
      <c r="AH334" s="1">
        <f t="shared" si="92"/>
        <v>41019</v>
      </c>
      <c r="AI334">
        <f t="shared" si="98"/>
        <v>0.53306095817761512</v>
      </c>
      <c r="AJ334">
        <f t="shared" ca="1" si="86"/>
        <v>0.75647417135225792</v>
      </c>
      <c r="AK334">
        <f t="shared" ca="1" si="87"/>
        <v>0.77326472533119794</v>
      </c>
      <c r="AL334">
        <f t="shared" ca="1" si="88"/>
        <v>0.80836740107070049</v>
      </c>
      <c r="AM334">
        <f t="shared" ca="1" si="89"/>
        <v>0.90248393373230018</v>
      </c>
      <c r="AN334">
        <f t="shared" ca="1" si="90"/>
        <v>0.93535634342730156</v>
      </c>
      <c r="AP334" s="1"/>
      <c r="AQ334" s="26"/>
    </row>
    <row r="335" spans="2:43">
      <c r="B335" s="1">
        <v>41026</v>
      </c>
      <c r="C335">
        <v>7.2309999999999999</v>
      </c>
      <c r="D335">
        <v>1.39</v>
      </c>
      <c r="E335">
        <v>0.111</v>
      </c>
      <c r="F335">
        <v>1.746</v>
      </c>
      <c r="G335">
        <v>2271.86</v>
      </c>
      <c r="I335" s="14">
        <f t="shared" si="93"/>
        <v>-7.318636247116117E-2</v>
      </c>
      <c r="J335" s="15">
        <f t="shared" si="94"/>
        <v>-0.11464968152866251</v>
      </c>
      <c r="K335" s="15">
        <f t="shared" si="95"/>
        <v>-3.4782608695652195E-2</v>
      </c>
      <c r="L335" s="15">
        <f t="shared" si="95"/>
        <v>5.5622732769044836E-2</v>
      </c>
      <c r="M335" s="16">
        <f t="shared" si="96"/>
        <v>-2.8488590879545694E-2</v>
      </c>
      <c r="O335" s="13">
        <f t="shared" si="97"/>
        <v>-4.1748979981607759E-2</v>
      </c>
      <c r="Q335" s="5">
        <f t="shared" si="99"/>
        <v>130.22240458828091</v>
      </c>
      <c r="R335" s="6">
        <f t="shared" si="100"/>
        <v>140.56017175135648</v>
      </c>
      <c r="T335" s="11">
        <f t="shared" si="91"/>
        <v>0.92645308386957204</v>
      </c>
      <c r="V335" s="9">
        <v>41026</v>
      </c>
      <c r="W335">
        <v>29891.772499999999</v>
      </c>
      <c r="X335">
        <v>1826.8922</v>
      </c>
      <c r="Y335">
        <v>17.975300000000001</v>
      </c>
      <c r="Z335">
        <v>2089.5225999999998</v>
      </c>
      <c r="AC335" s="24">
        <f t="shared" si="101"/>
        <v>-6.8505314501781364E-2</v>
      </c>
      <c r="AE335" s="5">
        <f t="shared" si="102"/>
        <v>71.840877936197742</v>
      </c>
      <c r="AF335" s="6">
        <f t="shared" si="103"/>
        <v>140.56017175135648</v>
      </c>
      <c r="AH335" s="1">
        <f t="shared" si="92"/>
        <v>41026</v>
      </c>
      <c r="AI335">
        <f t="shared" si="98"/>
        <v>0.51110408475653013</v>
      </c>
      <c r="AJ335">
        <f t="shared" ca="1" si="86"/>
        <v>0.75647417135225792</v>
      </c>
      <c r="AK335">
        <f t="shared" ca="1" si="87"/>
        <v>0.77326472533119794</v>
      </c>
      <c r="AL335">
        <f t="shared" ca="1" si="88"/>
        <v>0.80836740107070049</v>
      </c>
      <c r="AM335">
        <f t="shared" ca="1" si="89"/>
        <v>0.90248393373230018</v>
      </c>
      <c r="AN335">
        <f t="shared" ca="1" si="90"/>
        <v>0.93535634342730156</v>
      </c>
      <c r="AP335" s="1"/>
      <c r="AQ335" s="26"/>
    </row>
    <row r="336" spans="2:43">
      <c r="B336" s="1">
        <v>41033</v>
      </c>
      <c r="C336">
        <v>8.0690000000000008</v>
      </c>
      <c r="D336">
        <v>1.35</v>
      </c>
      <c r="E336">
        <v>0.104</v>
      </c>
      <c r="F336">
        <v>1.9059999999999999</v>
      </c>
      <c r="G336">
        <v>2215.34</v>
      </c>
      <c r="I336" s="14">
        <f t="shared" si="93"/>
        <v>0.11588991840685958</v>
      </c>
      <c r="J336" s="15">
        <f t="shared" si="94"/>
        <v>-2.8776978417266008E-2</v>
      </c>
      <c r="K336" s="15">
        <f t="shared" si="95"/>
        <v>-6.3063063063063085E-2</v>
      </c>
      <c r="L336" s="15">
        <f t="shared" si="95"/>
        <v>9.1638029782359576E-2</v>
      </c>
      <c r="M336" s="16">
        <f t="shared" si="96"/>
        <v>-2.4878293556821252E-2</v>
      </c>
      <c r="O336" s="13">
        <f t="shared" si="97"/>
        <v>2.8921976677222516E-2</v>
      </c>
      <c r="Q336" s="5">
        <f t="shared" si="99"/>
        <v>133.98869393663503</v>
      </c>
      <c r="R336" s="6">
        <f t="shared" si="100"/>
        <v>137.06327453612903</v>
      </c>
      <c r="T336" s="11">
        <f t="shared" si="91"/>
        <v>0.97756816616340536</v>
      </c>
      <c r="V336" s="9">
        <v>41033</v>
      </c>
      <c r="W336">
        <v>33352.9251</v>
      </c>
      <c r="X336">
        <v>1774.3197</v>
      </c>
      <c r="Y336">
        <v>16.8291</v>
      </c>
      <c r="Z336">
        <v>2280.2015000000001</v>
      </c>
      <c r="AC336" s="24">
        <f t="shared" si="101"/>
        <v>0.10648351803948268</v>
      </c>
      <c r="AE336" s="5">
        <f t="shared" si="102"/>
        <v>79.490747357889134</v>
      </c>
      <c r="AF336" s="6">
        <f t="shared" si="103"/>
        <v>137.06327453612903</v>
      </c>
      <c r="AH336" s="1">
        <f t="shared" si="92"/>
        <v>41033</v>
      </c>
      <c r="AI336">
        <f t="shared" si="98"/>
        <v>0.57995657572689807</v>
      </c>
      <c r="AJ336">
        <f t="shared" ca="1" si="86"/>
        <v>0.74016344845522763</v>
      </c>
      <c r="AK336">
        <f t="shared" ca="1" si="87"/>
        <v>0.77326472533119794</v>
      </c>
      <c r="AL336">
        <f t="shared" ca="1" si="88"/>
        <v>0.80836740107070049</v>
      </c>
      <c r="AM336">
        <f t="shared" ca="1" si="89"/>
        <v>0.90248393373230018</v>
      </c>
      <c r="AN336">
        <f t="shared" ca="1" si="90"/>
        <v>0.93535634342730156</v>
      </c>
      <c r="AP336" s="1"/>
      <c r="AQ336" s="26"/>
    </row>
    <row r="337" spans="2:43">
      <c r="B337" s="1">
        <v>41040</v>
      </c>
      <c r="C337">
        <v>8.4969999999999999</v>
      </c>
      <c r="D337">
        <v>1.34</v>
      </c>
      <c r="E337">
        <v>0.11</v>
      </c>
      <c r="F337">
        <v>1.9259999999999999</v>
      </c>
      <c r="G337">
        <v>2304.61</v>
      </c>
      <c r="I337" s="14">
        <f t="shared" si="93"/>
        <v>5.3042508365348739E-2</v>
      </c>
      <c r="J337" s="15">
        <f t="shared" si="94"/>
        <v>-7.4074074074074181E-3</v>
      </c>
      <c r="K337" s="15">
        <f t="shared" si="95"/>
        <v>5.7692307692307709E-2</v>
      </c>
      <c r="L337" s="15">
        <f t="shared" si="95"/>
        <v>1.0493179433368249E-2</v>
      </c>
      <c r="M337" s="16">
        <f t="shared" si="96"/>
        <v>4.0296297633771738E-2</v>
      </c>
      <c r="O337" s="13">
        <f t="shared" si="97"/>
        <v>2.845514702090432E-2</v>
      </c>
      <c r="Q337" s="5">
        <f t="shared" si="99"/>
        <v>137.80136192174092</v>
      </c>
      <c r="R337" s="6">
        <f t="shared" si="100"/>
        <v>142.58641704149625</v>
      </c>
      <c r="T337" s="11">
        <f t="shared" si="91"/>
        <v>0.9664410171807406</v>
      </c>
      <c r="V337" s="9">
        <v>41040</v>
      </c>
      <c r="W337">
        <v>35122.832699999999</v>
      </c>
      <c r="X337">
        <v>1761.1766</v>
      </c>
      <c r="Y337">
        <v>17.839500000000001</v>
      </c>
      <c r="Z337">
        <v>2304.0364</v>
      </c>
      <c r="AC337" s="24">
        <f t="shared" si="101"/>
        <v>4.7586149733064194E-2</v>
      </c>
      <c r="AE337" s="5">
        <f t="shared" si="102"/>
        <v>83.273405964054831</v>
      </c>
      <c r="AF337" s="6">
        <f t="shared" si="103"/>
        <v>142.58641704149625</v>
      </c>
      <c r="AH337" s="1">
        <f t="shared" si="92"/>
        <v>41040</v>
      </c>
      <c r="AI337">
        <f t="shared" si="98"/>
        <v>0.58402060793645005</v>
      </c>
      <c r="AJ337">
        <f t="shared" ca="1" si="86"/>
        <v>0.73147304684790437</v>
      </c>
      <c r="AK337">
        <f t="shared" ca="1" si="87"/>
        <v>0.77326472533119794</v>
      </c>
      <c r="AL337">
        <f t="shared" ca="1" si="88"/>
        <v>0.80836740107070049</v>
      </c>
      <c r="AM337">
        <f t="shared" ca="1" si="89"/>
        <v>0.90248393373230018</v>
      </c>
      <c r="AN337">
        <f t="shared" ca="1" si="90"/>
        <v>0.93535634342730156</v>
      </c>
      <c r="AP337" s="1"/>
      <c r="AQ337" s="26"/>
    </row>
    <row r="338" spans="2:43">
      <c r="B338" s="1">
        <v>41047</v>
      </c>
      <c r="C338">
        <v>6.9930000000000003</v>
      </c>
      <c r="D338">
        <v>1.1000000000000001</v>
      </c>
      <c r="E338">
        <v>9.7000000000000003E-2</v>
      </c>
      <c r="F338">
        <v>1.8260000000000001</v>
      </c>
      <c r="G338">
        <v>2134.85</v>
      </c>
      <c r="I338" s="14">
        <f t="shared" si="93"/>
        <v>-0.1770036483464752</v>
      </c>
      <c r="J338" s="15">
        <f t="shared" si="94"/>
        <v>-0.17910447761194026</v>
      </c>
      <c r="K338" s="15">
        <f t="shared" si="95"/>
        <v>-0.11818181818181817</v>
      </c>
      <c r="L338" s="15">
        <f t="shared" si="95"/>
        <v>-5.1921079958463068E-2</v>
      </c>
      <c r="M338" s="16">
        <f t="shared" si="96"/>
        <v>-7.366105328016459E-2</v>
      </c>
      <c r="O338" s="13">
        <f t="shared" si="97"/>
        <v>-0.13155275602467417</v>
      </c>
      <c r="Q338" s="5">
        <f t="shared" si="99"/>
        <v>119.67321297698231</v>
      </c>
      <c r="R338" s="6">
        <f t="shared" si="100"/>
        <v>132.08335137877484</v>
      </c>
      <c r="T338" s="11">
        <f t="shared" si="91"/>
        <v>0.90604312903748163</v>
      </c>
      <c r="V338" s="9">
        <v>41047</v>
      </c>
      <c r="W338">
        <v>28908.4905</v>
      </c>
      <c r="X338">
        <v>1445.742</v>
      </c>
      <c r="Y338">
        <v>15.756</v>
      </c>
      <c r="Z338">
        <v>2184.8620999999998</v>
      </c>
      <c r="AC338" s="24">
        <f t="shared" si="101"/>
        <v>-0.16972045068849301</v>
      </c>
      <c r="AE338" s="5">
        <f t="shared" si="102"/>
        <v>69.140205973469605</v>
      </c>
      <c r="AF338" s="6">
        <f t="shared" si="103"/>
        <v>132.08335137877484</v>
      </c>
      <c r="AH338" s="1">
        <f t="shared" si="92"/>
        <v>41047</v>
      </c>
      <c r="AI338">
        <f t="shared" si="98"/>
        <v>0.52345890115398841</v>
      </c>
      <c r="AJ338">
        <f t="shared" ca="1" si="86"/>
        <v>0.72107372487222587</v>
      </c>
      <c r="AK338">
        <f t="shared" ca="1" si="87"/>
        <v>0.76995464832759242</v>
      </c>
      <c r="AL338">
        <f t="shared" ca="1" si="88"/>
        <v>0.80836740107070049</v>
      </c>
      <c r="AM338">
        <f t="shared" ca="1" si="89"/>
        <v>0.90248393373230018</v>
      </c>
      <c r="AN338">
        <f t="shared" ca="1" si="90"/>
        <v>0.93535634342730156</v>
      </c>
      <c r="AP338" s="1"/>
      <c r="AQ338" s="26"/>
    </row>
    <row r="339" spans="2:43">
      <c r="B339" s="1">
        <v>41054</v>
      </c>
      <c r="C339">
        <v>7.8970000000000002</v>
      </c>
      <c r="D339">
        <v>1.1599999999999999</v>
      </c>
      <c r="E339">
        <v>9.8000000000000004E-2</v>
      </c>
      <c r="F339">
        <v>1.9590000000000001</v>
      </c>
      <c r="G339">
        <v>2340.2600000000002</v>
      </c>
      <c r="I339" s="14">
        <f t="shared" si="93"/>
        <v>0.12927212927212928</v>
      </c>
      <c r="J339" s="15">
        <f t="shared" si="94"/>
        <v>5.4545454545454453E-2</v>
      </c>
      <c r="K339" s="15">
        <f t="shared" si="95"/>
        <v>1.0309278350515427E-2</v>
      </c>
      <c r="L339" s="15">
        <f t="shared" si="95"/>
        <v>7.283680175246432E-2</v>
      </c>
      <c r="M339" s="16">
        <f t="shared" si="96"/>
        <v>9.6217532847741261E-2</v>
      </c>
      <c r="O339" s="13">
        <f t="shared" si="97"/>
        <v>6.6740915980140869E-2</v>
      </c>
      <c r="Q339" s="5">
        <f t="shared" si="99"/>
        <v>127.66031282935259</v>
      </c>
      <c r="R339" s="6">
        <f t="shared" si="100"/>
        <v>144.79208557870186</v>
      </c>
      <c r="T339" s="11">
        <f t="shared" si="91"/>
        <v>0.88168018520572189</v>
      </c>
      <c r="V339" s="9">
        <v>41054</v>
      </c>
      <c r="W339">
        <v>32644.962100000001</v>
      </c>
      <c r="X339">
        <v>1524.6007</v>
      </c>
      <c r="Y339">
        <v>15.834099999999999</v>
      </c>
      <c r="Z339">
        <v>2343.7611000000002</v>
      </c>
      <c r="AC339" s="24">
        <f t="shared" si="101"/>
        <v>0.12210842632917626</v>
      </c>
      <c r="AE339" s="5">
        <f t="shared" si="102"/>
        <v>77.582807720965093</v>
      </c>
      <c r="AF339" s="6">
        <f t="shared" si="103"/>
        <v>144.79208557870186</v>
      </c>
      <c r="AH339" s="1">
        <f t="shared" si="92"/>
        <v>41054</v>
      </c>
      <c r="AI339">
        <f t="shared" si="98"/>
        <v>0.53582215775733744</v>
      </c>
      <c r="AJ339">
        <f t="shared" ca="1" si="86"/>
        <v>0.70624439713261589</v>
      </c>
      <c r="AK339">
        <f t="shared" ca="1" si="87"/>
        <v>0.76662722423838703</v>
      </c>
      <c r="AL339">
        <f t="shared" ca="1" si="88"/>
        <v>0.8034842532288512</v>
      </c>
      <c r="AM339">
        <f t="shared" ca="1" si="89"/>
        <v>0.90248393373230018</v>
      </c>
      <c r="AN339">
        <f t="shared" ca="1" si="90"/>
        <v>0.93535634342730156</v>
      </c>
      <c r="AP339" s="1"/>
      <c r="AQ339" s="26"/>
    </row>
    <row r="340" spans="2:43">
      <c r="B340" s="1">
        <v>41061</v>
      </c>
      <c r="C340">
        <v>7.6589999999999998</v>
      </c>
      <c r="D340">
        <v>1.1299999999999999</v>
      </c>
      <c r="E340">
        <v>9.4E-2</v>
      </c>
      <c r="F340">
        <v>1.7330000000000001</v>
      </c>
      <c r="G340">
        <v>2215.1799999999998</v>
      </c>
      <c r="I340" s="14">
        <f t="shared" si="93"/>
        <v>-3.0138027098898346E-2</v>
      </c>
      <c r="J340" s="15">
        <f t="shared" si="94"/>
        <v>-2.5862068965517238E-2</v>
      </c>
      <c r="K340" s="15">
        <f t="shared" si="95"/>
        <v>-4.081632653061229E-2</v>
      </c>
      <c r="L340" s="15">
        <f t="shared" si="95"/>
        <v>-0.11536498213374169</v>
      </c>
      <c r="M340" s="16">
        <f t="shared" si="96"/>
        <v>-5.3447052891559266E-2</v>
      </c>
      <c r="O340" s="13">
        <f t="shared" si="97"/>
        <v>-5.3045351182192391E-2</v>
      </c>
      <c r="Q340" s="5">
        <f t="shared" si="99"/>
        <v>120.88852670329103</v>
      </c>
      <c r="R340" s="6">
        <f t="shared" si="100"/>
        <v>137.0533753224978</v>
      </c>
      <c r="T340" s="11">
        <f t="shared" si="91"/>
        <v>0.88205435596774207</v>
      </c>
      <c r="V340" s="9">
        <v>41061</v>
      </c>
      <c r="W340">
        <v>31661.680100000001</v>
      </c>
      <c r="X340">
        <v>1485.1713</v>
      </c>
      <c r="Y340">
        <v>15.3133</v>
      </c>
      <c r="Z340">
        <v>2073.6327000000001</v>
      </c>
      <c r="AC340" s="24">
        <f t="shared" si="101"/>
        <v>-3.5432470906768841E-2</v>
      </c>
      <c r="AE340" s="5">
        <f t="shared" si="102"/>
        <v>74.833857143526558</v>
      </c>
      <c r="AF340" s="6">
        <f t="shared" si="103"/>
        <v>137.0533753224978</v>
      </c>
      <c r="AH340" s="1">
        <f t="shared" si="92"/>
        <v>41061</v>
      </c>
      <c r="AI340">
        <f t="shared" si="98"/>
        <v>0.54601980409046025</v>
      </c>
      <c r="AJ340">
        <f t="shared" ca="1" si="86"/>
        <v>0.59609012681330154</v>
      </c>
      <c r="AK340">
        <f t="shared" ca="1" si="87"/>
        <v>0.76328834586522532</v>
      </c>
      <c r="AL340">
        <f t="shared" ca="1" si="88"/>
        <v>0.79950608669296996</v>
      </c>
      <c r="AM340">
        <f t="shared" ca="1" si="89"/>
        <v>0.90248393373230018</v>
      </c>
      <c r="AN340">
        <f t="shared" ca="1" si="90"/>
        <v>0.93535634342730156</v>
      </c>
      <c r="AP340" s="1"/>
      <c r="AQ340" s="26"/>
    </row>
    <row r="341" spans="2:43">
      <c r="B341" s="1">
        <v>41068</v>
      </c>
      <c r="C341">
        <v>7.2309999999999999</v>
      </c>
      <c r="D341">
        <v>1.06</v>
      </c>
      <c r="E341">
        <v>0.10199999999999999</v>
      </c>
      <c r="F341">
        <v>1.667</v>
      </c>
      <c r="G341">
        <v>2198.48</v>
      </c>
      <c r="I341" s="14">
        <f t="shared" si="93"/>
        <v>-5.5881968925447167E-2</v>
      </c>
      <c r="J341" s="15">
        <f t="shared" si="94"/>
        <v>-6.1946902654867131E-2</v>
      </c>
      <c r="K341" s="15">
        <f t="shared" si="95"/>
        <v>8.5106382978723305E-2</v>
      </c>
      <c r="L341" s="15">
        <f t="shared" si="95"/>
        <v>-3.8084246970571334E-2</v>
      </c>
      <c r="M341" s="16">
        <f t="shared" si="96"/>
        <v>-7.5388907447700992E-3</v>
      </c>
      <c r="O341" s="13">
        <f t="shared" si="97"/>
        <v>-1.7701683893040582E-2</v>
      </c>
      <c r="Q341" s="5">
        <f t="shared" si="99"/>
        <v>118.74859621729398</v>
      </c>
      <c r="R341" s="6">
        <f t="shared" si="100"/>
        <v>136.02014489973951</v>
      </c>
      <c r="T341" s="11">
        <f t="shared" si="91"/>
        <v>0.8730221270152565</v>
      </c>
      <c r="V341" s="9">
        <v>41068</v>
      </c>
      <c r="W341">
        <v>29891.772499999999</v>
      </c>
      <c r="X341">
        <v>1393.1695999999999</v>
      </c>
      <c r="Y341">
        <v>16.615400000000001</v>
      </c>
      <c r="Z341">
        <v>1994.1831999999999</v>
      </c>
      <c r="AC341" s="24">
        <f t="shared" si="101"/>
        <v>-5.5028931052973303E-2</v>
      </c>
      <c r="AE341" s="5">
        <f t="shared" si="102"/>
        <v>70.715829978347372</v>
      </c>
      <c r="AF341" s="6">
        <f t="shared" si="103"/>
        <v>136.02014489973951</v>
      </c>
      <c r="AH341" s="1">
        <f t="shared" si="92"/>
        <v>41068</v>
      </c>
      <c r="AI341">
        <f t="shared" si="98"/>
        <v>0.51989232940805963</v>
      </c>
      <c r="AJ341">
        <f t="shared" ca="1" si="86"/>
        <v>0.58036297894785327</v>
      </c>
      <c r="AK341">
        <f t="shared" ca="1" si="87"/>
        <v>0.76212421233760252</v>
      </c>
      <c r="AL341">
        <f t="shared" ca="1" si="88"/>
        <v>0.7990661793720808</v>
      </c>
      <c r="AM341">
        <f t="shared" ca="1" si="89"/>
        <v>0.90248393373230018</v>
      </c>
      <c r="AN341">
        <f t="shared" ca="1" si="90"/>
        <v>0.93535634342730156</v>
      </c>
      <c r="AP341" s="1"/>
      <c r="AQ341" s="26"/>
    </row>
    <row r="342" spans="2:43">
      <c r="B342" s="1">
        <v>41075</v>
      </c>
      <c r="C342">
        <v>7.0880000000000001</v>
      </c>
      <c r="D342">
        <v>1.0900000000000001</v>
      </c>
      <c r="E342">
        <v>0.10100000000000001</v>
      </c>
      <c r="F342">
        <v>1.494</v>
      </c>
      <c r="G342">
        <v>2273.02</v>
      </c>
      <c r="I342" s="14">
        <f t="shared" si="93"/>
        <v>-1.9775964596874585E-2</v>
      </c>
      <c r="J342" s="15">
        <f t="shared" si="94"/>
        <v>2.8301886792452935E-2</v>
      </c>
      <c r="K342" s="15">
        <f t="shared" si="95"/>
        <v>-9.8039215686273051E-3</v>
      </c>
      <c r="L342" s="15">
        <f t="shared" si="95"/>
        <v>-0.10377924415116979</v>
      </c>
      <c r="M342" s="16">
        <f t="shared" si="96"/>
        <v>3.3905243622866621E-2</v>
      </c>
      <c r="O342" s="13">
        <f t="shared" si="97"/>
        <v>-2.6264310881054687E-2</v>
      </c>
      <c r="Q342" s="5">
        <f t="shared" si="99"/>
        <v>115.62974616955412</v>
      </c>
      <c r="R342" s="6">
        <f t="shared" si="100"/>
        <v>140.6319410501828</v>
      </c>
      <c r="T342" s="11">
        <f t="shared" si="91"/>
        <v>0.82221538937795824</v>
      </c>
      <c r="V342" s="9">
        <v>41075</v>
      </c>
      <c r="W342">
        <v>29301.8033</v>
      </c>
      <c r="X342">
        <v>1432.5989</v>
      </c>
      <c r="Y342">
        <v>16.4071</v>
      </c>
      <c r="Z342">
        <v>1787.6143999999999</v>
      </c>
      <c r="AC342" s="24">
        <f t="shared" si="101"/>
        <v>-2.2790513492596205E-2</v>
      </c>
      <c r="AE342" s="5">
        <f t="shared" si="102"/>
        <v>69.104179901085715</v>
      </c>
      <c r="AF342" s="6">
        <f t="shared" si="103"/>
        <v>140.6319410501828</v>
      </c>
      <c r="AH342" s="1">
        <f t="shared" si="92"/>
        <v>41075</v>
      </c>
      <c r="AI342">
        <f t="shared" si="98"/>
        <v>0.49138324753995061</v>
      </c>
      <c r="AJ342">
        <f t="shared" ca="1" si="86"/>
        <v>0.54941348125410405</v>
      </c>
      <c r="AK342">
        <f t="shared" ca="1" si="87"/>
        <v>0.76127854449866483</v>
      </c>
      <c r="AL342">
        <f t="shared" ca="1" si="88"/>
        <v>0.79675083385400769</v>
      </c>
      <c r="AM342">
        <f t="shared" ca="1" si="89"/>
        <v>0.90248393373230018</v>
      </c>
      <c r="AN342">
        <f t="shared" ca="1" si="90"/>
        <v>0.93535634342730156</v>
      </c>
      <c r="AP342" s="1"/>
      <c r="AQ342" s="26"/>
    </row>
    <row r="343" spans="2:43">
      <c r="B343" s="1">
        <v>41082</v>
      </c>
      <c r="C343">
        <v>7.3739999999999997</v>
      </c>
      <c r="D343">
        <v>1.1000000000000001</v>
      </c>
      <c r="E343">
        <v>0.10299999999999999</v>
      </c>
      <c r="F343">
        <v>1.494</v>
      </c>
      <c r="G343">
        <v>2341.4899999999998</v>
      </c>
      <c r="I343" s="14">
        <f t="shared" si="93"/>
        <v>4.0349887133182882E-2</v>
      </c>
      <c r="J343" s="15">
        <f t="shared" si="94"/>
        <v>9.1743119266054496E-3</v>
      </c>
      <c r="K343" s="15">
        <f t="shared" si="95"/>
        <v>1.9801980198019598E-2</v>
      </c>
      <c r="L343" s="15">
        <f t="shared" si="95"/>
        <v>0</v>
      </c>
      <c r="M343" s="16">
        <f t="shared" si="96"/>
        <v>3.0122920167882317E-2</v>
      </c>
      <c r="O343" s="13">
        <f t="shared" si="97"/>
        <v>1.7331544814451982E-2</v>
      </c>
      <c r="Q343" s="5">
        <f t="shared" si="99"/>
        <v>117.63378829717546</v>
      </c>
      <c r="R343" s="6">
        <f t="shared" si="100"/>
        <v>144.86818578349178</v>
      </c>
      <c r="T343" s="11">
        <f t="shared" si="91"/>
        <v>0.81200567026483894</v>
      </c>
      <c r="V343" s="9">
        <v>41082</v>
      </c>
      <c r="W343">
        <v>30481.741699999999</v>
      </c>
      <c r="X343">
        <v>1445.742</v>
      </c>
      <c r="Y343">
        <v>16.6675</v>
      </c>
      <c r="Z343">
        <v>1787.6143999999999</v>
      </c>
      <c r="AC343" s="24">
        <f t="shared" si="101"/>
        <v>3.6750165564945432E-2</v>
      </c>
      <c r="AE343" s="5">
        <f t="shared" si="102"/>
        <v>71.64376995368039</v>
      </c>
      <c r="AF343" s="6">
        <f t="shared" si="103"/>
        <v>144.86818578349178</v>
      </c>
      <c r="AH343" s="1">
        <f t="shared" si="92"/>
        <v>41082</v>
      </c>
      <c r="AI343">
        <f t="shared" si="98"/>
        <v>0.49454453761679151</v>
      </c>
      <c r="AJ343">
        <f t="shared" ca="1" si="86"/>
        <v>0.53684192239064976</v>
      </c>
      <c r="AK343">
        <f t="shared" ca="1" si="87"/>
        <v>0.75373393268941402</v>
      </c>
      <c r="AL343">
        <f t="shared" ca="1" si="88"/>
        <v>0.79675083385400769</v>
      </c>
      <c r="AM343">
        <f t="shared" ca="1" si="89"/>
        <v>0.90248393373230018</v>
      </c>
      <c r="AN343">
        <f t="shared" ca="1" si="90"/>
        <v>0.93535634342730156</v>
      </c>
      <c r="AP343" s="1"/>
      <c r="AQ343" s="26"/>
    </row>
    <row r="344" spans="2:43">
      <c r="B344" s="1">
        <v>41089</v>
      </c>
      <c r="C344">
        <v>7.7549999999999999</v>
      </c>
      <c r="D344">
        <v>1.0900000000000001</v>
      </c>
      <c r="E344">
        <v>0.10199999999999999</v>
      </c>
      <c r="F344">
        <v>1.4610000000000001</v>
      </c>
      <c r="G344">
        <v>2346.6799999999998</v>
      </c>
      <c r="I344" s="14">
        <f t="shared" si="93"/>
        <v>5.1668022782750178E-2</v>
      </c>
      <c r="J344" s="15">
        <f t="shared" si="94"/>
        <v>-9.0909090909091494E-3</v>
      </c>
      <c r="K344" s="15">
        <f t="shared" si="95"/>
        <v>-9.7087378640776656E-3</v>
      </c>
      <c r="L344" s="15">
        <f t="shared" si="95"/>
        <v>-2.208835341365456E-2</v>
      </c>
      <c r="M344" s="16">
        <f t="shared" si="96"/>
        <v>2.2165373330658156E-3</v>
      </c>
      <c r="O344" s="13">
        <f t="shared" si="97"/>
        <v>2.6950056035272008E-3</v>
      </c>
      <c r="Q344" s="5">
        <f t="shared" si="99"/>
        <v>117.95081201580047</v>
      </c>
      <c r="R344" s="6">
        <f t="shared" si="100"/>
        <v>145.1892915256544</v>
      </c>
      <c r="T344" s="11">
        <f t="shared" si="91"/>
        <v>0.81239332995132774</v>
      </c>
      <c r="V344" s="9">
        <v>41089</v>
      </c>
      <c r="W344">
        <v>32054.992900000001</v>
      </c>
      <c r="X344">
        <v>1432.5989</v>
      </c>
      <c r="Y344">
        <v>16.511299999999999</v>
      </c>
      <c r="Z344">
        <v>1747.8896999999999</v>
      </c>
      <c r="AC344" s="24">
        <f t="shared" si="101"/>
        <v>4.512485218086864E-2</v>
      </c>
      <c r="AE344" s="5">
        <f t="shared" si="102"/>
        <v>74.876684482520375</v>
      </c>
      <c r="AF344" s="6">
        <f t="shared" si="103"/>
        <v>145.1892915256544</v>
      </c>
      <c r="AH344" s="1">
        <f t="shared" si="92"/>
        <v>41089</v>
      </c>
      <c r="AI344">
        <f t="shared" si="98"/>
        <v>0.5157176792841498</v>
      </c>
      <c r="AJ344">
        <f t="shared" ca="1" si="86"/>
        <v>0.53333707813558739</v>
      </c>
      <c r="AK344">
        <f t="shared" ca="1" si="87"/>
        <v>0.73636109208136002</v>
      </c>
      <c r="AL344">
        <f t="shared" ca="1" si="88"/>
        <v>0.79675083385400769</v>
      </c>
      <c r="AM344">
        <f t="shared" ca="1" si="89"/>
        <v>0.90248393373230018</v>
      </c>
      <c r="AN344">
        <f t="shared" ca="1" si="90"/>
        <v>0.93535634342730156</v>
      </c>
      <c r="AP344" s="1"/>
      <c r="AQ344" s="26"/>
    </row>
    <row r="345" spans="2:43">
      <c r="B345" s="1">
        <v>41096</v>
      </c>
      <c r="C345">
        <v>8.2680000000000007</v>
      </c>
      <c r="D345">
        <v>1.1399999999999999</v>
      </c>
      <c r="E345">
        <v>0.109</v>
      </c>
      <c r="F345">
        <v>1.4810000000000001</v>
      </c>
      <c r="G345">
        <v>2383.69</v>
      </c>
      <c r="I345" s="14">
        <f t="shared" si="93"/>
        <v>6.6150870406189721E-2</v>
      </c>
      <c r="J345" s="15">
        <f t="shared" si="94"/>
        <v>4.5871559633027248E-2</v>
      </c>
      <c r="K345" s="15">
        <f t="shared" si="95"/>
        <v>6.8627450980392135E-2</v>
      </c>
      <c r="L345" s="15">
        <f t="shared" si="95"/>
        <v>1.3689253935660561E-2</v>
      </c>
      <c r="M345" s="16">
        <f t="shared" si="96"/>
        <v>1.5771217208993216E-2</v>
      </c>
      <c r="O345" s="13">
        <f t="shared" si="97"/>
        <v>4.8584783738817416E-2</v>
      </c>
      <c r="Q345" s="5">
        <f t="shared" si="99"/>
        <v>123.68142670940603</v>
      </c>
      <c r="R345" s="6">
        <f t="shared" si="100"/>
        <v>147.47910337872534</v>
      </c>
      <c r="T345" s="11">
        <f t="shared" si="91"/>
        <v>0.83863695856485487</v>
      </c>
      <c r="V345" s="9">
        <v>41096</v>
      </c>
      <c r="W345">
        <v>34178.881999999998</v>
      </c>
      <c r="X345">
        <v>1498.3144</v>
      </c>
      <c r="Y345">
        <v>17.709199999999999</v>
      </c>
      <c r="Z345">
        <v>1771.7245</v>
      </c>
      <c r="AC345" s="24">
        <f t="shared" si="101"/>
        <v>6.2726713749271759E-2</v>
      </c>
      <c r="AE345" s="5">
        <f t="shared" si="102"/>
        <v>79.573452836549961</v>
      </c>
      <c r="AF345" s="6">
        <f t="shared" si="103"/>
        <v>147.47910337872534</v>
      </c>
      <c r="AH345" s="1">
        <f t="shared" si="92"/>
        <v>41096</v>
      </c>
      <c r="AI345">
        <f t="shared" si="98"/>
        <v>0.53955747637145501</v>
      </c>
      <c r="AJ345">
        <f t="shared" ca="1" si="86"/>
        <v>0.52441910685635107</v>
      </c>
      <c r="AK345">
        <f t="shared" ca="1" si="87"/>
        <v>0.72804123016205413</v>
      </c>
      <c r="AL345">
        <f t="shared" ca="1" si="88"/>
        <v>0.79675083385400769</v>
      </c>
      <c r="AM345">
        <f t="shared" ca="1" si="89"/>
        <v>0.90248393373230018</v>
      </c>
      <c r="AN345">
        <f t="shared" ca="1" si="90"/>
        <v>0.93535634342730156</v>
      </c>
      <c r="AP345" s="1"/>
      <c r="AQ345" s="26"/>
    </row>
    <row r="346" spans="2:43">
      <c r="B346" s="1">
        <v>41103</v>
      </c>
      <c r="C346">
        <v>7.9450000000000003</v>
      </c>
      <c r="D346">
        <v>1.1000000000000001</v>
      </c>
      <c r="E346">
        <v>0.11</v>
      </c>
      <c r="F346">
        <v>1.4610000000000001</v>
      </c>
      <c r="G346">
        <v>2381.38</v>
      </c>
      <c r="I346" s="14">
        <f t="shared" si="93"/>
        <v>-3.9066279632317458E-2</v>
      </c>
      <c r="J346" s="15">
        <f t="shared" si="94"/>
        <v>-3.5087719298245501E-2</v>
      </c>
      <c r="K346" s="15">
        <f t="shared" si="95"/>
        <v>9.1743119266054496E-3</v>
      </c>
      <c r="L346" s="15">
        <f t="shared" si="95"/>
        <v>-1.3504388926401045E-2</v>
      </c>
      <c r="M346" s="16">
        <f t="shared" si="96"/>
        <v>-9.6908574521015201E-4</v>
      </c>
      <c r="O346" s="13">
        <f t="shared" si="97"/>
        <v>-1.9621018982589639E-2</v>
      </c>
      <c r="Q346" s="5">
        <f t="shared" si="99"/>
        <v>121.25467108814701</v>
      </c>
      <c r="R346" s="6">
        <f t="shared" si="100"/>
        <v>147.33618348192465</v>
      </c>
      <c r="T346" s="11">
        <f t="shared" si="91"/>
        <v>0.82297958466545085</v>
      </c>
      <c r="V346" s="9">
        <v>41103</v>
      </c>
      <c r="W346">
        <v>32841.618499999997</v>
      </c>
      <c r="X346">
        <v>1445.742</v>
      </c>
      <c r="Y346">
        <v>17.813400000000001</v>
      </c>
      <c r="Z346">
        <v>1747.8896999999999</v>
      </c>
      <c r="AC346" s="24">
        <f t="shared" si="101"/>
        <v>-3.7675600395493378E-2</v>
      </c>
      <c r="AE346" s="5">
        <f t="shared" si="102"/>
        <v>76.575475225390463</v>
      </c>
      <c r="AF346" s="6">
        <f t="shared" si="103"/>
        <v>147.33618348192465</v>
      </c>
      <c r="AH346" s="1">
        <f t="shared" si="92"/>
        <v>41103</v>
      </c>
      <c r="AI346">
        <f t="shared" si="98"/>
        <v>0.51973299033353082</v>
      </c>
      <c r="AJ346">
        <f t="shared" ca="1" si="86"/>
        <v>0.52441910685635107</v>
      </c>
      <c r="AK346">
        <f t="shared" ca="1" si="87"/>
        <v>0.71618029991235321</v>
      </c>
      <c r="AL346">
        <f t="shared" ca="1" si="88"/>
        <v>0.79675083385400769</v>
      </c>
      <c r="AM346">
        <f t="shared" ca="1" si="89"/>
        <v>0.90248393373230018</v>
      </c>
      <c r="AN346">
        <f t="shared" ca="1" si="90"/>
        <v>0.93535634342730156</v>
      </c>
      <c r="AP346" s="1"/>
      <c r="AQ346" s="26"/>
    </row>
    <row r="347" spans="2:43">
      <c r="B347" s="1">
        <v>41110</v>
      </c>
      <c r="C347">
        <v>8.1829999999999998</v>
      </c>
      <c r="D347">
        <v>1.19</v>
      </c>
      <c r="E347">
        <v>0.104</v>
      </c>
      <c r="F347">
        <v>1.5269999999999999</v>
      </c>
      <c r="G347">
        <v>2459.41</v>
      </c>
      <c r="I347" s="14">
        <f t="shared" si="93"/>
        <v>2.9955947136563799E-2</v>
      </c>
      <c r="J347" s="15">
        <f t="shared" si="94"/>
        <v>8.181818181818179E-2</v>
      </c>
      <c r="K347" s="15">
        <f t="shared" si="95"/>
        <v>-5.4545454545454564E-2</v>
      </c>
      <c r="L347" s="15">
        <f t="shared" si="95"/>
        <v>4.5174537987679564E-2</v>
      </c>
      <c r="M347" s="16">
        <f t="shared" si="96"/>
        <v>3.2766715097968246E-2</v>
      </c>
      <c r="O347" s="13">
        <f t="shared" si="97"/>
        <v>2.5600803099242647E-2</v>
      </c>
      <c r="Q347" s="5">
        <f t="shared" si="99"/>
        <v>124.3588880475381</v>
      </c>
      <c r="R347" s="6">
        <f t="shared" si="100"/>
        <v>152.16390622969885</v>
      </c>
      <c r="T347" s="11">
        <f t="shared" si="91"/>
        <v>0.81726929288876349</v>
      </c>
      <c r="V347" s="9">
        <v>41110</v>
      </c>
      <c r="W347">
        <v>33824.900500000003</v>
      </c>
      <c r="X347">
        <v>1564.03</v>
      </c>
      <c r="Y347">
        <v>16.927900000000001</v>
      </c>
      <c r="Z347">
        <v>1827.3391999999999</v>
      </c>
      <c r="AC347" s="24">
        <f t="shared" si="101"/>
        <v>3.2731704917700846E-2</v>
      </c>
      <c r="AE347" s="5">
        <f t="shared" si="102"/>
        <v>79.081921084400662</v>
      </c>
      <c r="AF347" s="6">
        <f t="shared" si="103"/>
        <v>152.16390622969885</v>
      </c>
      <c r="AH347" s="1">
        <f t="shared" si="92"/>
        <v>41110</v>
      </c>
      <c r="AI347">
        <f t="shared" si="98"/>
        <v>0.51971537169282866</v>
      </c>
      <c r="AJ347">
        <f t="shared" ca="1" si="86"/>
        <v>0.52024898658265251</v>
      </c>
      <c r="AK347">
        <f t="shared" ca="1" si="87"/>
        <v>0.67454199951283544</v>
      </c>
      <c r="AL347">
        <f t="shared" ca="1" si="88"/>
        <v>0.79675083385400769</v>
      </c>
      <c r="AM347">
        <f t="shared" ca="1" si="89"/>
        <v>0.90248393373230018</v>
      </c>
      <c r="AN347">
        <f t="shared" ca="1" si="90"/>
        <v>0.93535634342730156</v>
      </c>
      <c r="AP347" s="1"/>
      <c r="AQ347" s="26"/>
    </row>
    <row r="348" spans="2:43">
      <c r="B348" s="1">
        <v>41117</v>
      </c>
      <c r="C348">
        <v>7.8259999999999996</v>
      </c>
      <c r="D348">
        <v>1.1299999999999999</v>
      </c>
      <c r="E348">
        <v>0.10199999999999999</v>
      </c>
      <c r="F348">
        <v>1.5009999999999999</v>
      </c>
      <c r="G348">
        <v>2435.96</v>
      </c>
      <c r="I348" s="14">
        <f t="shared" si="93"/>
        <v>-4.3627031650983805E-2</v>
      </c>
      <c r="J348" s="15">
        <f t="shared" si="94"/>
        <v>-5.0420168067226934E-2</v>
      </c>
      <c r="K348" s="15">
        <f t="shared" si="95"/>
        <v>-1.9230769230769273E-2</v>
      </c>
      <c r="L348" s="15">
        <f t="shared" si="95"/>
        <v>-1.7026850032743956E-2</v>
      </c>
      <c r="M348" s="16">
        <f t="shared" si="96"/>
        <v>-9.5348071285389357E-3</v>
      </c>
      <c r="O348" s="13">
        <f t="shared" si="97"/>
        <v>-3.2576204745430992E-2</v>
      </c>
      <c r="Q348" s="5">
        <f t="shared" si="99"/>
        <v>120.30774744858736</v>
      </c>
      <c r="R348" s="6">
        <f t="shared" si="100"/>
        <v>150.7130527318736</v>
      </c>
      <c r="T348" s="11">
        <f t="shared" si="91"/>
        <v>0.79825698748615448</v>
      </c>
      <c r="V348" s="9">
        <v>41117</v>
      </c>
      <c r="W348">
        <v>32349.977500000001</v>
      </c>
      <c r="X348">
        <v>1485.1713</v>
      </c>
      <c r="Y348">
        <v>16.537299999999998</v>
      </c>
      <c r="Z348">
        <v>1795.5594000000001</v>
      </c>
      <c r="AC348" s="24">
        <f t="shared" si="101"/>
        <v>-4.2595805073236001E-2</v>
      </c>
      <c r="AE348" s="5">
        <f t="shared" si="102"/>
        <v>75.713362989072493</v>
      </c>
      <c r="AF348" s="6">
        <f t="shared" si="103"/>
        <v>150.7130527318736</v>
      </c>
      <c r="AH348" s="1">
        <f t="shared" si="92"/>
        <v>41117</v>
      </c>
      <c r="AI348">
        <f t="shared" si="98"/>
        <v>0.50236765573165398</v>
      </c>
      <c r="AJ348">
        <f t="shared" ca="1" si="86"/>
        <v>0.51974892424098373</v>
      </c>
      <c r="AK348">
        <f t="shared" ca="1" si="87"/>
        <v>0.58300459988406206</v>
      </c>
      <c r="AL348">
        <f t="shared" ca="1" si="88"/>
        <v>0.79675083385400769</v>
      </c>
      <c r="AM348">
        <f t="shared" ca="1" si="89"/>
        <v>0.90248393373230018</v>
      </c>
      <c r="AN348">
        <f t="shared" ca="1" si="90"/>
        <v>0.93535634342730156</v>
      </c>
      <c r="AP348" s="1"/>
      <c r="AQ348" s="26"/>
    </row>
    <row r="349" spans="2:43">
      <c r="B349" s="1">
        <v>41124</v>
      </c>
      <c r="C349">
        <v>7.2119999999999997</v>
      </c>
      <c r="D349">
        <v>1.1200000000000001</v>
      </c>
      <c r="E349">
        <v>9.9000000000000005E-2</v>
      </c>
      <c r="F349">
        <v>1.587</v>
      </c>
      <c r="G349">
        <v>2396.7800000000002</v>
      </c>
      <c r="I349" s="14">
        <f t="shared" si="93"/>
        <v>-7.8456427293636555E-2</v>
      </c>
      <c r="J349" s="15">
        <f t="shared" si="94"/>
        <v>-8.8495575221236855E-3</v>
      </c>
      <c r="K349" s="15">
        <f t="shared" si="95"/>
        <v>-2.9411764705882248E-2</v>
      </c>
      <c r="L349" s="15">
        <f t="shared" si="95"/>
        <v>5.7295136575616246E-2</v>
      </c>
      <c r="M349" s="16">
        <f t="shared" si="96"/>
        <v>-1.6084007947585244E-2</v>
      </c>
      <c r="O349" s="13">
        <f t="shared" si="97"/>
        <v>-1.4855653236506561E-2</v>
      </c>
      <c r="Q349" s="5">
        <f t="shared" si="99"/>
        <v>118.52049727082596</v>
      </c>
      <c r="R349" s="6">
        <f t="shared" si="100"/>
        <v>148.28898279392931</v>
      </c>
      <c r="T349" s="11">
        <f t="shared" si="91"/>
        <v>0.79925355908286655</v>
      </c>
      <c r="V349" s="9">
        <v>41124</v>
      </c>
      <c r="W349">
        <v>29813.11</v>
      </c>
      <c r="X349">
        <v>1472.0282</v>
      </c>
      <c r="Y349">
        <v>16.016400000000001</v>
      </c>
      <c r="Z349">
        <v>1898.8438000000001</v>
      </c>
      <c r="AC349" s="24">
        <f t="shared" si="101"/>
        <v>-6.8695808113783285E-2</v>
      </c>
      <c r="AE349" s="5">
        <f t="shared" si="102"/>
        <v>70.512172333525953</v>
      </c>
      <c r="AF349" s="6">
        <f t="shared" si="103"/>
        <v>148.28898279392931</v>
      </c>
      <c r="AH349" s="1">
        <f t="shared" si="92"/>
        <v>41124</v>
      </c>
      <c r="AI349">
        <f t="shared" si="98"/>
        <v>0.47550513197270783</v>
      </c>
      <c r="AJ349">
        <f t="shared" ca="1" si="86"/>
        <v>0.51971713355689886</v>
      </c>
      <c r="AK349">
        <f t="shared" ca="1" si="87"/>
        <v>0.57147238281778856</v>
      </c>
      <c r="AL349">
        <f t="shared" ca="1" si="88"/>
        <v>0.79675083385400769</v>
      </c>
      <c r="AM349">
        <f t="shared" ca="1" si="89"/>
        <v>0.90248393373230018</v>
      </c>
      <c r="AN349">
        <f t="shared" ca="1" si="90"/>
        <v>0.93535634342730156</v>
      </c>
      <c r="AP349" s="1"/>
      <c r="AQ349" s="26"/>
    </row>
    <row r="350" spans="2:43">
      <c r="B350" s="1">
        <v>41131</v>
      </c>
      <c r="C350">
        <v>7.1120000000000001</v>
      </c>
      <c r="D350">
        <v>1.05</v>
      </c>
      <c r="E350">
        <v>9.9000000000000005E-2</v>
      </c>
      <c r="F350">
        <v>1.5940000000000001</v>
      </c>
      <c r="G350">
        <v>2410.85</v>
      </c>
      <c r="I350" s="14">
        <f t="shared" si="93"/>
        <v>-1.386577925679422E-2</v>
      </c>
      <c r="J350" s="15">
        <f t="shared" si="94"/>
        <v>-6.25E-2</v>
      </c>
      <c r="K350" s="15">
        <f t="shared" si="95"/>
        <v>0</v>
      </c>
      <c r="L350" s="15">
        <f t="shared" si="95"/>
        <v>4.4108380592313701E-3</v>
      </c>
      <c r="M350" s="16">
        <f t="shared" si="96"/>
        <v>5.8703760879177391E-3</v>
      </c>
      <c r="O350" s="13">
        <f t="shared" si="97"/>
        <v>-1.7988735299390712E-2</v>
      </c>
      <c r="Q350" s="5">
        <f t="shared" si="99"/>
        <v>116.38846341786891</v>
      </c>
      <c r="R350" s="6">
        <f t="shared" si="100"/>
        <v>149.15949489262442</v>
      </c>
      <c r="T350" s="11">
        <f t="shared" si="91"/>
        <v>0.78029537108350744</v>
      </c>
      <c r="V350" s="9">
        <v>41131</v>
      </c>
      <c r="W350">
        <v>29400.1315</v>
      </c>
      <c r="X350">
        <v>1380.0264999999999</v>
      </c>
      <c r="Y350">
        <v>16.1206</v>
      </c>
      <c r="Z350">
        <v>1906.7887000000001</v>
      </c>
      <c r="AC350" s="24">
        <f t="shared" si="101"/>
        <v>-1.4970129402685415E-2</v>
      </c>
      <c r="AE350" s="5">
        <f t="shared" si="102"/>
        <v>69.456595989228617</v>
      </c>
      <c r="AF350" s="6">
        <f t="shared" si="103"/>
        <v>149.15949489262442</v>
      </c>
      <c r="AH350" s="1">
        <f t="shared" si="92"/>
        <v>41131</v>
      </c>
      <c r="AI350">
        <f t="shared" si="98"/>
        <v>0.46565319920953335</v>
      </c>
      <c r="AJ350">
        <f t="shared" ca="1" si="86"/>
        <v>0.51611744852501773</v>
      </c>
      <c r="AK350">
        <f t="shared" ca="1" si="87"/>
        <v>0.54440422216070894</v>
      </c>
      <c r="AL350">
        <f t="shared" ca="1" si="88"/>
        <v>0.79675083385400769</v>
      </c>
      <c r="AM350">
        <f t="shared" ca="1" si="89"/>
        <v>0.90248393373230018</v>
      </c>
      <c r="AN350">
        <f t="shared" ca="1" si="90"/>
        <v>0.93535634342730156</v>
      </c>
      <c r="AP350" s="1"/>
      <c r="AQ350" s="26"/>
    </row>
    <row r="351" spans="2:43">
      <c r="B351" s="1">
        <v>41138</v>
      </c>
      <c r="C351">
        <v>7.3739999999999997</v>
      </c>
      <c r="D351">
        <v>1.06</v>
      </c>
      <c r="E351">
        <v>9.8000000000000004E-2</v>
      </c>
      <c r="F351">
        <v>1.514</v>
      </c>
      <c r="G351">
        <v>2459.9499999999998</v>
      </c>
      <c r="I351" s="14">
        <f t="shared" si="93"/>
        <v>3.6839145106861482E-2</v>
      </c>
      <c r="J351" s="15">
        <f t="shared" si="94"/>
        <v>9.52380952380949E-3</v>
      </c>
      <c r="K351" s="15">
        <f t="shared" si="95"/>
        <v>-1.0101010101010055E-2</v>
      </c>
      <c r="L351" s="15">
        <f t="shared" si="95"/>
        <v>-5.0188205771643735E-2</v>
      </c>
      <c r="M351" s="16">
        <f t="shared" si="96"/>
        <v>2.0366260862351382E-2</v>
      </c>
      <c r="O351" s="13">
        <f t="shared" si="97"/>
        <v>-3.4815653104957045E-3</v>
      </c>
      <c r="Q351" s="5">
        <f t="shared" si="99"/>
        <v>115.98324938109135</v>
      </c>
      <c r="R351" s="6">
        <f t="shared" si="100"/>
        <v>152.19731607570418</v>
      </c>
      <c r="T351" s="11">
        <f t="shared" si="91"/>
        <v>0.76205844079011453</v>
      </c>
      <c r="V351" s="9">
        <v>41138</v>
      </c>
      <c r="W351">
        <v>30481.741699999999</v>
      </c>
      <c r="X351">
        <v>1393.1695999999999</v>
      </c>
      <c r="Y351">
        <v>15.9383</v>
      </c>
      <c r="Z351">
        <v>1811.4493</v>
      </c>
      <c r="AC351" s="24">
        <f t="shared" si="101"/>
        <v>3.0589108747944245E-2</v>
      </c>
      <c r="AE351" s="5">
        <f t="shared" si="102"/>
        <v>71.581211357205149</v>
      </c>
      <c r="AF351" s="6">
        <f t="shared" si="103"/>
        <v>152.19731607570418</v>
      </c>
      <c r="AH351" s="1">
        <f t="shared" si="92"/>
        <v>41138</v>
      </c>
      <c r="AI351">
        <f t="shared" si="98"/>
        <v>0.47031848657304887</v>
      </c>
      <c r="AJ351">
        <f t="shared" ca="1" si="86"/>
        <v>0.51156544420929206</v>
      </c>
      <c r="AK351">
        <f t="shared" ca="1" si="87"/>
        <v>0.53862364671792562</v>
      </c>
      <c r="AL351">
        <f t="shared" ca="1" si="88"/>
        <v>0.79675083385400769</v>
      </c>
      <c r="AM351">
        <f t="shared" ca="1" si="89"/>
        <v>0.90248393373230018</v>
      </c>
      <c r="AN351">
        <f t="shared" ca="1" si="90"/>
        <v>0.93535634342730156</v>
      </c>
      <c r="AP351" s="1"/>
      <c r="AQ351" s="26"/>
    </row>
    <row r="352" spans="2:43">
      <c r="B352" s="1">
        <v>41145</v>
      </c>
      <c r="C352">
        <v>7.7069999999999999</v>
      </c>
      <c r="D352">
        <v>1.07</v>
      </c>
      <c r="E352">
        <v>0.1</v>
      </c>
      <c r="F352">
        <v>1.5209999999999999</v>
      </c>
      <c r="G352">
        <v>2458.81</v>
      </c>
      <c r="I352" s="14">
        <f t="shared" si="93"/>
        <v>4.5158665581773727E-2</v>
      </c>
      <c r="J352" s="15">
        <f t="shared" si="94"/>
        <v>9.4339622641510523E-3</v>
      </c>
      <c r="K352" s="15">
        <f t="shared" si="95"/>
        <v>2.0408163265306145E-2</v>
      </c>
      <c r="L352" s="15">
        <f t="shared" si="95"/>
        <v>4.6235138705414958E-3</v>
      </c>
      <c r="M352" s="16">
        <f t="shared" si="96"/>
        <v>-4.6342405333432701E-4</v>
      </c>
      <c r="O352" s="13">
        <f t="shared" si="97"/>
        <v>1.9906076245443105E-2</v>
      </c>
      <c r="Q352" s="5">
        <f t="shared" si="99"/>
        <v>118.2920207864656</v>
      </c>
      <c r="R352" s="6">
        <f t="shared" si="100"/>
        <v>152.12678417858177</v>
      </c>
      <c r="T352" s="11">
        <f t="shared" si="91"/>
        <v>0.77758838737827052</v>
      </c>
      <c r="V352" s="9">
        <v>41145</v>
      </c>
      <c r="W352">
        <v>31858.336500000001</v>
      </c>
      <c r="X352">
        <v>1406.3126999999999</v>
      </c>
      <c r="Y352">
        <v>16.224799999999998</v>
      </c>
      <c r="Z352">
        <v>1819.3942</v>
      </c>
      <c r="AC352" s="24">
        <f t="shared" si="101"/>
        <v>4.1491484772487534E-2</v>
      </c>
      <c r="AE352" s="5">
        <f t="shared" si="102"/>
        <v>74.551222098228834</v>
      </c>
      <c r="AF352" s="6">
        <f t="shared" si="103"/>
        <v>152.12678417858177</v>
      </c>
      <c r="AH352" s="1">
        <f t="shared" si="92"/>
        <v>41145</v>
      </c>
      <c r="AI352">
        <f t="shared" si="98"/>
        <v>0.49005980439784413</v>
      </c>
      <c r="AJ352">
        <f t="shared" ca="1" si="86"/>
        <v>0.50324129863414158</v>
      </c>
      <c r="AK352">
        <f t="shared" ca="1" si="87"/>
        <v>0.53513185786240691</v>
      </c>
      <c r="AL352">
        <f t="shared" ca="1" si="88"/>
        <v>0.79338146030674195</v>
      </c>
      <c r="AM352">
        <f t="shared" ca="1" si="89"/>
        <v>0.90248393373230018</v>
      </c>
      <c r="AN352">
        <f t="shared" ca="1" si="90"/>
        <v>0.93535634342730156</v>
      </c>
      <c r="AP352" s="1"/>
      <c r="AQ352" s="26"/>
    </row>
    <row r="353" spans="2:43">
      <c r="B353" s="1">
        <v>41152</v>
      </c>
      <c r="C353">
        <v>7.6779999999999999</v>
      </c>
      <c r="D353">
        <v>1.02</v>
      </c>
      <c r="E353">
        <v>9.8000000000000004E-2</v>
      </c>
      <c r="F353">
        <v>1.5069999999999999</v>
      </c>
      <c r="G353">
        <v>2408.38</v>
      </c>
      <c r="I353" s="14">
        <f t="shared" si="93"/>
        <v>-3.7628130271182281E-3</v>
      </c>
      <c r="J353" s="15">
        <f t="shared" si="94"/>
        <v>-4.6728971962616828E-2</v>
      </c>
      <c r="K353" s="15">
        <f t="shared" si="95"/>
        <v>-2.0000000000000018E-2</v>
      </c>
      <c r="L353" s="15">
        <f t="shared" si="95"/>
        <v>-9.2044707429322914E-3</v>
      </c>
      <c r="M353" s="16">
        <f t="shared" si="96"/>
        <v>-2.0509921466074998E-2</v>
      </c>
      <c r="O353" s="13">
        <f t="shared" si="97"/>
        <v>-1.9924063933166841E-2</v>
      </c>
      <c r="Q353" s="5">
        <f t="shared" si="99"/>
        <v>115.93516300153256</v>
      </c>
      <c r="R353" s="6">
        <f t="shared" si="100"/>
        <v>149.00667578219253</v>
      </c>
      <c r="T353" s="11">
        <f t="shared" si="91"/>
        <v>0.77805348245603723</v>
      </c>
      <c r="V353" s="9">
        <v>41152</v>
      </c>
      <c r="W353">
        <v>31740.342700000001</v>
      </c>
      <c r="X353">
        <v>1340.5971</v>
      </c>
      <c r="Y353">
        <v>15.834099999999999</v>
      </c>
      <c r="Z353">
        <v>1803.5043000000001</v>
      </c>
      <c r="AC353" s="24">
        <f t="shared" si="101"/>
        <v>-5.7738466801016859E-3</v>
      </c>
      <c r="AE353" s="5">
        <f t="shared" si="102"/>
        <v>74.120774772019445</v>
      </c>
      <c r="AF353" s="6">
        <f t="shared" si="103"/>
        <v>149.00667578219253</v>
      </c>
      <c r="AH353" s="1">
        <f t="shared" si="92"/>
        <v>41152</v>
      </c>
      <c r="AI353">
        <f t="shared" si="98"/>
        <v>0.49743257731864293</v>
      </c>
      <c r="AJ353">
        <f t="shared" ca="1" si="86"/>
        <v>0.49532684942827776</v>
      </c>
      <c r="AK353">
        <f t="shared" ca="1" si="87"/>
        <v>0.53066044392170841</v>
      </c>
      <c r="AL353">
        <f t="shared" ca="1" si="88"/>
        <v>0.79073285677948579</v>
      </c>
      <c r="AM353">
        <f t="shared" ca="1" si="89"/>
        <v>0.90248393373230018</v>
      </c>
      <c r="AN353">
        <f t="shared" ca="1" si="90"/>
        <v>0.93535634342730156</v>
      </c>
      <c r="AP353" s="1"/>
      <c r="AQ353" s="26"/>
    </row>
    <row r="354" spans="2:43">
      <c r="B354" s="1">
        <v>41159</v>
      </c>
      <c r="C354">
        <v>7.9450000000000003</v>
      </c>
      <c r="D354">
        <v>0.98399999999999999</v>
      </c>
      <c r="E354">
        <v>9.4E-2</v>
      </c>
      <c r="F354">
        <v>1.4610000000000001</v>
      </c>
      <c r="G354">
        <v>2381.96</v>
      </c>
      <c r="I354" s="14">
        <f t="shared" si="93"/>
        <v>3.4774680906486166E-2</v>
      </c>
      <c r="J354" s="15">
        <f t="shared" si="94"/>
        <v>-3.5294117647058809E-2</v>
      </c>
      <c r="K354" s="15">
        <f t="shared" si="95"/>
        <v>-4.081632653061229E-2</v>
      </c>
      <c r="L354" s="15">
        <f t="shared" si="95"/>
        <v>-3.0524220305242045E-2</v>
      </c>
      <c r="M354" s="16">
        <f t="shared" si="96"/>
        <v>-1.0970029646484414E-2</v>
      </c>
      <c r="O354" s="13">
        <f t="shared" si="97"/>
        <v>-1.7964995894106744E-2</v>
      </c>
      <c r="Q354" s="5">
        <f t="shared" si="99"/>
        <v>113.85238827422744</v>
      </c>
      <c r="R354" s="6">
        <f t="shared" si="100"/>
        <v>147.37206813133778</v>
      </c>
      <c r="T354" s="11">
        <f t="shared" si="91"/>
        <v>0.77255065846509219</v>
      </c>
      <c r="V354" s="9">
        <v>41159</v>
      </c>
      <c r="W354">
        <v>32841.618499999997</v>
      </c>
      <c r="X354">
        <v>1293.2819</v>
      </c>
      <c r="Y354">
        <v>15.235200000000001</v>
      </c>
      <c r="Z354">
        <v>1747.8896999999999</v>
      </c>
      <c r="AC354" s="24">
        <f t="shared" si="101"/>
        <v>2.8674506242753733E-2</v>
      </c>
      <c r="AE354" s="5">
        <f t="shared" si="102"/>
        <v>76.24615139093747</v>
      </c>
      <c r="AF354" s="6">
        <f t="shared" si="103"/>
        <v>147.37206813133778</v>
      </c>
      <c r="AH354" s="1">
        <f t="shared" si="92"/>
        <v>41159</v>
      </c>
      <c r="AI354">
        <f t="shared" si="98"/>
        <v>0.5173717947894102</v>
      </c>
      <c r="AJ354">
        <f t="shared" ca="1" si="86"/>
        <v>0.49483334158697667</v>
      </c>
      <c r="AK354">
        <f t="shared" ca="1" si="87"/>
        <v>0.52256725821750627</v>
      </c>
      <c r="AL354">
        <f t="shared" ca="1" si="88"/>
        <v>0.78648673519719803</v>
      </c>
      <c r="AM354">
        <f t="shared" ca="1" si="89"/>
        <v>0.90248393373230018</v>
      </c>
      <c r="AN354">
        <f t="shared" ca="1" si="90"/>
        <v>0.93535634342730156</v>
      </c>
      <c r="AP354" s="1"/>
      <c r="AQ354" s="26"/>
    </row>
    <row r="355" spans="2:43">
      <c r="B355" s="1">
        <v>41166</v>
      </c>
      <c r="C355">
        <v>7.84</v>
      </c>
      <c r="D355">
        <v>0.97599999999999998</v>
      </c>
      <c r="E355">
        <v>9.2999999999999999E-2</v>
      </c>
      <c r="F355">
        <v>1.448</v>
      </c>
      <c r="G355">
        <v>2543.86</v>
      </c>
      <c r="I355" s="14">
        <f t="shared" si="93"/>
        <v>-1.3215859030837107E-2</v>
      </c>
      <c r="J355" s="15">
        <f t="shared" si="94"/>
        <v>-8.1300813008130524E-3</v>
      </c>
      <c r="K355" s="15">
        <f t="shared" si="95"/>
        <v>-1.0638297872340385E-2</v>
      </c>
      <c r="L355" s="15">
        <f t="shared" si="95"/>
        <v>-8.8980150581794426E-3</v>
      </c>
      <c r="M355" s="16">
        <f t="shared" si="96"/>
        <v>6.7969235419570451E-2</v>
      </c>
      <c r="O355" s="13">
        <f t="shared" si="97"/>
        <v>-1.0220563315542497E-2</v>
      </c>
      <c r="Q355" s="5">
        <f t="shared" si="99"/>
        <v>112.68875273124496</v>
      </c>
      <c r="R355" s="6">
        <f t="shared" si="100"/>
        <v>157.38883492442565</v>
      </c>
      <c r="T355" s="11">
        <f t="shared" si="91"/>
        <v>0.71598949687476499</v>
      </c>
      <c r="V355" s="9">
        <v>41166</v>
      </c>
      <c r="W355">
        <v>32408.974399999999</v>
      </c>
      <c r="X355">
        <v>1282.7674999999999</v>
      </c>
      <c r="Y355">
        <v>15.104900000000001</v>
      </c>
      <c r="Z355">
        <v>1731.9998000000001</v>
      </c>
      <c r="AC355" s="24">
        <f t="shared" si="101"/>
        <v>-1.2821304488266195E-2</v>
      </c>
      <c r="AE355" s="5">
        <f t="shared" si="102"/>
        <v>75.26857626789581</v>
      </c>
      <c r="AF355" s="6">
        <f t="shared" si="103"/>
        <v>157.38883492442565</v>
      </c>
      <c r="AH355" s="1">
        <f t="shared" si="92"/>
        <v>41166</v>
      </c>
      <c r="AI355">
        <f t="shared" si="98"/>
        <v>0.47823326415776557</v>
      </c>
      <c r="AJ355">
        <f t="shared" ca="1" si="86"/>
        <v>0.49483334158697667</v>
      </c>
      <c r="AK355">
        <f t="shared" ca="1" si="87"/>
        <v>0.5198524946394274</v>
      </c>
      <c r="AL355">
        <f t="shared" ca="1" si="88"/>
        <v>0.77123496057159602</v>
      </c>
      <c r="AM355">
        <f t="shared" ca="1" si="89"/>
        <v>0.90248393373230018</v>
      </c>
      <c r="AN355">
        <f t="shared" ca="1" si="90"/>
        <v>0.93535634342730156</v>
      </c>
      <c r="AP355" s="1"/>
      <c r="AQ355" s="26"/>
    </row>
    <row r="356" spans="2:43">
      <c r="B356" s="1">
        <v>41173</v>
      </c>
      <c r="C356">
        <v>8.1259999999999994</v>
      </c>
      <c r="D356">
        <v>0.94299999999999995</v>
      </c>
      <c r="E356">
        <v>9.0999999999999998E-2</v>
      </c>
      <c r="F356">
        <v>1.4610000000000001</v>
      </c>
      <c r="G356">
        <v>2531.75</v>
      </c>
      <c r="I356" s="14">
        <f t="shared" si="93"/>
        <v>3.6479591836734659E-2</v>
      </c>
      <c r="J356" s="15">
        <f t="shared" si="94"/>
        <v>-3.3811475409836089E-2</v>
      </c>
      <c r="K356" s="15">
        <f t="shared" si="95"/>
        <v>-2.1505376344086002E-2</v>
      </c>
      <c r="L356" s="15">
        <f t="shared" si="95"/>
        <v>8.9779005524863731E-3</v>
      </c>
      <c r="M356" s="16">
        <f t="shared" si="96"/>
        <v>-4.7604821020025279E-3</v>
      </c>
      <c r="O356" s="13">
        <f t="shared" si="97"/>
        <v>-2.4648398411752648E-3</v>
      </c>
      <c r="Q356" s="5">
        <f t="shared" si="99"/>
        <v>112.41099300386064</v>
      </c>
      <c r="R356" s="6">
        <f t="shared" si="100"/>
        <v>156.63958819271289</v>
      </c>
      <c r="T356" s="11">
        <f t="shared" si="91"/>
        <v>0.71764101464287533</v>
      </c>
      <c r="V356" s="9">
        <v>41173</v>
      </c>
      <c r="W356">
        <v>33588.912799999998</v>
      </c>
      <c r="X356">
        <v>1239.3951999999999</v>
      </c>
      <c r="Y356">
        <v>14.766400000000001</v>
      </c>
      <c r="Z356">
        <v>1747.8896999999999</v>
      </c>
      <c r="AC356" s="24">
        <f t="shared" si="101"/>
        <v>3.2566488255252136E-2</v>
      </c>
      <c r="AE356" s="5">
        <f t="shared" si="102"/>
        <v>77.719809472913781</v>
      </c>
      <c r="AF356" s="6">
        <f t="shared" si="103"/>
        <v>156.63958819271289</v>
      </c>
      <c r="AH356" s="1">
        <f t="shared" si="92"/>
        <v>41173</v>
      </c>
      <c r="AI356">
        <f t="shared" si="98"/>
        <v>0.49616964887123871</v>
      </c>
      <c r="AJ356">
        <f t="shared" ca="1" si="86"/>
        <v>0.49169937654763468</v>
      </c>
      <c r="AK356">
        <f t="shared" ca="1" si="87"/>
        <v>0.51972858567335534</v>
      </c>
      <c r="AL356">
        <f t="shared" ca="1" si="88"/>
        <v>0.74856965828589028</v>
      </c>
      <c r="AM356">
        <f t="shared" ca="1" si="89"/>
        <v>0.90174945552668184</v>
      </c>
      <c r="AN356">
        <f t="shared" ca="1" si="90"/>
        <v>0.93535634342730156</v>
      </c>
      <c r="AP356" s="1"/>
      <c r="AQ356" s="26"/>
    </row>
    <row r="357" spans="2:43">
      <c r="B357" s="1">
        <v>41180</v>
      </c>
      <c r="C357">
        <v>7.8019999999999996</v>
      </c>
      <c r="D357">
        <v>0.91600000000000004</v>
      </c>
      <c r="E357">
        <v>0.1</v>
      </c>
      <c r="F357">
        <v>1.4079999999999999</v>
      </c>
      <c r="G357">
        <v>2451.73</v>
      </c>
      <c r="I357" s="14">
        <f t="shared" si="93"/>
        <v>-3.9872015751907464E-2</v>
      </c>
      <c r="J357" s="15">
        <f t="shared" si="94"/>
        <v>-2.8632025450689214E-2</v>
      </c>
      <c r="K357" s="15">
        <f t="shared" si="95"/>
        <v>9.8901098901098994E-2</v>
      </c>
      <c r="L357" s="15">
        <f t="shared" si="95"/>
        <v>-3.6276522929500454E-2</v>
      </c>
      <c r="M357" s="16">
        <f t="shared" si="96"/>
        <v>-3.1606596227905626E-2</v>
      </c>
      <c r="O357" s="13">
        <f t="shared" si="97"/>
        <v>-1.4698663077495344E-3</v>
      </c>
      <c r="Q357" s="5">
        <f t="shared" si="99"/>
        <v>112.2457638726236</v>
      </c>
      <c r="R357" s="6">
        <f t="shared" si="100"/>
        <v>151.6887439754004</v>
      </c>
      <c r="T357" s="11">
        <f t="shared" si="91"/>
        <v>0.73997424549066526</v>
      </c>
      <c r="V357" s="9">
        <v>41180</v>
      </c>
      <c r="W357">
        <v>32251.649300000001</v>
      </c>
      <c r="X357">
        <v>1203.9087999999999</v>
      </c>
      <c r="Y357">
        <v>16.146699999999999</v>
      </c>
      <c r="Z357">
        <v>1684.33</v>
      </c>
      <c r="AC357" s="24">
        <f t="shared" si="101"/>
        <v>-3.9263546017208738E-2</v>
      </c>
      <c r="AE357" s="5">
        <f t="shared" si="102"/>
        <v>74.668254157225334</v>
      </c>
      <c r="AF357" s="6">
        <f t="shared" si="103"/>
        <v>151.6887439754004</v>
      </c>
      <c r="AH357" s="1">
        <f t="shared" si="92"/>
        <v>41180</v>
      </c>
      <c r="AI357">
        <f t="shared" si="98"/>
        <v>0.49224650557680405</v>
      </c>
      <c r="AJ357">
        <f t="shared" ca="1" si="86"/>
        <v>0.49169937654763468</v>
      </c>
      <c r="AK357">
        <f t="shared" ca="1" si="87"/>
        <v>0.51912947746697402</v>
      </c>
      <c r="AL357">
        <f t="shared" ca="1" si="88"/>
        <v>0.73448107468387702</v>
      </c>
      <c r="AM357">
        <f t="shared" ca="1" si="89"/>
        <v>0.90115058264343917</v>
      </c>
      <c r="AN357">
        <f t="shared" ca="1" si="90"/>
        <v>0.93535634342730156</v>
      </c>
      <c r="AP357" s="1"/>
      <c r="AQ357" s="26"/>
    </row>
    <row r="358" spans="2:43">
      <c r="B358" s="1">
        <v>41187</v>
      </c>
      <c r="C358">
        <v>7.5170000000000003</v>
      </c>
      <c r="D358">
        <v>0.95</v>
      </c>
      <c r="E358">
        <v>9.5000000000000001E-2</v>
      </c>
      <c r="F358">
        <v>1.355</v>
      </c>
      <c r="G358">
        <v>2485.7600000000002</v>
      </c>
      <c r="I358" s="14">
        <f t="shared" si="93"/>
        <v>-3.6529095103819409E-2</v>
      </c>
      <c r="J358" s="15">
        <f t="shared" si="94"/>
        <v>3.7117903930130813E-2</v>
      </c>
      <c r="K358" s="15">
        <f t="shared" si="95"/>
        <v>-5.0000000000000044E-2</v>
      </c>
      <c r="L358" s="15">
        <f t="shared" si="95"/>
        <v>-3.7642045454545414E-2</v>
      </c>
      <c r="M358" s="16">
        <f t="shared" si="96"/>
        <v>1.3879994942346929E-2</v>
      </c>
      <c r="O358" s="13">
        <f t="shared" si="97"/>
        <v>-2.1763309157058514E-2</v>
      </c>
      <c r="Q358" s="5">
        <f t="shared" si="99"/>
        <v>109.8029246118935</v>
      </c>
      <c r="R358" s="6">
        <f t="shared" si="100"/>
        <v>153.79418297458992</v>
      </c>
      <c r="T358" s="11">
        <f t="shared" si="91"/>
        <v>0.7139601933451234</v>
      </c>
      <c r="V358" s="9">
        <v>41187</v>
      </c>
      <c r="W358">
        <v>31071.710899999998</v>
      </c>
      <c r="X358">
        <v>1248.5953999999999</v>
      </c>
      <c r="Y358">
        <v>15.4175</v>
      </c>
      <c r="Z358">
        <v>1620.7704000000001</v>
      </c>
      <c r="AC358" s="24">
        <f t="shared" si="101"/>
        <v>-3.4066582354621691E-2</v>
      </c>
      <c r="AE358" s="5">
        <f t="shared" si="102"/>
        <v>72.124561927702402</v>
      </c>
      <c r="AF358" s="6">
        <f t="shared" si="103"/>
        <v>153.79418297458992</v>
      </c>
      <c r="AH358" s="1">
        <f t="shared" si="92"/>
        <v>41187</v>
      </c>
      <c r="AI358">
        <f t="shared" si="98"/>
        <v>0.468968074947405</v>
      </c>
      <c r="AJ358">
        <f t="shared" ca="1" si="86"/>
        <v>0.49146957334363595</v>
      </c>
      <c r="AK358">
        <f t="shared" ca="1" si="87"/>
        <v>0.51695826591309513</v>
      </c>
      <c r="AL358">
        <f t="shared" ca="1" si="88"/>
        <v>0.72536142043519702</v>
      </c>
      <c r="AM358">
        <f t="shared" ca="1" si="89"/>
        <v>0.89542799543782869</v>
      </c>
      <c r="AN358">
        <f t="shared" ca="1" si="90"/>
        <v>0.93126227284206264</v>
      </c>
      <c r="AP358" s="1"/>
      <c r="AQ358" s="26"/>
    </row>
    <row r="359" spans="2:43">
      <c r="B359" s="1">
        <v>41194</v>
      </c>
      <c r="C359">
        <v>7.46</v>
      </c>
      <c r="D359">
        <v>0.89500000000000002</v>
      </c>
      <c r="E359">
        <v>8.7999999999999995E-2</v>
      </c>
      <c r="F359">
        <v>1.2949999999999999</v>
      </c>
      <c r="G359">
        <v>2400.13</v>
      </c>
      <c r="I359" s="14">
        <f t="shared" si="93"/>
        <v>-7.5828122921378638E-3</v>
      </c>
      <c r="J359" s="15">
        <f t="shared" si="94"/>
        <v>-5.7894736842105221E-2</v>
      </c>
      <c r="K359" s="15">
        <f t="shared" si="95"/>
        <v>-7.3684210526315908E-2</v>
      </c>
      <c r="L359" s="15">
        <f t="shared" si="95"/>
        <v>-4.4280442804428111E-2</v>
      </c>
      <c r="M359" s="16">
        <f t="shared" si="96"/>
        <v>-3.4448217044284246E-2</v>
      </c>
      <c r="O359" s="13">
        <f t="shared" si="97"/>
        <v>-4.5860550616246776E-2</v>
      </c>
      <c r="Q359" s="5">
        <f t="shared" si="99"/>
        <v>104.76730202991783</v>
      </c>
      <c r="R359" s="6">
        <f t="shared" si="100"/>
        <v>148.49624757933287</v>
      </c>
      <c r="T359" s="11">
        <f t="shared" si="91"/>
        <v>0.70552154507437492</v>
      </c>
      <c r="V359" s="9">
        <v>41194</v>
      </c>
      <c r="W359">
        <v>30835.7232</v>
      </c>
      <c r="X359">
        <v>1176.3082999999999</v>
      </c>
      <c r="Y359">
        <v>14.323600000000001</v>
      </c>
      <c r="Z359">
        <v>1549.2657999999999</v>
      </c>
      <c r="AC359" s="24">
        <f t="shared" si="101"/>
        <v>-1.1214423624675505E-2</v>
      </c>
      <c r="AE359" s="5">
        <f t="shared" si="102"/>
        <v>71.315726536501003</v>
      </c>
      <c r="AF359" s="6">
        <f t="shared" si="103"/>
        <v>148.49624757933287</v>
      </c>
      <c r="AH359" s="1">
        <f t="shared" si="92"/>
        <v>41194</v>
      </c>
      <c r="AI359">
        <f t="shared" si="98"/>
        <v>0.48025271815977155</v>
      </c>
      <c r="AJ359">
        <f t="shared" ca="1" si="86"/>
        <v>0.4901921487120548</v>
      </c>
      <c r="AK359">
        <f t="shared" ca="1" si="87"/>
        <v>0.51456428065224491</v>
      </c>
      <c r="AL359">
        <f t="shared" ca="1" si="88"/>
        <v>0.71235879884322351</v>
      </c>
      <c r="AM359">
        <f t="shared" ca="1" si="89"/>
        <v>0.890766621290348</v>
      </c>
      <c r="AN359">
        <f t="shared" ca="1" si="90"/>
        <v>0.92928498334793741</v>
      </c>
      <c r="AP359" s="1"/>
      <c r="AQ359" s="26"/>
    </row>
    <row r="360" spans="2:43">
      <c r="B360" s="1">
        <v>41201</v>
      </c>
      <c r="C360">
        <v>7.6120000000000001</v>
      </c>
      <c r="D360">
        <v>0.89600000000000002</v>
      </c>
      <c r="E360">
        <v>9.0999999999999998E-2</v>
      </c>
      <c r="F360">
        <v>1.262</v>
      </c>
      <c r="G360">
        <v>2428.0500000000002</v>
      </c>
      <c r="I360" s="14">
        <f t="shared" si="93"/>
        <v>2.037533512064349E-2</v>
      </c>
      <c r="J360" s="15">
        <f t="shared" si="94"/>
        <v>1.1173184357542443E-3</v>
      </c>
      <c r="K360" s="15">
        <f t="shared" si="95"/>
        <v>3.4090909090909172E-2</v>
      </c>
      <c r="L360" s="15">
        <f t="shared" si="95"/>
        <v>-2.5482625482625476E-2</v>
      </c>
      <c r="M360" s="16">
        <f t="shared" si="96"/>
        <v>1.1632703228575236E-2</v>
      </c>
      <c r="O360" s="13">
        <f t="shared" si="97"/>
        <v>7.5252342911703574E-3</v>
      </c>
      <c r="Q360" s="5">
        <f t="shared" si="99"/>
        <v>105.55570052374675</v>
      </c>
      <c r="R360" s="6">
        <f t="shared" si="100"/>
        <v>150.22366035798029</v>
      </c>
      <c r="T360" s="11">
        <f t="shared" si="91"/>
        <v>0.70265696011007461</v>
      </c>
      <c r="V360" s="9">
        <v>41201</v>
      </c>
      <c r="W360">
        <v>31465.023700000002</v>
      </c>
      <c r="X360">
        <v>1177.6225999999999</v>
      </c>
      <c r="Y360">
        <v>14.766400000000001</v>
      </c>
      <c r="Z360">
        <v>1509.5410999999999</v>
      </c>
      <c r="AC360" s="24">
        <f t="shared" si="101"/>
        <v>1.759048480405425E-2</v>
      </c>
      <c r="AE360" s="5">
        <f t="shared" si="102"/>
        <v>72.570204740431407</v>
      </c>
      <c r="AF360" s="6">
        <f t="shared" si="103"/>
        <v>150.22366035798029</v>
      </c>
      <c r="AH360" s="1">
        <f t="shared" si="92"/>
        <v>41201</v>
      </c>
      <c r="AI360">
        <f t="shared" si="98"/>
        <v>0.48308105772085375</v>
      </c>
      <c r="AJ360">
        <f t="shared" ca="1" si="86"/>
        <v>0.48123342678357883</v>
      </c>
      <c r="AK360">
        <f t="shared" ca="1" si="87"/>
        <v>0.50891997750031104</v>
      </c>
      <c r="AL360">
        <f t="shared" ca="1" si="88"/>
        <v>0.64436820232070702</v>
      </c>
      <c r="AM360">
        <f t="shared" ca="1" si="89"/>
        <v>0.87107749611507979</v>
      </c>
      <c r="AN360">
        <f t="shared" ca="1" si="90"/>
        <v>0.92928498334793741</v>
      </c>
      <c r="AP360" s="1"/>
      <c r="AQ360" s="26"/>
    </row>
    <row r="361" spans="2:43">
      <c r="B361" s="1">
        <v>41208</v>
      </c>
      <c r="C361">
        <v>7.3070000000000004</v>
      </c>
      <c r="D361">
        <v>0.86799999999999999</v>
      </c>
      <c r="E361">
        <v>8.5999999999999993E-2</v>
      </c>
      <c r="F361">
        <v>1.262</v>
      </c>
      <c r="G361">
        <v>2380.33</v>
      </c>
      <c r="I361" s="14">
        <f t="shared" si="93"/>
        <v>-4.0068313189700389E-2</v>
      </c>
      <c r="J361" s="15">
        <f t="shared" si="94"/>
        <v>-3.125E-2</v>
      </c>
      <c r="K361" s="15">
        <f t="shared" si="95"/>
        <v>-5.4945054945054972E-2</v>
      </c>
      <c r="L361" s="15">
        <f t="shared" si="95"/>
        <v>0</v>
      </c>
      <c r="M361" s="16">
        <f t="shared" si="96"/>
        <v>-1.9653631515001879E-2</v>
      </c>
      <c r="O361" s="13">
        <f t="shared" si="97"/>
        <v>-3.156584203368884E-2</v>
      </c>
      <c r="Q361" s="5">
        <f t="shared" si="99"/>
        <v>102.22374595525879</v>
      </c>
      <c r="R361" s="6">
        <f t="shared" si="100"/>
        <v>147.27121989246976</v>
      </c>
      <c r="T361" s="11">
        <f t="shared" si="91"/>
        <v>0.69411895976618898</v>
      </c>
      <c r="V361" s="9">
        <v>41208</v>
      </c>
      <c r="W361">
        <v>30206.4228</v>
      </c>
      <c r="X361">
        <v>1140.8218999999999</v>
      </c>
      <c r="Y361">
        <v>13.933</v>
      </c>
      <c r="Z361">
        <v>1509.5410999999999</v>
      </c>
      <c r="AC361" s="24">
        <f t="shared" si="101"/>
        <v>-3.8000533458217925E-2</v>
      </c>
      <c r="AE361" s="5">
        <f t="shared" si="102"/>
        <v>69.812498247122917</v>
      </c>
      <c r="AF361" s="6">
        <f t="shared" si="103"/>
        <v>147.27121989246976</v>
      </c>
      <c r="AH361" s="1">
        <f t="shared" si="92"/>
        <v>41208</v>
      </c>
      <c r="AI361">
        <f t="shared" si="98"/>
        <v>0.47404033386901118</v>
      </c>
      <c r="AJ361">
        <f t="shared" ca="1" si="86"/>
        <v>0.48053555211587978</v>
      </c>
      <c r="AK361">
        <f t="shared" ca="1" si="87"/>
        <v>0.50113388612840126</v>
      </c>
      <c r="AL361">
        <f t="shared" ca="1" si="88"/>
        <v>0.58198859183167406</v>
      </c>
      <c r="AM361">
        <f t="shared" ca="1" si="89"/>
        <v>0.84376567516453593</v>
      </c>
      <c r="AN361">
        <f t="shared" ca="1" si="90"/>
        <v>0.92928498334793741</v>
      </c>
      <c r="AP361" s="1"/>
      <c r="AQ361" s="26"/>
    </row>
    <row r="362" spans="2:43">
      <c r="B362" s="1">
        <v>41215</v>
      </c>
      <c r="C362">
        <v>7.069</v>
      </c>
      <c r="D362">
        <v>0.92500000000000004</v>
      </c>
      <c r="E362">
        <v>8.1000000000000003E-2</v>
      </c>
      <c r="F362">
        <v>1.361</v>
      </c>
      <c r="G362">
        <v>2395.13</v>
      </c>
      <c r="I362" s="14">
        <f t="shared" si="93"/>
        <v>-3.2571506774326076E-2</v>
      </c>
      <c r="J362" s="15">
        <f t="shared" si="94"/>
        <v>6.5668202764977091E-2</v>
      </c>
      <c r="K362" s="15">
        <f t="shared" si="95"/>
        <v>-5.8139534883720811E-2</v>
      </c>
      <c r="L362" s="15">
        <f t="shared" si="95"/>
        <v>7.844690966719492E-2</v>
      </c>
      <c r="M362" s="16">
        <f t="shared" si="96"/>
        <v>6.217625287250117E-3</v>
      </c>
      <c r="O362" s="13">
        <f t="shared" si="97"/>
        <v>1.3351017693531281E-2</v>
      </c>
      <c r="Q362" s="5">
        <f t="shared" si="99"/>
        <v>103.58853699620649</v>
      </c>
      <c r="R362" s="6">
        <f t="shared" si="100"/>
        <v>148.18689715335736</v>
      </c>
      <c r="T362" s="11">
        <f t="shared" si="91"/>
        <v>0.6990397868240914</v>
      </c>
      <c r="V362" s="9">
        <v>41215</v>
      </c>
      <c r="W362">
        <v>29223.140800000001</v>
      </c>
      <c r="X362">
        <v>1215.7375999999999</v>
      </c>
      <c r="Y362">
        <v>13.1778</v>
      </c>
      <c r="Z362">
        <v>1628.7154</v>
      </c>
      <c r="AC362" s="24">
        <f t="shared" si="101"/>
        <v>-2.4074441744162529E-2</v>
      </c>
      <c r="AE362" s="5">
        <f t="shared" si="102"/>
        <v>68.131801325058106</v>
      </c>
      <c r="AF362" s="6">
        <f t="shared" si="103"/>
        <v>148.18689715335736</v>
      </c>
      <c r="AH362" s="1">
        <f t="shared" si="92"/>
        <v>41215</v>
      </c>
      <c r="AI362">
        <f t="shared" si="98"/>
        <v>0.45976940359679092</v>
      </c>
      <c r="AJ362">
        <f t="shared" ca="1" si="86"/>
        <v>0.47843520955796615</v>
      </c>
      <c r="AK362">
        <f t="shared" ca="1" si="87"/>
        <v>0.49711684520679189</v>
      </c>
      <c r="AL362">
        <f t="shared" ca="1" si="88"/>
        <v>0.56298818990867916</v>
      </c>
      <c r="AM362">
        <f t="shared" ca="1" si="89"/>
        <v>0.84376567516453593</v>
      </c>
      <c r="AN362">
        <f t="shared" ca="1" si="90"/>
        <v>0.92928498334793741</v>
      </c>
      <c r="AP362" s="1"/>
      <c r="AQ362" s="26"/>
    </row>
    <row r="363" spans="2:43">
      <c r="B363" s="1">
        <v>41222</v>
      </c>
      <c r="C363">
        <v>6.9269999999999996</v>
      </c>
      <c r="D363">
        <v>0.89500000000000002</v>
      </c>
      <c r="E363">
        <v>7.0000000000000007E-2</v>
      </c>
      <c r="F363">
        <v>1.395</v>
      </c>
      <c r="G363">
        <v>2390.0500000000002</v>
      </c>
      <c r="I363" s="14">
        <f t="shared" si="93"/>
        <v>-2.008770688923478E-2</v>
      </c>
      <c r="J363" s="15">
        <f t="shared" si="94"/>
        <v>-3.2432432432432434E-2</v>
      </c>
      <c r="K363" s="15">
        <f t="shared" si="95"/>
        <v>-0.13580246913580241</v>
      </c>
      <c r="L363" s="15">
        <f t="shared" si="95"/>
        <v>2.4981631153563555E-2</v>
      </c>
      <c r="M363" s="16">
        <f t="shared" si="96"/>
        <v>-2.1209704692437548E-3</v>
      </c>
      <c r="O363" s="13">
        <f t="shared" si="97"/>
        <v>-4.0835244325976516E-2</v>
      </c>
      <c r="Q363" s="5">
        <f t="shared" si="99"/>
        <v>99.358473778595936</v>
      </c>
      <c r="R363" s="6">
        <f t="shared" si="100"/>
        <v>147.87259712056624</v>
      </c>
      <c r="T363" s="11">
        <f t="shared" si="91"/>
        <v>0.67191944764170963</v>
      </c>
      <c r="V363" s="9">
        <v>41222</v>
      </c>
      <c r="W363">
        <v>28633.171600000001</v>
      </c>
      <c r="X363">
        <v>1176.3082999999999</v>
      </c>
      <c r="Y363">
        <v>11.3027</v>
      </c>
      <c r="Z363">
        <v>1668.4401</v>
      </c>
      <c r="AC363" s="24">
        <f t="shared" si="101"/>
        <v>-1.8314921849998604E-2</v>
      </c>
      <c r="AE363" s="5">
        <f t="shared" si="102"/>
        <v>66.883972708290031</v>
      </c>
      <c r="AF363" s="6">
        <f t="shared" si="103"/>
        <v>147.87259712056624</v>
      </c>
      <c r="AH363" s="1">
        <f t="shared" si="92"/>
        <v>41222</v>
      </c>
      <c r="AI363">
        <f t="shared" si="98"/>
        <v>0.45230809501341851</v>
      </c>
      <c r="AJ363">
        <f t="shared" ca="1" si="86"/>
        <v>0.47577794519121358</v>
      </c>
      <c r="AK363">
        <f t="shared" ca="1" si="87"/>
        <v>0.49576337105762691</v>
      </c>
      <c r="AL363">
        <f t="shared" ca="1" si="88"/>
        <v>0.54278864023095763</v>
      </c>
      <c r="AM363">
        <f t="shared" ca="1" si="89"/>
        <v>0.84376567516453593</v>
      </c>
      <c r="AN363">
        <f t="shared" ca="1" si="90"/>
        <v>0.92928498334793741</v>
      </c>
      <c r="AP363" s="1"/>
      <c r="AQ363" s="26"/>
    </row>
    <row r="364" spans="2:43">
      <c r="B364" s="1">
        <v>41229</v>
      </c>
      <c r="C364">
        <v>6.3959999999999999</v>
      </c>
      <c r="D364">
        <v>0.89900000000000002</v>
      </c>
      <c r="E364">
        <v>6.4000000000000001E-2</v>
      </c>
      <c r="F364">
        <v>1.1950000000000001</v>
      </c>
      <c r="G364">
        <v>2283.09</v>
      </c>
      <c r="I364" s="14">
        <f t="shared" si="93"/>
        <v>-7.6656561281940205E-2</v>
      </c>
      <c r="J364" s="15">
        <f t="shared" si="94"/>
        <v>4.4692737430167551E-3</v>
      </c>
      <c r="K364" s="15">
        <f t="shared" si="95"/>
        <v>-8.5714285714285743E-2</v>
      </c>
      <c r="L364" s="15">
        <f t="shared" si="95"/>
        <v>-0.14336917562724016</v>
      </c>
      <c r="M364" s="16">
        <f t="shared" si="96"/>
        <v>-4.4752201836781635E-2</v>
      </c>
      <c r="O364" s="13">
        <f t="shared" si="97"/>
        <v>-7.5317687220112339E-2</v>
      </c>
      <c r="Q364" s="5">
        <f t="shared" si="99"/>
        <v>91.875023327871915</v>
      </c>
      <c r="R364" s="6">
        <f t="shared" si="100"/>
        <v>141.25497280809756</v>
      </c>
      <c r="T364" s="11">
        <f t="shared" si="91"/>
        <v>0.6504197445330937</v>
      </c>
      <c r="V364" s="9">
        <v>41229</v>
      </c>
      <c r="W364">
        <v>26155.300999999999</v>
      </c>
      <c r="X364">
        <v>1181.5654999999999</v>
      </c>
      <c r="Y364">
        <v>10.417199999999999</v>
      </c>
      <c r="Z364">
        <v>1430.0915</v>
      </c>
      <c r="AC364" s="24">
        <f t="shared" si="101"/>
        <v>-7.7164016952072922E-2</v>
      </c>
      <c r="AE364" s="5">
        <f t="shared" si="102"/>
        <v>61.722936704405562</v>
      </c>
      <c r="AF364" s="6">
        <f t="shared" si="103"/>
        <v>141.25497280809756</v>
      </c>
      <c r="AH364" s="1">
        <f t="shared" si="92"/>
        <v>41229</v>
      </c>
      <c r="AI364">
        <f t="shared" si="98"/>
        <v>0.43696115950735043</v>
      </c>
      <c r="AJ364">
        <f t="shared" ca="1" si="86"/>
        <v>0.47418681367938087</v>
      </c>
      <c r="AK364">
        <f t="shared" ca="1" si="87"/>
        <v>0.49397002960679465</v>
      </c>
      <c r="AL364">
        <f t="shared" ca="1" si="88"/>
        <v>0.53768981706439622</v>
      </c>
      <c r="AM364">
        <f t="shared" ca="1" si="89"/>
        <v>0.81988306299004021</v>
      </c>
      <c r="AN364">
        <f t="shared" ca="1" si="90"/>
        <v>0.92928498334793741</v>
      </c>
      <c r="AP364" s="1"/>
      <c r="AQ364" s="26"/>
    </row>
    <row r="365" spans="2:43">
      <c r="B365" s="1">
        <v>41236</v>
      </c>
      <c r="C365">
        <v>7.2130000000000001</v>
      </c>
      <c r="D365">
        <v>0.879</v>
      </c>
      <c r="E365">
        <v>6.3E-2</v>
      </c>
      <c r="F365">
        <v>1.321</v>
      </c>
      <c r="G365">
        <v>2339.92</v>
      </c>
      <c r="I365" s="14">
        <f t="shared" si="93"/>
        <v>0.12773608505315814</v>
      </c>
      <c r="J365" s="15">
        <f t="shared" si="94"/>
        <v>-2.2246941045606206E-2</v>
      </c>
      <c r="K365" s="15">
        <f t="shared" si="95"/>
        <v>-1.5625E-2</v>
      </c>
      <c r="L365" s="15">
        <f t="shared" si="95"/>
        <v>0.10543933054393295</v>
      </c>
      <c r="M365" s="16">
        <f t="shared" si="96"/>
        <v>2.489170378741079E-2</v>
      </c>
      <c r="O365" s="13">
        <f t="shared" si="97"/>
        <v>4.8825868637871223E-2</v>
      </c>
      <c r="Q365" s="5">
        <f t="shared" si="99"/>
        <v>96.360901147979945</v>
      </c>
      <c r="R365" s="6">
        <f t="shared" si="100"/>
        <v>144.77104974973548</v>
      </c>
      <c r="T365" s="11">
        <f t="shared" si="91"/>
        <v>0.6656089136229808</v>
      </c>
      <c r="V365" s="9">
        <v>41236</v>
      </c>
      <c r="W365">
        <v>29498.459699999999</v>
      </c>
      <c r="X365">
        <v>1155.2792999999999</v>
      </c>
      <c r="Y365">
        <v>10.287000000000001</v>
      </c>
      <c r="Z365">
        <v>1581.0455999999999</v>
      </c>
      <c r="AC365" s="24">
        <f t="shared" si="101"/>
        <v>0.12041802397369093</v>
      </c>
      <c r="AE365" s="5">
        <f t="shared" si="102"/>
        <v>69.15549077620328</v>
      </c>
      <c r="AF365" s="6">
        <f t="shared" si="103"/>
        <v>144.77104974973548</v>
      </c>
      <c r="AH365" s="1">
        <f t="shared" si="92"/>
        <v>41236</v>
      </c>
      <c r="AI365">
        <f t="shared" si="98"/>
        <v>0.47768867391479025</v>
      </c>
      <c r="AJ365">
        <f t="shared" ca="1" si="86"/>
        <v>0.47069067130264508</v>
      </c>
      <c r="AK365">
        <f t="shared" ca="1" si="87"/>
        <v>0.49203069106759068</v>
      </c>
      <c r="AL365">
        <f t="shared" ca="1" si="88"/>
        <v>0.53444155796747628</v>
      </c>
      <c r="AM365">
        <f t="shared" ca="1" si="89"/>
        <v>0.80266761233221551</v>
      </c>
      <c r="AN365">
        <f t="shared" ca="1" si="90"/>
        <v>0.92674800300045868</v>
      </c>
      <c r="AP365" s="1"/>
      <c r="AQ365" s="26"/>
    </row>
    <row r="366" spans="2:43">
      <c r="B366" s="1">
        <v>41243</v>
      </c>
      <c r="C366">
        <v>7.4539999999999997</v>
      </c>
      <c r="D366">
        <v>0.82599999999999996</v>
      </c>
      <c r="E366">
        <v>6.6000000000000003E-2</v>
      </c>
      <c r="F366">
        <v>1.2749999999999999</v>
      </c>
      <c r="G366">
        <v>2419.3000000000002</v>
      </c>
      <c r="I366" s="14">
        <f t="shared" si="93"/>
        <v>3.3411895189241703E-2</v>
      </c>
      <c r="J366" s="15">
        <f t="shared" si="94"/>
        <v>-6.0295790671217375E-2</v>
      </c>
      <c r="K366" s="15">
        <f t="shared" si="95"/>
        <v>4.7619047619047672E-2</v>
      </c>
      <c r="L366" s="15">
        <f t="shared" si="95"/>
        <v>-3.4822104466313397E-2</v>
      </c>
      <c r="M366" s="16">
        <f t="shared" si="96"/>
        <v>3.3924236726041945E-2</v>
      </c>
      <c r="O366" s="13">
        <f t="shared" si="97"/>
        <v>-3.5217380823103495E-3</v>
      </c>
      <c r="Q366" s="5">
        <f t="shared" si="99"/>
        <v>96.021543292761365</v>
      </c>
      <c r="R366" s="6">
        <f t="shared" si="100"/>
        <v>149.68229711252312</v>
      </c>
      <c r="T366" s="11">
        <f t="shared" si="91"/>
        <v>0.64150233624873843</v>
      </c>
      <c r="V366" s="9">
        <v>41243</v>
      </c>
      <c r="W366">
        <v>30481.741699999999</v>
      </c>
      <c r="X366">
        <v>1085.6207999999999</v>
      </c>
      <c r="Y366">
        <v>10.6776</v>
      </c>
      <c r="Z366">
        <v>1525.431</v>
      </c>
      <c r="AC366" s="24">
        <f t="shared" si="101"/>
        <v>2.6713399730659355E-2</v>
      </c>
      <c r="AE366" s="5">
        <f t="shared" si="102"/>
        <v>71.002869044877926</v>
      </c>
      <c r="AF366" s="6">
        <f t="shared" si="103"/>
        <v>149.68229711252312</v>
      </c>
      <c r="AH366" s="1">
        <f t="shared" si="92"/>
        <v>41243</v>
      </c>
      <c r="AI366">
        <f t="shared" si="98"/>
        <v>0.47435715789090127</v>
      </c>
      <c r="AJ366">
        <f t="shared" ca="1" si="86"/>
        <v>0.47069067130264508</v>
      </c>
      <c r="AK366">
        <f t="shared" ca="1" si="87"/>
        <v>0.49105238675442398</v>
      </c>
      <c r="AL366">
        <f t="shared" ca="1" si="88"/>
        <v>0.52825992966580171</v>
      </c>
      <c r="AM366">
        <f t="shared" ca="1" si="89"/>
        <v>0.79572489862633078</v>
      </c>
      <c r="AN366">
        <f t="shared" ca="1" si="90"/>
        <v>0.91519960300030712</v>
      </c>
      <c r="AP366" s="1"/>
      <c r="AQ366" s="26"/>
    </row>
    <row r="367" spans="2:43">
      <c r="B367" s="1">
        <v>41250</v>
      </c>
      <c r="C367">
        <v>7.694</v>
      </c>
      <c r="D367">
        <v>0.81599999999999995</v>
      </c>
      <c r="E367">
        <v>7.0999999999999994E-2</v>
      </c>
      <c r="F367">
        <v>1.381</v>
      </c>
      <c r="G367">
        <v>2480.0300000000002</v>
      </c>
      <c r="I367" s="14">
        <f t="shared" si="93"/>
        <v>3.2197477864233992E-2</v>
      </c>
      <c r="J367" s="15">
        <f t="shared" si="94"/>
        <v>-1.2106537530266359E-2</v>
      </c>
      <c r="K367" s="15">
        <f t="shared" si="95"/>
        <v>7.575757575757569E-2</v>
      </c>
      <c r="L367" s="15">
        <f t="shared" si="95"/>
        <v>8.3137254901960889E-2</v>
      </c>
      <c r="M367" s="16">
        <f t="shared" si="96"/>
        <v>2.5102302318852576E-2</v>
      </c>
      <c r="O367" s="13">
        <f t="shared" si="97"/>
        <v>4.4746442748376053E-2</v>
      </c>
      <c r="Q367" s="5">
        <f t="shared" si="99"/>
        <v>100.31816578232163</v>
      </c>
      <c r="R367" s="6">
        <f t="shared" si="100"/>
        <v>153.43966738642197</v>
      </c>
      <c r="T367" s="11">
        <f t="shared" si="91"/>
        <v>0.65379551123296353</v>
      </c>
      <c r="V367" s="9">
        <v>41250</v>
      </c>
      <c r="W367">
        <v>31465.023700000002</v>
      </c>
      <c r="X367">
        <v>1072.4776999999999</v>
      </c>
      <c r="Y367">
        <v>11.537000000000001</v>
      </c>
      <c r="Z367">
        <v>1652.5501999999999</v>
      </c>
      <c r="AC367" s="24">
        <f t="shared" si="101"/>
        <v>3.3105928570236032E-2</v>
      </c>
      <c r="AE367" s="5">
        <f t="shared" si="102"/>
        <v>73.35348495575947</v>
      </c>
      <c r="AF367" s="6">
        <f t="shared" si="103"/>
        <v>153.43966738642197</v>
      </c>
      <c r="AH367" s="1">
        <f t="shared" si="92"/>
        <v>41250</v>
      </c>
      <c r="AI367">
        <f t="shared" si="98"/>
        <v>0.47806076619695931</v>
      </c>
      <c r="AJ367">
        <f t="shared" ca="1" si="86"/>
        <v>0.47069067130264508</v>
      </c>
      <c r="AK367">
        <f t="shared" ca="1" si="87"/>
        <v>0.48831511772859654</v>
      </c>
      <c r="AL367">
        <f t="shared" ca="1" si="88"/>
        <v>0.52167561528102402</v>
      </c>
      <c r="AM367">
        <f t="shared" ca="1" si="89"/>
        <v>0.78635352638735434</v>
      </c>
      <c r="AN367">
        <f t="shared" ca="1" si="90"/>
        <v>0.91519960300030712</v>
      </c>
      <c r="AP367" s="1"/>
      <c r="AQ367" s="26"/>
    </row>
    <row r="368" spans="2:43">
      <c r="B368" s="1">
        <v>41257</v>
      </c>
      <c r="C368">
        <v>8.92</v>
      </c>
      <c r="D368">
        <v>0.85</v>
      </c>
      <c r="E368">
        <v>7.0000000000000007E-2</v>
      </c>
      <c r="F368">
        <v>1.4610000000000001</v>
      </c>
      <c r="G368">
        <v>2696.98</v>
      </c>
      <c r="I368" s="14">
        <f t="shared" si="93"/>
        <v>0.15934494411229538</v>
      </c>
      <c r="J368" s="15">
        <f t="shared" si="94"/>
        <v>4.1666666666666741E-2</v>
      </c>
      <c r="K368" s="15">
        <f t="shared" si="95"/>
        <v>-1.4084507042253391E-2</v>
      </c>
      <c r="L368" s="15">
        <f t="shared" si="95"/>
        <v>5.7929036929761146E-2</v>
      </c>
      <c r="M368" s="16">
        <f t="shared" si="96"/>
        <v>8.747878049862301E-2</v>
      </c>
      <c r="O368" s="13">
        <f t="shared" si="97"/>
        <v>6.121403516661747E-2</v>
      </c>
      <c r="Q368" s="5">
        <f t="shared" si="99"/>
        <v>106.45904551037123</v>
      </c>
      <c r="R368" s="6">
        <f t="shared" si="100"/>
        <v>166.86238236950049</v>
      </c>
      <c r="T368" s="11">
        <f t="shared" si="91"/>
        <v>0.63800506740115959</v>
      </c>
      <c r="V368" s="9">
        <v>41257</v>
      </c>
      <c r="W368">
        <v>36479.761899999998</v>
      </c>
      <c r="X368">
        <v>1117.1642999999999</v>
      </c>
      <c r="Y368">
        <v>11.3287</v>
      </c>
      <c r="Z368">
        <v>1747.8896999999999</v>
      </c>
      <c r="AC368" s="24">
        <f t="shared" si="101"/>
        <v>0.15069613352428374</v>
      </c>
      <c r="AE368" s="5">
        <f t="shared" si="102"/>
        <v>84.407571519124147</v>
      </c>
      <c r="AF368" s="6">
        <f t="shared" si="103"/>
        <v>166.86238236950049</v>
      </c>
      <c r="AH368" s="1">
        <f t="shared" si="92"/>
        <v>41257</v>
      </c>
      <c r="AI368">
        <f t="shared" si="98"/>
        <v>0.50585141072846374</v>
      </c>
      <c r="AJ368">
        <f t="shared" ca="1" si="86"/>
        <v>0.47069067130264508</v>
      </c>
      <c r="AK368">
        <f t="shared" ca="1" si="87"/>
        <v>0.4823739728305832</v>
      </c>
      <c r="AL368">
        <f t="shared" ca="1" si="88"/>
        <v>0.51981265987079528</v>
      </c>
      <c r="AM368">
        <f t="shared" ca="1" si="89"/>
        <v>0.76506658383226689</v>
      </c>
      <c r="AN368">
        <f t="shared" ca="1" si="90"/>
        <v>0.90193021019359465</v>
      </c>
      <c r="AP368" s="1"/>
      <c r="AQ368" s="26"/>
    </row>
    <row r="369" spans="2:43">
      <c r="B369" s="1">
        <v>41264</v>
      </c>
      <c r="C369">
        <v>9.57</v>
      </c>
      <c r="D369">
        <v>0.93799999999999994</v>
      </c>
      <c r="E369">
        <v>8.1000000000000003E-2</v>
      </c>
      <c r="F369">
        <v>1.5469999999999999</v>
      </c>
      <c r="G369">
        <v>2786.4</v>
      </c>
      <c r="I369" s="14">
        <f t="shared" si="93"/>
        <v>7.2869955156950716E-2</v>
      </c>
      <c r="J369" s="15">
        <f t="shared" si="94"/>
        <v>0.10352941176470587</v>
      </c>
      <c r="K369" s="15">
        <f t="shared" si="95"/>
        <v>0.15714285714285703</v>
      </c>
      <c r="L369" s="15">
        <f t="shared" si="95"/>
        <v>5.8863791923340125E-2</v>
      </c>
      <c r="M369" s="16">
        <f t="shared" si="96"/>
        <v>3.3155603675221856E-2</v>
      </c>
      <c r="O369" s="13">
        <f t="shared" si="97"/>
        <v>9.8101503996963435E-2</v>
      </c>
      <c r="Q369" s="5">
        <f t="shared" si="99"/>
        <v>116.90283798901983</v>
      </c>
      <c r="R369" s="6">
        <f t="shared" si="100"/>
        <v>172.39480538764698</v>
      </c>
      <c r="T369" s="11">
        <f t="shared" si="91"/>
        <v>0.67811113986962712</v>
      </c>
      <c r="V369" s="9">
        <v>41264</v>
      </c>
      <c r="W369">
        <v>39134.623200000002</v>
      </c>
      <c r="X369">
        <v>1232.8235999999999</v>
      </c>
      <c r="Y369">
        <v>13.1257</v>
      </c>
      <c r="Z369">
        <v>1851.174</v>
      </c>
      <c r="AC369" s="24">
        <f t="shared" si="101"/>
        <v>7.3142469765807114E-2</v>
      </c>
      <c r="AE369" s="5">
        <f t="shared" si="102"/>
        <v>90.581349766966895</v>
      </c>
      <c r="AF369" s="6">
        <f t="shared" si="103"/>
        <v>172.39480538764698</v>
      </c>
      <c r="AH369" s="1">
        <f t="shared" si="92"/>
        <v>41264</v>
      </c>
      <c r="AI369">
        <f t="shared" si="98"/>
        <v>0.52542969356463876</v>
      </c>
      <c r="AJ369">
        <f t="shared" ca="1" si="86"/>
        <v>0.47069067130264508</v>
      </c>
      <c r="AK369">
        <f t="shared" ca="1" si="87"/>
        <v>0.4823739728305832</v>
      </c>
      <c r="AL369">
        <f t="shared" ca="1" si="88"/>
        <v>0.51972418101317974</v>
      </c>
      <c r="AM369">
        <f t="shared" ca="1" si="89"/>
        <v>0.74340538388236665</v>
      </c>
      <c r="AN369">
        <f t="shared" ca="1" si="90"/>
        <v>0.89799463828931725</v>
      </c>
      <c r="AP369" s="1"/>
      <c r="AQ369" s="26"/>
    </row>
    <row r="370" spans="2:43">
      <c r="B370" s="1">
        <v>41271</v>
      </c>
      <c r="C370">
        <v>9.5210000000000008</v>
      </c>
      <c r="D370">
        <v>0.97</v>
      </c>
      <c r="E370">
        <v>8.8999999999999996E-2</v>
      </c>
      <c r="F370">
        <v>1.609</v>
      </c>
      <c r="G370">
        <v>2854.29</v>
      </c>
      <c r="I370" s="14">
        <f t="shared" si="93"/>
        <v>-5.1201671891326628E-3</v>
      </c>
      <c r="J370" s="15">
        <f t="shared" si="94"/>
        <v>3.4115138592750505E-2</v>
      </c>
      <c r="K370" s="15">
        <f t="shared" si="95"/>
        <v>9.8765432098765427E-2</v>
      </c>
      <c r="L370" s="15">
        <f t="shared" si="95"/>
        <v>4.0077569489334275E-2</v>
      </c>
      <c r="M370" s="16">
        <f t="shared" si="96"/>
        <v>2.436477174849272E-2</v>
      </c>
      <c r="O370" s="13">
        <f t="shared" si="97"/>
        <v>4.1959493247929386E-2</v>
      </c>
      <c r="Q370" s="5">
        <f t="shared" si="99"/>
        <v>121.80802183028391</v>
      </c>
      <c r="R370" s="6">
        <f t="shared" si="100"/>
        <v>176.59516547154283</v>
      </c>
      <c r="T370" s="11">
        <f t="shared" si="91"/>
        <v>0.68975853050695479</v>
      </c>
      <c r="V370" s="9">
        <v>41271</v>
      </c>
      <c r="W370">
        <v>38937.966800000002</v>
      </c>
      <c r="X370">
        <v>1274.8815999999999</v>
      </c>
      <c r="Y370">
        <v>14.3757</v>
      </c>
      <c r="Z370">
        <v>1763.7796000000001</v>
      </c>
      <c r="AC370" s="24">
        <f t="shared" si="101"/>
        <v>-1.9613431246408119E-3</v>
      </c>
      <c r="AE370" s="5">
        <f t="shared" si="102"/>
        <v>90.403688659380776</v>
      </c>
      <c r="AF370" s="6">
        <f t="shared" si="103"/>
        <v>176.59516547154283</v>
      </c>
      <c r="AH370" s="1">
        <f t="shared" si="92"/>
        <v>41271</v>
      </c>
      <c r="AI370">
        <f t="shared" si="98"/>
        <v>0.5119261810932686</v>
      </c>
      <c r="AJ370">
        <f t="shared" ca="1" si="86"/>
        <v>0.47069067130264508</v>
      </c>
      <c r="AK370">
        <f t="shared" ca="1" si="87"/>
        <v>0.4823739728305832</v>
      </c>
      <c r="AL370">
        <f t="shared" ca="1" si="88"/>
        <v>0.51972418101317974</v>
      </c>
      <c r="AM370">
        <f t="shared" ca="1" si="89"/>
        <v>0.73260105728639413</v>
      </c>
      <c r="AN370">
        <f t="shared" ca="1" si="90"/>
        <v>0.86201879942197424</v>
      </c>
      <c r="AP370" s="1"/>
      <c r="AQ370" s="26"/>
    </row>
    <row r="371" spans="2:43">
      <c r="B371" s="1">
        <v>41278</v>
      </c>
      <c r="C371">
        <v>9.7910000000000004</v>
      </c>
      <c r="D371">
        <v>1.06</v>
      </c>
      <c r="E371">
        <v>9.2999999999999999E-2</v>
      </c>
      <c r="F371">
        <v>1.79</v>
      </c>
      <c r="G371">
        <v>2996.28</v>
      </c>
      <c r="I371" s="14">
        <f t="shared" si="93"/>
        <v>2.8358365717886747E-2</v>
      </c>
      <c r="J371" s="15">
        <f t="shared" si="94"/>
        <v>9.278350515463929E-2</v>
      </c>
      <c r="K371" s="15">
        <f t="shared" si="95"/>
        <v>4.4943820224719211E-2</v>
      </c>
      <c r="L371" s="15">
        <f t="shared" si="95"/>
        <v>0.11249223119950291</v>
      </c>
      <c r="M371" s="16">
        <f t="shared" si="96"/>
        <v>4.9746171552295104E-2</v>
      </c>
      <c r="O371" s="13">
        <f t="shared" si="97"/>
        <v>6.964448057418704E-2</v>
      </c>
      <c r="Q371" s="5">
        <f t="shared" si="99"/>
        <v>130.29127824042325</v>
      </c>
      <c r="R371" s="6">
        <f t="shared" si="100"/>
        <v>185.38009886839615</v>
      </c>
      <c r="T371" s="11">
        <f t="shared" si="91"/>
        <v>0.70283314679273534</v>
      </c>
      <c r="V371" s="9">
        <v>41278</v>
      </c>
      <c r="W371">
        <v>40039.242700000003</v>
      </c>
      <c r="X371">
        <v>1393.1695999999999</v>
      </c>
      <c r="Y371">
        <v>15.131</v>
      </c>
      <c r="Z371">
        <v>1962.4033999999999</v>
      </c>
      <c r="AC371" s="24">
        <f t="shared" si="101"/>
        <v>3.3853982103196512E-2</v>
      </c>
      <c r="AE371" s="5">
        <f t="shared" si="102"/>
        <v>93.464213517318399</v>
      </c>
      <c r="AF371" s="6">
        <f t="shared" si="103"/>
        <v>185.38009886839615</v>
      </c>
      <c r="AH371" s="1">
        <f t="shared" si="92"/>
        <v>41278</v>
      </c>
      <c r="AI371">
        <f t="shared" si="98"/>
        <v>0.50417609057199775</v>
      </c>
      <c r="AJ371">
        <f t="shared" ca="1" si="86"/>
        <v>0.47069067130264508</v>
      </c>
      <c r="AK371">
        <f t="shared" ca="1" si="87"/>
        <v>0.4823739728305832</v>
      </c>
      <c r="AL371">
        <f t="shared" ca="1" si="88"/>
        <v>0.51854358324111938</v>
      </c>
      <c r="AM371">
        <f t="shared" ca="1" si="89"/>
        <v>0.72268161070834003</v>
      </c>
      <c r="AN371">
        <f t="shared" ca="1" si="90"/>
        <v>0.83449695212212371</v>
      </c>
      <c r="AP371" s="1"/>
      <c r="AQ371" s="26"/>
    </row>
    <row r="372" spans="2:43">
      <c r="B372" s="1">
        <v>41285</v>
      </c>
      <c r="C372">
        <v>10.483000000000001</v>
      </c>
      <c r="D372">
        <v>1.1299999999999999</v>
      </c>
      <c r="E372">
        <v>9.6000000000000002E-2</v>
      </c>
      <c r="F372">
        <v>2.0139999999999998</v>
      </c>
      <c r="G372">
        <v>3107.66</v>
      </c>
      <c r="I372" s="14">
        <f t="shared" si="93"/>
        <v>7.0677152486977812E-2</v>
      </c>
      <c r="J372" s="15">
        <f t="shared" si="94"/>
        <v>6.6037735849056478E-2</v>
      </c>
      <c r="K372" s="15">
        <f t="shared" si="95"/>
        <v>3.2258064516129004E-2</v>
      </c>
      <c r="L372" s="15">
        <f t="shared" si="95"/>
        <v>0.12513966480446914</v>
      </c>
      <c r="M372" s="16">
        <f t="shared" si="96"/>
        <v>3.7172760890170409E-2</v>
      </c>
      <c r="O372" s="13">
        <f t="shared" si="97"/>
        <v>7.3528154414158109E-2</v>
      </c>
      <c r="Q372" s="5">
        <f t="shared" si="99"/>
        <v>139.87135546570315</v>
      </c>
      <c r="R372" s="6">
        <f t="shared" si="100"/>
        <v>192.2711889574272</v>
      </c>
      <c r="T372" s="11">
        <f t="shared" si="91"/>
        <v>0.72746913473694463</v>
      </c>
      <c r="V372" s="9">
        <v>41285</v>
      </c>
      <c r="W372">
        <v>42871.094799999999</v>
      </c>
      <c r="X372">
        <v>1485.1713</v>
      </c>
      <c r="Y372">
        <v>15.6258</v>
      </c>
      <c r="Z372">
        <v>2208.6968999999999</v>
      </c>
      <c r="AC372" s="24">
        <f t="shared" si="101"/>
        <v>7.2976915870530026E-2</v>
      </c>
      <c r="AE372" s="5">
        <f t="shared" si="102"/>
        <v>100.284943564077</v>
      </c>
      <c r="AF372" s="6">
        <f t="shared" si="103"/>
        <v>192.2711889574272</v>
      </c>
      <c r="AH372" s="1">
        <f t="shared" si="92"/>
        <v>41285</v>
      </c>
      <c r="AI372">
        <f t="shared" si="98"/>
        <v>0.5215807116389245</v>
      </c>
      <c r="AJ372">
        <f t="shared" ca="1" si="86"/>
        <v>0.47069067130264508</v>
      </c>
      <c r="AK372">
        <f t="shared" ca="1" si="87"/>
        <v>0.4823739728305832</v>
      </c>
      <c r="AL372">
        <f t="shared" ca="1" si="88"/>
        <v>0.51654473703677994</v>
      </c>
      <c r="AM372">
        <f t="shared" ca="1" si="89"/>
        <v>0.7085372977740938</v>
      </c>
      <c r="AN372">
        <f t="shared" ca="1" si="90"/>
        <v>0.8127163731916357</v>
      </c>
      <c r="AP372" s="1"/>
      <c r="AQ372" s="26"/>
    </row>
    <row r="373" spans="2:43">
      <c r="B373" s="1">
        <v>41292</v>
      </c>
      <c r="C373">
        <v>10.724</v>
      </c>
      <c r="D373">
        <v>1.1599999999999999</v>
      </c>
      <c r="E373">
        <v>0.1</v>
      </c>
      <c r="F373">
        <v>1.92</v>
      </c>
      <c r="G373">
        <v>3197.35</v>
      </c>
      <c r="I373" s="14">
        <f t="shared" si="93"/>
        <v>2.2989602213106863E-2</v>
      </c>
      <c r="J373" s="15">
        <f t="shared" si="94"/>
        <v>2.6548672566371723E-2</v>
      </c>
      <c r="K373" s="15">
        <f t="shared" si="95"/>
        <v>4.1666666666666741E-2</v>
      </c>
      <c r="L373" s="15">
        <f t="shared" si="95"/>
        <v>-4.6673286991062546E-2</v>
      </c>
      <c r="M373" s="16">
        <f t="shared" si="96"/>
        <v>2.8860943603869149E-2</v>
      </c>
      <c r="O373" s="13">
        <f t="shared" si="97"/>
        <v>1.1132913613770695E-2</v>
      </c>
      <c r="Q373" s="5">
        <f t="shared" si="99"/>
        <v>141.42853118314383</v>
      </c>
      <c r="R373" s="6">
        <f t="shared" si="100"/>
        <v>197.82031689857638</v>
      </c>
      <c r="T373" s="11">
        <f t="shared" si="91"/>
        <v>0.7149343070542904</v>
      </c>
      <c r="V373" s="9">
        <v>41292</v>
      </c>
      <c r="W373">
        <v>43854.376799999998</v>
      </c>
      <c r="X373">
        <v>1524.6007</v>
      </c>
      <c r="Y373">
        <v>16.146699999999999</v>
      </c>
      <c r="Z373">
        <v>2105.4124999999999</v>
      </c>
      <c r="AC373" s="24">
        <f t="shared" si="101"/>
        <v>1.9806161684909753E-2</v>
      </c>
      <c r="AE373" s="5">
        <f t="shared" si="102"/>
        <v>102.27120337086915</v>
      </c>
      <c r="AF373" s="6">
        <f t="shared" si="103"/>
        <v>197.82031689857638</v>
      </c>
      <c r="AH373" s="1">
        <f t="shared" si="92"/>
        <v>41292</v>
      </c>
      <c r="AI373">
        <f t="shared" si="98"/>
        <v>0.51699039297012239</v>
      </c>
      <c r="AJ373">
        <f t="shared" ca="1" si="86"/>
        <v>0.47069067130264508</v>
      </c>
      <c r="AK373">
        <f t="shared" ca="1" si="87"/>
        <v>0.4823739728305832</v>
      </c>
      <c r="AL373">
        <f t="shared" ca="1" si="88"/>
        <v>0.51654473703677994</v>
      </c>
      <c r="AM373">
        <f t="shared" ca="1" si="89"/>
        <v>0.61419440512857859</v>
      </c>
      <c r="AN373">
        <f t="shared" ca="1" si="90"/>
        <v>0.79839233021829081</v>
      </c>
      <c r="AP373" s="1"/>
      <c r="AQ373" s="26"/>
    </row>
    <row r="374" spans="2:43">
      <c r="B374" s="1">
        <v>41299</v>
      </c>
      <c r="C374">
        <v>11.301</v>
      </c>
      <c r="D374">
        <v>1.27</v>
      </c>
      <c r="E374">
        <v>0.10100000000000001</v>
      </c>
      <c r="F374">
        <v>2.109</v>
      </c>
      <c r="G374">
        <v>3339.77</v>
      </c>
      <c r="I374" s="14">
        <f t="shared" si="93"/>
        <v>5.3804550540842877E-2</v>
      </c>
      <c r="J374" s="15">
        <f t="shared" si="94"/>
        <v>9.4827586206896575E-2</v>
      </c>
      <c r="K374" s="15">
        <f t="shared" si="95"/>
        <v>1.0000000000000009E-2</v>
      </c>
      <c r="L374" s="15">
        <f t="shared" si="95"/>
        <v>9.8437499999999956E-2</v>
      </c>
      <c r="M374" s="16">
        <f t="shared" si="96"/>
        <v>4.4543137285564693E-2</v>
      </c>
      <c r="O374" s="13">
        <f t="shared" si="97"/>
        <v>6.4267409186934854E-2</v>
      </c>
      <c r="Q374" s="5">
        <f t="shared" si="99"/>
        <v>150.51777646739811</v>
      </c>
      <c r="R374" s="6">
        <f t="shared" si="100"/>
        <v>206.63185443206359</v>
      </c>
      <c r="T374" s="11">
        <f t="shared" si="91"/>
        <v>0.72843452371418049</v>
      </c>
      <c r="V374" s="9">
        <v>41299</v>
      </c>
      <c r="W374">
        <v>46214.253599999996</v>
      </c>
      <c r="X374">
        <v>1669.1749</v>
      </c>
      <c r="Y374">
        <v>16.4071</v>
      </c>
      <c r="Z374">
        <v>2311.9812999999999</v>
      </c>
      <c r="AC374" s="24">
        <f t="shared" si="101"/>
        <v>5.7084665471829554E-2</v>
      </c>
      <c r="AE374" s="5">
        <f t="shared" si="102"/>
        <v>108.10932080269666</v>
      </c>
      <c r="AF374" s="6">
        <f t="shared" si="103"/>
        <v>206.63185443206359</v>
      </c>
      <c r="AH374" s="1">
        <f t="shared" si="92"/>
        <v>41299</v>
      </c>
      <c r="AI374">
        <f t="shared" si="98"/>
        <v>0.5231977475101296</v>
      </c>
      <c r="AJ374">
        <f t="shared" ca="1" si="86"/>
        <v>0.47069067130264508</v>
      </c>
      <c r="AK374">
        <f t="shared" ca="1" si="87"/>
        <v>0.4823739728305832</v>
      </c>
      <c r="AL374">
        <f t="shared" ca="1" si="88"/>
        <v>0.51635403612713615</v>
      </c>
      <c r="AM374">
        <f t="shared" ca="1" si="89"/>
        <v>0.58097258377928607</v>
      </c>
      <c r="AN374">
        <f t="shared" ca="1" si="90"/>
        <v>0.79358623846381393</v>
      </c>
      <c r="AP374" s="1"/>
      <c r="AQ374" s="26"/>
    </row>
    <row r="375" spans="2:43">
      <c r="B375" s="1">
        <v>41306</v>
      </c>
      <c r="C375">
        <v>12.839</v>
      </c>
      <c r="D375">
        <v>1.34</v>
      </c>
      <c r="E375">
        <v>0.107</v>
      </c>
      <c r="F375">
        <v>2.2530000000000001</v>
      </c>
      <c r="G375">
        <v>3531.46</v>
      </c>
      <c r="I375" s="14">
        <f t="shared" si="93"/>
        <v>0.13609415096009214</v>
      </c>
      <c r="J375" s="15">
        <f t="shared" si="94"/>
        <v>5.5118110236220597E-2</v>
      </c>
      <c r="K375" s="15">
        <f t="shared" si="95"/>
        <v>5.9405940594059237E-2</v>
      </c>
      <c r="L375" s="15">
        <f t="shared" si="95"/>
        <v>6.8278805120910446E-2</v>
      </c>
      <c r="M375" s="16">
        <f t="shared" si="96"/>
        <v>5.7396167999592906E-2</v>
      </c>
      <c r="O375" s="13">
        <f t="shared" si="97"/>
        <v>7.9724251727820605E-2</v>
      </c>
      <c r="Q375" s="5">
        <f t="shared" si="99"/>
        <v>162.51769356799676</v>
      </c>
      <c r="R375" s="6">
        <f t="shared" si="100"/>
        <v>218.49173106311375</v>
      </c>
      <c r="T375" s="11">
        <f t="shared" si="91"/>
        <v>0.7438162203083637</v>
      </c>
      <c r="V375" s="9">
        <v>41306</v>
      </c>
      <c r="W375">
        <v>52507.258300000001</v>
      </c>
      <c r="X375">
        <v>1761.1766</v>
      </c>
      <c r="Y375">
        <v>17.2926</v>
      </c>
      <c r="Z375">
        <v>2470.8804</v>
      </c>
      <c r="AC375" s="24">
        <f t="shared" si="101"/>
        <v>0.13025470448415349</v>
      </c>
      <c r="AE375" s="5">
        <f t="shared" si="102"/>
        <v>122.19106843583447</v>
      </c>
      <c r="AF375" s="6">
        <f t="shared" si="103"/>
        <v>218.49173106311375</v>
      </c>
      <c r="AH375" s="1">
        <f t="shared" si="92"/>
        <v>41306</v>
      </c>
      <c r="AI375">
        <f t="shared" si="98"/>
        <v>0.5592480220706304</v>
      </c>
      <c r="AJ375">
        <f t="shared" ca="1" si="86"/>
        <v>0.47069067130264508</v>
      </c>
      <c r="AK375">
        <f t="shared" ca="1" si="87"/>
        <v>0.4823739728305832</v>
      </c>
      <c r="AL375">
        <f t="shared" ca="1" si="88"/>
        <v>0.51635403612713615</v>
      </c>
      <c r="AM375">
        <f t="shared" ca="1" si="89"/>
        <v>0.55450399699956976</v>
      </c>
      <c r="AN375">
        <f t="shared" ca="1" si="90"/>
        <v>0.78110436335452282</v>
      </c>
      <c r="AP375" s="1"/>
      <c r="AQ375" s="26"/>
    </row>
    <row r="376" spans="2:43">
      <c r="B376" s="1">
        <v>41313</v>
      </c>
      <c r="C376">
        <v>12.455</v>
      </c>
      <c r="D376">
        <v>1.19</v>
      </c>
      <c r="E376">
        <v>0.1</v>
      </c>
      <c r="F376">
        <v>2.1669999999999998</v>
      </c>
      <c r="G376">
        <v>3279.96</v>
      </c>
      <c r="I376" s="14">
        <f t="shared" si="93"/>
        <v>-2.9908871407430482E-2</v>
      </c>
      <c r="J376" s="15">
        <f t="shared" si="94"/>
        <v>-0.11194029850746279</v>
      </c>
      <c r="K376" s="15">
        <f t="shared" si="95"/>
        <v>-6.5420560747663448E-2</v>
      </c>
      <c r="L376" s="15">
        <f t="shared" si="95"/>
        <v>-3.8171327119396525E-2</v>
      </c>
      <c r="M376" s="16">
        <f t="shared" si="96"/>
        <v>-7.1217003732167439E-2</v>
      </c>
      <c r="O376" s="13">
        <f t="shared" si="97"/>
        <v>-6.1360264445488311E-2</v>
      </c>
      <c r="Q376" s="5">
        <f t="shared" si="99"/>
        <v>152.54556491359367</v>
      </c>
      <c r="R376" s="6">
        <f t="shared" si="100"/>
        <v>202.93140463654424</v>
      </c>
      <c r="T376" s="11">
        <f t="shared" si="91"/>
        <v>0.75170999376270509</v>
      </c>
      <c r="V376" s="9">
        <v>41313</v>
      </c>
      <c r="W376">
        <v>50934.007100000003</v>
      </c>
      <c r="X376">
        <v>1564.03</v>
      </c>
      <c r="Y376">
        <v>16.146699999999999</v>
      </c>
      <c r="Z376">
        <v>2375.5409</v>
      </c>
      <c r="AC376" s="24">
        <f t="shared" si="101"/>
        <v>-3.2824857145662606E-2</v>
      </c>
      <c r="AE376" s="5">
        <f t="shared" si="102"/>
        <v>118.18016406995231</v>
      </c>
      <c r="AF376" s="6">
        <f t="shared" si="103"/>
        <v>202.93140463654424</v>
      </c>
      <c r="AH376" s="1">
        <f t="shared" si="92"/>
        <v>41313</v>
      </c>
      <c r="AI376">
        <f t="shared" si="98"/>
        <v>0.58236508184436142</v>
      </c>
      <c r="AJ376">
        <f t="shared" ca="1" si="86"/>
        <v>0.47069067130264508</v>
      </c>
      <c r="AK376">
        <f t="shared" ca="1" si="87"/>
        <v>0.4823739728305832</v>
      </c>
      <c r="AL376">
        <f t="shared" ca="1" si="88"/>
        <v>0.51635403612713615</v>
      </c>
      <c r="AM376">
        <f t="shared" ca="1" si="89"/>
        <v>0.54932685858550279</v>
      </c>
      <c r="AN376">
        <f t="shared" ca="1" si="90"/>
        <v>0.75683249733152813</v>
      </c>
      <c r="AP376" s="1"/>
      <c r="AQ376" s="26"/>
    </row>
    <row r="377" spans="2:43">
      <c r="B377" s="1">
        <v>41320</v>
      </c>
      <c r="C377">
        <v>12.214</v>
      </c>
      <c r="D377">
        <v>1.2</v>
      </c>
      <c r="E377">
        <v>0.10100000000000001</v>
      </c>
      <c r="F377">
        <v>1.9930000000000001</v>
      </c>
      <c r="G377">
        <v>3295.42</v>
      </c>
      <c r="I377" s="14">
        <f t="shared" si="93"/>
        <v>-1.9349658771577682E-2</v>
      </c>
      <c r="J377" s="15">
        <f t="shared" si="94"/>
        <v>8.4033613445377853E-3</v>
      </c>
      <c r="K377" s="15">
        <f t="shared" si="95"/>
        <v>1.0000000000000009E-2</v>
      </c>
      <c r="L377" s="15">
        <f t="shared" si="95"/>
        <v>-8.0295339178587777E-2</v>
      </c>
      <c r="M377" s="16">
        <f t="shared" si="96"/>
        <v>4.7134721155135395E-3</v>
      </c>
      <c r="O377" s="13">
        <f t="shared" si="97"/>
        <v>-2.0310409151406916E-2</v>
      </c>
      <c r="Q377" s="5">
        <f t="shared" si="99"/>
        <v>149.44730207596606</v>
      </c>
      <c r="R377" s="6">
        <f t="shared" si="100"/>
        <v>203.8879161536606</v>
      </c>
      <c r="T377" s="11">
        <f t="shared" si="91"/>
        <v>0.73298753989586496</v>
      </c>
      <c r="V377" s="9">
        <v>41320</v>
      </c>
      <c r="W377">
        <v>49950.725100000003</v>
      </c>
      <c r="X377">
        <v>1577.1731</v>
      </c>
      <c r="Y377">
        <v>16.4071</v>
      </c>
      <c r="Z377">
        <v>2184.8620999999998</v>
      </c>
      <c r="AC377" s="24">
        <f t="shared" si="101"/>
        <v>-2.118786256744562E-2</v>
      </c>
      <c r="AE377" s="5">
        <f t="shared" si="102"/>
        <v>115.67617899543998</v>
      </c>
      <c r="AF377" s="6">
        <f t="shared" si="103"/>
        <v>203.8879161536606</v>
      </c>
      <c r="AH377" s="1">
        <f t="shared" si="92"/>
        <v>41320</v>
      </c>
      <c r="AI377">
        <f t="shared" si="98"/>
        <v>0.56735181357320053</v>
      </c>
      <c r="AJ377">
        <f t="shared" ca="1" si="86"/>
        <v>0.47069067130264508</v>
      </c>
      <c r="AK377">
        <f t="shared" ca="1" si="87"/>
        <v>0.4823739728305832</v>
      </c>
      <c r="AL377">
        <f t="shared" ca="1" si="88"/>
        <v>0.51635403612713615</v>
      </c>
      <c r="AM377">
        <f t="shared" ca="1" si="89"/>
        <v>0.54932685858550279</v>
      </c>
      <c r="AN377">
        <f t="shared" ca="1" si="90"/>
        <v>0.73748910251984978</v>
      </c>
      <c r="AP377" s="1"/>
      <c r="AQ377" s="26"/>
    </row>
    <row r="378" spans="2:43">
      <c r="B378" s="1">
        <v>41327</v>
      </c>
      <c r="C378">
        <v>11.151999999999999</v>
      </c>
      <c r="D378">
        <v>1.1399999999999999</v>
      </c>
      <c r="E378">
        <v>9.5000000000000001E-2</v>
      </c>
      <c r="F378">
        <v>1.9059999999999999</v>
      </c>
      <c r="G378">
        <v>3140.38</v>
      </c>
      <c r="I378" s="14">
        <f t="shared" si="93"/>
        <v>-8.6949402325200653E-2</v>
      </c>
      <c r="J378" s="15">
        <f t="shared" si="94"/>
        <v>-5.0000000000000044E-2</v>
      </c>
      <c r="K378" s="15">
        <f t="shared" si="95"/>
        <v>-5.9405940594059459E-2</v>
      </c>
      <c r="L378" s="15">
        <f t="shared" si="95"/>
        <v>-4.3652784746613271E-2</v>
      </c>
      <c r="M378" s="16">
        <f t="shared" si="96"/>
        <v>-4.7047113873193713E-2</v>
      </c>
      <c r="O378" s="13">
        <f t="shared" si="97"/>
        <v>-6.0002031916468357E-2</v>
      </c>
      <c r="Q378" s="5">
        <f t="shared" si="99"/>
        <v>140.48016028697387</v>
      </c>
      <c r="R378" s="6">
        <f t="shared" si="100"/>
        <v>194.29557814501115</v>
      </c>
      <c r="T378" s="11">
        <f t="shared" si="91"/>
        <v>0.72302294075950346</v>
      </c>
      <c r="V378" s="9">
        <v>41327</v>
      </c>
      <c r="W378">
        <v>45604.618699999999</v>
      </c>
      <c r="X378">
        <v>1498.3144</v>
      </c>
      <c r="Y378">
        <v>15.4175</v>
      </c>
      <c r="Z378">
        <v>2089.5225999999998</v>
      </c>
      <c r="AC378" s="24">
        <f t="shared" si="101"/>
        <v>-8.4095744657224178E-2</v>
      </c>
      <c r="AE378" s="5">
        <f t="shared" si="102"/>
        <v>105.94830458371611</v>
      </c>
      <c r="AF378" s="6">
        <f t="shared" si="103"/>
        <v>194.29557814501115</v>
      </c>
      <c r="AH378" s="1">
        <f t="shared" si="92"/>
        <v>41327</v>
      </c>
      <c r="AI378">
        <f t="shared" si="98"/>
        <v>0.54529447141942844</v>
      </c>
      <c r="AJ378">
        <f t="shared" ca="1" si="86"/>
        <v>0.47069067130264508</v>
      </c>
      <c r="AK378">
        <f t="shared" ca="1" si="87"/>
        <v>0.4823739728305832</v>
      </c>
      <c r="AL378">
        <f t="shared" ca="1" si="88"/>
        <v>0.51635403612713615</v>
      </c>
      <c r="AM378">
        <f t="shared" ca="1" si="89"/>
        <v>0.54932685858550279</v>
      </c>
      <c r="AN378">
        <f t="shared" ca="1" si="90"/>
        <v>0.72964911599816829</v>
      </c>
      <c r="AP378" s="1"/>
      <c r="AQ378" s="26"/>
    </row>
    <row r="379" spans="2:43">
      <c r="B379" s="1">
        <v>41334</v>
      </c>
      <c r="C379">
        <v>10.676</v>
      </c>
      <c r="D379">
        <v>1.23</v>
      </c>
      <c r="E379">
        <v>0.09</v>
      </c>
      <c r="F379">
        <v>1.877</v>
      </c>
      <c r="G379">
        <v>3099.71</v>
      </c>
      <c r="I379" s="14">
        <f t="shared" si="93"/>
        <v>-4.268292682926822E-2</v>
      </c>
      <c r="J379" s="15">
        <f t="shared" si="94"/>
        <v>7.8947368421052655E-2</v>
      </c>
      <c r="K379" s="15">
        <f t="shared" si="95"/>
        <v>-5.2631578947368474E-2</v>
      </c>
      <c r="L379" s="15">
        <f t="shared" si="95"/>
        <v>-1.5215110178384061E-2</v>
      </c>
      <c r="M379" s="16">
        <f t="shared" si="96"/>
        <v>-1.2950662021793513E-2</v>
      </c>
      <c r="O379" s="13">
        <f t="shared" si="97"/>
        <v>-7.8955618834920249E-3</v>
      </c>
      <c r="Q379" s="5">
        <f t="shared" si="99"/>
        <v>139.37099048802517</v>
      </c>
      <c r="R379" s="6">
        <f t="shared" si="100"/>
        <v>191.77932178012614</v>
      </c>
      <c r="T379" s="11">
        <f t="shared" si="91"/>
        <v>0.72672584924360717</v>
      </c>
      <c r="V379" s="9">
        <v>41334</v>
      </c>
      <c r="W379">
        <v>43657.720399999998</v>
      </c>
      <c r="X379">
        <v>1616.6024</v>
      </c>
      <c r="Y379">
        <v>14.610099999999999</v>
      </c>
      <c r="Z379">
        <v>2057.7428</v>
      </c>
      <c r="AC379" s="24">
        <f t="shared" si="101"/>
        <v>-3.7816192146444022E-2</v>
      </c>
      <c r="AE379" s="5">
        <f t="shared" si="102"/>
        <v>101.94174313998832</v>
      </c>
      <c r="AF379" s="6">
        <f t="shared" si="103"/>
        <v>191.77932178012614</v>
      </c>
      <c r="AH379" s="1">
        <f t="shared" si="92"/>
        <v>41334</v>
      </c>
      <c r="AI379">
        <f t="shared" si="98"/>
        <v>0.5315575328651122</v>
      </c>
      <c r="AJ379">
        <f t="shared" ref="AJ379:AJ442" ca="1" si="104">+_xlfn.PERCENTILE.INC(OFFSET(AI379,-52,0,52,1),0.1)</f>
        <v>0.47069067130264508</v>
      </c>
      <c r="AK379">
        <f t="shared" ref="AK379:AK442" ca="1" si="105">+_xlfn.PERCENTILE.INC(OFFSET(AI379,-52,0,52,1),0.25)</f>
        <v>0.4823739728305832</v>
      </c>
      <c r="AL379">
        <f t="shared" ref="AL379:AL442" ca="1" si="106">+_xlfn.PERCENTILE.INC(OFFSET(AI379,-52,0,52,1),0.5)</f>
        <v>0.51635403612713615</v>
      </c>
      <c r="AM379">
        <f t="shared" ref="AM379:AM442" ca="1" si="107">+_xlfn.PERCENTILE.INC(OFFSET(AI379,-52,0,52,1),0.75)</f>
        <v>0.54547580458718636</v>
      </c>
      <c r="AN379">
        <f t="shared" ref="AN379:AN442" ca="1" si="108">+_xlfn.PERCENTILE.INC(OFFSET(AI379,-52,0,52,1),0.9)</f>
        <v>0.71847320055383113</v>
      </c>
      <c r="AP379" s="1"/>
      <c r="AQ379" s="26"/>
    </row>
    <row r="380" spans="2:43">
      <c r="B380" s="1">
        <v>41341</v>
      </c>
      <c r="C380">
        <v>11.541</v>
      </c>
      <c r="D380">
        <v>1.24</v>
      </c>
      <c r="E380">
        <v>9.4E-2</v>
      </c>
      <c r="F380">
        <v>1.9710000000000001</v>
      </c>
      <c r="G380">
        <v>3324.89</v>
      </c>
      <c r="I380" s="14">
        <f t="shared" si="93"/>
        <v>8.1022855001873451E-2</v>
      </c>
      <c r="J380" s="15">
        <f t="shared" si="94"/>
        <v>8.1300813008129413E-3</v>
      </c>
      <c r="K380" s="15">
        <f t="shared" si="95"/>
        <v>4.4444444444444509E-2</v>
      </c>
      <c r="L380" s="15">
        <f t="shared" si="95"/>
        <v>5.0079914757591881E-2</v>
      </c>
      <c r="M380" s="16">
        <f t="shared" si="96"/>
        <v>7.2645505547292988E-2</v>
      </c>
      <c r="O380" s="13">
        <f t="shared" si="97"/>
        <v>4.5919323876180695E-2</v>
      </c>
      <c r="Q380" s="5">
        <f t="shared" si="99"/>
        <v>145.77081213918888</v>
      </c>
      <c r="R380" s="6">
        <f t="shared" si="100"/>
        <v>205.71122756436037</v>
      </c>
      <c r="T380" s="11">
        <f t="shared" si="91"/>
        <v>0.7086186488949997</v>
      </c>
      <c r="V380" s="9">
        <v>41341</v>
      </c>
      <c r="W380">
        <v>47197.535600000003</v>
      </c>
      <c r="X380">
        <v>1629.7455</v>
      </c>
      <c r="Y380">
        <v>15.261200000000001</v>
      </c>
      <c r="Z380">
        <v>2161.0272</v>
      </c>
      <c r="AC380" s="24">
        <f t="shared" si="101"/>
        <v>7.7177903757653835E-2</v>
      </c>
      <c r="AE380" s="5">
        <f t="shared" si="102"/>
        <v>109.80939318093381</v>
      </c>
      <c r="AF380" s="6">
        <f t="shared" si="103"/>
        <v>205.71122756436037</v>
      </c>
      <c r="AH380" s="1">
        <f t="shared" si="92"/>
        <v>41341</v>
      </c>
      <c r="AI380">
        <f t="shared" si="98"/>
        <v>0.5338035968239897</v>
      </c>
      <c r="AJ380">
        <f t="shared" ca="1" si="104"/>
        <v>0.47069067130264508</v>
      </c>
      <c r="AK380">
        <f t="shared" ca="1" si="105"/>
        <v>0.4823739728305832</v>
      </c>
      <c r="AL380">
        <f t="shared" ca="1" si="106"/>
        <v>0.51635403612713615</v>
      </c>
      <c r="AM380">
        <f t="shared" ca="1" si="107"/>
        <v>0.5409917251334484</v>
      </c>
      <c r="AN380">
        <f t="shared" ca="1" si="108"/>
        <v>0.69264627782811239</v>
      </c>
      <c r="AP380" s="1"/>
      <c r="AQ380" s="26"/>
    </row>
    <row r="381" spans="2:43">
      <c r="B381" s="1">
        <v>41348</v>
      </c>
      <c r="C381">
        <v>12.359</v>
      </c>
      <c r="D381">
        <v>1.32</v>
      </c>
      <c r="E381">
        <v>0.1</v>
      </c>
      <c r="F381">
        <v>2.0219999999999998</v>
      </c>
      <c r="G381">
        <v>3488.76</v>
      </c>
      <c r="I381" s="14">
        <f t="shared" si="93"/>
        <v>7.0877740230482544E-2</v>
      </c>
      <c r="J381" s="15">
        <f t="shared" si="94"/>
        <v>6.4516129032258229E-2</v>
      </c>
      <c r="K381" s="15">
        <f t="shared" si="95"/>
        <v>6.3829787234042534E-2</v>
      </c>
      <c r="L381" s="15">
        <f t="shared" si="95"/>
        <v>2.5875190258751735E-2</v>
      </c>
      <c r="M381" s="16">
        <f t="shared" si="96"/>
        <v>4.9285841035342726E-2</v>
      </c>
      <c r="O381" s="13">
        <f t="shared" si="97"/>
        <v>5.6274711688883761E-2</v>
      </c>
      <c r="Q381" s="5">
        <f t="shared" si="99"/>
        <v>153.97402256497617</v>
      </c>
      <c r="R381" s="6">
        <f t="shared" si="100"/>
        <v>215.84987842528264</v>
      </c>
      <c r="T381" s="11">
        <f t="shared" si="91"/>
        <v>0.71333847249895455</v>
      </c>
      <c r="V381" s="9">
        <v>41348</v>
      </c>
      <c r="W381">
        <v>50540.694300000003</v>
      </c>
      <c r="X381">
        <v>1734.8904</v>
      </c>
      <c r="Y381">
        <v>16.276900000000001</v>
      </c>
      <c r="Z381">
        <v>2216.6419000000001</v>
      </c>
      <c r="AC381" s="24">
        <f t="shared" si="101"/>
        <v>6.8765591942477056E-2</v>
      </c>
      <c r="AE381" s="5">
        <f t="shared" si="102"/>
        <v>117.36050110386492</v>
      </c>
      <c r="AF381" s="6">
        <f t="shared" si="103"/>
        <v>215.84987842528264</v>
      </c>
      <c r="AH381" s="1">
        <f t="shared" si="92"/>
        <v>41348</v>
      </c>
      <c r="AI381">
        <f t="shared" si="98"/>
        <v>0.54371353813150169</v>
      </c>
      <c r="AJ381">
        <f t="shared" ca="1" si="104"/>
        <v>0.47069067130264508</v>
      </c>
      <c r="AK381">
        <f t="shared" ca="1" si="105"/>
        <v>0.4823739728305832</v>
      </c>
      <c r="AL381">
        <f t="shared" ca="1" si="106"/>
        <v>0.51635403612713615</v>
      </c>
      <c r="AM381">
        <f t="shared" ca="1" si="107"/>
        <v>0.53675598741086683</v>
      </c>
      <c r="AN381">
        <f t="shared" ca="1" si="108"/>
        <v>0.58385505532724113</v>
      </c>
      <c r="AP381" s="1"/>
      <c r="AQ381" s="26"/>
    </row>
    <row r="382" spans="2:43">
      <c r="B382" s="1">
        <v>41355</v>
      </c>
      <c r="C382">
        <v>12.262</v>
      </c>
      <c r="D382">
        <v>1.29</v>
      </c>
      <c r="E382">
        <v>9.8000000000000004E-2</v>
      </c>
      <c r="F382">
        <v>2.101</v>
      </c>
      <c r="G382">
        <v>3430.17</v>
      </c>
      <c r="I382" s="14">
        <f t="shared" si="93"/>
        <v>-7.8485314345820845E-3</v>
      </c>
      <c r="J382" s="15">
        <f t="shared" si="94"/>
        <v>-2.2727272727272707E-2</v>
      </c>
      <c r="K382" s="15">
        <f t="shared" si="95"/>
        <v>-2.0000000000000018E-2</v>
      </c>
      <c r="L382" s="15">
        <f t="shared" si="95"/>
        <v>3.9070227497527199E-2</v>
      </c>
      <c r="M382" s="16">
        <f t="shared" si="96"/>
        <v>-1.6793932514704402E-2</v>
      </c>
      <c r="O382" s="13">
        <f t="shared" si="97"/>
        <v>-2.8763941660819026E-3</v>
      </c>
      <c r="Q382" s="5">
        <f t="shared" si="99"/>
        <v>153.53113258474212</v>
      </c>
      <c r="R382" s="6">
        <f t="shared" si="100"/>
        <v>212.22491013370129</v>
      </c>
      <c r="T382" s="11">
        <f t="shared" si="91"/>
        <v>0.72343596464721227</v>
      </c>
      <c r="V382" s="9">
        <v>41355</v>
      </c>
      <c r="W382">
        <v>50147.381500000003</v>
      </c>
      <c r="X382">
        <v>1695.4611</v>
      </c>
      <c r="Y382">
        <v>15.886200000000001</v>
      </c>
      <c r="Z382">
        <v>2304.0364</v>
      </c>
      <c r="AC382" s="24">
        <f t="shared" si="101"/>
        <v>-6.4177214092536938E-3</v>
      </c>
      <c r="AE382" s="5">
        <f t="shared" si="102"/>
        <v>116.60731410332991</v>
      </c>
      <c r="AF382" s="6">
        <f t="shared" si="103"/>
        <v>212.22491013370129</v>
      </c>
      <c r="AH382" s="1">
        <f t="shared" si="92"/>
        <v>41355</v>
      </c>
      <c r="AI382">
        <f t="shared" si="98"/>
        <v>0.54945158902349178</v>
      </c>
      <c r="AJ382">
        <f t="shared" ca="1" si="104"/>
        <v>0.47069067130264508</v>
      </c>
      <c r="AK382">
        <f t="shared" ca="1" si="105"/>
        <v>0.4823739728305832</v>
      </c>
      <c r="AL382">
        <f t="shared" ca="1" si="106"/>
        <v>0.51635403612713615</v>
      </c>
      <c r="AM382">
        <f t="shared" ca="1" si="107"/>
        <v>0.53675598741086683</v>
      </c>
      <c r="AN382">
        <f t="shared" ca="1" si="108"/>
        <v>0.58212423123261503</v>
      </c>
      <c r="AP382" s="1"/>
      <c r="AQ382" s="26"/>
    </row>
    <row r="383" spans="2:43">
      <c r="B383" s="1">
        <v>41362</v>
      </c>
      <c r="C383">
        <v>11.878</v>
      </c>
      <c r="D383">
        <v>1.27</v>
      </c>
      <c r="E383">
        <v>9.8000000000000004E-2</v>
      </c>
      <c r="F383">
        <v>2.0430000000000001</v>
      </c>
      <c r="G383">
        <v>3380.78</v>
      </c>
      <c r="I383" s="14">
        <f t="shared" si="93"/>
        <v>-3.1316261621268993E-2</v>
      </c>
      <c r="J383" s="15">
        <f t="shared" si="94"/>
        <v>-1.5503875968992276E-2</v>
      </c>
      <c r="K383" s="15">
        <f t="shared" si="95"/>
        <v>0</v>
      </c>
      <c r="L383" s="15">
        <f t="shared" si="95"/>
        <v>-2.7605901951451628E-2</v>
      </c>
      <c r="M383" s="16">
        <f t="shared" si="96"/>
        <v>-1.4398703271266355E-2</v>
      </c>
      <c r="O383" s="13">
        <f t="shared" si="97"/>
        <v>-1.8606509885428224E-2</v>
      </c>
      <c r="Q383" s="5">
        <f t="shared" si="99"/>
        <v>150.67445404858313</v>
      </c>
      <c r="R383" s="6">
        <f t="shared" si="100"/>
        <v>209.16914662591495</v>
      </c>
      <c r="T383" s="11">
        <f t="shared" si="91"/>
        <v>0.72034741489888243</v>
      </c>
      <c r="V383" s="9">
        <v>41362</v>
      </c>
      <c r="W383">
        <v>48574.130299999997</v>
      </c>
      <c r="X383">
        <v>1669.1749</v>
      </c>
      <c r="Y383">
        <v>15.9123</v>
      </c>
      <c r="Z383">
        <v>2240.4767000000002</v>
      </c>
      <c r="AC383" s="24">
        <f t="shared" si="101"/>
        <v>-3.0654264679810174E-2</v>
      </c>
      <c r="AE383" s="5">
        <f t="shared" si="102"/>
        <v>113.03280263320468</v>
      </c>
      <c r="AF383" s="6">
        <f t="shared" si="103"/>
        <v>209.16914662591495</v>
      </c>
      <c r="AH383" s="1">
        <f t="shared" si="92"/>
        <v>41362</v>
      </c>
      <c r="AI383">
        <f t="shared" si="98"/>
        <v>0.54038946210052807</v>
      </c>
      <c r="AJ383">
        <f t="shared" ca="1" si="104"/>
        <v>0.47069067130264508</v>
      </c>
      <c r="AK383">
        <f t="shared" ca="1" si="105"/>
        <v>0.4823739728305832</v>
      </c>
      <c r="AL383">
        <f t="shared" ca="1" si="106"/>
        <v>0.51635403612713615</v>
      </c>
      <c r="AM383">
        <f t="shared" ca="1" si="107"/>
        <v>0.53675598741086683</v>
      </c>
      <c r="AN383">
        <f t="shared" ca="1" si="108"/>
        <v>0.57869609951152834</v>
      </c>
      <c r="AP383" s="1"/>
      <c r="AQ383" s="26"/>
    </row>
    <row r="384" spans="2:43">
      <c r="B384" s="1">
        <v>41369</v>
      </c>
      <c r="C384">
        <v>11.397</v>
      </c>
      <c r="D384">
        <v>1.3</v>
      </c>
      <c r="E384">
        <v>9.6000000000000002E-2</v>
      </c>
      <c r="F384">
        <v>2.1269999999999998</v>
      </c>
      <c r="G384">
        <v>3312.8</v>
      </c>
      <c r="I384" s="14">
        <f t="shared" si="93"/>
        <v>-4.0495032833810396E-2</v>
      </c>
      <c r="J384" s="15">
        <f t="shared" si="94"/>
        <v>2.3622047244094446E-2</v>
      </c>
      <c r="K384" s="15">
        <f t="shared" si="95"/>
        <v>-2.0408163265306145E-2</v>
      </c>
      <c r="L384" s="15">
        <f t="shared" si="95"/>
        <v>4.1116005873715E-2</v>
      </c>
      <c r="M384" s="16">
        <f t="shared" si="96"/>
        <v>-2.0107785777246701E-2</v>
      </c>
      <c r="O384" s="13">
        <f t="shared" si="97"/>
        <v>9.5871425467322635E-4</v>
      </c>
      <c r="Q384" s="5">
        <f t="shared" si="99"/>
        <v>150.8189077954946</v>
      </c>
      <c r="R384" s="6">
        <f t="shared" si="100"/>
        <v>204.96321823435156</v>
      </c>
      <c r="T384" s="11">
        <f t="shared" si="91"/>
        <v>0.73583401497458312</v>
      </c>
      <c r="V384" s="9">
        <v>41369</v>
      </c>
      <c r="W384">
        <v>46607.566400000003</v>
      </c>
      <c r="X384">
        <v>1708.6042</v>
      </c>
      <c r="Y384">
        <v>15.6258</v>
      </c>
      <c r="Z384">
        <v>2208.6968999999999</v>
      </c>
      <c r="AC384" s="24">
        <f t="shared" si="101"/>
        <v>-3.4967574357509926E-2</v>
      </c>
      <c r="AE384" s="5">
        <f t="shared" si="102"/>
        <v>109.08031970229035</v>
      </c>
      <c r="AF384" s="6">
        <f t="shared" si="103"/>
        <v>204.96321823435156</v>
      </c>
      <c r="AH384" s="1">
        <f t="shared" si="92"/>
        <v>41369</v>
      </c>
      <c r="AI384">
        <f t="shared" si="98"/>
        <v>0.53219460858372014</v>
      </c>
      <c r="AJ384">
        <f t="shared" ca="1" si="104"/>
        <v>0.47069067130264508</v>
      </c>
      <c r="AK384">
        <f t="shared" ca="1" si="105"/>
        <v>0.4823739728305832</v>
      </c>
      <c r="AL384">
        <f t="shared" ca="1" si="106"/>
        <v>0.51635403612713615</v>
      </c>
      <c r="AM384">
        <f t="shared" ca="1" si="107"/>
        <v>0.53675598741086683</v>
      </c>
      <c r="AN384">
        <f t="shared" ca="1" si="108"/>
        <v>0.56654143442294347</v>
      </c>
      <c r="AP384" s="1"/>
      <c r="AQ384" s="26"/>
    </row>
    <row r="385" spans="2:43">
      <c r="B385" s="1">
        <v>41376</v>
      </c>
      <c r="C385">
        <v>11.531000000000001</v>
      </c>
      <c r="D385">
        <v>1.28</v>
      </c>
      <c r="E385">
        <v>9.9000000000000005E-2</v>
      </c>
      <c r="F385">
        <v>2.081</v>
      </c>
      <c r="G385">
        <v>3463.49</v>
      </c>
      <c r="I385" s="14">
        <f t="shared" si="93"/>
        <v>1.175748003860666E-2</v>
      </c>
      <c r="J385" s="15">
        <f t="shared" si="94"/>
        <v>-1.5384615384615441E-2</v>
      </c>
      <c r="K385" s="15">
        <f t="shared" si="95"/>
        <v>3.125E-2</v>
      </c>
      <c r="L385" s="15">
        <f t="shared" si="95"/>
        <v>-2.1626704278326248E-2</v>
      </c>
      <c r="M385" s="16">
        <f t="shared" si="96"/>
        <v>4.5487201159140289E-2</v>
      </c>
      <c r="O385" s="13">
        <f t="shared" si="97"/>
        <v>1.4990400939162429E-3</v>
      </c>
      <c r="Q385" s="5">
        <f t="shared" si="99"/>
        <v>151.04499138520072</v>
      </c>
      <c r="R385" s="6">
        <f t="shared" si="100"/>
        <v>214.28642137240229</v>
      </c>
      <c r="T385" s="11">
        <f t="shared" si="91"/>
        <v>0.7048743005638417</v>
      </c>
      <c r="V385" s="9">
        <v>41376</v>
      </c>
      <c r="W385">
        <v>47158.204299999998</v>
      </c>
      <c r="X385">
        <v>1682.318</v>
      </c>
      <c r="Y385">
        <v>16.016400000000001</v>
      </c>
      <c r="Z385">
        <v>2161.0272</v>
      </c>
      <c r="AC385" s="24">
        <f t="shared" si="101"/>
        <v>9.3869836582647689E-3</v>
      </c>
      <c r="AE385" s="5">
        <f t="shared" si="102"/>
        <v>110.10425488077405</v>
      </c>
      <c r="AF385" s="6">
        <f t="shared" si="103"/>
        <v>214.28642137240229</v>
      </c>
      <c r="AH385" s="1">
        <f t="shared" si="92"/>
        <v>41376</v>
      </c>
      <c r="AI385">
        <f t="shared" si="98"/>
        <v>0.51381816064503216</v>
      </c>
      <c r="AJ385">
        <f t="shared" ca="1" si="104"/>
        <v>0.47069067130264508</v>
      </c>
      <c r="AK385">
        <f t="shared" ca="1" si="105"/>
        <v>0.4823739728305832</v>
      </c>
      <c r="AL385">
        <f t="shared" ca="1" si="106"/>
        <v>0.51635403612713615</v>
      </c>
      <c r="AM385">
        <f t="shared" ca="1" si="107"/>
        <v>0.53430823705732666</v>
      </c>
      <c r="AN385">
        <f t="shared" ca="1" si="108"/>
        <v>0.55826837876591651</v>
      </c>
      <c r="AP385" s="1"/>
      <c r="AQ385" s="26"/>
    </row>
    <row r="386" spans="2:43">
      <c r="B386" s="1">
        <v>41383</v>
      </c>
      <c r="C386">
        <v>10.964</v>
      </c>
      <c r="D386">
        <v>1.22</v>
      </c>
      <c r="E386">
        <v>0.10100000000000001</v>
      </c>
      <c r="F386">
        <v>2.1800000000000002</v>
      </c>
      <c r="G386">
        <v>3444.49</v>
      </c>
      <c r="I386" s="14">
        <f t="shared" si="93"/>
        <v>-4.9171797762553093E-2</v>
      </c>
      <c r="J386" s="15">
        <f t="shared" si="94"/>
        <v>-4.6875E-2</v>
      </c>
      <c r="K386" s="15">
        <f t="shared" si="95"/>
        <v>2.020202020202011E-2</v>
      </c>
      <c r="L386" s="15">
        <f t="shared" si="95"/>
        <v>4.757328207592515E-2</v>
      </c>
      <c r="M386" s="16">
        <f t="shared" si="96"/>
        <v>-5.48579611894362E-3</v>
      </c>
      <c r="O386" s="13">
        <f t="shared" si="97"/>
        <v>-7.0678738711519584E-3</v>
      </c>
      <c r="Q386" s="5">
        <f t="shared" si="99"/>
        <v>149.97742443722089</v>
      </c>
      <c r="R386" s="6">
        <f t="shared" si="100"/>
        <v>213.11088975369523</v>
      </c>
      <c r="T386" s="11">
        <f t="shared" si="91"/>
        <v>0.70375298329690517</v>
      </c>
      <c r="V386" s="9">
        <v>41383</v>
      </c>
      <c r="W386">
        <v>44837.658799999997</v>
      </c>
      <c r="X386">
        <v>1603.4593</v>
      </c>
      <c r="Y386">
        <v>16.381</v>
      </c>
      <c r="Z386">
        <v>2264.3116</v>
      </c>
      <c r="AC386" s="24">
        <f t="shared" si="101"/>
        <v>-4.497630532269379E-2</v>
      </c>
      <c r="AE386" s="5">
        <f t="shared" si="102"/>
        <v>105.15217229592865</v>
      </c>
      <c r="AF386" s="6">
        <f t="shared" si="103"/>
        <v>213.11088975369523</v>
      </c>
      <c r="AH386" s="1">
        <f t="shared" si="92"/>
        <v>41383</v>
      </c>
      <c r="AI386">
        <f t="shared" si="98"/>
        <v>0.49341529387568689</v>
      </c>
      <c r="AJ386">
        <f t="shared" ca="1" si="104"/>
        <v>0.47069067130264508</v>
      </c>
      <c r="AK386">
        <f t="shared" ca="1" si="105"/>
        <v>0.4823739728305832</v>
      </c>
      <c r="AL386">
        <f t="shared" ca="1" si="106"/>
        <v>0.51476791996459093</v>
      </c>
      <c r="AM386">
        <f t="shared" ca="1" si="107"/>
        <v>0.53324661783920879</v>
      </c>
      <c r="AN386">
        <f t="shared" ca="1" si="108"/>
        <v>0.54910841053018866</v>
      </c>
      <c r="AP386" s="1"/>
      <c r="AQ386" s="26"/>
    </row>
    <row r="387" spans="2:43">
      <c r="B387" s="1">
        <v>41390</v>
      </c>
      <c r="C387">
        <v>11.368</v>
      </c>
      <c r="D387">
        <v>1.25</v>
      </c>
      <c r="E387">
        <v>0.112</v>
      </c>
      <c r="F387">
        <v>2.2570000000000001</v>
      </c>
      <c r="G387">
        <v>3734.24</v>
      </c>
      <c r="I387" s="14">
        <f t="shared" si="93"/>
        <v>3.6847865742429819E-2</v>
      </c>
      <c r="J387" s="15">
        <f t="shared" si="94"/>
        <v>2.4590163934426146E-2</v>
      </c>
      <c r="K387" s="15">
        <f t="shared" si="95"/>
        <v>0.10891089108910879</v>
      </c>
      <c r="L387" s="15">
        <f t="shared" si="95"/>
        <v>3.5321100917431236E-2</v>
      </c>
      <c r="M387" s="16">
        <f t="shared" si="96"/>
        <v>8.4119855189012105E-2</v>
      </c>
      <c r="O387" s="13">
        <f t="shared" si="97"/>
        <v>5.1417505420848997E-2</v>
      </c>
      <c r="Q387" s="5">
        <f t="shared" si="99"/>
        <v>157.68888947122667</v>
      </c>
      <c r="R387" s="6">
        <f t="shared" si="100"/>
        <v>231.03774693897759</v>
      </c>
      <c r="T387" s="11">
        <f t="shared" si="91"/>
        <v>0.68252435612989226</v>
      </c>
      <c r="V387" s="9">
        <v>41390</v>
      </c>
      <c r="W387">
        <v>46489.572500000002</v>
      </c>
      <c r="X387">
        <v>1642.8886</v>
      </c>
      <c r="Y387">
        <v>18.099900000000002</v>
      </c>
      <c r="Z387">
        <v>2343.7611000000002</v>
      </c>
      <c r="AC387" s="24">
        <f t="shared" si="101"/>
        <v>3.6397731961868525E-2</v>
      </c>
      <c r="AE387" s="5">
        <f t="shared" si="102"/>
        <v>108.97947287836408</v>
      </c>
      <c r="AF387" s="6">
        <f t="shared" si="103"/>
        <v>231.03774693897759</v>
      </c>
      <c r="AH387" s="1">
        <f t="shared" si="92"/>
        <v>41390</v>
      </c>
      <c r="AI387">
        <f t="shared" si="98"/>
        <v>0.47169553167062384</v>
      </c>
      <c r="AJ387">
        <f t="shared" ca="1" si="104"/>
        <v>0.47069067130264508</v>
      </c>
      <c r="AK387">
        <f t="shared" ca="1" si="105"/>
        <v>0.4823739728305832</v>
      </c>
      <c r="AL387">
        <f t="shared" ca="1" si="106"/>
        <v>0.51287217086915038</v>
      </c>
      <c r="AM387">
        <f t="shared" ca="1" si="107"/>
        <v>0.53259685564378756</v>
      </c>
      <c r="AN387">
        <f t="shared" ca="1" si="108"/>
        <v>0.54910841053018866</v>
      </c>
      <c r="AP387" s="1"/>
      <c r="AQ387" s="26"/>
    </row>
    <row r="388" spans="2:43">
      <c r="B388" s="1">
        <v>41397</v>
      </c>
      <c r="C388">
        <v>12.022</v>
      </c>
      <c r="D388">
        <v>1.3</v>
      </c>
      <c r="E388">
        <v>0.11600000000000001</v>
      </c>
      <c r="F388">
        <v>2.4710000000000001</v>
      </c>
      <c r="G388">
        <v>3888.1</v>
      </c>
      <c r="I388" s="14">
        <f t="shared" si="93"/>
        <v>5.7529908515130179E-2</v>
      </c>
      <c r="J388" s="15">
        <f t="shared" si="94"/>
        <v>4.0000000000000036E-2</v>
      </c>
      <c r="K388" s="15">
        <f t="shared" si="95"/>
        <v>3.5714285714285809E-2</v>
      </c>
      <c r="L388" s="15">
        <f t="shared" si="95"/>
        <v>9.4816127603012834E-2</v>
      </c>
      <c r="M388" s="16">
        <f t="shared" si="96"/>
        <v>4.1202493680106311E-2</v>
      </c>
      <c r="O388" s="13">
        <f t="shared" si="97"/>
        <v>5.7015080458107215E-2</v>
      </c>
      <c r="Q388" s="5">
        <f t="shared" si="99"/>
        <v>166.67953419177823</v>
      </c>
      <c r="R388" s="6">
        <f t="shared" si="100"/>
        <v>240.55707824709683</v>
      </c>
      <c r="T388" s="11">
        <f t="shared" si="91"/>
        <v>0.69288975159802768</v>
      </c>
      <c r="V388" s="9">
        <v>41397</v>
      </c>
      <c r="W388">
        <v>49164.099499999997</v>
      </c>
      <c r="X388">
        <v>1708.6042</v>
      </c>
      <c r="Y388">
        <v>18.751000000000001</v>
      </c>
      <c r="Z388">
        <v>2566.2197999999999</v>
      </c>
      <c r="AC388" s="24">
        <f t="shared" si="101"/>
        <v>5.8682423094874848E-2</v>
      </c>
      <c r="AE388" s="5">
        <f t="shared" si="102"/>
        <v>115.37465241446867</v>
      </c>
      <c r="AF388" s="6">
        <f t="shared" si="103"/>
        <v>240.55707824709683</v>
      </c>
      <c r="AH388" s="1">
        <f t="shared" si="92"/>
        <v>41397</v>
      </c>
      <c r="AI388">
        <f t="shared" si="98"/>
        <v>0.47961445680661891</v>
      </c>
      <c r="AJ388">
        <f t="shared" ca="1" si="104"/>
        <v>0.47045619108280634</v>
      </c>
      <c r="AK388">
        <f t="shared" ca="1" si="105"/>
        <v>0.47974785465927006</v>
      </c>
      <c r="AL388">
        <f t="shared" ca="1" si="106"/>
        <v>0.51287217086915038</v>
      </c>
      <c r="AM388">
        <f t="shared" ca="1" si="107"/>
        <v>0.53259685564378756</v>
      </c>
      <c r="AN388">
        <f t="shared" ca="1" si="108"/>
        <v>0.54910841053018866</v>
      </c>
      <c r="AP388" s="1"/>
      <c r="AQ388" s="26"/>
    </row>
    <row r="389" spans="2:43">
      <c r="B389" s="1">
        <v>41404</v>
      </c>
      <c r="C389">
        <v>11.247999999999999</v>
      </c>
      <c r="D389">
        <v>1.24</v>
      </c>
      <c r="E389">
        <v>0.107</v>
      </c>
      <c r="F389">
        <v>2.41</v>
      </c>
      <c r="G389">
        <v>3712.51</v>
      </c>
      <c r="I389" s="14">
        <f t="shared" si="93"/>
        <v>-6.4381966394942647E-2</v>
      </c>
      <c r="J389" s="15">
        <f t="shared" si="94"/>
        <v>-4.6153846153846212E-2</v>
      </c>
      <c r="K389" s="15">
        <f t="shared" si="95"/>
        <v>-7.7586206896551824E-2</v>
      </c>
      <c r="L389" s="15">
        <f t="shared" si="95"/>
        <v>-2.4686361796843359E-2</v>
      </c>
      <c r="M389" s="16">
        <f t="shared" si="96"/>
        <v>-4.5160875491885411E-2</v>
      </c>
      <c r="O389" s="13">
        <f t="shared" si="97"/>
        <v>-5.320209531054601E-2</v>
      </c>
      <c r="Q389" s="5">
        <f t="shared" si="99"/>
        <v>157.81183372738982</v>
      </c>
      <c r="R389" s="6">
        <f t="shared" si="100"/>
        <v>229.69330998768794</v>
      </c>
      <c r="T389" s="11">
        <f t="shared" si="91"/>
        <v>0.68705454998166415</v>
      </c>
      <c r="V389" s="9">
        <v>41404</v>
      </c>
      <c r="W389">
        <v>45997.931499999999</v>
      </c>
      <c r="X389">
        <v>1629.7455</v>
      </c>
      <c r="Y389">
        <v>17.2926</v>
      </c>
      <c r="Z389">
        <v>2502.6601999999998</v>
      </c>
      <c r="AC389" s="24">
        <f t="shared" si="101"/>
        <v>-6.1898418469920023E-2</v>
      </c>
      <c r="AE389" s="5">
        <f t="shared" si="102"/>
        <v>108.23314389849632</v>
      </c>
      <c r="AF389" s="6">
        <f t="shared" si="103"/>
        <v>229.69330998768794</v>
      </c>
      <c r="AH389" s="1">
        <f t="shared" si="92"/>
        <v>41404</v>
      </c>
      <c r="AI389">
        <f t="shared" si="98"/>
        <v>0.47120721062488868</v>
      </c>
      <c r="AJ389">
        <f t="shared" ca="1" si="104"/>
        <v>0.47045619108280634</v>
      </c>
      <c r="AK389">
        <f t="shared" ca="1" si="105"/>
        <v>0.47926915864440556</v>
      </c>
      <c r="AL389">
        <f t="shared" ca="1" si="106"/>
        <v>0.50888879591086611</v>
      </c>
      <c r="AM389">
        <f t="shared" ca="1" si="107"/>
        <v>0.53171680179476422</v>
      </c>
      <c r="AN389">
        <f t="shared" ca="1" si="108"/>
        <v>0.54594727082335703</v>
      </c>
      <c r="AP389" s="1"/>
      <c r="AQ389" s="26"/>
    </row>
    <row r="390" spans="2:43">
      <c r="B390" s="1">
        <v>41411</v>
      </c>
      <c r="C390">
        <v>11.974</v>
      </c>
      <c r="D390">
        <v>1.21</v>
      </c>
      <c r="E390">
        <v>0.1</v>
      </c>
      <c r="F390">
        <v>2.601</v>
      </c>
      <c r="G390">
        <v>3694.74</v>
      </c>
      <c r="I390" s="14">
        <f t="shared" si="93"/>
        <v>6.4544807965860596E-2</v>
      </c>
      <c r="J390" s="15">
        <f t="shared" si="94"/>
        <v>-2.4193548387096753E-2</v>
      </c>
      <c r="K390" s="15">
        <f t="shared" si="95"/>
        <v>-6.5420560747663448E-2</v>
      </c>
      <c r="L390" s="15">
        <f t="shared" si="95"/>
        <v>7.9253112033194961E-2</v>
      </c>
      <c r="M390" s="16">
        <f t="shared" si="96"/>
        <v>-4.7865190935514335E-3</v>
      </c>
      <c r="O390" s="13">
        <f t="shared" si="97"/>
        <v>1.3545952716073839E-2</v>
      </c>
      <c r="Q390" s="5">
        <f t="shared" si="99"/>
        <v>159.94954536509795</v>
      </c>
      <c r="R390" s="6">
        <f t="shared" si="100"/>
        <v>228.59387857377084</v>
      </c>
      <c r="T390" s="11">
        <f t="shared" ref="T390:T453" si="109">+Q390/R390</f>
        <v>0.69971053627089896</v>
      </c>
      <c r="V390" s="9">
        <v>41411</v>
      </c>
      <c r="W390">
        <v>48967.443099999997</v>
      </c>
      <c r="X390">
        <v>1590.3162</v>
      </c>
      <c r="Y390">
        <v>16.146699999999999</v>
      </c>
      <c r="Z390">
        <v>2701.2840000000001</v>
      </c>
      <c r="AC390" s="24">
        <f t="shared" si="101"/>
        <v>6.2350118220427637E-2</v>
      </c>
      <c r="AE390" s="5">
        <f t="shared" si="102"/>
        <v>114.98149321593611</v>
      </c>
      <c r="AF390" s="6">
        <f t="shared" si="103"/>
        <v>228.59387857377084</v>
      </c>
      <c r="AH390" s="1">
        <f t="shared" ref="AH390:AH453" si="110">+B390</f>
        <v>41411</v>
      </c>
      <c r="AI390">
        <f t="shared" si="98"/>
        <v>0.50299462931081851</v>
      </c>
      <c r="AJ390">
        <f t="shared" ca="1" si="104"/>
        <v>0.47040735897823283</v>
      </c>
      <c r="AK390">
        <f t="shared" ca="1" si="105"/>
        <v>0.47819013966756402</v>
      </c>
      <c r="AL390">
        <f t="shared" ca="1" si="106"/>
        <v>0.5050137506502308</v>
      </c>
      <c r="AM390">
        <f t="shared" ca="1" si="107"/>
        <v>0.52696165338975709</v>
      </c>
      <c r="AN390">
        <f t="shared" ca="1" si="108"/>
        <v>0.54513637809063575</v>
      </c>
      <c r="AP390" s="1"/>
      <c r="AQ390" s="26"/>
    </row>
    <row r="391" spans="2:43">
      <c r="B391" s="1">
        <v>41418</v>
      </c>
      <c r="C391">
        <v>11.445</v>
      </c>
      <c r="D391">
        <v>1.1399999999999999</v>
      </c>
      <c r="E391">
        <v>9.6000000000000002E-2</v>
      </c>
      <c r="F391">
        <v>2.3559999999999999</v>
      </c>
      <c r="G391">
        <v>3509.72</v>
      </c>
      <c r="I391" s="14">
        <f t="shared" ref="I391:I454" si="111">+C391/C390-1</f>
        <v>-4.4179054618339708E-2</v>
      </c>
      <c r="J391" s="15">
        <f t="shared" ref="J391:J454" si="112">+D391/D390-1</f>
        <v>-5.7851239669421517E-2</v>
      </c>
      <c r="K391" s="15">
        <f t="shared" ref="K391:L454" si="113">+E391/E390-1</f>
        <v>-4.0000000000000036E-2</v>
      </c>
      <c r="L391" s="15">
        <f t="shared" si="113"/>
        <v>-9.4194540561322593E-2</v>
      </c>
      <c r="M391" s="16">
        <f t="shared" ref="M391:M454" si="114">+G391/G390-1</f>
        <v>-5.0076595376129296E-2</v>
      </c>
      <c r="O391" s="13">
        <f t="shared" ref="O391:O454" si="115">+AVERAGE(I391:L391)</f>
        <v>-5.9056208712270963E-2</v>
      </c>
      <c r="Q391" s="5">
        <f t="shared" si="99"/>
        <v>150.50353163058386</v>
      </c>
      <c r="R391" s="6">
        <f t="shared" si="100"/>
        <v>217.14667541097208</v>
      </c>
      <c r="T391" s="11">
        <f t="shared" si="109"/>
        <v>0.69309618185837152</v>
      </c>
      <c r="V391" s="9">
        <v>41418</v>
      </c>
      <c r="W391">
        <v>46804.222800000003</v>
      </c>
      <c r="X391">
        <v>1498.3144</v>
      </c>
      <c r="Y391">
        <v>15.5998</v>
      </c>
      <c r="Z391">
        <v>2447.0455000000002</v>
      </c>
      <c r="AC391" s="24">
        <f t="shared" si="101"/>
        <v>-4.7121918855237449E-2</v>
      </c>
      <c r="AE391" s="5">
        <f t="shared" si="102"/>
        <v>109.56334462276074</v>
      </c>
      <c r="AF391" s="6">
        <f t="shared" si="103"/>
        <v>217.14667541097208</v>
      </c>
      <c r="AH391" s="1">
        <f t="shared" si="110"/>
        <v>41418</v>
      </c>
      <c r="AI391">
        <f t="shared" ref="AI391:AI454" si="116">+(AE391/$AE$6)/(AF391/$AF$6)</f>
        <v>0.50455916221328745</v>
      </c>
      <c r="AJ391">
        <f t="shared" ca="1" si="104"/>
        <v>0.47040735897823283</v>
      </c>
      <c r="AK391">
        <f t="shared" ca="1" si="105"/>
        <v>0.47819013966756402</v>
      </c>
      <c r="AL391">
        <f t="shared" ca="1" si="106"/>
        <v>0.50358535994140818</v>
      </c>
      <c r="AM391">
        <f t="shared" ca="1" si="107"/>
        <v>0.52696165338975709</v>
      </c>
      <c r="AN391">
        <f t="shared" ca="1" si="108"/>
        <v>0.54513637809063575</v>
      </c>
      <c r="AP391" s="1"/>
      <c r="AQ391" s="26"/>
    </row>
    <row r="392" spans="2:43">
      <c r="B392" s="1">
        <v>41425</v>
      </c>
      <c r="C392">
        <v>11.733000000000001</v>
      </c>
      <c r="D392">
        <v>1.1499999999999999</v>
      </c>
      <c r="E392">
        <v>9.8000000000000004E-2</v>
      </c>
      <c r="F392">
        <v>2.226</v>
      </c>
      <c r="G392">
        <v>3489.43</v>
      </c>
      <c r="I392" s="14">
        <f t="shared" si="111"/>
        <v>2.5163826998689354E-2</v>
      </c>
      <c r="J392" s="15">
        <f t="shared" si="112"/>
        <v>8.7719298245614308E-3</v>
      </c>
      <c r="K392" s="15">
        <f t="shared" si="113"/>
        <v>2.0833333333333259E-2</v>
      </c>
      <c r="L392" s="15">
        <f t="shared" si="113"/>
        <v>-5.5178268251273255E-2</v>
      </c>
      <c r="M392" s="16">
        <f t="shared" si="114"/>
        <v>-5.7810879500358459E-3</v>
      </c>
      <c r="O392" s="13">
        <f t="shared" si="115"/>
        <v>-1.0229452367230274E-4</v>
      </c>
      <c r="Q392" s="5">
        <f t="shared" ref="Q392:Q455" si="117">+Q391*(1+O392)</f>
        <v>150.48813594350472</v>
      </c>
      <c r="R392" s="6">
        <f t="shared" ref="R392:R455" si="118">+R391*(1+M392)</f>
        <v>215.89133138236338</v>
      </c>
      <c r="T392" s="11">
        <f t="shared" si="109"/>
        <v>0.69705501828128713</v>
      </c>
      <c r="V392" s="9">
        <v>41425</v>
      </c>
      <c r="W392">
        <v>47984.161200000002</v>
      </c>
      <c r="X392">
        <v>1511.4576</v>
      </c>
      <c r="Y392">
        <v>15.834099999999999</v>
      </c>
      <c r="Z392">
        <v>2311.9812999999999</v>
      </c>
      <c r="AC392" s="24">
        <f t="shared" ref="AC392:AC455" si="119">+SUMPRODUCT(I392:L392,W391:Z391)/SUM(W391:AA391)</f>
        <v>2.0805947795627524E-2</v>
      </c>
      <c r="AE392" s="5">
        <f t="shared" ref="AE392:AE455" si="120">+AE391*(1+AC392)</f>
        <v>111.84291385129625</v>
      </c>
      <c r="AF392" s="6">
        <f t="shared" ref="AF392:AF455" si="121">+AF391*(1+M392)</f>
        <v>215.89133138236338</v>
      </c>
      <c r="AH392" s="1">
        <f t="shared" si="110"/>
        <v>41425</v>
      </c>
      <c r="AI392">
        <f t="shared" si="116"/>
        <v>0.51805189738355994</v>
      </c>
      <c r="AJ392">
        <f t="shared" ca="1" si="104"/>
        <v>0.47040735897823283</v>
      </c>
      <c r="AK392">
        <f t="shared" ca="1" si="105"/>
        <v>0.47819013966756402</v>
      </c>
      <c r="AL392">
        <f t="shared" ca="1" si="106"/>
        <v>0.50358535994140818</v>
      </c>
      <c r="AM392">
        <f t="shared" ca="1" si="107"/>
        <v>0.52375573402375686</v>
      </c>
      <c r="AN392">
        <f t="shared" ca="1" si="108"/>
        <v>0.54513637809063575</v>
      </c>
      <c r="AP392" s="1"/>
      <c r="AQ392" s="26"/>
    </row>
    <row r="393" spans="2:43">
      <c r="B393" s="1">
        <v>41432</v>
      </c>
      <c r="C393">
        <v>12.099</v>
      </c>
      <c r="D393">
        <v>1.1100000000000001</v>
      </c>
      <c r="E393">
        <v>9.4E-2</v>
      </c>
      <c r="F393">
        <v>2.2949999999999999</v>
      </c>
      <c r="G393">
        <v>3449.68</v>
      </c>
      <c r="I393" s="14">
        <f t="shared" si="111"/>
        <v>3.1194068013295828E-2</v>
      </c>
      <c r="J393" s="15">
        <f t="shared" si="112"/>
        <v>-3.4782608695651973E-2</v>
      </c>
      <c r="K393" s="15">
        <f t="shared" si="113"/>
        <v>-4.081632653061229E-2</v>
      </c>
      <c r="L393" s="15">
        <f t="shared" si="113"/>
        <v>3.0997304582210283E-2</v>
      </c>
      <c r="M393" s="16">
        <f t="shared" si="114"/>
        <v>-1.1391545324021424E-2</v>
      </c>
      <c r="O393" s="13">
        <f t="shared" si="115"/>
        <v>-3.351890657689538E-3</v>
      </c>
      <c r="Q393" s="5">
        <f t="shared" si="117"/>
        <v>149.98371616654256</v>
      </c>
      <c r="R393" s="6">
        <f t="shared" si="118"/>
        <v>213.43199549585785</v>
      </c>
      <c r="T393" s="11">
        <f t="shared" si="109"/>
        <v>0.70272367466785624</v>
      </c>
      <c r="V393" s="9">
        <v>41432</v>
      </c>
      <c r="W393">
        <v>49478.749799999998</v>
      </c>
      <c r="X393">
        <v>1458.8851</v>
      </c>
      <c r="Y393">
        <v>15.235200000000001</v>
      </c>
      <c r="Z393">
        <v>2383.4859000000001</v>
      </c>
      <c r="AC393" s="24">
        <f t="shared" si="119"/>
        <v>2.9239043531419182E-2</v>
      </c>
      <c r="AE393" s="5">
        <f t="shared" si="120"/>
        <v>115.11309367807506</v>
      </c>
      <c r="AF393" s="6">
        <f t="shared" si="121"/>
        <v>213.43199549585785</v>
      </c>
      <c r="AH393" s="1">
        <f t="shared" si="110"/>
        <v>41432</v>
      </c>
      <c r="AI393">
        <f t="shared" si="116"/>
        <v>0.53934319177702239</v>
      </c>
      <c r="AJ393">
        <f t="shared" ca="1" si="104"/>
        <v>0.47040735897823283</v>
      </c>
      <c r="AK393">
        <f t="shared" ca="1" si="105"/>
        <v>0.47819013966756402</v>
      </c>
      <c r="AL393">
        <f t="shared" ca="1" si="106"/>
        <v>0.50358535994140818</v>
      </c>
      <c r="AM393">
        <f t="shared" ca="1" si="107"/>
        <v>0.52198497060672577</v>
      </c>
      <c r="AN393">
        <f t="shared" ca="1" si="108"/>
        <v>0.54338113052840431</v>
      </c>
      <c r="AP393" s="1"/>
      <c r="AQ393" s="26"/>
    </row>
    <row r="394" spans="2:43">
      <c r="B394" s="1">
        <v>41439</v>
      </c>
      <c r="C394">
        <v>11.445</v>
      </c>
      <c r="D394">
        <v>1</v>
      </c>
      <c r="E394">
        <v>8.5000000000000006E-2</v>
      </c>
      <c r="F394">
        <v>2.1419999999999999</v>
      </c>
      <c r="G394">
        <v>3199.92</v>
      </c>
      <c r="I394" s="14">
        <f t="shared" si="111"/>
        <v>-5.4054054054054057E-2</v>
      </c>
      <c r="J394" s="15">
        <f t="shared" si="112"/>
        <v>-9.9099099099099197E-2</v>
      </c>
      <c r="K394" s="15">
        <f t="shared" si="113"/>
        <v>-9.5744680851063801E-2</v>
      </c>
      <c r="L394" s="15">
        <f t="shared" si="113"/>
        <v>-6.6666666666666652E-2</v>
      </c>
      <c r="M394" s="16">
        <f t="shared" si="114"/>
        <v>-7.2400918346049448E-2</v>
      </c>
      <c r="O394" s="13">
        <f t="shared" si="115"/>
        <v>-7.8891125167720927E-2</v>
      </c>
      <c r="Q394" s="5">
        <f t="shared" si="117"/>
        <v>138.15133204132792</v>
      </c>
      <c r="R394" s="6">
        <f t="shared" si="118"/>
        <v>197.97932301752786</v>
      </c>
      <c r="T394" s="11">
        <f t="shared" si="109"/>
        <v>0.69780687162515886</v>
      </c>
      <c r="V394" s="9">
        <v>41439</v>
      </c>
      <c r="W394">
        <v>46804.222800000003</v>
      </c>
      <c r="X394">
        <v>1314.3108999999999</v>
      </c>
      <c r="Y394">
        <v>13.7767</v>
      </c>
      <c r="Z394">
        <v>2224.5868</v>
      </c>
      <c r="AC394" s="24">
        <f t="shared" si="119"/>
        <v>-5.5861689626434494E-2</v>
      </c>
      <c r="AE394" s="5">
        <f t="shared" si="120"/>
        <v>108.68268176709175</v>
      </c>
      <c r="AF394" s="6">
        <f t="shared" si="121"/>
        <v>197.97932301752786</v>
      </c>
      <c r="AH394" s="1">
        <f t="shared" si="110"/>
        <v>41439</v>
      </c>
      <c r="AI394">
        <f t="shared" si="116"/>
        <v>0.54895976059817952</v>
      </c>
      <c r="AJ394">
        <f t="shared" ca="1" si="104"/>
        <v>0.47040735897823283</v>
      </c>
      <c r="AK394">
        <f t="shared" ca="1" si="105"/>
        <v>0.47819013966756402</v>
      </c>
      <c r="AL394">
        <f t="shared" ca="1" si="106"/>
        <v>0.50358535994140818</v>
      </c>
      <c r="AM394">
        <f t="shared" ca="1" si="107"/>
        <v>0.52375573402375686</v>
      </c>
      <c r="AN394">
        <f t="shared" ca="1" si="108"/>
        <v>0.54338113052840431</v>
      </c>
      <c r="AP394" s="1"/>
      <c r="AQ394" s="26"/>
    </row>
    <row r="395" spans="2:43">
      <c r="B395" s="1">
        <v>41446</v>
      </c>
      <c r="C395">
        <v>11.156000000000001</v>
      </c>
      <c r="D395">
        <v>0.96499999999999997</v>
      </c>
      <c r="E395">
        <v>7.5999999999999998E-2</v>
      </c>
      <c r="F395">
        <v>2.1800000000000002</v>
      </c>
      <c r="G395">
        <v>3070.86</v>
      </c>
      <c r="I395" s="14">
        <f t="shared" si="111"/>
        <v>-2.5251201397990308E-2</v>
      </c>
      <c r="J395" s="15">
        <f t="shared" si="112"/>
        <v>-3.5000000000000031E-2</v>
      </c>
      <c r="K395" s="15">
        <f t="shared" si="113"/>
        <v>-0.10588235294117654</v>
      </c>
      <c r="L395" s="15">
        <f t="shared" si="113"/>
        <v>1.7740429505135547E-2</v>
      </c>
      <c r="M395" s="16">
        <f t="shared" si="114"/>
        <v>-4.0332258306457591E-2</v>
      </c>
      <c r="O395" s="13">
        <f t="shared" si="115"/>
        <v>-3.7098281208507833E-2</v>
      </c>
      <c r="Q395" s="5">
        <f t="shared" si="117"/>
        <v>133.02615507592878</v>
      </c>
      <c r="R395" s="6">
        <f t="shared" si="118"/>
        <v>189.99436982224734</v>
      </c>
      <c r="T395" s="11">
        <f t="shared" si="109"/>
        <v>0.70015840574846411</v>
      </c>
      <c r="V395" s="9">
        <v>41446</v>
      </c>
      <c r="W395">
        <v>45624.284399999997</v>
      </c>
      <c r="X395">
        <v>1268.31</v>
      </c>
      <c r="Y395">
        <v>12.3704</v>
      </c>
      <c r="Z395">
        <v>2264.3116</v>
      </c>
      <c r="AC395" s="24">
        <f t="shared" si="119"/>
        <v>-2.36284876147516E-2</v>
      </c>
      <c r="AE395" s="5">
        <f t="shared" si="120"/>
        <v>106.11467436702004</v>
      </c>
      <c r="AF395" s="6">
        <f t="shared" si="121"/>
        <v>189.99436982224734</v>
      </c>
      <c r="AH395" s="1">
        <f t="shared" si="110"/>
        <v>41446</v>
      </c>
      <c r="AI395">
        <f t="shared" si="116"/>
        <v>0.55851483634119026</v>
      </c>
      <c r="AJ395">
        <f t="shared" ca="1" si="104"/>
        <v>0.47040735897823283</v>
      </c>
      <c r="AK395">
        <f t="shared" ca="1" si="105"/>
        <v>0.47819013966756402</v>
      </c>
      <c r="AL395">
        <f t="shared" ca="1" si="106"/>
        <v>0.50436762639264265</v>
      </c>
      <c r="AM395">
        <f t="shared" ca="1" si="107"/>
        <v>0.52696165338975709</v>
      </c>
      <c r="AN395">
        <f t="shared" ca="1" si="108"/>
        <v>0.54513637809063575</v>
      </c>
      <c r="AP395" s="1"/>
      <c r="AQ395" s="26"/>
    </row>
    <row r="396" spans="2:43">
      <c r="B396" s="1">
        <v>41453</v>
      </c>
      <c r="C396">
        <v>11.012</v>
      </c>
      <c r="D396">
        <v>0.995</v>
      </c>
      <c r="E396">
        <v>7.9000000000000001E-2</v>
      </c>
      <c r="F396">
        <v>1.9890000000000001</v>
      </c>
      <c r="G396">
        <v>2976.27</v>
      </c>
      <c r="I396" s="14">
        <f t="shared" si="111"/>
        <v>-1.290785227680169E-2</v>
      </c>
      <c r="J396" s="15">
        <f t="shared" si="112"/>
        <v>3.1088082901554515E-2</v>
      </c>
      <c r="K396" s="15">
        <f t="shared" si="113"/>
        <v>3.9473684210526327E-2</v>
      </c>
      <c r="L396" s="15">
        <f t="shared" si="113"/>
        <v>-8.7614678899082588E-2</v>
      </c>
      <c r="M396" s="16">
        <f t="shared" si="114"/>
        <v>-3.0802446220277058E-2</v>
      </c>
      <c r="O396" s="13">
        <f t="shared" si="115"/>
        <v>-7.4901910159508589E-3</v>
      </c>
      <c r="Q396" s="5">
        <f t="shared" si="117"/>
        <v>132.02976376429257</v>
      </c>
      <c r="R396" s="6">
        <f t="shared" si="118"/>
        <v>184.14207846364212</v>
      </c>
      <c r="T396" s="11">
        <f t="shared" si="109"/>
        <v>0.71699942167406971</v>
      </c>
      <c r="V396" s="9">
        <v>41453</v>
      </c>
      <c r="W396">
        <v>45034.315199999997</v>
      </c>
      <c r="X396">
        <v>1307.7393999999999</v>
      </c>
      <c r="Y396">
        <v>12.761100000000001</v>
      </c>
      <c r="Z396">
        <v>2065.6878000000002</v>
      </c>
      <c r="AC396" s="24">
        <f t="shared" si="119"/>
        <v>-1.5200159125047186E-2</v>
      </c>
      <c r="AE396" s="5">
        <f t="shared" si="120"/>
        <v>104.50171443113877</v>
      </c>
      <c r="AF396" s="6">
        <f t="shared" si="121"/>
        <v>184.14207846364212</v>
      </c>
      <c r="AH396" s="1">
        <f t="shared" si="110"/>
        <v>41453</v>
      </c>
      <c r="AI396">
        <f t="shared" si="116"/>
        <v>0.56750589166273624</v>
      </c>
      <c r="AJ396">
        <f t="shared" ca="1" si="104"/>
        <v>0.47040735897823283</v>
      </c>
      <c r="AK396">
        <f t="shared" ca="1" si="105"/>
        <v>0.47819013966756402</v>
      </c>
      <c r="AL396">
        <f t="shared" ca="1" si="106"/>
        <v>0.50520528647087559</v>
      </c>
      <c r="AM396">
        <f t="shared" ca="1" si="107"/>
        <v>0.53171680179476422</v>
      </c>
      <c r="AN396">
        <f t="shared" ca="1" si="108"/>
        <v>0.54859323168030438</v>
      </c>
      <c r="AP396" s="1"/>
      <c r="AQ396" s="26"/>
    </row>
    <row r="397" spans="2:43">
      <c r="B397" s="1">
        <v>41460</v>
      </c>
      <c r="C397">
        <v>11.349</v>
      </c>
      <c r="D397">
        <v>1</v>
      </c>
      <c r="E397">
        <v>7.9000000000000001E-2</v>
      </c>
      <c r="F397">
        <v>2.1040000000000001</v>
      </c>
      <c r="G397">
        <v>3063.69</v>
      </c>
      <c r="I397" s="14">
        <f t="shared" si="111"/>
        <v>3.0602978568833983E-2</v>
      </c>
      <c r="J397" s="15">
        <f t="shared" si="112"/>
        <v>5.0251256281406143E-3</v>
      </c>
      <c r="K397" s="15">
        <f t="shared" si="113"/>
        <v>0</v>
      </c>
      <c r="L397" s="15">
        <f t="shared" si="113"/>
        <v>5.7817998994469599E-2</v>
      </c>
      <c r="M397" s="16">
        <f t="shared" si="114"/>
        <v>2.93723351712043E-2</v>
      </c>
      <c r="O397" s="13">
        <f t="shared" si="115"/>
        <v>2.3361525797861049E-2</v>
      </c>
      <c r="Q397" s="5">
        <f t="shared" si="117"/>
        <v>135.11418049655759</v>
      </c>
      <c r="R397" s="6">
        <f t="shared" si="118"/>
        <v>189.55076131139842</v>
      </c>
      <c r="T397" s="11">
        <f t="shared" si="109"/>
        <v>0.71281265008790373</v>
      </c>
      <c r="V397" s="9">
        <v>41460</v>
      </c>
      <c r="W397">
        <v>46410.91</v>
      </c>
      <c r="X397">
        <v>1314.3108999999999</v>
      </c>
      <c r="Y397">
        <v>12.734999999999999</v>
      </c>
      <c r="Z397">
        <v>2184.8620999999998</v>
      </c>
      <c r="AC397" s="24">
        <f t="shared" si="119"/>
        <v>3.1065139024109317E-2</v>
      </c>
      <c r="AE397" s="5">
        <f t="shared" si="120"/>
        <v>107.74807471819986</v>
      </c>
      <c r="AF397" s="6">
        <f t="shared" si="121"/>
        <v>189.55076131139842</v>
      </c>
      <c r="AH397" s="1">
        <f t="shared" si="110"/>
        <v>41460</v>
      </c>
      <c r="AI397">
        <f t="shared" si="116"/>
        <v>0.56843915567919456</v>
      </c>
      <c r="AJ397">
        <f t="shared" ca="1" si="104"/>
        <v>0.47040735897823283</v>
      </c>
      <c r="AK397">
        <f t="shared" ca="1" si="105"/>
        <v>0.47819013966756402</v>
      </c>
      <c r="AL397">
        <f t="shared" ca="1" si="106"/>
        <v>0.50520528647087559</v>
      </c>
      <c r="AM397">
        <f t="shared" ca="1" si="107"/>
        <v>0.53259685564378756</v>
      </c>
      <c r="AN397">
        <f t="shared" ca="1" si="108"/>
        <v>0.54940240618096059</v>
      </c>
      <c r="AP397" s="1"/>
      <c r="AQ397" s="26"/>
    </row>
    <row r="398" spans="2:43">
      <c r="B398" s="1">
        <v>41467</v>
      </c>
      <c r="C398">
        <v>12.118</v>
      </c>
      <c r="D398">
        <v>1.1000000000000001</v>
      </c>
      <c r="E398">
        <v>8.3000000000000004E-2</v>
      </c>
      <c r="F398">
        <v>2.2949999999999999</v>
      </c>
      <c r="G398">
        <v>3226.38</v>
      </c>
      <c r="I398" s="14">
        <f t="shared" si="111"/>
        <v>6.7759273944840936E-2</v>
      </c>
      <c r="J398" s="15">
        <f t="shared" si="112"/>
        <v>0.10000000000000009</v>
      </c>
      <c r="K398" s="15">
        <f t="shared" si="113"/>
        <v>5.0632911392405111E-2</v>
      </c>
      <c r="L398" s="15">
        <f t="shared" si="113"/>
        <v>9.0779467680608183E-2</v>
      </c>
      <c r="M398" s="16">
        <f t="shared" si="114"/>
        <v>5.3102631140879097E-2</v>
      </c>
      <c r="O398" s="13">
        <f t="shared" si="115"/>
        <v>7.729291325446358E-2</v>
      </c>
      <c r="Q398" s="5">
        <f t="shared" si="117"/>
        <v>145.55754912912596</v>
      </c>
      <c r="R398" s="6">
        <f t="shared" si="118"/>
        <v>199.61640547179042</v>
      </c>
      <c r="T398" s="11">
        <f t="shared" si="109"/>
        <v>0.72918630502890203</v>
      </c>
      <c r="V398" s="9">
        <v>41467</v>
      </c>
      <c r="W398">
        <v>49557.412300000004</v>
      </c>
      <c r="X398">
        <v>1445.742</v>
      </c>
      <c r="Y398">
        <v>13.4122</v>
      </c>
      <c r="Z398">
        <v>2383.4859000000001</v>
      </c>
      <c r="AC398" s="24">
        <f t="shared" si="119"/>
        <v>6.9611176260912913E-2</v>
      </c>
      <c r="AE398" s="5">
        <f t="shared" si="120"/>
        <v>115.24854493918248</v>
      </c>
      <c r="AF398" s="6">
        <f t="shared" si="121"/>
        <v>199.61640547179042</v>
      </c>
      <c r="AH398" s="1">
        <f t="shared" si="110"/>
        <v>41467</v>
      </c>
      <c r="AI398">
        <f t="shared" si="116"/>
        <v>0.57735006632743557</v>
      </c>
      <c r="AJ398">
        <f t="shared" ca="1" si="104"/>
        <v>0.47040735897823283</v>
      </c>
      <c r="AK398">
        <f t="shared" ca="1" si="105"/>
        <v>0.47819013966756402</v>
      </c>
      <c r="AL398">
        <f t="shared" ca="1" si="106"/>
        <v>0.50520528647087559</v>
      </c>
      <c r="AM398">
        <f t="shared" ca="1" si="107"/>
        <v>0.53259685564378756</v>
      </c>
      <c r="AN398">
        <f t="shared" ca="1" si="108"/>
        <v>0.55760851160942038</v>
      </c>
      <c r="AP398" s="1"/>
      <c r="AQ398" s="26"/>
    </row>
    <row r="399" spans="2:43">
      <c r="B399" s="1">
        <v>41474</v>
      </c>
      <c r="C399">
        <v>13.753</v>
      </c>
      <c r="D399">
        <v>1.08</v>
      </c>
      <c r="E399">
        <v>7.8E-2</v>
      </c>
      <c r="F399">
        <v>2.2949999999999999</v>
      </c>
      <c r="G399">
        <v>3410.14</v>
      </c>
      <c r="I399" s="14">
        <f t="shared" si="111"/>
        <v>0.13492325466248545</v>
      </c>
      <c r="J399" s="15">
        <f t="shared" si="112"/>
        <v>-1.8181818181818188E-2</v>
      </c>
      <c r="K399" s="15">
        <f t="shared" si="113"/>
        <v>-6.024096385542177E-2</v>
      </c>
      <c r="L399" s="15">
        <f t="shared" si="113"/>
        <v>0</v>
      </c>
      <c r="M399" s="16">
        <f t="shared" si="114"/>
        <v>5.6955473316844252E-2</v>
      </c>
      <c r="O399" s="13">
        <f t="shared" si="115"/>
        <v>1.4125118156311373E-2</v>
      </c>
      <c r="Q399" s="5">
        <f t="shared" si="117"/>
        <v>147.61356670911795</v>
      </c>
      <c r="R399" s="6">
        <f t="shared" si="118"/>
        <v>210.98565232724334</v>
      </c>
      <c r="T399" s="11">
        <f t="shared" si="109"/>
        <v>0.6996379378450156</v>
      </c>
      <c r="V399" s="9">
        <v>41474</v>
      </c>
      <c r="W399">
        <v>56243.729899999998</v>
      </c>
      <c r="X399">
        <v>1419.4558</v>
      </c>
      <c r="Y399">
        <v>12.6309</v>
      </c>
      <c r="Z399">
        <v>2383.4859000000001</v>
      </c>
      <c r="AC399" s="24">
        <f t="shared" si="119"/>
        <v>0.12470686598295266</v>
      </c>
      <c r="AE399" s="5">
        <f t="shared" si="120"/>
        <v>129.6208297876434</v>
      </c>
      <c r="AF399" s="6">
        <f t="shared" si="121"/>
        <v>210.98565232724334</v>
      </c>
      <c r="AH399" s="1">
        <f t="shared" si="110"/>
        <v>41474</v>
      </c>
      <c r="AI399">
        <f t="shared" si="116"/>
        <v>0.61435850427686267</v>
      </c>
      <c r="AJ399">
        <f t="shared" ca="1" si="104"/>
        <v>0.47040735897823283</v>
      </c>
      <c r="AK399">
        <f t="shared" ca="1" si="105"/>
        <v>0.47819013966756402</v>
      </c>
      <c r="AL399">
        <f t="shared" ca="1" si="106"/>
        <v>0.50520528647087559</v>
      </c>
      <c r="AM399">
        <f t="shared" ca="1" si="107"/>
        <v>0.5351884955622479</v>
      </c>
      <c r="AN399">
        <f t="shared" ca="1" si="108"/>
        <v>0.55917470349768639</v>
      </c>
      <c r="AP399" s="1"/>
      <c r="AQ399" s="26"/>
    </row>
    <row r="400" spans="2:43">
      <c r="B400" s="1">
        <v>41481</v>
      </c>
      <c r="C400">
        <v>12.849</v>
      </c>
      <c r="D400">
        <v>1.1000000000000001</v>
      </c>
      <c r="E400">
        <v>7.9000000000000001E-2</v>
      </c>
      <c r="F400">
        <v>2.3180000000000001</v>
      </c>
      <c r="G400">
        <v>3423.19</v>
      </c>
      <c r="I400" s="14">
        <f t="shared" si="111"/>
        <v>-6.5731113211662917E-2</v>
      </c>
      <c r="J400" s="15">
        <f t="shared" si="112"/>
        <v>1.8518518518518601E-2</v>
      </c>
      <c r="K400" s="15">
        <f t="shared" si="113"/>
        <v>1.2820512820512775E-2</v>
      </c>
      <c r="L400" s="15">
        <f t="shared" si="113"/>
        <v>1.002178649237484E-2</v>
      </c>
      <c r="M400" s="16">
        <f t="shared" si="114"/>
        <v>3.8268223591992889E-3</v>
      </c>
      <c r="O400" s="13">
        <f t="shared" si="115"/>
        <v>-6.0925738450641753E-3</v>
      </c>
      <c r="Q400" s="5">
        <f t="shared" si="117"/>
        <v>146.71422015340934</v>
      </c>
      <c r="R400" s="6">
        <f t="shared" si="118"/>
        <v>211.79305693903947</v>
      </c>
      <c r="T400" s="11">
        <f t="shared" si="109"/>
        <v>0.69272440878757502</v>
      </c>
      <c r="V400" s="9">
        <v>41481</v>
      </c>
      <c r="W400">
        <v>52546.589599999999</v>
      </c>
      <c r="X400">
        <v>1445.742</v>
      </c>
      <c r="Y400">
        <v>12.761100000000001</v>
      </c>
      <c r="Z400">
        <v>2407.3208</v>
      </c>
      <c r="AC400" s="24">
        <f t="shared" si="119"/>
        <v>-6.0717122673407689E-2</v>
      </c>
      <c r="AE400" s="5">
        <f t="shared" si="120"/>
        <v>121.75062596439817</v>
      </c>
      <c r="AF400" s="6">
        <f t="shared" si="121"/>
        <v>211.79305693903947</v>
      </c>
      <c r="AH400" s="1">
        <f t="shared" si="110"/>
        <v>41481</v>
      </c>
      <c r="AI400">
        <f t="shared" si="116"/>
        <v>0.57485654970947286</v>
      </c>
      <c r="AJ400">
        <f t="shared" ca="1" si="104"/>
        <v>0.47040735897823283</v>
      </c>
      <c r="AK400">
        <f t="shared" ca="1" si="105"/>
        <v>0.47819013966756402</v>
      </c>
      <c r="AL400">
        <f t="shared" ca="1" si="106"/>
        <v>0.50520528647087559</v>
      </c>
      <c r="AM400">
        <f t="shared" ca="1" si="107"/>
        <v>0.53960475935789876</v>
      </c>
      <c r="AN400">
        <f t="shared" ca="1" si="108"/>
        <v>0.56654143442294347</v>
      </c>
      <c r="AP400" s="1"/>
      <c r="AQ400" s="26"/>
    </row>
    <row r="401" spans="2:43">
      <c r="B401" s="1">
        <v>41488</v>
      </c>
      <c r="C401">
        <v>13.417</v>
      </c>
      <c r="D401">
        <v>1.0900000000000001</v>
      </c>
      <c r="E401">
        <v>7.9000000000000001E-2</v>
      </c>
      <c r="F401">
        <v>2.379</v>
      </c>
      <c r="G401">
        <v>3458.79</v>
      </c>
      <c r="I401" s="14">
        <f t="shared" si="111"/>
        <v>4.4205774768464545E-2</v>
      </c>
      <c r="J401" s="15">
        <f t="shared" si="112"/>
        <v>-9.0909090909091494E-3</v>
      </c>
      <c r="K401" s="15">
        <f t="shared" si="113"/>
        <v>0</v>
      </c>
      <c r="L401" s="15">
        <f t="shared" si="113"/>
        <v>2.6315789473684292E-2</v>
      </c>
      <c r="M401" s="16">
        <f t="shared" si="114"/>
        <v>1.0399656460786444E-2</v>
      </c>
      <c r="O401" s="13">
        <f t="shared" si="115"/>
        <v>1.5357663787809922E-2</v>
      </c>
      <c r="Q401" s="5">
        <f t="shared" si="117"/>
        <v>148.96740781941614</v>
      </c>
      <c r="R401" s="6">
        <f t="shared" si="118"/>
        <v>213.99563197198526</v>
      </c>
      <c r="T401" s="11">
        <f t="shared" si="109"/>
        <v>0.69612359115310285</v>
      </c>
      <c r="V401" s="9">
        <v>41488</v>
      </c>
      <c r="W401">
        <v>54867.1351</v>
      </c>
      <c r="X401">
        <v>1432.5989</v>
      </c>
      <c r="Y401">
        <v>12.761100000000001</v>
      </c>
      <c r="Z401">
        <v>2470.8804</v>
      </c>
      <c r="AC401" s="24">
        <f t="shared" si="119"/>
        <v>4.2066453033179546E-2</v>
      </c>
      <c r="AE401" s="5">
        <f t="shared" si="120"/>
        <v>126.87224295328974</v>
      </c>
      <c r="AF401" s="6">
        <f t="shared" si="121"/>
        <v>213.99563197198526</v>
      </c>
      <c r="AH401" s="1">
        <f t="shared" si="110"/>
        <v>41488</v>
      </c>
      <c r="AI401">
        <f t="shared" si="116"/>
        <v>0.59287304971672938</v>
      </c>
      <c r="AJ401">
        <f t="shared" ca="1" si="104"/>
        <v>0.47040735897823283</v>
      </c>
      <c r="AK401">
        <f t="shared" ca="1" si="105"/>
        <v>0.47819013966756402</v>
      </c>
      <c r="AL401">
        <f t="shared" ca="1" si="106"/>
        <v>0.50888879591086611</v>
      </c>
      <c r="AM401">
        <f t="shared" ca="1" si="107"/>
        <v>0.54122048110827148</v>
      </c>
      <c r="AN401">
        <f t="shared" ca="1" si="108"/>
        <v>0.56749048385378265</v>
      </c>
      <c r="AP401" s="1"/>
      <c r="AQ401" s="26"/>
    </row>
    <row r="402" spans="2:43">
      <c r="B402" s="1">
        <v>41495</v>
      </c>
      <c r="C402">
        <v>13.465</v>
      </c>
      <c r="D402">
        <v>1.0900000000000001</v>
      </c>
      <c r="E402">
        <v>7.8E-2</v>
      </c>
      <c r="F402">
        <v>2.4630000000000001</v>
      </c>
      <c r="G402">
        <v>3615.11</v>
      </c>
      <c r="I402" s="14">
        <f t="shared" si="111"/>
        <v>3.5775508683013602E-3</v>
      </c>
      <c r="J402" s="15">
        <f t="shared" si="112"/>
        <v>0</v>
      </c>
      <c r="K402" s="15">
        <f t="shared" si="113"/>
        <v>-1.2658227848101222E-2</v>
      </c>
      <c r="L402" s="15">
        <f t="shared" si="113"/>
        <v>3.5308953341740335E-2</v>
      </c>
      <c r="M402" s="16">
        <f t="shared" si="114"/>
        <v>4.5194995937885896E-2</v>
      </c>
      <c r="O402" s="13">
        <f t="shared" si="115"/>
        <v>6.5570690904851181E-3</v>
      </c>
      <c r="Q402" s="5">
        <f t="shared" si="117"/>
        <v>149.94419740471852</v>
      </c>
      <c r="R402" s="6">
        <f t="shared" si="118"/>
        <v>223.66716368968446</v>
      </c>
      <c r="T402" s="11">
        <f t="shared" si="109"/>
        <v>0.67038985486824032</v>
      </c>
      <c r="V402" s="9">
        <v>41495</v>
      </c>
      <c r="W402">
        <v>55063.791499999999</v>
      </c>
      <c r="X402">
        <v>1432.5989</v>
      </c>
      <c r="Y402">
        <v>12.683</v>
      </c>
      <c r="Z402">
        <v>2558.2748999999999</v>
      </c>
      <c r="AC402" s="24">
        <f t="shared" si="119"/>
        <v>4.8206254277357941E-3</v>
      </c>
      <c r="AE402" s="5">
        <f t="shared" si="120"/>
        <v>127.48384651374425</v>
      </c>
      <c r="AF402" s="6">
        <f t="shared" si="121"/>
        <v>223.66716368968446</v>
      </c>
      <c r="AH402" s="1">
        <f t="shared" si="110"/>
        <v>41495</v>
      </c>
      <c r="AI402">
        <f t="shared" si="116"/>
        <v>0.56997122157195668</v>
      </c>
      <c r="AJ402">
        <f t="shared" ca="1" si="104"/>
        <v>0.47040735897823283</v>
      </c>
      <c r="AK402">
        <f t="shared" ca="1" si="105"/>
        <v>0.47926915864440556</v>
      </c>
      <c r="AL402">
        <f t="shared" ca="1" si="106"/>
        <v>0.51287217086915038</v>
      </c>
      <c r="AM402">
        <f t="shared" ca="1" si="107"/>
        <v>0.54410877145348335</v>
      </c>
      <c r="AN402">
        <f t="shared" ca="1" si="108"/>
        <v>0.56834582927754873</v>
      </c>
      <c r="AP402" s="1"/>
      <c r="AQ402" s="26"/>
    </row>
    <row r="403" spans="2:43">
      <c r="B403" s="1">
        <v>41502</v>
      </c>
      <c r="C403">
        <v>13.849</v>
      </c>
      <c r="D403">
        <v>1.22</v>
      </c>
      <c r="E403">
        <v>7.8E-2</v>
      </c>
      <c r="F403">
        <v>2.4710000000000001</v>
      </c>
      <c r="G403">
        <v>3815.29</v>
      </c>
      <c r="I403" s="14">
        <f t="shared" si="111"/>
        <v>2.8518380987746061E-2</v>
      </c>
      <c r="J403" s="15">
        <f t="shared" si="112"/>
        <v>0.11926605504587151</v>
      </c>
      <c r="K403" s="15">
        <f t="shared" si="113"/>
        <v>0</v>
      </c>
      <c r="L403" s="15">
        <f t="shared" si="113"/>
        <v>3.2480714575719993E-3</v>
      </c>
      <c r="M403" s="16">
        <f t="shared" si="114"/>
        <v>5.5373142172713941E-2</v>
      </c>
      <c r="O403" s="13">
        <f t="shared" si="115"/>
        <v>3.7758126872797393E-2</v>
      </c>
      <c r="Q403" s="5">
        <f t="shared" si="117"/>
        <v>155.60580943416565</v>
      </c>
      <c r="R403" s="6">
        <f t="shared" si="118"/>
        <v>236.05231734404103</v>
      </c>
      <c r="T403" s="11">
        <f t="shared" si="109"/>
        <v>0.65920051616088826</v>
      </c>
      <c r="V403" s="9">
        <v>41502</v>
      </c>
      <c r="W403">
        <v>56637.042699999998</v>
      </c>
      <c r="X403">
        <v>1603.4593</v>
      </c>
      <c r="Y403">
        <v>65.952100000000002</v>
      </c>
      <c r="Z403">
        <v>2566.2197999999999</v>
      </c>
      <c r="AC403" s="24">
        <f t="shared" si="119"/>
        <v>2.961873376625206E-2</v>
      </c>
      <c r="AE403" s="5">
        <f t="shared" si="120"/>
        <v>131.2597566231326</v>
      </c>
      <c r="AF403" s="6">
        <f t="shared" si="121"/>
        <v>236.05231734404103</v>
      </c>
      <c r="AH403" s="1">
        <f t="shared" si="110"/>
        <v>41502</v>
      </c>
      <c r="AI403">
        <f t="shared" si="116"/>
        <v>0.55606213952911299</v>
      </c>
      <c r="AJ403">
        <f t="shared" ca="1" si="104"/>
        <v>0.4712560427294622</v>
      </c>
      <c r="AK403">
        <f t="shared" ca="1" si="105"/>
        <v>0.4800931528214834</v>
      </c>
      <c r="AL403">
        <f t="shared" ca="1" si="106"/>
        <v>0.51540427680757728</v>
      </c>
      <c r="AM403">
        <f t="shared" ca="1" si="107"/>
        <v>0.54621079371411618</v>
      </c>
      <c r="AN403">
        <f t="shared" ca="1" si="108"/>
        <v>0.56981801498268048</v>
      </c>
      <c r="AP403" s="1"/>
      <c r="AQ403" s="26"/>
    </row>
    <row r="404" spans="2:43">
      <c r="B404" s="1">
        <v>41509</v>
      </c>
      <c r="C404">
        <v>13.831</v>
      </c>
      <c r="D404">
        <v>1.27</v>
      </c>
      <c r="E404">
        <v>7.6999999999999999E-2</v>
      </c>
      <c r="F404">
        <v>2.4710000000000001</v>
      </c>
      <c r="G404">
        <v>3903.21</v>
      </c>
      <c r="I404" s="14">
        <f t="shared" si="111"/>
        <v>-1.299732832695577E-3</v>
      </c>
      <c r="J404" s="15">
        <f t="shared" si="112"/>
        <v>4.0983606557376984E-2</v>
      </c>
      <c r="K404" s="15">
        <f t="shared" si="113"/>
        <v>-1.2820512820512886E-2</v>
      </c>
      <c r="L404" s="15">
        <f t="shared" si="113"/>
        <v>0</v>
      </c>
      <c r="M404" s="16">
        <f t="shared" si="114"/>
        <v>2.304411984410093E-2</v>
      </c>
      <c r="O404" s="13">
        <f t="shared" si="115"/>
        <v>6.7158402260421302E-3</v>
      </c>
      <c r="Q404" s="5">
        <f t="shared" si="117"/>
        <v>156.65083318856946</v>
      </c>
      <c r="R404" s="6">
        <f t="shared" si="118"/>
        <v>241.49193523439484</v>
      </c>
      <c r="T404" s="11">
        <f t="shared" si="109"/>
        <v>0.64867935666887744</v>
      </c>
      <c r="V404" s="9">
        <v>41509</v>
      </c>
      <c r="W404">
        <v>56243.729899999998</v>
      </c>
      <c r="X404">
        <v>1669.1749</v>
      </c>
      <c r="Y404">
        <v>65.272199999999998</v>
      </c>
      <c r="Z404">
        <v>2566.2197999999999</v>
      </c>
      <c r="AC404" s="24">
        <f t="shared" si="119"/>
        <v>-1.4362797040847581E-4</v>
      </c>
      <c r="AE404" s="5">
        <f t="shared" si="120"/>
        <v>131.24090405069251</v>
      </c>
      <c r="AF404" s="6">
        <f t="shared" si="121"/>
        <v>241.49193523439484</v>
      </c>
      <c r="AH404" s="1">
        <f t="shared" si="110"/>
        <v>41509</v>
      </c>
      <c r="AI404">
        <f t="shared" si="116"/>
        <v>0.54345874500243074</v>
      </c>
      <c r="AJ404">
        <f t="shared" ca="1" si="104"/>
        <v>0.47193001189046258</v>
      </c>
      <c r="AK404">
        <f t="shared" ca="1" si="105"/>
        <v>0.4823739728305832</v>
      </c>
      <c r="AL404">
        <f t="shared" ca="1" si="106"/>
        <v>0.5171810938797663</v>
      </c>
      <c r="AM404">
        <f t="shared" ca="1" si="107"/>
        <v>0.54908271770450756</v>
      </c>
      <c r="AN404">
        <f t="shared" ca="1" si="108"/>
        <v>0.56981801498268048</v>
      </c>
      <c r="AP404" s="1"/>
      <c r="AQ404" s="26"/>
    </row>
    <row r="405" spans="2:43">
      <c r="B405" s="1">
        <v>41516</v>
      </c>
      <c r="C405">
        <v>14.412000000000001</v>
      </c>
      <c r="D405">
        <v>1.32</v>
      </c>
      <c r="E405">
        <v>8.1000000000000003E-2</v>
      </c>
      <c r="F405">
        <v>2.5630000000000002</v>
      </c>
      <c r="G405">
        <v>3935.89</v>
      </c>
      <c r="I405" s="14">
        <f t="shared" si="111"/>
        <v>4.2007085532499655E-2</v>
      </c>
      <c r="J405" s="15">
        <f t="shared" si="112"/>
        <v>3.937007874015741E-2</v>
      </c>
      <c r="K405" s="15">
        <f t="shared" si="113"/>
        <v>5.1948051948051965E-2</v>
      </c>
      <c r="L405" s="15">
        <f t="shared" si="113"/>
        <v>3.7231889923108108E-2</v>
      </c>
      <c r="M405" s="16">
        <f t="shared" si="114"/>
        <v>8.3725958890246144E-3</v>
      </c>
      <c r="O405" s="13">
        <f t="shared" si="115"/>
        <v>4.2639276535954285E-2</v>
      </c>
      <c r="Q405" s="5">
        <f t="shared" si="117"/>
        <v>163.3303113844845</v>
      </c>
      <c r="R405" s="6">
        <f t="shared" si="118"/>
        <v>243.51384961857093</v>
      </c>
      <c r="T405" s="11">
        <f t="shared" si="109"/>
        <v>0.6707228834841128</v>
      </c>
      <c r="V405" s="9">
        <v>41516</v>
      </c>
      <c r="W405">
        <v>58603.606699999997</v>
      </c>
      <c r="X405">
        <v>1734.8904</v>
      </c>
      <c r="Y405">
        <v>68.671800000000005</v>
      </c>
      <c r="Z405">
        <v>2661.5592999999999</v>
      </c>
      <c r="AC405" s="24">
        <f t="shared" si="119"/>
        <v>4.1742701722129759E-2</v>
      </c>
      <c r="AE405" s="5">
        <f t="shared" si="120"/>
        <v>136.71925396222321</v>
      </c>
      <c r="AF405" s="6">
        <f t="shared" si="121"/>
        <v>243.51384961857093</v>
      </c>
      <c r="AH405" s="1">
        <f t="shared" si="110"/>
        <v>41516</v>
      </c>
      <c r="AI405">
        <f t="shared" si="116"/>
        <v>0.56144344223695719</v>
      </c>
      <c r="AJ405">
        <f t="shared" ca="1" si="104"/>
        <v>0.47193001189046258</v>
      </c>
      <c r="AK405">
        <f t="shared" ca="1" si="105"/>
        <v>0.4823739728305832</v>
      </c>
      <c r="AL405">
        <f t="shared" ca="1" si="106"/>
        <v>0.51771184608648513</v>
      </c>
      <c r="AM405">
        <f t="shared" ca="1" si="107"/>
        <v>0.54908271770450756</v>
      </c>
      <c r="AN405">
        <f t="shared" ca="1" si="108"/>
        <v>0.56981801498268048</v>
      </c>
      <c r="AP405" s="1"/>
      <c r="AQ405" s="26"/>
    </row>
    <row r="406" spans="2:43">
      <c r="B406" s="1">
        <v>41523</v>
      </c>
      <c r="C406">
        <v>15.407999999999999</v>
      </c>
      <c r="D406">
        <v>1.38</v>
      </c>
      <c r="E406">
        <v>0.09</v>
      </c>
      <c r="F406">
        <v>2.5630000000000002</v>
      </c>
      <c r="G406">
        <v>4181.58</v>
      </c>
      <c r="I406" s="14">
        <f t="shared" si="111"/>
        <v>6.9109075770191319E-2</v>
      </c>
      <c r="J406" s="15">
        <f t="shared" si="112"/>
        <v>4.5454545454545414E-2</v>
      </c>
      <c r="K406" s="15">
        <f t="shared" si="113"/>
        <v>0.11111111111111094</v>
      </c>
      <c r="L406" s="15">
        <f t="shared" si="113"/>
        <v>0</v>
      </c>
      <c r="M406" s="16">
        <f t="shared" si="114"/>
        <v>6.242298438218552E-2</v>
      </c>
      <c r="O406" s="13">
        <f t="shared" si="115"/>
        <v>5.6418683083961918E-2</v>
      </c>
      <c r="Q406" s="5">
        <f t="shared" si="117"/>
        <v>172.54519246049054</v>
      </c>
      <c r="R406" s="6">
        <f t="shared" si="118"/>
        <v>258.71471085015685</v>
      </c>
      <c r="T406" s="11">
        <f t="shared" si="109"/>
        <v>0.66693228186945186</v>
      </c>
      <c r="V406" s="9">
        <v>41523</v>
      </c>
      <c r="W406">
        <v>62654.728499999997</v>
      </c>
      <c r="X406">
        <v>1813.7491</v>
      </c>
      <c r="Y406">
        <v>76.150899999999993</v>
      </c>
      <c r="Z406">
        <v>2661.5592999999999</v>
      </c>
      <c r="AC406" s="24">
        <f t="shared" si="119"/>
        <v>6.5587654427796849E-2</v>
      </c>
      <c r="AE406" s="5">
        <f t="shared" si="120"/>
        <v>145.68634914472369</v>
      </c>
      <c r="AF406" s="6">
        <f t="shared" si="121"/>
        <v>258.71471085015685</v>
      </c>
      <c r="AH406" s="1">
        <f t="shared" si="110"/>
        <v>41523</v>
      </c>
      <c r="AI406">
        <f t="shared" si="116"/>
        <v>0.56311583004301113</v>
      </c>
      <c r="AJ406">
        <f t="shared" ca="1" si="104"/>
        <v>0.47193001189046258</v>
      </c>
      <c r="AK406">
        <f t="shared" ca="1" si="105"/>
        <v>0.4823739728305832</v>
      </c>
      <c r="AL406">
        <f t="shared" ca="1" si="106"/>
        <v>0.51981630451124228</v>
      </c>
      <c r="AM406">
        <f t="shared" ca="1" si="107"/>
        <v>0.55110422664989711</v>
      </c>
      <c r="AN406">
        <f t="shared" ca="1" si="108"/>
        <v>0.56981801498268048</v>
      </c>
      <c r="AP406" s="1"/>
      <c r="AQ406" s="26"/>
    </row>
    <row r="407" spans="2:43">
      <c r="B407" s="1">
        <v>41530</v>
      </c>
      <c r="C407">
        <v>16.056000000000001</v>
      </c>
      <c r="D407">
        <v>1.47</v>
      </c>
      <c r="E407">
        <v>9.0999999999999998E-2</v>
      </c>
      <c r="F407">
        <v>2.754</v>
      </c>
      <c r="G407">
        <v>4494.93</v>
      </c>
      <c r="I407" s="14">
        <f t="shared" si="111"/>
        <v>4.20560747663552E-2</v>
      </c>
      <c r="J407" s="15">
        <f t="shared" si="112"/>
        <v>6.5217391304347894E-2</v>
      </c>
      <c r="K407" s="15">
        <f t="shared" si="113"/>
        <v>1.1111111111111072E-2</v>
      </c>
      <c r="L407" s="15">
        <f t="shared" si="113"/>
        <v>7.4522044479125915E-2</v>
      </c>
      <c r="M407" s="16">
        <f t="shared" si="114"/>
        <v>7.4935789821072518E-2</v>
      </c>
      <c r="O407" s="13">
        <f t="shared" si="115"/>
        <v>4.822665541523502E-2</v>
      </c>
      <c r="Q407" s="5">
        <f t="shared" si="117"/>
        <v>180.86647000083804</v>
      </c>
      <c r="R407" s="6">
        <f t="shared" si="118"/>
        <v>278.10170204604373</v>
      </c>
      <c r="T407" s="11">
        <f t="shared" si="109"/>
        <v>0.65036088837346628</v>
      </c>
      <c r="V407" s="9">
        <v>41530</v>
      </c>
      <c r="W407">
        <v>65289.924200000001</v>
      </c>
      <c r="X407">
        <v>1932.037</v>
      </c>
      <c r="Y407">
        <v>76.830799999999996</v>
      </c>
      <c r="Z407">
        <v>2860.1831000000002</v>
      </c>
      <c r="AC407" s="24">
        <f t="shared" si="119"/>
        <v>4.3931831120673046E-2</v>
      </c>
      <c r="AE407" s="5">
        <f t="shared" si="120"/>
        <v>152.08661723193711</v>
      </c>
      <c r="AF407" s="6">
        <f t="shared" si="121"/>
        <v>278.10170204604373</v>
      </c>
      <c r="AH407" s="1">
        <f t="shared" si="110"/>
        <v>41530</v>
      </c>
      <c r="AI407">
        <f t="shared" si="116"/>
        <v>0.54687409718462276</v>
      </c>
      <c r="AJ407">
        <f t="shared" ca="1" si="104"/>
        <v>0.47193001189046258</v>
      </c>
      <c r="AK407">
        <f t="shared" ca="1" si="105"/>
        <v>0.4823739728305832</v>
      </c>
      <c r="AL407">
        <f t="shared" ca="1" si="106"/>
        <v>0.52238922957452705</v>
      </c>
      <c r="AM407">
        <f t="shared" ca="1" si="107"/>
        <v>0.5566753137321323</v>
      </c>
      <c r="AN407">
        <f t="shared" ca="1" si="108"/>
        <v>0.56981801498268048</v>
      </c>
      <c r="AP407" s="1"/>
      <c r="AQ407" s="26"/>
    </row>
    <row r="408" spans="2:43">
      <c r="B408" s="1">
        <v>41537</v>
      </c>
      <c r="C408">
        <v>17.565000000000001</v>
      </c>
      <c r="D408">
        <v>1.78</v>
      </c>
      <c r="E408">
        <v>8.7999999999999995E-2</v>
      </c>
      <c r="F408">
        <v>3.0219999999999998</v>
      </c>
      <c r="G408">
        <v>4754.93</v>
      </c>
      <c r="I408" s="14">
        <f t="shared" si="111"/>
        <v>9.3983557548579899E-2</v>
      </c>
      <c r="J408" s="15">
        <f t="shared" si="112"/>
        <v>0.21088435374149661</v>
      </c>
      <c r="K408" s="15">
        <f t="shared" si="113"/>
        <v>-3.2967032967032961E-2</v>
      </c>
      <c r="L408" s="15">
        <f t="shared" si="113"/>
        <v>9.7312999273783563E-2</v>
      </c>
      <c r="M408" s="16">
        <f t="shared" si="114"/>
        <v>5.7842947498626174E-2</v>
      </c>
      <c r="O408" s="13">
        <f t="shared" si="115"/>
        <v>9.2303469399206778E-2</v>
      </c>
      <c r="Q408" s="5">
        <f t="shared" si="117"/>
        <v>197.56107267990296</v>
      </c>
      <c r="R408" s="6">
        <f t="shared" si="118"/>
        <v>294.18792419677163</v>
      </c>
      <c r="T408" s="11">
        <f t="shared" si="109"/>
        <v>0.67154718610326614</v>
      </c>
      <c r="V408" s="9">
        <v>41537</v>
      </c>
      <c r="W408">
        <v>71425.603799999997</v>
      </c>
      <c r="X408">
        <v>2339.4733999999999</v>
      </c>
      <c r="Y408">
        <v>74.111199999999997</v>
      </c>
      <c r="Z408">
        <v>3138.2564000000002</v>
      </c>
      <c r="AC408" s="24">
        <f t="shared" si="119"/>
        <v>9.7199479114960505E-2</v>
      </c>
      <c r="AE408" s="5">
        <f t="shared" si="120"/>
        <v>166.86935720723775</v>
      </c>
      <c r="AF408" s="6">
        <f t="shared" si="121"/>
        <v>294.18792419677163</v>
      </c>
      <c r="AH408" s="1">
        <f t="shared" si="110"/>
        <v>41537</v>
      </c>
      <c r="AI408">
        <f t="shared" si="116"/>
        <v>0.56722028160348581</v>
      </c>
      <c r="AJ408">
        <f t="shared" ca="1" si="104"/>
        <v>0.47193001189046258</v>
      </c>
      <c r="AK408">
        <f t="shared" ca="1" si="105"/>
        <v>0.48995514361281645</v>
      </c>
      <c r="AL408">
        <f t="shared" ca="1" si="106"/>
        <v>0.52431372053738423</v>
      </c>
      <c r="AM408">
        <f t="shared" ca="1" si="107"/>
        <v>0.5566753137321323</v>
      </c>
      <c r="AN408">
        <f t="shared" ca="1" si="108"/>
        <v>0.56981801498268048</v>
      </c>
      <c r="AP408" s="1"/>
      <c r="AQ408" s="26"/>
    </row>
    <row r="409" spans="2:43">
      <c r="B409" s="1">
        <v>41544</v>
      </c>
      <c r="C409">
        <v>17.652000000000001</v>
      </c>
      <c r="D409">
        <v>1.75</v>
      </c>
      <c r="E409">
        <v>9.9000000000000005E-2</v>
      </c>
      <c r="F409">
        <v>2.9830000000000001</v>
      </c>
      <c r="G409">
        <v>4730.1400000000003</v>
      </c>
      <c r="I409" s="14">
        <f t="shared" si="111"/>
        <v>4.9530315969257277E-3</v>
      </c>
      <c r="J409" s="15">
        <f t="shared" si="112"/>
        <v>-1.6853932584269704E-2</v>
      </c>
      <c r="K409" s="15">
        <f t="shared" si="113"/>
        <v>0.12500000000000022</v>
      </c>
      <c r="L409" s="15">
        <f t="shared" si="113"/>
        <v>-1.290536068828585E-2</v>
      </c>
      <c r="M409" s="16">
        <f t="shared" si="114"/>
        <v>-5.2135362665696183E-3</v>
      </c>
      <c r="O409" s="13">
        <f t="shared" si="115"/>
        <v>2.5048434581092599E-2</v>
      </c>
      <c r="Q409" s="5">
        <f t="shared" si="117"/>
        <v>202.50966828469601</v>
      </c>
      <c r="R409" s="6">
        <f t="shared" si="118"/>
        <v>292.65416478478494</v>
      </c>
      <c r="T409" s="11">
        <f t="shared" si="109"/>
        <v>0.69197603401140617</v>
      </c>
      <c r="V409" s="9">
        <v>41544</v>
      </c>
      <c r="W409">
        <v>71779.585300000006</v>
      </c>
      <c r="X409">
        <v>2300.0441000000001</v>
      </c>
      <c r="Y409">
        <v>83.494100000000003</v>
      </c>
      <c r="Z409">
        <v>3098.5317</v>
      </c>
      <c r="AC409" s="24">
        <f t="shared" si="119"/>
        <v>3.6777982881328981E-3</v>
      </c>
      <c r="AE409" s="5">
        <f t="shared" si="120"/>
        <v>167.48306904351637</v>
      </c>
      <c r="AF409" s="6">
        <f t="shared" si="121"/>
        <v>292.65416478478494</v>
      </c>
      <c r="AH409" s="1">
        <f t="shared" si="110"/>
        <v>41544</v>
      </c>
      <c r="AI409">
        <f t="shared" si="116"/>
        <v>0.57229005835841018</v>
      </c>
      <c r="AJ409">
        <f t="shared" ca="1" si="104"/>
        <v>0.47193001189046258</v>
      </c>
      <c r="AK409">
        <f t="shared" ca="1" si="105"/>
        <v>0.48995514361281645</v>
      </c>
      <c r="AL409">
        <f t="shared" ca="1" si="106"/>
        <v>0.52849361321487542</v>
      </c>
      <c r="AM409">
        <f t="shared" ca="1" si="107"/>
        <v>0.55869813277355029</v>
      </c>
      <c r="AN409">
        <f t="shared" ca="1" si="108"/>
        <v>0.56981801498268048</v>
      </c>
      <c r="AP409" s="1"/>
      <c r="AQ409" s="26"/>
    </row>
    <row r="410" spans="2:43">
      <c r="B410" s="1">
        <v>41551</v>
      </c>
      <c r="C410">
        <v>19.053999999999998</v>
      </c>
      <c r="D410">
        <v>1.84</v>
      </c>
      <c r="E410">
        <v>9.9000000000000005E-2</v>
      </c>
      <c r="F410">
        <v>2.9830000000000001</v>
      </c>
      <c r="G410">
        <v>4855.47</v>
      </c>
      <c r="I410" s="14">
        <f t="shared" si="111"/>
        <v>7.9424427826874977E-2</v>
      </c>
      <c r="J410" s="15">
        <f t="shared" si="112"/>
        <v>5.1428571428571379E-2</v>
      </c>
      <c r="K410" s="15">
        <f t="shared" si="113"/>
        <v>0</v>
      </c>
      <c r="L410" s="15">
        <f t="shared" si="113"/>
        <v>0</v>
      </c>
      <c r="M410" s="16">
        <f t="shared" si="114"/>
        <v>2.6496044514538575E-2</v>
      </c>
      <c r="O410" s="13">
        <f t="shared" si="115"/>
        <v>3.2713249813861589E-2</v>
      </c>
      <c r="Q410" s="5">
        <f t="shared" si="117"/>
        <v>209.1344176530155</v>
      </c>
      <c r="R410" s="6">
        <f t="shared" si="118"/>
        <v>300.40834256228771</v>
      </c>
      <c r="T410" s="11">
        <f t="shared" si="109"/>
        <v>0.69616714325985418</v>
      </c>
      <c r="V410" s="9">
        <v>41551</v>
      </c>
      <c r="W410">
        <v>77482.620899999994</v>
      </c>
      <c r="X410">
        <v>2418.3321000000001</v>
      </c>
      <c r="Y410">
        <v>83.766000000000005</v>
      </c>
      <c r="Z410">
        <v>3098.5317</v>
      </c>
      <c r="AC410" s="24">
        <f t="shared" si="119"/>
        <v>7.5319904282720826E-2</v>
      </c>
      <c r="AE410" s="5">
        <f t="shared" si="120"/>
        <v>180.09787777285035</v>
      </c>
      <c r="AF410" s="6">
        <f t="shared" si="121"/>
        <v>300.40834256228771</v>
      </c>
      <c r="AH410" s="1">
        <f t="shared" si="110"/>
        <v>41551</v>
      </c>
      <c r="AI410">
        <f t="shared" si="116"/>
        <v>0.59951024075008252</v>
      </c>
      <c r="AJ410">
        <f t="shared" ca="1" si="104"/>
        <v>0.47193001189046258</v>
      </c>
      <c r="AK410">
        <f t="shared" ca="1" si="105"/>
        <v>0.49083173483697862</v>
      </c>
      <c r="AL410">
        <f t="shared" ca="1" si="106"/>
        <v>0.53187607072441612</v>
      </c>
      <c r="AM410">
        <f t="shared" ca="1" si="107"/>
        <v>0.55979687711221215</v>
      </c>
      <c r="AN410">
        <f t="shared" ca="1" si="108"/>
        <v>0.57205817467976483</v>
      </c>
      <c r="AP410" s="1"/>
      <c r="AQ410" s="26"/>
    </row>
    <row r="411" spans="2:43">
      <c r="B411" s="1">
        <v>41558</v>
      </c>
      <c r="C411">
        <v>19.498999999999999</v>
      </c>
      <c r="D411">
        <v>2.35</v>
      </c>
      <c r="E411">
        <v>0.10199999999999999</v>
      </c>
      <c r="F411">
        <v>3.4809999999999999</v>
      </c>
      <c r="G411">
        <v>5241.88</v>
      </c>
      <c r="I411" s="14">
        <f t="shared" si="111"/>
        <v>2.335467618347864E-2</v>
      </c>
      <c r="J411" s="15">
        <f t="shared" si="112"/>
        <v>0.27717391304347827</v>
      </c>
      <c r="K411" s="15">
        <f t="shared" si="113"/>
        <v>3.0303030303030276E-2</v>
      </c>
      <c r="L411" s="15">
        <f t="shared" si="113"/>
        <v>0.16694602748910481</v>
      </c>
      <c r="M411" s="16">
        <f t="shared" si="114"/>
        <v>7.958240911796377E-2</v>
      </c>
      <c r="O411" s="13">
        <f t="shared" si="115"/>
        <v>0.124444411754773</v>
      </c>
      <c r="Q411" s="5">
        <f t="shared" si="117"/>
        <v>235.16002723552202</v>
      </c>
      <c r="R411" s="6">
        <f t="shared" si="118"/>
        <v>324.31556218252911</v>
      </c>
      <c r="T411" s="11">
        <f t="shared" si="109"/>
        <v>0.7250963402834516</v>
      </c>
      <c r="V411" s="9">
        <v>41558</v>
      </c>
      <c r="W411">
        <v>79291.859700000001</v>
      </c>
      <c r="X411">
        <v>3088.6306</v>
      </c>
      <c r="Y411">
        <v>86.077699999999993</v>
      </c>
      <c r="Z411">
        <v>3614.9535999999998</v>
      </c>
      <c r="AC411" s="24">
        <f t="shared" si="119"/>
        <v>3.6104822438812113E-2</v>
      </c>
      <c r="AE411" s="5">
        <f t="shared" si="120"/>
        <v>186.600279671446</v>
      </c>
      <c r="AF411" s="6">
        <f t="shared" si="121"/>
        <v>324.31556218252911</v>
      </c>
      <c r="AH411" s="1">
        <f t="shared" si="110"/>
        <v>41558</v>
      </c>
      <c r="AI411">
        <f t="shared" si="116"/>
        <v>0.57536640676658279</v>
      </c>
      <c r="AJ411">
        <f t="shared" ca="1" si="104"/>
        <v>0.47407201627120021</v>
      </c>
      <c r="AK411">
        <f t="shared" ca="1" si="105"/>
        <v>0.50059979545203559</v>
      </c>
      <c r="AL411">
        <f t="shared" ca="1" si="106"/>
        <v>0.53299910270385498</v>
      </c>
      <c r="AM411">
        <f t="shared" ca="1" si="107"/>
        <v>0.5618615391884707</v>
      </c>
      <c r="AN411">
        <f t="shared" ca="1" si="108"/>
        <v>0.57459990057436661</v>
      </c>
      <c r="AP411" s="1"/>
      <c r="AQ411" s="26"/>
    </row>
    <row r="412" spans="2:43">
      <c r="B412" s="1">
        <v>41565</v>
      </c>
      <c r="C412">
        <v>20.117999999999999</v>
      </c>
      <c r="D412">
        <v>2.44</v>
      </c>
      <c r="E412">
        <v>0.10299999999999999</v>
      </c>
      <c r="F412">
        <v>4.0010000000000003</v>
      </c>
      <c r="G412">
        <v>5465.85</v>
      </c>
      <c r="I412" s="14">
        <f t="shared" si="111"/>
        <v>3.1745217703472051E-2</v>
      </c>
      <c r="J412" s="15">
        <f t="shared" si="112"/>
        <v>3.8297872340425476E-2</v>
      </c>
      <c r="K412" s="15">
        <f t="shared" si="113"/>
        <v>9.8039215686274161E-3</v>
      </c>
      <c r="L412" s="15">
        <f t="shared" si="113"/>
        <v>0.14938236139040528</v>
      </c>
      <c r="M412" s="16">
        <f t="shared" si="114"/>
        <v>4.2727036864636414E-2</v>
      </c>
      <c r="O412" s="13">
        <f t="shared" si="115"/>
        <v>5.7307343250732556E-2</v>
      </c>
      <c r="Q412" s="5">
        <f t="shared" si="117"/>
        <v>248.63642363515967</v>
      </c>
      <c r="R412" s="6">
        <f t="shared" si="118"/>
        <v>338.1726051636773</v>
      </c>
      <c r="T412" s="11">
        <f t="shared" si="109"/>
        <v>0.73523526104315384</v>
      </c>
      <c r="V412" s="9">
        <v>41565</v>
      </c>
      <c r="W412">
        <v>81809.061600000001</v>
      </c>
      <c r="X412">
        <v>3206.9186</v>
      </c>
      <c r="Y412">
        <v>87.029600000000002</v>
      </c>
      <c r="Z412">
        <v>4155.2103999999999</v>
      </c>
      <c r="AC412" s="24">
        <f t="shared" si="119"/>
        <v>3.6898505902102322E-2</v>
      </c>
      <c r="AE412" s="5">
        <f t="shared" si="120"/>
        <v>193.48555119223678</v>
      </c>
      <c r="AF412" s="6">
        <f t="shared" si="121"/>
        <v>338.1726051636773</v>
      </c>
      <c r="AH412" s="1">
        <f t="shared" si="110"/>
        <v>41565</v>
      </c>
      <c r="AI412">
        <f t="shared" si="116"/>
        <v>0.5721502813588013</v>
      </c>
      <c r="AJ412">
        <f t="shared" ca="1" si="104"/>
        <v>0.47407201627120021</v>
      </c>
      <c r="AK412">
        <f t="shared" ca="1" si="105"/>
        <v>0.50388072525670291</v>
      </c>
      <c r="AL412">
        <f t="shared" ca="1" si="106"/>
        <v>0.53657339430050599</v>
      </c>
      <c r="AM412">
        <f t="shared" ca="1" si="107"/>
        <v>0.5641419429331298</v>
      </c>
      <c r="AN412">
        <f t="shared" ca="1" si="108"/>
        <v>0.57531542106087175</v>
      </c>
      <c r="AP412" s="1"/>
      <c r="AQ412" s="26"/>
    </row>
    <row r="413" spans="2:43">
      <c r="B413" s="1">
        <v>41572</v>
      </c>
      <c r="C413">
        <v>19.827999999999999</v>
      </c>
      <c r="D413">
        <v>2.2000000000000002</v>
      </c>
      <c r="E413">
        <v>0.121</v>
      </c>
      <c r="F413">
        <v>3.5339999999999998</v>
      </c>
      <c r="G413">
        <v>5526.29</v>
      </c>
      <c r="I413" s="14">
        <f t="shared" si="111"/>
        <v>-1.4414951784471608E-2</v>
      </c>
      <c r="J413" s="15">
        <f t="shared" si="112"/>
        <v>-9.8360655737704805E-2</v>
      </c>
      <c r="K413" s="15">
        <f t="shared" si="113"/>
        <v>0.17475728155339798</v>
      </c>
      <c r="L413" s="15">
        <f t="shared" si="113"/>
        <v>-0.11672081979505133</v>
      </c>
      <c r="M413" s="16">
        <f t="shared" si="114"/>
        <v>1.1057749480867463E-2</v>
      </c>
      <c r="O413" s="13">
        <f t="shared" si="115"/>
        <v>-1.3684786440957442E-2</v>
      </c>
      <c r="Q413" s="5">
        <f t="shared" si="117"/>
        <v>245.23388727626909</v>
      </c>
      <c r="R413" s="6">
        <f t="shared" si="118"/>
        <v>341.91203311286955</v>
      </c>
      <c r="T413" s="11">
        <f t="shared" si="109"/>
        <v>0.71724263414652689</v>
      </c>
      <c r="V413" s="9">
        <v>41572</v>
      </c>
      <c r="W413">
        <v>80629.123200000002</v>
      </c>
      <c r="X413">
        <v>2891.4839999999999</v>
      </c>
      <c r="Y413">
        <v>102.80370000000001</v>
      </c>
      <c r="Z413">
        <v>3670.5682999999999</v>
      </c>
      <c r="AC413" s="24">
        <f t="shared" si="119"/>
        <v>-2.2009163956963521E-2</v>
      </c>
      <c r="AE413" s="5">
        <f t="shared" si="120"/>
        <v>189.2270959727434</v>
      </c>
      <c r="AF413" s="6">
        <f t="shared" si="121"/>
        <v>341.91203311286955</v>
      </c>
      <c r="AH413" s="1">
        <f t="shared" si="110"/>
        <v>41572</v>
      </c>
      <c r="AI413">
        <f t="shared" si="116"/>
        <v>0.55343795376244365</v>
      </c>
      <c r="AJ413">
        <f t="shared" ca="1" si="104"/>
        <v>0.47407201627120021</v>
      </c>
      <c r="AK413">
        <f t="shared" ca="1" si="105"/>
        <v>0.50446339430296505</v>
      </c>
      <c r="AL413">
        <f t="shared" ca="1" si="106"/>
        <v>0.53986632693877523</v>
      </c>
      <c r="AM413">
        <f t="shared" ca="1" si="107"/>
        <v>0.56725316459591446</v>
      </c>
      <c r="AN413">
        <f t="shared" ca="1" si="108"/>
        <v>0.57531542106087175</v>
      </c>
      <c r="AP413" s="1"/>
      <c r="AQ413" s="26"/>
    </row>
    <row r="414" spans="2:43">
      <c r="B414" s="1">
        <v>41579</v>
      </c>
      <c r="C414">
        <v>17.893999999999998</v>
      </c>
      <c r="D414">
        <v>1.88</v>
      </c>
      <c r="E414">
        <v>0.111</v>
      </c>
      <c r="F414">
        <v>3.2130000000000001</v>
      </c>
      <c r="G414">
        <v>5094.67</v>
      </c>
      <c r="I414" s="14">
        <f t="shared" si="111"/>
        <v>-9.7538833972160677E-2</v>
      </c>
      <c r="J414" s="15">
        <f t="shared" si="112"/>
        <v>-0.14545454545454561</v>
      </c>
      <c r="K414" s="15">
        <f t="shared" si="113"/>
        <v>-8.2644628099173501E-2</v>
      </c>
      <c r="L414" s="15">
        <f t="shared" si="113"/>
        <v>-9.0831918505942189E-2</v>
      </c>
      <c r="M414" s="16">
        <f t="shared" si="114"/>
        <v>-7.810303114747863E-2</v>
      </c>
      <c r="O414" s="13">
        <f t="shared" si="115"/>
        <v>-0.10411748150795549</v>
      </c>
      <c r="Q414" s="5">
        <f t="shared" si="117"/>
        <v>219.70075255265809</v>
      </c>
      <c r="R414" s="6">
        <f t="shared" si="118"/>
        <v>315.20766694095738</v>
      </c>
      <c r="T414" s="11">
        <f t="shared" si="109"/>
        <v>0.69700320009605277</v>
      </c>
      <c r="V414" s="9">
        <v>41579</v>
      </c>
      <c r="W414">
        <v>72762.867299999998</v>
      </c>
      <c r="X414">
        <v>2470.9045000000001</v>
      </c>
      <c r="Y414">
        <v>94.236800000000002</v>
      </c>
      <c r="Z414">
        <v>3336.8802999999998</v>
      </c>
      <c r="AC414" s="24">
        <f t="shared" si="119"/>
        <v>-9.8826415811785931E-2</v>
      </c>
      <c r="AE414" s="5">
        <f t="shared" si="120"/>
        <v>170.52646030328432</v>
      </c>
      <c r="AF414" s="6">
        <f t="shared" si="121"/>
        <v>315.20766694095738</v>
      </c>
      <c r="AH414" s="1">
        <f t="shared" si="110"/>
        <v>41579</v>
      </c>
      <c r="AI414">
        <f t="shared" si="116"/>
        <v>0.54099718435854616</v>
      </c>
      <c r="AJ414">
        <f t="shared" ca="1" si="104"/>
        <v>0.47469030949329016</v>
      </c>
      <c r="AK414">
        <f t="shared" ca="1" si="105"/>
        <v>0.50552834859966966</v>
      </c>
      <c r="AL414">
        <f t="shared" ca="1" si="106"/>
        <v>0.54192410355147946</v>
      </c>
      <c r="AM414">
        <f t="shared" ca="1" si="107"/>
        <v>0.56725316459591446</v>
      </c>
      <c r="AN414">
        <f t="shared" ca="1" si="108"/>
        <v>0.57531542106087175</v>
      </c>
      <c r="AP414" s="1"/>
      <c r="AQ414" s="26"/>
    </row>
    <row r="415" spans="2:43">
      <c r="B415" s="1">
        <v>41586</v>
      </c>
      <c r="C415">
        <v>19.78</v>
      </c>
      <c r="D415">
        <v>1.92</v>
      </c>
      <c r="E415">
        <v>0.115</v>
      </c>
      <c r="F415">
        <v>3.343</v>
      </c>
      <c r="G415">
        <v>5294.18</v>
      </c>
      <c r="I415" s="14">
        <f t="shared" si="111"/>
        <v>0.10539845758354782</v>
      </c>
      <c r="J415" s="15">
        <f t="shared" si="112"/>
        <v>2.1276595744680771E-2</v>
      </c>
      <c r="K415" s="15">
        <f t="shared" si="113"/>
        <v>3.6036036036036112E-2</v>
      </c>
      <c r="L415" s="15">
        <f t="shared" si="113"/>
        <v>4.0460628695922818E-2</v>
      </c>
      <c r="M415" s="16">
        <f t="shared" si="114"/>
        <v>3.9160534440896066E-2</v>
      </c>
      <c r="O415" s="13">
        <f t="shared" si="115"/>
        <v>5.0792929515046881E-2</v>
      </c>
      <c r="Q415" s="5">
        <f t="shared" si="117"/>
        <v>230.859997391468</v>
      </c>
      <c r="R415" s="6">
        <f t="shared" si="118"/>
        <v>327.55136763823322</v>
      </c>
      <c r="T415" s="11">
        <f t="shared" si="109"/>
        <v>0.70480547541612837</v>
      </c>
      <c r="V415" s="9">
        <v>41586</v>
      </c>
      <c r="W415">
        <v>80432.466799999995</v>
      </c>
      <c r="X415">
        <v>2523.4769999999999</v>
      </c>
      <c r="Y415">
        <v>97.228399999999993</v>
      </c>
      <c r="Z415">
        <v>3471.9445000000001</v>
      </c>
      <c r="AC415" s="24">
        <f t="shared" si="119"/>
        <v>9.991846075674482E-2</v>
      </c>
      <c r="AE415" s="5">
        <f t="shared" si="120"/>
        <v>187.56520173508466</v>
      </c>
      <c r="AF415" s="6">
        <f t="shared" si="121"/>
        <v>327.55136763823322</v>
      </c>
      <c r="AH415" s="1">
        <f t="shared" si="110"/>
        <v>41586</v>
      </c>
      <c r="AI415">
        <f t="shared" si="116"/>
        <v>0.57262835776720855</v>
      </c>
      <c r="AJ415">
        <f t="shared" ca="1" si="104"/>
        <v>0.47772588314300718</v>
      </c>
      <c r="AK415">
        <f t="shared" ca="1" si="105"/>
        <v>0.51040748850206741</v>
      </c>
      <c r="AL415">
        <f t="shared" ca="1" si="106"/>
        <v>0.54222796468048839</v>
      </c>
      <c r="AM415">
        <f t="shared" ca="1" si="107"/>
        <v>0.56725316459591446</v>
      </c>
      <c r="AN415">
        <f t="shared" ca="1" si="108"/>
        <v>0.57531542106087175</v>
      </c>
      <c r="AP415" s="1"/>
      <c r="AQ415" s="26"/>
    </row>
    <row r="416" spans="2:43">
      <c r="B416" s="1">
        <v>41593</v>
      </c>
      <c r="C416">
        <v>22.15</v>
      </c>
      <c r="D416">
        <v>2.0099999999999998</v>
      </c>
      <c r="E416">
        <v>0.122</v>
      </c>
      <c r="F416">
        <v>3.1520000000000001</v>
      </c>
      <c r="G416">
        <v>5572.33</v>
      </c>
      <c r="I416" s="14">
        <f t="shared" si="111"/>
        <v>0.11981799797775516</v>
      </c>
      <c r="J416" s="15">
        <f t="shared" si="112"/>
        <v>4.6875E-2</v>
      </c>
      <c r="K416" s="15">
        <f t="shared" si="113"/>
        <v>6.0869565217391175E-2</v>
      </c>
      <c r="L416" s="15">
        <f t="shared" si="113"/>
        <v>-5.71343104995512E-2</v>
      </c>
      <c r="M416" s="16">
        <f t="shared" si="114"/>
        <v>5.2538825653831056E-2</v>
      </c>
      <c r="O416" s="13">
        <f t="shared" si="115"/>
        <v>4.2607063173898785E-2</v>
      </c>
      <c r="Q416" s="5">
        <f t="shared" si="117"/>
        <v>240.69626388465241</v>
      </c>
      <c r="R416" s="6">
        <f t="shared" si="118"/>
        <v>344.76053183525227</v>
      </c>
      <c r="T416" s="11">
        <f t="shared" si="109"/>
        <v>0.6981549268512901</v>
      </c>
      <c r="V416" s="9">
        <v>41593</v>
      </c>
      <c r="W416">
        <v>90068.630399999995</v>
      </c>
      <c r="X416">
        <v>2641.7649000000001</v>
      </c>
      <c r="Y416">
        <v>103.61969999999999</v>
      </c>
      <c r="Z416">
        <v>3273.3206</v>
      </c>
      <c r="AC416" s="24">
        <f t="shared" si="119"/>
        <v>0.11052393326731949</v>
      </c>
      <c r="AE416" s="5">
        <f t="shared" si="120"/>
        <v>208.29564557492449</v>
      </c>
      <c r="AF416" s="6">
        <f t="shared" si="121"/>
        <v>344.76053183525227</v>
      </c>
      <c r="AH416" s="1">
        <f t="shared" si="110"/>
        <v>41593</v>
      </c>
      <c r="AI416">
        <f t="shared" si="116"/>
        <v>0.60417485860725184</v>
      </c>
      <c r="AJ416">
        <f t="shared" ca="1" si="104"/>
        <v>0.47821613525792528</v>
      </c>
      <c r="AK416">
        <f t="shared" ca="1" si="105"/>
        <v>0.51334516575709133</v>
      </c>
      <c r="AL416">
        <f t="shared" ca="1" si="106"/>
        <v>0.54358614156696627</v>
      </c>
      <c r="AM416">
        <f t="shared" ca="1" si="107"/>
        <v>0.56739033309558451</v>
      </c>
      <c r="AN416">
        <f t="shared" ca="1" si="108"/>
        <v>0.57531542106087175</v>
      </c>
      <c r="AP416" s="1"/>
      <c r="AQ416" s="26"/>
    </row>
    <row r="417" spans="2:43">
      <c r="B417" s="1">
        <v>41600</v>
      </c>
      <c r="C417">
        <v>22.488</v>
      </c>
      <c r="D417">
        <v>2.13</v>
      </c>
      <c r="E417">
        <v>0.11600000000000001</v>
      </c>
      <c r="F417">
        <v>3.0979999999999999</v>
      </c>
      <c r="G417">
        <v>5529.54</v>
      </c>
      <c r="I417" s="14">
        <f t="shared" si="111"/>
        <v>1.5259593679458394E-2</v>
      </c>
      <c r="J417" s="15">
        <f t="shared" si="112"/>
        <v>5.9701492537313383E-2</v>
      </c>
      <c r="K417" s="15">
        <f t="shared" si="113"/>
        <v>-4.9180327868852403E-2</v>
      </c>
      <c r="L417" s="15">
        <f t="shared" si="113"/>
        <v>-1.7131979695431565E-2</v>
      </c>
      <c r="M417" s="16">
        <f t="shared" si="114"/>
        <v>-7.6790139851731221E-3</v>
      </c>
      <c r="O417" s="13">
        <f t="shared" si="115"/>
        <v>2.1621946631219524E-3</v>
      </c>
      <c r="Q417" s="5">
        <f t="shared" si="117"/>
        <v>241.21669606185716</v>
      </c>
      <c r="R417" s="6">
        <f t="shared" si="118"/>
        <v>342.11311088975361</v>
      </c>
      <c r="T417" s="11">
        <f t="shared" si="109"/>
        <v>0.70507878354767162</v>
      </c>
      <c r="V417" s="9">
        <v>41600</v>
      </c>
      <c r="W417">
        <v>91445.225099999996</v>
      </c>
      <c r="X417">
        <v>2799.4821999999999</v>
      </c>
      <c r="Y417">
        <v>97.908299999999997</v>
      </c>
      <c r="Z417">
        <v>3217.7060000000001</v>
      </c>
      <c r="AC417" s="24">
        <f t="shared" si="119"/>
        <v>1.5308505419277028E-2</v>
      </c>
      <c r="AE417" s="5">
        <f t="shared" si="120"/>
        <v>211.48434059402001</v>
      </c>
      <c r="AF417" s="6">
        <f t="shared" si="121"/>
        <v>342.11311088975361</v>
      </c>
      <c r="AH417" s="1">
        <f t="shared" si="110"/>
        <v>41600</v>
      </c>
      <c r="AI417">
        <f t="shared" si="116"/>
        <v>0.61817081503833715</v>
      </c>
      <c r="AJ417">
        <f t="shared" ca="1" si="104"/>
        <v>0.48099454051352569</v>
      </c>
      <c r="AK417">
        <f t="shared" ca="1" si="105"/>
        <v>0.51619733488884978</v>
      </c>
      <c r="AL417">
        <f t="shared" ca="1" si="106"/>
        <v>0.54450400477546501</v>
      </c>
      <c r="AM417">
        <f t="shared" ca="1" si="107"/>
        <v>0.56773920766685082</v>
      </c>
      <c r="AN417">
        <f t="shared" ca="1" si="108"/>
        <v>0.57715170037135033</v>
      </c>
      <c r="AP417" s="1"/>
      <c r="AQ417" s="26"/>
    </row>
    <row r="418" spans="2:43">
      <c r="B418" s="1">
        <v>41607</v>
      </c>
      <c r="C418">
        <v>24.161000000000001</v>
      </c>
      <c r="D418">
        <v>2.2799999999999998</v>
      </c>
      <c r="E418">
        <v>0.128</v>
      </c>
      <c r="F418">
        <v>3.335</v>
      </c>
      <c r="G418">
        <v>5718.68</v>
      </c>
      <c r="I418" s="14">
        <f t="shared" si="111"/>
        <v>7.4395233013162754E-2</v>
      </c>
      <c r="J418" s="15">
        <f t="shared" si="112"/>
        <v>7.0422535211267512E-2</v>
      </c>
      <c r="K418" s="15">
        <f t="shared" si="113"/>
        <v>0.10344827586206895</v>
      </c>
      <c r="L418" s="15">
        <f t="shared" si="113"/>
        <v>7.6500968366688182E-2</v>
      </c>
      <c r="M418" s="16">
        <f t="shared" si="114"/>
        <v>3.4205376939130616E-2</v>
      </c>
      <c r="O418" s="13">
        <f t="shared" si="115"/>
        <v>8.119175311329685E-2</v>
      </c>
      <c r="Q418" s="5">
        <f t="shared" si="117"/>
        <v>260.80150249531664</v>
      </c>
      <c r="R418" s="6">
        <f t="shared" si="118"/>
        <v>353.81521880355621</v>
      </c>
      <c r="T418" s="11">
        <f t="shared" si="109"/>
        <v>0.7371121665631849</v>
      </c>
      <c r="V418" s="9">
        <v>41607</v>
      </c>
      <c r="W418">
        <v>98249.536500000002</v>
      </c>
      <c r="X418">
        <v>2996.6289000000002</v>
      </c>
      <c r="Y418">
        <v>108.37909999999999</v>
      </c>
      <c r="Z418">
        <v>3463.9994999999999</v>
      </c>
      <c r="AC418" s="24">
        <f t="shared" si="119"/>
        <v>7.4379844323978997E-2</v>
      </c>
      <c r="AE418" s="5">
        <f t="shared" si="120"/>
        <v>227.21451292436257</v>
      </c>
      <c r="AF418" s="6">
        <f t="shared" si="121"/>
        <v>353.81521880355621</v>
      </c>
      <c r="AH418" s="1">
        <f t="shared" si="110"/>
        <v>41607</v>
      </c>
      <c r="AI418">
        <f t="shared" si="116"/>
        <v>0.6421841143314857</v>
      </c>
      <c r="AJ418">
        <f t="shared" ca="1" si="104"/>
        <v>0.49437322741920003</v>
      </c>
      <c r="AK418">
        <f t="shared" ca="1" si="105"/>
        <v>0.51778652128020053</v>
      </c>
      <c r="AL418">
        <f t="shared" ca="1" si="106"/>
        <v>0.5460842843020256</v>
      </c>
      <c r="AM418">
        <f t="shared" ca="1" si="107"/>
        <v>0.56882217215238506</v>
      </c>
      <c r="AN418">
        <f t="shared" ca="1" si="108"/>
        <v>0.58186358029266882</v>
      </c>
      <c r="AP418" s="1"/>
      <c r="AQ418" s="26"/>
    </row>
    <row r="419" spans="2:43">
      <c r="B419" s="1">
        <v>41614</v>
      </c>
      <c r="C419">
        <v>23.818000000000001</v>
      </c>
      <c r="D419">
        <v>2.06</v>
      </c>
      <c r="E419">
        <v>0.129</v>
      </c>
      <c r="F419">
        <v>3.2130000000000001</v>
      </c>
      <c r="G419">
        <v>5331.28</v>
      </c>
      <c r="I419" s="14">
        <f t="shared" si="111"/>
        <v>-1.4196432266876391E-2</v>
      </c>
      <c r="J419" s="15">
        <f t="shared" si="112"/>
        <v>-9.6491228070175294E-2</v>
      </c>
      <c r="K419" s="15">
        <f t="shared" si="113"/>
        <v>7.8125E-3</v>
      </c>
      <c r="L419" s="15">
        <f t="shared" si="113"/>
        <v>-3.6581709145427244E-2</v>
      </c>
      <c r="M419" s="16">
        <f t="shared" si="114"/>
        <v>-6.7742905705512557E-2</v>
      </c>
      <c r="O419" s="13">
        <f t="shared" si="115"/>
        <v>-3.4864217370619732E-2</v>
      </c>
      <c r="Q419" s="5">
        <f t="shared" si="117"/>
        <v>251.7088622217357</v>
      </c>
      <c r="R419" s="6">
        <f t="shared" si="118"/>
        <v>329.84674779897159</v>
      </c>
      <c r="T419" s="11">
        <f t="shared" si="109"/>
        <v>0.76310851600435425</v>
      </c>
      <c r="V419" s="9">
        <v>41614</v>
      </c>
      <c r="W419">
        <v>96853.276100000003</v>
      </c>
      <c r="X419">
        <v>2707.4805000000001</v>
      </c>
      <c r="Y419">
        <v>109.467</v>
      </c>
      <c r="Z419">
        <v>3336.8802999999998</v>
      </c>
      <c r="AC419" s="24">
        <f t="shared" si="119"/>
        <v>-1.7266158584267145E-2</v>
      </c>
      <c r="AE419" s="5">
        <f t="shared" si="120"/>
        <v>223.29139111156351</v>
      </c>
      <c r="AF419" s="6">
        <f t="shared" si="121"/>
        <v>329.84674779897159</v>
      </c>
      <c r="AH419" s="1">
        <f t="shared" si="110"/>
        <v>41614</v>
      </c>
      <c r="AI419">
        <f t="shared" si="116"/>
        <v>0.67695495742056155</v>
      </c>
      <c r="AJ419">
        <f t="shared" ca="1" si="104"/>
        <v>0.50311277543693644</v>
      </c>
      <c r="AK419">
        <f t="shared" ca="1" si="105"/>
        <v>0.52069850807508333</v>
      </c>
      <c r="AL419">
        <f t="shared" ca="1" si="106"/>
        <v>0.5479169288914012</v>
      </c>
      <c r="AM419">
        <f t="shared" ca="1" si="107"/>
        <v>0.57051598651866786</v>
      </c>
      <c r="AN419">
        <f t="shared" ca="1" si="108"/>
        <v>0.59182225292949253</v>
      </c>
      <c r="AP419" s="1"/>
      <c r="AQ419" s="26"/>
    </row>
    <row r="420" spans="2:43">
      <c r="B420" s="1">
        <v>41621</v>
      </c>
      <c r="C420">
        <v>24.084</v>
      </c>
      <c r="D420">
        <v>1.94</v>
      </c>
      <c r="E420">
        <v>0.13400000000000001</v>
      </c>
      <c r="F420">
        <v>2.96</v>
      </c>
      <c r="G420">
        <v>5258.27</v>
      </c>
      <c r="I420" s="14">
        <f t="shared" si="111"/>
        <v>1.116802418339069E-2</v>
      </c>
      <c r="J420" s="15">
        <f t="shared" si="112"/>
        <v>-5.8252427184466105E-2</v>
      </c>
      <c r="K420" s="15">
        <f t="shared" si="113"/>
        <v>3.8759689922480689E-2</v>
      </c>
      <c r="L420" s="15">
        <f t="shared" si="113"/>
        <v>-7.874260815437284E-2</v>
      </c>
      <c r="M420" s="16">
        <f t="shared" si="114"/>
        <v>-1.3694647439263963E-2</v>
      </c>
      <c r="O420" s="13">
        <f t="shared" si="115"/>
        <v>-2.1766830308241891E-2</v>
      </c>
      <c r="Q420" s="5">
        <f t="shared" si="117"/>
        <v>246.22995813067453</v>
      </c>
      <c r="R420" s="6">
        <f t="shared" si="118"/>
        <v>325.32961287887684</v>
      </c>
      <c r="T420" s="11">
        <f t="shared" si="109"/>
        <v>0.75686303485182016</v>
      </c>
      <c r="V420" s="9">
        <v>41621</v>
      </c>
      <c r="W420">
        <v>97934.886299999998</v>
      </c>
      <c r="X420">
        <v>2549.7631999999999</v>
      </c>
      <c r="Y420">
        <v>113.2745</v>
      </c>
      <c r="Z420">
        <v>3074.6968000000002</v>
      </c>
      <c r="AC420" s="24">
        <f t="shared" si="119"/>
        <v>6.4600463745452591E-3</v>
      </c>
      <c r="AE420" s="5">
        <f t="shared" si="120"/>
        <v>224.73386385318094</v>
      </c>
      <c r="AF420" s="6">
        <f t="shared" si="121"/>
        <v>325.32961287887684</v>
      </c>
      <c r="AH420" s="1">
        <f t="shared" si="110"/>
        <v>41621</v>
      </c>
      <c r="AI420">
        <f t="shared" si="116"/>
        <v>0.69078821895273146</v>
      </c>
      <c r="AJ420">
        <f t="shared" ca="1" si="104"/>
        <v>0.50421439773612675</v>
      </c>
      <c r="AK420">
        <f t="shared" ca="1" si="105"/>
        <v>0.52279348854232832</v>
      </c>
      <c r="AL420">
        <f t="shared" ca="1" si="106"/>
        <v>0.5492056748108356</v>
      </c>
      <c r="AM420">
        <f t="shared" ca="1" si="107"/>
        <v>0.57218522560870355</v>
      </c>
      <c r="AN420">
        <f t="shared" ca="1" si="108"/>
        <v>0.59884652164674723</v>
      </c>
      <c r="AP420" s="1"/>
      <c r="AQ420" s="26"/>
    </row>
    <row r="421" spans="2:43">
      <c r="B421" s="1">
        <v>41628</v>
      </c>
      <c r="C421">
        <v>26.888999999999999</v>
      </c>
      <c r="D421">
        <v>1.83</v>
      </c>
      <c r="E421">
        <v>0.152</v>
      </c>
      <c r="F421">
        <v>3.0219999999999998</v>
      </c>
      <c r="G421">
        <v>5264.78</v>
      </c>
      <c r="I421" s="14">
        <f t="shared" si="111"/>
        <v>0.11646736422521164</v>
      </c>
      <c r="J421" s="15">
        <f t="shared" si="112"/>
        <v>-5.6701030927834961E-2</v>
      </c>
      <c r="K421" s="15">
        <f t="shared" si="113"/>
        <v>0.13432835820895517</v>
      </c>
      <c r="L421" s="15">
        <f t="shared" si="113"/>
        <v>2.0945945945945788E-2</v>
      </c>
      <c r="M421" s="16">
        <f t="shared" si="114"/>
        <v>1.2380497768276211E-3</v>
      </c>
      <c r="O421" s="13">
        <f t="shared" si="115"/>
        <v>5.376015936306941E-2</v>
      </c>
      <c r="Q421" s="5">
        <f t="shared" si="117"/>
        <v>259.4673199197415</v>
      </c>
      <c r="R421" s="6">
        <f t="shared" si="118"/>
        <v>325.73238713349696</v>
      </c>
      <c r="T421" s="11">
        <f t="shared" si="109"/>
        <v>0.79656592395708681</v>
      </c>
      <c r="V421" s="9">
        <v>41628</v>
      </c>
      <c r="W421">
        <v>109340.9574</v>
      </c>
      <c r="X421">
        <v>2405.1889999999999</v>
      </c>
      <c r="Y421">
        <v>128.9126</v>
      </c>
      <c r="Z421">
        <v>3138.2564000000002</v>
      </c>
      <c r="AC421" s="24">
        <f t="shared" si="119"/>
        <v>0.10939496073373935</v>
      </c>
      <c r="AE421" s="5">
        <f t="shared" si="120"/>
        <v>249.31861606494121</v>
      </c>
      <c r="AF421" s="6">
        <f t="shared" si="121"/>
        <v>325.73238713349696</v>
      </c>
      <c r="AH421" s="1">
        <f t="shared" si="110"/>
        <v>41628</v>
      </c>
      <c r="AI421">
        <f t="shared" si="116"/>
        <v>0.76540935416029543</v>
      </c>
      <c r="AJ421">
        <f t="shared" ca="1" si="104"/>
        <v>0.50421439773612675</v>
      </c>
      <c r="AK421">
        <f t="shared" ca="1" si="105"/>
        <v>0.52487170705101149</v>
      </c>
      <c r="AL421">
        <f t="shared" ca="1" si="106"/>
        <v>0.55144477139296777</v>
      </c>
      <c r="AM421">
        <f t="shared" ca="1" si="107"/>
        <v>0.57237463321060977</v>
      </c>
      <c r="AN421">
        <f t="shared" ca="1" si="108"/>
        <v>0.60370839682153488</v>
      </c>
      <c r="AP421" s="1"/>
      <c r="AQ421" s="26"/>
    </row>
    <row r="422" spans="2:43">
      <c r="B422" s="1">
        <v>41635</v>
      </c>
      <c r="C422">
        <v>28.05</v>
      </c>
      <c r="D422">
        <v>1.9</v>
      </c>
      <c r="E422">
        <v>0.15</v>
      </c>
      <c r="F422">
        <v>2.83</v>
      </c>
      <c r="G422">
        <v>5400.16</v>
      </c>
      <c r="I422" s="14">
        <f t="shared" si="111"/>
        <v>4.3177507530960613E-2</v>
      </c>
      <c r="J422" s="15">
        <f t="shared" si="112"/>
        <v>3.82513661202184E-2</v>
      </c>
      <c r="K422" s="15">
        <f t="shared" si="113"/>
        <v>-1.3157894736842146E-2</v>
      </c>
      <c r="L422" s="15">
        <f t="shared" si="113"/>
        <v>-6.3534083388484319E-2</v>
      </c>
      <c r="M422" s="16">
        <f t="shared" si="114"/>
        <v>2.571427486048794E-2</v>
      </c>
      <c r="O422" s="13">
        <f t="shared" si="115"/>
        <v>1.1842238814631367E-3</v>
      </c>
      <c r="Q422" s="5">
        <f t="shared" si="117"/>
        <v>259.7745873164497</v>
      </c>
      <c r="R422" s="6">
        <f t="shared" si="118"/>
        <v>334.10835926721057</v>
      </c>
      <c r="T422" s="11">
        <f t="shared" si="109"/>
        <v>0.77751597681125129</v>
      </c>
      <c r="V422" s="9">
        <v>41635</v>
      </c>
      <c r="W422">
        <v>114060.71090000001</v>
      </c>
      <c r="X422">
        <v>2497.1907000000001</v>
      </c>
      <c r="Y422">
        <v>127.1448</v>
      </c>
      <c r="Z422">
        <v>2939.6325999999999</v>
      </c>
      <c r="AC422" s="24">
        <f t="shared" si="119"/>
        <v>4.0099611930456254E-2</v>
      </c>
      <c r="AE422" s="5">
        <f t="shared" si="120"/>
        <v>259.31619581618378</v>
      </c>
      <c r="AF422" s="6">
        <f t="shared" si="121"/>
        <v>334.10835926721057</v>
      </c>
      <c r="AH422" s="1">
        <f t="shared" si="110"/>
        <v>41635</v>
      </c>
      <c r="AI422">
        <f t="shared" si="116"/>
        <v>0.77614399228122832</v>
      </c>
      <c r="AJ422">
        <f t="shared" ca="1" si="104"/>
        <v>0.50421439773612675</v>
      </c>
      <c r="AK422">
        <f t="shared" ca="1" si="105"/>
        <v>0.5294675865263665</v>
      </c>
      <c r="AL422">
        <f t="shared" ca="1" si="106"/>
        <v>0.55475004664577832</v>
      </c>
      <c r="AM422">
        <f t="shared" ca="1" si="107"/>
        <v>0.57318540575277466</v>
      </c>
      <c r="AN422">
        <f t="shared" ca="1" si="108"/>
        <v>0.61334013970990153</v>
      </c>
      <c r="AP422" s="1"/>
      <c r="AQ422" s="26"/>
    </row>
    <row r="423" spans="2:43">
      <c r="B423" s="1">
        <v>41642</v>
      </c>
      <c r="C423">
        <v>28.05</v>
      </c>
      <c r="D423">
        <v>1.99</v>
      </c>
      <c r="E423">
        <v>0.15</v>
      </c>
      <c r="F423">
        <v>2.9220000000000002</v>
      </c>
      <c r="G423">
        <v>5382.05</v>
      </c>
      <c r="I423" s="14">
        <f t="shared" si="111"/>
        <v>0</v>
      </c>
      <c r="J423" s="15">
        <f t="shared" si="112"/>
        <v>4.7368421052631726E-2</v>
      </c>
      <c r="K423" s="15">
        <f t="shared" si="113"/>
        <v>0</v>
      </c>
      <c r="L423" s="15">
        <f t="shared" si="113"/>
        <v>3.2508833922261449E-2</v>
      </c>
      <c r="M423" s="16">
        <f t="shared" si="114"/>
        <v>-3.3536043376491964E-3</v>
      </c>
      <c r="O423" s="13">
        <f t="shared" si="115"/>
        <v>1.9969313743723294E-2</v>
      </c>
      <c r="Q423" s="5">
        <f t="shared" si="117"/>
        <v>264.96210755321812</v>
      </c>
      <c r="R423" s="6">
        <f t="shared" si="118"/>
        <v>332.98789202432721</v>
      </c>
      <c r="T423" s="11">
        <f t="shared" si="109"/>
        <v>0.7957109369425982</v>
      </c>
      <c r="V423" s="9">
        <v>41642</v>
      </c>
      <c r="W423">
        <v>114060.71090000001</v>
      </c>
      <c r="X423">
        <v>2615.4787000000001</v>
      </c>
      <c r="Y423">
        <v>127.1448</v>
      </c>
      <c r="Z423">
        <v>3034.9720000000002</v>
      </c>
      <c r="AC423" s="24">
        <f t="shared" si="119"/>
        <v>1.7876913885986835E-3</v>
      </c>
      <c r="AE423" s="5">
        <f t="shared" si="120"/>
        <v>259.77977314636854</v>
      </c>
      <c r="AF423" s="6">
        <f t="shared" si="121"/>
        <v>332.98789202432721</v>
      </c>
      <c r="AH423" s="1">
        <f t="shared" si="110"/>
        <v>41642</v>
      </c>
      <c r="AI423">
        <f t="shared" si="116"/>
        <v>0.78014780527632432</v>
      </c>
      <c r="AJ423">
        <f t="shared" ca="1" si="104"/>
        <v>0.50421439773612675</v>
      </c>
      <c r="AK423">
        <f t="shared" ca="1" si="105"/>
        <v>0.53203533965406813</v>
      </c>
      <c r="AL423">
        <f t="shared" ca="1" si="106"/>
        <v>0.55728848793515162</v>
      </c>
      <c r="AM423">
        <f t="shared" ca="1" si="107"/>
        <v>0.57498401397375032</v>
      </c>
      <c r="AN423">
        <f t="shared" ca="1" si="108"/>
        <v>0.61778958396218975</v>
      </c>
      <c r="AP423" s="1"/>
      <c r="AQ423" s="26"/>
    </row>
    <row r="424" spans="2:43">
      <c r="B424" s="1">
        <v>41649</v>
      </c>
      <c r="C424">
        <v>29.501000000000001</v>
      </c>
      <c r="D424">
        <v>1.9</v>
      </c>
      <c r="E424">
        <v>0.19</v>
      </c>
      <c r="F424">
        <v>2.907</v>
      </c>
      <c r="G424">
        <v>5490.88</v>
      </c>
      <c r="I424" s="14">
        <f t="shared" si="111"/>
        <v>5.1729055258467049E-2</v>
      </c>
      <c r="J424" s="15">
        <f t="shared" si="112"/>
        <v>-4.5226130653266416E-2</v>
      </c>
      <c r="K424" s="15">
        <f t="shared" si="113"/>
        <v>0.26666666666666683</v>
      </c>
      <c r="L424" s="15">
        <f t="shared" si="113"/>
        <v>-5.1334702258727383E-3</v>
      </c>
      <c r="M424" s="16">
        <f t="shared" si="114"/>
        <v>2.022091953809424E-2</v>
      </c>
      <c r="O424" s="13">
        <f t="shared" si="115"/>
        <v>6.7009030261498681E-2</v>
      </c>
      <c r="Q424" s="5">
        <f t="shared" si="117"/>
        <v>282.71696143640219</v>
      </c>
      <c r="R424" s="6">
        <f t="shared" si="118"/>
        <v>339.72121339611073</v>
      </c>
      <c r="T424" s="11">
        <f t="shared" si="109"/>
        <v>0.83220284835953917</v>
      </c>
      <c r="V424" s="9">
        <v>41649</v>
      </c>
      <c r="W424">
        <v>119960.4029</v>
      </c>
      <c r="X424">
        <v>2497.1907000000001</v>
      </c>
      <c r="Y424">
        <v>160.46090000000001</v>
      </c>
      <c r="Z424">
        <v>3019.0821000000001</v>
      </c>
      <c r="AC424" s="24">
        <f t="shared" si="119"/>
        <v>4.8400969200952777E-2</v>
      </c>
      <c r="AE424" s="5">
        <f t="shared" si="120"/>
        <v>272.35336594545646</v>
      </c>
      <c r="AF424" s="6">
        <f t="shared" si="121"/>
        <v>339.72121339611073</v>
      </c>
      <c r="AH424" s="1">
        <f t="shared" si="110"/>
        <v>41649</v>
      </c>
      <c r="AI424">
        <f t="shared" si="116"/>
        <v>0.80169667128762956</v>
      </c>
      <c r="AJ424">
        <f t="shared" ca="1" si="104"/>
        <v>0.50548506205646193</v>
      </c>
      <c r="AK424">
        <f t="shared" ca="1" si="105"/>
        <v>0.53340134976392228</v>
      </c>
      <c r="AL424">
        <f t="shared" ca="1" si="106"/>
        <v>0.55888142920591033</v>
      </c>
      <c r="AM424">
        <f t="shared" ca="1" si="107"/>
        <v>0.57586232165679596</v>
      </c>
      <c r="AN424">
        <f t="shared" ca="1" si="108"/>
        <v>0.63978278440217085</v>
      </c>
      <c r="AP424" s="1"/>
      <c r="AQ424" s="26"/>
    </row>
    <row r="425" spans="2:43">
      <c r="B425" s="1">
        <v>41656</v>
      </c>
      <c r="C425">
        <v>30.855</v>
      </c>
      <c r="D425">
        <v>2.0499999999999998</v>
      </c>
      <c r="E425">
        <v>0.19400000000000001</v>
      </c>
      <c r="F425">
        <v>3.1749999999999998</v>
      </c>
      <c r="G425">
        <v>5858.77</v>
      </c>
      <c r="I425" s="14">
        <f t="shared" si="111"/>
        <v>4.5896749262736902E-2</v>
      </c>
      <c r="J425" s="15">
        <f t="shared" si="112"/>
        <v>7.8947368421052655E-2</v>
      </c>
      <c r="K425" s="15">
        <f t="shared" si="113"/>
        <v>2.1052631578947434E-2</v>
      </c>
      <c r="L425" s="15">
        <f t="shared" si="113"/>
        <v>9.219126246990017E-2</v>
      </c>
      <c r="M425" s="16">
        <f t="shared" si="114"/>
        <v>6.7000189404976984E-2</v>
      </c>
      <c r="O425" s="13">
        <f t="shared" si="115"/>
        <v>5.952200293315929E-2</v>
      </c>
      <c r="Q425" s="5">
        <f t="shared" si="117"/>
        <v>299.54484124427364</v>
      </c>
      <c r="R425" s="6">
        <f t="shared" si="118"/>
        <v>362.48259903853875</v>
      </c>
      <c r="T425" s="11">
        <f t="shared" si="109"/>
        <v>0.82637026450041084</v>
      </c>
      <c r="V425" s="9">
        <v>41656</v>
      </c>
      <c r="W425">
        <v>125466.78200000001</v>
      </c>
      <c r="X425">
        <v>2694.3373999999999</v>
      </c>
      <c r="Y425">
        <v>164.54040000000001</v>
      </c>
      <c r="Z425">
        <v>3297.1554999999998</v>
      </c>
      <c r="AC425" s="24">
        <f t="shared" si="119"/>
        <v>4.7634405272481563E-2</v>
      </c>
      <c r="AE425" s="5">
        <f t="shared" si="120"/>
        <v>285.32675655622683</v>
      </c>
      <c r="AF425" s="6">
        <f t="shared" si="121"/>
        <v>362.48259903853875</v>
      </c>
      <c r="AH425" s="1">
        <f t="shared" si="110"/>
        <v>41656</v>
      </c>
      <c r="AI425">
        <f t="shared" si="116"/>
        <v>0.78714607904775924</v>
      </c>
      <c r="AJ425">
        <f t="shared" ca="1" si="104"/>
        <v>0.50548506205646193</v>
      </c>
      <c r="AK425">
        <f t="shared" ca="1" si="105"/>
        <v>0.53795829303876419</v>
      </c>
      <c r="AL425">
        <f t="shared" ca="1" si="106"/>
        <v>0.5603457321537938</v>
      </c>
      <c r="AM425">
        <f t="shared" ca="1" si="107"/>
        <v>0.57860382020666701</v>
      </c>
      <c r="AN425">
        <f t="shared" ca="1" si="108"/>
        <v>0.67347787311165397</v>
      </c>
      <c r="AP425" s="1"/>
      <c r="AQ425" s="26"/>
    </row>
    <row r="426" spans="2:43">
      <c r="B426" s="1">
        <v>41663</v>
      </c>
      <c r="C426">
        <v>25.245000000000001</v>
      </c>
      <c r="D426">
        <v>1.84</v>
      </c>
      <c r="E426">
        <v>0.16400000000000001</v>
      </c>
      <c r="F426">
        <v>3.1059999999999999</v>
      </c>
      <c r="G426">
        <v>5545.21</v>
      </c>
      <c r="I426" s="14">
        <f t="shared" si="111"/>
        <v>-0.18181818181818177</v>
      </c>
      <c r="J426" s="15">
        <f t="shared" si="112"/>
        <v>-0.10243902439024377</v>
      </c>
      <c r="K426" s="15">
        <f t="shared" si="113"/>
        <v>-0.15463917525773196</v>
      </c>
      <c r="L426" s="15">
        <f t="shared" si="113"/>
        <v>-2.1732283464566904E-2</v>
      </c>
      <c r="M426" s="16">
        <f t="shared" si="114"/>
        <v>-5.3519766094248467E-2</v>
      </c>
      <c r="O426" s="13">
        <f t="shared" si="115"/>
        <v>-0.1151571662326811</v>
      </c>
      <c r="Q426" s="5">
        <f t="shared" si="117"/>
        <v>265.05010616696472</v>
      </c>
      <c r="R426" s="6">
        <f t="shared" si="118"/>
        <v>343.08261512476088</v>
      </c>
      <c r="T426" s="11">
        <f t="shared" si="109"/>
        <v>0.77255475644133154</v>
      </c>
      <c r="V426" s="9">
        <v>41663</v>
      </c>
      <c r="W426">
        <v>102654.6398</v>
      </c>
      <c r="X426">
        <v>2418.3321000000001</v>
      </c>
      <c r="Y426">
        <v>138.70349999999999</v>
      </c>
      <c r="Z426">
        <v>3225.6509000000001</v>
      </c>
      <c r="AC426" s="24">
        <f t="shared" si="119"/>
        <v>-0.17614914658460168</v>
      </c>
      <c r="AE426" s="5">
        <f t="shared" si="120"/>
        <v>235.06669189109508</v>
      </c>
      <c r="AF426" s="6">
        <f t="shared" si="121"/>
        <v>343.08261512476088</v>
      </c>
      <c r="AH426" s="1">
        <f t="shared" si="110"/>
        <v>41663</v>
      </c>
      <c r="AI426">
        <f t="shared" si="116"/>
        <v>0.68516060426324388</v>
      </c>
      <c r="AJ426">
        <f t="shared" ca="1" si="104"/>
        <v>0.50548506205646193</v>
      </c>
      <c r="AK426">
        <f t="shared" ca="1" si="105"/>
        <v>0.54012789451965171</v>
      </c>
      <c r="AL426">
        <f t="shared" ca="1" si="106"/>
        <v>0.56227963613998422</v>
      </c>
      <c r="AM426">
        <f t="shared" ca="1" si="107"/>
        <v>0.58499207381245344</v>
      </c>
      <c r="AN426">
        <f t="shared" ca="1" si="108"/>
        <v>0.68940489279951445</v>
      </c>
      <c r="AP426" s="1"/>
      <c r="AQ426" s="26"/>
    </row>
    <row r="427" spans="2:43">
      <c r="B427" s="1">
        <v>41670</v>
      </c>
      <c r="C427">
        <v>26.26</v>
      </c>
      <c r="D427">
        <v>1.99</v>
      </c>
      <c r="E427">
        <v>0.16400000000000001</v>
      </c>
      <c r="F427">
        <v>3.1589999999999998</v>
      </c>
      <c r="G427">
        <v>6018.65</v>
      </c>
      <c r="I427" s="14">
        <f t="shared" si="111"/>
        <v>4.0205981382452016E-2</v>
      </c>
      <c r="J427" s="15">
        <f t="shared" si="112"/>
        <v>8.1521739130434812E-2</v>
      </c>
      <c r="K427" s="15">
        <f t="shared" si="113"/>
        <v>0</v>
      </c>
      <c r="L427" s="15">
        <f t="shared" si="113"/>
        <v>1.7063747585318811E-2</v>
      </c>
      <c r="M427" s="16">
        <f t="shared" si="114"/>
        <v>8.537819126777868E-2</v>
      </c>
      <c r="O427" s="13">
        <f t="shared" si="115"/>
        <v>3.469786702455141E-2</v>
      </c>
      <c r="Q427" s="5">
        <f t="shared" si="117"/>
        <v>274.2467795055893</v>
      </c>
      <c r="R427" s="6">
        <f t="shared" si="118"/>
        <v>372.3743882595324</v>
      </c>
      <c r="T427" s="11">
        <f t="shared" si="109"/>
        <v>0.73648131598795286</v>
      </c>
      <c r="V427" s="9">
        <v>41670</v>
      </c>
      <c r="W427">
        <v>106784.42419999999</v>
      </c>
      <c r="X427">
        <v>2615.4787000000001</v>
      </c>
      <c r="Y427">
        <v>138.70349999999999</v>
      </c>
      <c r="Z427">
        <v>3281.2656000000002</v>
      </c>
      <c r="AC427" s="24">
        <f t="shared" si="119"/>
        <v>4.0387558577825527E-2</v>
      </c>
      <c r="AE427" s="5">
        <f t="shared" si="120"/>
        <v>244.56046167954233</v>
      </c>
      <c r="AF427" s="6">
        <f t="shared" si="121"/>
        <v>372.3743882595324</v>
      </c>
      <c r="AH427" s="1">
        <f t="shared" si="110"/>
        <v>41670</v>
      </c>
      <c r="AI427">
        <f t="shared" si="116"/>
        <v>0.65675961986164288</v>
      </c>
      <c r="AJ427">
        <f t="shared" ca="1" si="104"/>
        <v>0.50548506205646193</v>
      </c>
      <c r="AK427">
        <f t="shared" ca="1" si="105"/>
        <v>0.54084525379404158</v>
      </c>
      <c r="AL427">
        <f t="shared" ca="1" si="106"/>
        <v>0.56516805582324847</v>
      </c>
      <c r="AM427">
        <f t="shared" ca="1" si="107"/>
        <v>0.59453234747506767</v>
      </c>
      <c r="AN427">
        <f t="shared" ca="1" si="108"/>
        <v>0.69022545748378272</v>
      </c>
      <c r="AP427" s="1"/>
      <c r="AQ427" s="26"/>
    </row>
    <row r="428" spans="2:43">
      <c r="B428" s="1">
        <v>41677</v>
      </c>
      <c r="C428">
        <v>25.332000000000001</v>
      </c>
      <c r="D428">
        <v>1.89</v>
      </c>
      <c r="E428">
        <v>0.159</v>
      </c>
      <c r="F428">
        <v>3.2130000000000001</v>
      </c>
      <c r="G428">
        <v>5585</v>
      </c>
      <c r="I428" s="14">
        <f t="shared" si="111"/>
        <v>-3.5338918507235362E-2</v>
      </c>
      <c r="J428" s="15">
        <f t="shared" si="112"/>
        <v>-5.0251256281407031E-2</v>
      </c>
      <c r="K428" s="15">
        <f t="shared" si="113"/>
        <v>-3.0487804878048808E-2</v>
      </c>
      <c r="L428" s="15">
        <f t="shared" si="113"/>
        <v>1.7094017094017255E-2</v>
      </c>
      <c r="M428" s="16">
        <f t="shared" si="114"/>
        <v>-7.2051041346481326E-2</v>
      </c>
      <c r="O428" s="13">
        <f t="shared" si="115"/>
        <v>-2.4745990643168486E-2</v>
      </c>
      <c r="Q428" s="5">
        <f t="shared" si="117"/>
        <v>267.4602712660249</v>
      </c>
      <c r="R428" s="6">
        <f t="shared" si="118"/>
        <v>345.54442581467413</v>
      </c>
      <c r="T428" s="11">
        <f t="shared" si="109"/>
        <v>0.77402571503055262</v>
      </c>
      <c r="V428" s="9">
        <v>41677</v>
      </c>
      <c r="W428">
        <v>103008.6214</v>
      </c>
      <c r="X428">
        <v>2484.0475999999999</v>
      </c>
      <c r="Y428">
        <v>134.624</v>
      </c>
      <c r="Z428">
        <v>3336.8802999999998</v>
      </c>
      <c r="AC428" s="24">
        <f t="shared" si="119"/>
        <v>-3.4153698650585276E-2</v>
      </c>
      <c r="AE428" s="5">
        <f t="shared" si="120"/>
        <v>236.20781736949124</v>
      </c>
      <c r="AF428" s="6">
        <f t="shared" si="121"/>
        <v>345.54442581467413</v>
      </c>
      <c r="AH428" s="1">
        <f t="shared" si="110"/>
        <v>41677</v>
      </c>
      <c r="AI428">
        <f t="shared" si="116"/>
        <v>0.68358161707454834</v>
      </c>
      <c r="AJ428">
        <f t="shared" ca="1" si="104"/>
        <v>0.50548506205646193</v>
      </c>
      <c r="AK428">
        <f t="shared" ca="1" si="105"/>
        <v>0.54084525379404158</v>
      </c>
      <c r="AL428">
        <f t="shared" ca="1" si="106"/>
        <v>0.56728604758834322</v>
      </c>
      <c r="AM428">
        <f t="shared" ca="1" si="107"/>
        <v>0.60067639521437488</v>
      </c>
      <c r="AN428">
        <f t="shared" ca="1" si="108"/>
        <v>0.69022545748378272</v>
      </c>
      <c r="AP428" s="1"/>
      <c r="AQ428" s="26"/>
    </row>
    <row r="429" spans="2:43">
      <c r="B429" s="1">
        <v>41684</v>
      </c>
      <c r="C429">
        <v>27.952999999999999</v>
      </c>
      <c r="D429">
        <v>2.06</v>
      </c>
      <c r="E429">
        <v>0.16400000000000001</v>
      </c>
      <c r="F429">
        <v>3.4809999999999999</v>
      </c>
      <c r="G429">
        <v>6070.6</v>
      </c>
      <c r="I429" s="14">
        <f t="shared" si="111"/>
        <v>0.10346597189325757</v>
      </c>
      <c r="J429" s="15">
        <f t="shared" si="112"/>
        <v>8.9947089947089998E-2</v>
      </c>
      <c r="K429" s="15">
        <f t="shared" si="113"/>
        <v>3.1446540880503138E-2</v>
      </c>
      <c r="L429" s="15">
        <f t="shared" si="113"/>
        <v>8.3411142234671498E-2</v>
      </c>
      <c r="M429" s="16">
        <f t="shared" si="114"/>
        <v>8.6947179946284647E-2</v>
      </c>
      <c r="O429" s="13">
        <f t="shared" si="115"/>
        <v>7.7067686238880551E-2</v>
      </c>
      <c r="Q429" s="5">
        <f t="shared" si="117"/>
        <v>288.07281553332081</v>
      </c>
      <c r="R429" s="6">
        <f t="shared" si="118"/>
        <v>375.5885391854182</v>
      </c>
      <c r="T429" s="11">
        <f t="shared" si="109"/>
        <v>0.76699043095962738</v>
      </c>
      <c r="V429" s="9">
        <v>41684</v>
      </c>
      <c r="W429">
        <v>113667.39810000001</v>
      </c>
      <c r="X429">
        <v>2707.4805000000001</v>
      </c>
      <c r="Y429">
        <v>138.70349999999999</v>
      </c>
      <c r="Z429">
        <v>3614.9535999999998</v>
      </c>
      <c r="AC429" s="24">
        <f t="shared" si="119"/>
        <v>0.10245465181617208</v>
      </c>
      <c r="AE429" s="5">
        <f t="shared" si="120"/>
        <v>260.40840705434039</v>
      </c>
      <c r="AF429" s="6">
        <f t="shared" si="121"/>
        <v>375.5885391854182</v>
      </c>
      <c r="AH429" s="1">
        <f t="shared" si="110"/>
        <v>41684</v>
      </c>
      <c r="AI429">
        <f t="shared" si="116"/>
        <v>0.69333427377501411</v>
      </c>
      <c r="AJ429">
        <f t="shared" ca="1" si="104"/>
        <v>0.50548506205646193</v>
      </c>
      <c r="AK429">
        <f t="shared" ca="1" si="105"/>
        <v>0.54084525379404158</v>
      </c>
      <c r="AL429">
        <f t="shared" ca="1" si="106"/>
        <v>0.56728604758834322</v>
      </c>
      <c r="AM429">
        <f t="shared" ca="1" si="107"/>
        <v>0.60672077002465452</v>
      </c>
      <c r="AN429">
        <f t="shared" ca="1" si="108"/>
        <v>0.69022545748378272</v>
      </c>
      <c r="AP429" s="1"/>
      <c r="AQ429" s="26"/>
    </row>
    <row r="430" spans="2:43">
      <c r="B430" s="1">
        <v>41691</v>
      </c>
      <c r="C430">
        <v>28.242999999999999</v>
      </c>
      <c r="D430">
        <v>2.13</v>
      </c>
      <c r="E430">
        <v>0.159</v>
      </c>
      <c r="F430">
        <v>3.5270000000000001</v>
      </c>
      <c r="G430">
        <v>5914.82</v>
      </c>
      <c r="I430" s="14">
        <f t="shared" si="111"/>
        <v>1.0374557292598174E-2</v>
      </c>
      <c r="J430" s="15">
        <f t="shared" si="112"/>
        <v>3.398058252427183E-2</v>
      </c>
      <c r="K430" s="15">
        <f t="shared" si="113"/>
        <v>-3.0487804878048808E-2</v>
      </c>
      <c r="L430" s="15">
        <f t="shared" si="113"/>
        <v>1.3214593507612893E-2</v>
      </c>
      <c r="M430" s="16">
        <f t="shared" si="114"/>
        <v>-2.5661384377162144E-2</v>
      </c>
      <c r="O430" s="13">
        <f t="shared" si="115"/>
        <v>6.7704821116085223E-3</v>
      </c>
      <c r="Q430" s="5">
        <f t="shared" si="117"/>
        <v>290.02320737772988</v>
      </c>
      <c r="R430" s="6">
        <f t="shared" si="118"/>
        <v>365.95041731372436</v>
      </c>
      <c r="T430" s="11">
        <f t="shared" si="109"/>
        <v>0.79252049910656852</v>
      </c>
      <c r="V430" s="9">
        <v>41691</v>
      </c>
      <c r="W430">
        <v>114847.3365</v>
      </c>
      <c r="X430">
        <v>2799.4821999999999</v>
      </c>
      <c r="Y430">
        <v>134.624</v>
      </c>
      <c r="Z430">
        <v>3662.6233000000002</v>
      </c>
      <c r="AC430" s="24">
        <f t="shared" si="119"/>
        <v>1.0944877234369725E-2</v>
      </c>
      <c r="AE430" s="5">
        <f t="shared" si="120"/>
        <v>263.25854510034793</v>
      </c>
      <c r="AF430" s="6">
        <f t="shared" si="121"/>
        <v>365.95041731372436</v>
      </c>
      <c r="AH430" s="1">
        <f t="shared" si="110"/>
        <v>41691</v>
      </c>
      <c r="AI430">
        <f t="shared" si="116"/>
        <v>0.7193830984886127</v>
      </c>
      <c r="AJ430">
        <f t="shared" ca="1" si="104"/>
        <v>0.50548506205646193</v>
      </c>
      <c r="AK430">
        <f t="shared" ca="1" si="105"/>
        <v>0.54084525379404158</v>
      </c>
      <c r="AL430">
        <f t="shared" ca="1" si="106"/>
        <v>0.56736308663311097</v>
      </c>
      <c r="AM430">
        <f t="shared" ca="1" si="107"/>
        <v>0.61531158196723124</v>
      </c>
      <c r="AN430">
        <f t="shared" ca="1" si="108"/>
        <v>0.69307966829278589</v>
      </c>
      <c r="AP430" s="1"/>
      <c r="AQ430" s="26"/>
    </row>
    <row r="431" spans="2:43">
      <c r="B431" s="1">
        <v>41698</v>
      </c>
      <c r="C431">
        <v>26.584</v>
      </c>
      <c r="D431">
        <v>2.06</v>
      </c>
      <c r="E431">
        <v>0.16500000000000001</v>
      </c>
      <c r="F431">
        <v>3.2130000000000001</v>
      </c>
      <c r="G431">
        <v>5784.39</v>
      </c>
      <c r="I431" s="14">
        <f t="shared" si="111"/>
        <v>-5.8740218815281575E-2</v>
      </c>
      <c r="J431" s="15">
        <f t="shared" si="112"/>
        <v>-3.2863849765258135E-2</v>
      </c>
      <c r="K431" s="15">
        <f t="shared" si="113"/>
        <v>3.7735849056603765E-2</v>
      </c>
      <c r="L431" s="15">
        <f t="shared" si="113"/>
        <v>-8.9027502126453051E-2</v>
      </c>
      <c r="M431" s="16">
        <f t="shared" si="114"/>
        <v>-2.2051389560459933E-2</v>
      </c>
      <c r="O431" s="13">
        <f t="shared" si="115"/>
        <v>-3.5723930412597249E-2</v>
      </c>
      <c r="Q431" s="5">
        <f t="shared" si="117"/>
        <v>279.6624384993296</v>
      </c>
      <c r="R431" s="6">
        <f t="shared" si="118"/>
        <v>357.88070210172651</v>
      </c>
      <c r="T431" s="11">
        <f t="shared" si="109"/>
        <v>0.78144039859359726</v>
      </c>
      <c r="V431" s="9">
        <v>41698</v>
      </c>
      <c r="W431">
        <v>108102.0221</v>
      </c>
      <c r="X431">
        <v>2707.4805000000001</v>
      </c>
      <c r="Y431">
        <v>140.0633</v>
      </c>
      <c r="Z431">
        <v>3336.8802999999998</v>
      </c>
      <c r="AC431" s="24">
        <f t="shared" si="119"/>
        <v>-5.8950212449979555E-2</v>
      </c>
      <c r="AE431" s="5">
        <f t="shared" si="120"/>
        <v>247.7393979374099</v>
      </c>
      <c r="AF431" s="6">
        <f t="shared" si="121"/>
        <v>357.88070210172651</v>
      </c>
      <c r="AH431" s="1">
        <f t="shared" si="110"/>
        <v>41698</v>
      </c>
      <c r="AI431">
        <f t="shared" si="116"/>
        <v>0.69224016965013868</v>
      </c>
      <c r="AJ431">
        <f t="shared" ca="1" si="104"/>
        <v>0.50548506205646193</v>
      </c>
      <c r="AK431">
        <f t="shared" ca="1" si="105"/>
        <v>0.54084525379404158</v>
      </c>
      <c r="AL431">
        <f t="shared" ca="1" si="106"/>
        <v>0.5679725236709654</v>
      </c>
      <c r="AM431">
        <f t="shared" ca="1" si="107"/>
        <v>0.62417413986162429</v>
      </c>
      <c r="AN431">
        <f t="shared" ca="1" si="108"/>
        <v>0.71677821601725278</v>
      </c>
      <c r="AP431" s="1"/>
      <c r="AQ431" s="26"/>
    </row>
    <row r="432" spans="2:43">
      <c r="B432" s="1">
        <v>41705</v>
      </c>
      <c r="C432">
        <v>27.808</v>
      </c>
      <c r="D432">
        <v>2.04</v>
      </c>
      <c r="E432">
        <v>0.16400000000000001</v>
      </c>
      <c r="F432">
        <v>3.1360000000000001</v>
      </c>
      <c r="G432">
        <v>5880.84</v>
      </c>
      <c r="I432" s="14">
        <f t="shared" si="111"/>
        <v>4.6042732470659153E-2</v>
      </c>
      <c r="J432" s="15">
        <f t="shared" si="112"/>
        <v>-9.7087378640776656E-3</v>
      </c>
      <c r="K432" s="15">
        <f t="shared" si="113"/>
        <v>-6.0606060606060996E-3</v>
      </c>
      <c r="L432" s="15">
        <f t="shared" si="113"/>
        <v>-2.3965141612200425E-2</v>
      </c>
      <c r="M432" s="16">
        <f t="shared" si="114"/>
        <v>1.6674186906484589E-2</v>
      </c>
      <c r="O432" s="13">
        <f t="shared" si="115"/>
        <v>1.5770617334437409E-3</v>
      </c>
      <c r="Q432" s="5">
        <f t="shared" si="117"/>
        <v>280.10348342936851</v>
      </c>
      <c r="R432" s="6">
        <f t="shared" si="118"/>
        <v>363.84807181879461</v>
      </c>
      <c r="T432" s="11">
        <f t="shared" si="109"/>
        <v>0.7698363826121003</v>
      </c>
      <c r="V432" s="9">
        <v>41705</v>
      </c>
      <c r="W432">
        <v>113077.4289</v>
      </c>
      <c r="X432">
        <v>2681.1943000000001</v>
      </c>
      <c r="Y432">
        <v>138.70349999999999</v>
      </c>
      <c r="Z432">
        <v>3257.4306999999999</v>
      </c>
      <c r="AC432" s="24">
        <f t="shared" si="119"/>
        <v>4.2614052227163135E-2</v>
      </c>
      <c r="AE432" s="5">
        <f t="shared" si="120"/>
        <v>258.29657757984063</v>
      </c>
      <c r="AF432" s="6">
        <f t="shared" si="121"/>
        <v>363.84807181879461</v>
      </c>
      <c r="AH432" s="1">
        <f t="shared" si="110"/>
        <v>41705</v>
      </c>
      <c r="AI432">
        <f t="shared" si="116"/>
        <v>0.70990228500778962</v>
      </c>
      <c r="AJ432">
        <f t="shared" ca="1" si="104"/>
        <v>0.50548506205646193</v>
      </c>
      <c r="AK432">
        <f t="shared" ca="1" si="105"/>
        <v>0.54284335484145962</v>
      </c>
      <c r="AL432">
        <f t="shared" ca="1" si="106"/>
        <v>0.56920518862557556</v>
      </c>
      <c r="AM432">
        <f t="shared" ca="1" si="107"/>
        <v>0.64582799071402497</v>
      </c>
      <c r="AN432">
        <f t="shared" ca="1" si="108"/>
        <v>0.71677821601725278</v>
      </c>
      <c r="AP432" s="1"/>
      <c r="AQ432" s="26"/>
    </row>
    <row r="433" spans="2:43">
      <c r="B433" s="1">
        <v>41712</v>
      </c>
      <c r="C433">
        <v>27.808</v>
      </c>
      <c r="D433">
        <v>1.95</v>
      </c>
      <c r="E433">
        <v>0.14899999999999999</v>
      </c>
      <c r="F433">
        <v>3.1440000000000001</v>
      </c>
      <c r="G433">
        <v>5747.12</v>
      </c>
      <c r="I433" s="14">
        <f t="shared" si="111"/>
        <v>0</v>
      </c>
      <c r="J433" s="15">
        <f t="shared" si="112"/>
        <v>-4.4117647058823595E-2</v>
      </c>
      <c r="K433" s="15">
        <f t="shared" si="113"/>
        <v>-9.1463414634146423E-2</v>
      </c>
      <c r="L433" s="15">
        <f t="shared" si="113"/>
        <v>2.5510204081633514E-3</v>
      </c>
      <c r="M433" s="16">
        <f t="shared" si="114"/>
        <v>-2.2738248277456963E-2</v>
      </c>
      <c r="O433" s="13">
        <f t="shared" si="115"/>
        <v>-3.3257510321201667E-2</v>
      </c>
      <c r="Q433" s="5">
        <f t="shared" si="117"/>
        <v>270.78793893821177</v>
      </c>
      <c r="R433" s="6">
        <f t="shared" si="118"/>
        <v>355.57480402650486</v>
      </c>
      <c r="T433" s="11">
        <f t="shared" si="109"/>
        <v>0.76154985075384307</v>
      </c>
      <c r="V433" s="9">
        <v>41712</v>
      </c>
      <c r="W433">
        <v>113077.4289</v>
      </c>
      <c r="X433">
        <v>2562.9063000000001</v>
      </c>
      <c r="Y433">
        <v>126.4649</v>
      </c>
      <c r="Z433">
        <v>3265.3757000000001</v>
      </c>
      <c r="AC433" s="24">
        <f t="shared" si="119"/>
        <v>-1.0294553909381639E-3</v>
      </c>
      <c r="AE433" s="5">
        <f t="shared" si="120"/>
        <v>258.03067277559018</v>
      </c>
      <c r="AF433" s="6">
        <f t="shared" si="121"/>
        <v>355.57480402650486</v>
      </c>
      <c r="AH433" s="1">
        <f t="shared" si="110"/>
        <v>41712</v>
      </c>
      <c r="AI433">
        <f t="shared" si="116"/>
        <v>0.72567198196741856</v>
      </c>
      <c r="AJ433">
        <f t="shared" ca="1" si="104"/>
        <v>0.50548506205646193</v>
      </c>
      <c r="AK433">
        <f t="shared" ca="1" si="105"/>
        <v>0.54364983984923398</v>
      </c>
      <c r="AL433">
        <f t="shared" ca="1" si="106"/>
        <v>0.57106075146537894</v>
      </c>
      <c r="AM433">
        <f t="shared" ca="1" si="107"/>
        <v>0.66180845425137258</v>
      </c>
      <c r="AN433">
        <f t="shared" ca="1" si="108"/>
        <v>0.71843501714053037</v>
      </c>
      <c r="AP433" s="1"/>
      <c r="AQ433" s="26"/>
    </row>
    <row r="434" spans="2:43">
      <c r="B434" s="1">
        <v>41719</v>
      </c>
      <c r="C434">
        <v>30.129000000000001</v>
      </c>
      <c r="D434">
        <v>2.0299999999999998</v>
      </c>
      <c r="E434">
        <v>0.152</v>
      </c>
      <c r="F434">
        <v>3.1749999999999998</v>
      </c>
      <c r="G434">
        <v>6086.82</v>
      </c>
      <c r="I434" s="14">
        <f t="shared" si="111"/>
        <v>8.3465189873417778E-2</v>
      </c>
      <c r="J434" s="15">
        <f t="shared" si="112"/>
        <v>4.102564102564088E-2</v>
      </c>
      <c r="K434" s="15">
        <f t="shared" si="113"/>
        <v>2.0134228187919545E-2</v>
      </c>
      <c r="L434" s="15">
        <f t="shared" si="113"/>
        <v>9.8600508905850592E-3</v>
      </c>
      <c r="M434" s="16">
        <f t="shared" si="114"/>
        <v>5.9107866200810211E-2</v>
      </c>
      <c r="O434" s="13">
        <f t="shared" si="115"/>
        <v>3.8621277494390815E-2</v>
      </c>
      <c r="Q434" s="5">
        <f t="shared" si="117"/>
        <v>281.24611507007859</v>
      </c>
      <c r="R434" s="6">
        <f t="shared" si="118"/>
        <v>376.59207196728283</v>
      </c>
      <c r="T434" s="11">
        <f t="shared" si="109"/>
        <v>0.74681900126275735</v>
      </c>
      <c r="V434" s="9">
        <v>41719</v>
      </c>
      <c r="W434">
        <v>122516.93610000001</v>
      </c>
      <c r="X434">
        <v>2668.0511999999999</v>
      </c>
      <c r="Y434">
        <v>128.50470000000001</v>
      </c>
      <c r="Z434">
        <v>3297.1554999999998</v>
      </c>
      <c r="AC434" s="24">
        <f t="shared" si="119"/>
        <v>8.04649409014314E-2</v>
      </c>
      <c r="AE434" s="5">
        <f t="shared" si="120"/>
        <v>278.79309561123461</v>
      </c>
      <c r="AF434" s="6">
        <f t="shared" si="121"/>
        <v>376.59207196728283</v>
      </c>
      <c r="AH434" s="1">
        <f t="shared" si="110"/>
        <v>41719</v>
      </c>
      <c r="AI434">
        <f t="shared" si="116"/>
        <v>0.74030527024864001</v>
      </c>
      <c r="AJ434">
        <f t="shared" ca="1" si="104"/>
        <v>0.50548506205646193</v>
      </c>
      <c r="AK434">
        <f t="shared" ca="1" si="105"/>
        <v>0.54602025913907482</v>
      </c>
      <c r="AL434">
        <f t="shared" ca="1" si="106"/>
        <v>0.5722201698586058</v>
      </c>
      <c r="AM434">
        <f t="shared" ca="1" si="107"/>
        <v>0.67861162233405825</v>
      </c>
      <c r="AN434">
        <f t="shared" ca="1" si="108"/>
        <v>0.725043093619538</v>
      </c>
      <c r="AP434" s="1"/>
      <c r="AQ434" s="26"/>
    </row>
    <row r="435" spans="2:43">
      <c r="B435" s="1">
        <v>41726</v>
      </c>
      <c r="C435">
        <v>29.355</v>
      </c>
      <c r="D435">
        <v>2.2000000000000002</v>
      </c>
      <c r="E435">
        <v>0.14899999999999999</v>
      </c>
      <c r="F435">
        <v>3.3889999999999998</v>
      </c>
      <c r="G435">
        <v>6198.58</v>
      </c>
      <c r="I435" s="14">
        <f t="shared" si="111"/>
        <v>-2.5689534999502217E-2</v>
      </c>
      <c r="J435" s="15">
        <f t="shared" si="112"/>
        <v>8.374384236453225E-2</v>
      </c>
      <c r="K435" s="15">
        <f t="shared" si="113"/>
        <v>-1.9736842105263164E-2</v>
      </c>
      <c r="L435" s="15">
        <f t="shared" si="113"/>
        <v>6.7401574803149567E-2</v>
      </c>
      <c r="M435" s="16">
        <f t="shared" si="114"/>
        <v>1.836098323919555E-2</v>
      </c>
      <c r="O435" s="13">
        <f t="shared" si="115"/>
        <v>2.6429760015729109E-2</v>
      </c>
      <c r="Q435" s="5">
        <f t="shared" si="117"/>
        <v>288.67938239673686</v>
      </c>
      <c r="R435" s="6">
        <f t="shared" si="118"/>
        <v>383.50667268868801</v>
      </c>
      <c r="T435" s="11">
        <f t="shared" si="109"/>
        <v>0.75273627020063005</v>
      </c>
      <c r="V435" s="9">
        <v>41726</v>
      </c>
      <c r="W435">
        <v>119370.43369999999</v>
      </c>
      <c r="X435">
        <v>2891.4839999999999</v>
      </c>
      <c r="Y435">
        <v>126.3289</v>
      </c>
      <c r="Z435">
        <v>3519.6142</v>
      </c>
      <c r="AC435" s="24">
        <f t="shared" si="119"/>
        <v>-2.1026820992890528E-2</v>
      </c>
      <c r="AE435" s="5">
        <f t="shared" si="120"/>
        <v>272.93096309576333</v>
      </c>
      <c r="AF435" s="6">
        <f t="shared" si="121"/>
        <v>383.50667268868801</v>
      </c>
      <c r="AH435" s="1">
        <f t="shared" si="110"/>
        <v>41726</v>
      </c>
      <c r="AI435">
        <f t="shared" si="116"/>
        <v>0.71167200607566838</v>
      </c>
      <c r="AJ435">
        <f t="shared" ca="1" si="104"/>
        <v>0.50548506205646193</v>
      </c>
      <c r="AK435">
        <f t="shared" ca="1" si="105"/>
        <v>0.54602025913907482</v>
      </c>
      <c r="AL435">
        <f t="shared" ca="1" si="106"/>
        <v>0.57245920806280937</v>
      </c>
      <c r="AM435">
        <f t="shared" ca="1" si="107"/>
        <v>0.68397636387172223</v>
      </c>
      <c r="AN435">
        <f t="shared" ca="1" si="108"/>
        <v>0.73884194142051784</v>
      </c>
      <c r="AP435" s="1"/>
      <c r="AQ435" s="26"/>
    </row>
    <row r="436" spans="2:43">
      <c r="B436" s="1">
        <v>41733</v>
      </c>
      <c r="C436">
        <v>28.969000000000001</v>
      </c>
      <c r="D436">
        <v>2.46</v>
      </c>
      <c r="E436">
        <v>0.155</v>
      </c>
      <c r="F436">
        <v>3.58</v>
      </c>
      <c r="G436">
        <v>6386.85</v>
      </c>
      <c r="I436" s="14">
        <f t="shared" si="111"/>
        <v>-1.3149378300119197E-2</v>
      </c>
      <c r="J436" s="15">
        <f t="shared" si="112"/>
        <v>0.11818181818181817</v>
      </c>
      <c r="K436" s="15">
        <f t="shared" si="113"/>
        <v>4.0268456375838868E-2</v>
      </c>
      <c r="L436" s="15">
        <f t="shared" si="113"/>
        <v>5.6358807907937569E-2</v>
      </c>
      <c r="M436" s="16">
        <f t="shared" si="114"/>
        <v>3.0373085448602843E-2</v>
      </c>
      <c r="O436" s="13">
        <f t="shared" si="115"/>
        <v>5.0414926041368852E-2</v>
      </c>
      <c r="Q436" s="5">
        <f t="shared" si="117"/>
        <v>303.23313210993638</v>
      </c>
      <c r="R436" s="6">
        <f t="shared" si="118"/>
        <v>395.15495362837089</v>
      </c>
      <c r="T436" s="11">
        <f t="shared" si="109"/>
        <v>0.76737778262832135</v>
      </c>
      <c r="V436" s="9">
        <v>41733</v>
      </c>
      <c r="W436">
        <v>117797.1825</v>
      </c>
      <c r="X436">
        <v>3233.2048</v>
      </c>
      <c r="Y436">
        <v>131.2244</v>
      </c>
      <c r="Z436">
        <v>3718.2379999999998</v>
      </c>
      <c r="AC436" s="24">
        <f t="shared" si="119"/>
        <v>-8.1367264703813783E-3</v>
      </c>
      <c r="AE436" s="5">
        <f t="shared" si="120"/>
        <v>270.71019850375535</v>
      </c>
      <c r="AF436" s="6">
        <f t="shared" si="121"/>
        <v>395.15495362837089</v>
      </c>
      <c r="AH436" s="1">
        <f t="shared" si="110"/>
        <v>41733</v>
      </c>
      <c r="AI436">
        <f t="shared" si="116"/>
        <v>0.68507352879687955</v>
      </c>
      <c r="AJ436">
        <f t="shared" ca="1" si="104"/>
        <v>0.50548506205646193</v>
      </c>
      <c r="AK436">
        <f t="shared" ca="1" si="105"/>
        <v>0.54843834474479036</v>
      </c>
      <c r="AL436">
        <f t="shared" ca="1" si="106"/>
        <v>0.57374245373834065</v>
      </c>
      <c r="AM436">
        <f t="shared" ca="1" si="107"/>
        <v>0.68656750793561572</v>
      </c>
      <c r="AN436">
        <f t="shared" ca="1" si="108"/>
        <v>0.73884194142051784</v>
      </c>
      <c r="AP436" s="1"/>
      <c r="AQ436" s="26"/>
    </row>
    <row r="437" spans="2:43">
      <c r="B437" s="1">
        <v>41740</v>
      </c>
      <c r="C437">
        <v>27.710999999999999</v>
      </c>
      <c r="D437">
        <v>2.54</v>
      </c>
      <c r="E437">
        <v>0.16200000000000001</v>
      </c>
      <c r="F437">
        <v>3.7330000000000001</v>
      </c>
      <c r="G437">
        <v>6468.57</v>
      </c>
      <c r="I437" s="14">
        <f t="shared" si="111"/>
        <v>-4.3425730953778219E-2</v>
      </c>
      <c r="J437" s="15">
        <f t="shared" si="112"/>
        <v>3.2520325203251987E-2</v>
      </c>
      <c r="K437" s="15">
        <f t="shared" si="113"/>
        <v>4.5161290322580649E-2</v>
      </c>
      <c r="L437" s="15">
        <f t="shared" si="113"/>
        <v>4.273743016759779E-2</v>
      </c>
      <c r="M437" s="16">
        <f t="shared" si="114"/>
        <v>1.2795039808356057E-2</v>
      </c>
      <c r="O437" s="13">
        <f t="shared" si="115"/>
        <v>1.9248328684913052E-2</v>
      </c>
      <c r="Q437" s="5">
        <f t="shared" si="117"/>
        <v>309.06986310494409</v>
      </c>
      <c r="R437" s="6">
        <f t="shared" si="118"/>
        <v>400.21097699051501</v>
      </c>
      <c r="T437" s="11">
        <f t="shared" si="109"/>
        <v>0.7722673311688526</v>
      </c>
      <c r="V437" s="9">
        <v>41740</v>
      </c>
      <c r="W437">
        <v>112717.2381</v>
      </c>
      <c r="X437">
        <v>3338.3497000000002</v>
      </c>
      <c r="Y437">
        <v>137.34360000000001</v>
      </c>
      <c r="Z437">
        <v>3877.1370999999999</v>
      </c>
      <c r="AC437" s="24">
        <f t="shared" si="119"/>
        <v>-3.8800892973176605E-2</v>
      </c>
      <c r="AE437" s="5">
        <f t="shared" si="120"/>
        <v>260.20640106486377</v>
      </c>
      <c r="AF437" s="6">
        <f t="shared" si="121"/>
        <v>400.21097699051501</v>
      </c>
      <c r="AH437" s="1">
        <f t="shared" si="110"/>
        <v>41740</v>
      </c>
      <c r="AI437">
        <f t="shared" si="116"/>
        <v>0.65017307376611677</v>
      </c>
      <c r="AJ437">
        <f t="shared" ca="1" si="104"/>
        <v>0.50548506205646193</v>
      </c>
      <c r="AK437">
        <f t="shared" ca="1" si="105"/>
        <v>0.55231840547137767</v>
      </c>
      <c r="AL437">
        <f t="shared" ca="1" si="106"/>
        <v>0.57511147823802777</v>
      </c>
      <c r="AM437">
        <f t="shared" ca="1" si="107"/>
        <v>0.68656750793561572</v>
      </c>
      <c r="AN437">
        <f t="shared" ca="1" si="108"/>
        <v>0.73884194142051784</v>
      </c>
      <c r="AP437" s="1"/>
      <c r="AQ437" s="26"/>
    </row>
    <row r="438" spans="2:43">
      <c r="B438" s="1">
        <v>41747</v>
      </c>
      <c r="C438">
        <v>28.242999999999999</v>
      </c>
      <c r="D438">
        <v>2.4900000000000002</v>
      </c>
      <c r="E438">
        <v>0.155</v>
      </c>
      <c r="F438">
        <v>3.6720000000000002</v>
      </c>
      <c r="G438">
        <v>6449.87</v>
      </c>
      <c r="I438" s="14">
        <f t="shared" si="111"/>
        <v>1.9198152358269382E-2</v>
      </c>
      <c r="J438" s="15">
        <f t="shared" si="112"/>
        <v>-1.9685039370078705E-2</v>
      </c>
      <c r="K438" s="15">
        <f t="shared" si="113"/>
        <v>-4.3209876543209957E-2</v>
      </c>
      <c r="L438" s="15">
        <f t="shared" si="113"/>
        <v>-1.6340744709348987E-2</v>
      </c>
      <c r="M438" s="16">
        <f t="shared" si="114"/>
        <v>-2.890901698520687E-3</v>
      </c>
      <c r="O438" s="13">
        <f t="shared" si="115"/>
        <v>-1.5009377066092067E-2</v>
      </c>
      <c r="Q438" s="5">
        <f t="shared" si="117"/>
        <v>304.43091698983653</v>
      </c>
      <c r="R438" s="6">
        <f t="shared" si="118"/>
        <v>399.05400639736649</v>
      </c>
      <c r="T438" s="11">
        <f t="shared" si="109"/>
        <v>0.76288149500920677</v>
      </c>
      <c r="V438" s="9">
        <v>41747</v>
      </c>
      <c r="W438">
        <v>114881.0943</v>
      </c>
      <c r="X438">
        <v>3272.6342</v>
      </c>
      <c r="Y438">
        <v>130.95240000000001</v>
      </c>
      <c r="Z438">
        <v>3813.5774000000001</v>
      </c>
      <c r="AC438" s="24">
        <f t="shared" si="119"/>
        <v>1.6898110269815414E-2</v>
      </c>
      <c r="AE438" s="5">
        <f t="shared" si="120"/>
        <v>264.60339752296966</v>
      </c>
      <c r="AF438" s="6">
        <f t="shared" si="121"/>
        <v>399.05400639736649</v>
      </c>
      <c r="AH438" s="1">
        <f t="shared" si="110"/>
        <v>41747</v>
      </c>
      <c r="AI438">
        <f t="shared" si="116"/>
        <v>0.66307665950228611</v>
      </c>
      <c r="AJ438">
        <f t="shared" ca="1" si="104"/>
        <v>0.50590843573031474</v>
      </c>
      <c r="AK438">
        <f t="shared" ca="1" si="105"/>
        <v>0.5554060930874456</v>
      </c>
      <c r="AL438">
        <f t="shared" ca="1" si="106"/>
        <v>0.57635823654700924</v>
      </c>
      <c r="AM438">
        <f t="shared" ca="1" si="107"/>
        <v>0.68656750793561572</v>
      </c>
      <c r="AN438">
        <f t="shared" ca="1" si="108"/>
        <v>0.73884194142051784</v>
      </c>
      <c r="AP438" s="1"/>
      <c r="AQ438" s="26"/>
    </row>
    <row r="439" spans="2:43">
      <c r="B439" s="1">
        <v>41754</v>
      </c>
      <c r="C439">
        <v>26.792000000000002</v>
      </c>
      <c r="D439">
        <v>2.78</v>
      </c>
      <c r="E439">
        <v>0.152</v>
      </c>
      <c r="F439">
        <v>3.7869999999999999</v>
      </c>
      <c r="G439">
        <v>6557.29</v>
      </c>
      <c r="I439" s="14">
        <f t="shared" si="111"/>
        <v>-5.1375562086180548E-2</v>
      </c>
      <c r="J439" s="15">
        <f t="shared" si="112"/>
        <v>0.11646586345381515</v>
      </c>
      <c r="K439" s="15">
        <f t="shared" si="113"/>
        <v>-1.9354838709677469E-2</v>
      </c>
      <c r="L439" s="15">
        <f t="shared" si="113"/>
        <v>3.1318082788670987E-2</v>
      </c>
      <c r="M439" s="16">
        <f t="shared" si="114"/>
        <v>1.6654599239984691E-2</v>
      </c>
      <c r="O439" s="13">
        <f t="shared" si="115"/>
        <v>1.9263386361657031E-2</v>
      </c>
      <c r="Q439" s="5">
        <f t="shared" si="117"/>
        <v>310.29528736424527</v>
      </c>
      <c r="R439" s="6">
        <f t="shared" si="118"/>
        <v>405.70009094902491</v>
      </c>
      <c r="T439" s="11">
        <f t="shared" si="109"/>
        <v>0.76483908751017016</v>
      </c>
      <c r="V439" s="9">
        <v>41754</v>
      </c>
      <c r="W439">
        <v>108979.6682</v>
      </c>
      <c r="X439">
        <v>3653.7842999999998</v>
      </c>
      <c r="Y439">
        <v>128.50470000000001</v>
      </c>
      <c r="Z439">
        <v>3932.7516999999998</v>
      </c>
      <c r="AC439" s="24">
        <f t="shared" si="119"/>
        <v>-4.4259691579179278E-2</v>
      </c>
      <c r="AE439" s="5">
        <f t="shared" si="120"/>
        <v>252.89213275780006</v>
      </c>
      <c r="AF439" s="6">
        <f t="shared" si="121"/>
        <v>405.70009094902491</v>
      </c>
      <c r="AH439" s="1">
        <f t="shared" si="110"/>
        <v>41754</v>
      </c>
      <c r="AI439">
        <f t="shared" si="116"/>
        <v>0.62334748845194432</v>
      </c>
      <c r="AJ439">
        <f t="shared" ca="1" si="104"/>
        <v>0.52018102682290623</v>
      </c>
      <c r="AK439">
        <f t="shared" ca="1" si="105"/>
        <v>0.55790166213817094</v>
      </c>
      <c r="AL439">
        <f t="shared" ca="1" si="106"/>
        <v>0.58511155802208248</v>
      </c>
      <c r="AM439">
        <f t="shared" ca="1" si="107"/>
        <v>0.68656750793561572</v>
      </c>
      <c r="AN439">
        <f t="shared" ca="1" si="108"/>
        <v>0.73884194142051784</v>
      </c>
      <c r="AP439" s="1"/>
      <c r="AQ439" s="26"/>
    </row>
    <row r="440" spans="2:43">
      <c r="B440" s="1">
        <v>41761</v>
      </c>
      <c r="C440">
        <v>27.489000000000001</v>
      </c>
      <c r="D440">
        <v>2.92</v>
      </c>
      <c r="E440">
        <v>0.153</v>
      </c>
      <c r="F440">
        <v>3.9319999999999999</v>
      </c>
      <c r="G440">
        <v>6782.01</v>
      </c>
      <c r="I440" s="14">
        <f t="shared" si="111"/>
        <v>2.601522842639592E-2</v>
      </c>
      <c r="J440" s="15">
        <f t="shared" si="112"/>
        <v>5.0359712230215958E-2</v>
      </c>
      <c r="K440" s="15">
        <f t="shared" si="113"/>
        <v>6.5789473684210176E-3</v>
      </c>
      <c r="L440" s="15">
        <f t="shared" si="113"/>
        <v>3.8288883020860753E-2</v>
      </c>
      <c r="M440" s="16">
        <f t="shared" si="114"/>
        <v>3.4270254937634359E-2</v>
      </c>
      <c r="O440" s="13">
        <f t="shared" si="115"/>
        <v>3.0310692761473412E-2</v>
      </c>
      <c r="Q440" s="5">
        <f t="shared" si="117"/>
        <v>319.70055248487597</v>
      </c>
      <c r="R440" s="6">
        <f t="shared" si="118"/>
        <v>419.60353649406943</v>
      </c>
      <c r="T440" s="11">
        <f t="shared" si="109"/>
        <v>0.76191100569857695</v>
      </c>
      <c r="V440" s="9">
        <v>41761</v>
      </c>
      <c r="W440">
        <v>111812.35279999999</v>
      </c>
      <c r="X440">
        <v>3837.7878999999998</v>
      </c>
      <c r="Y440">
        <v>129.18459999999999</v>
      </c>
      <c r="Z440">
        <v>4083.7058000000002</v>
      </c>
      <c r="AC440" s="24">
        <f t="shared" si="119"/>
        <v>2.7169703007883357E-2</v>
      </c>
      <c r="AE440" s="5">
        <f t="shared" si="120"/>
        <v>259.76313689785974</v>
      </c>
      <c r="AF440" s="6">
        <f t="shared" si="121"/>
        <v>419.60353649406943</v>
      </c>
      <c r="AH440" s="1">
        <f t="shared" si="110"/>
        <v>41761</v>
      </c>
      <c r="AI440">
        <f t="shared" si="116"/>
        <v>0.61906803519405307</v>
      </c>
      <c r="AJ440">
        <f t="shared" ca="1" si="104"/>
        <v>0.53950859103517479</v>
      </c>
      <c r="AK440">
        <f t="shared" ca="1" si="105"/>
        <v>0.5607112907630154</v>
      </c>
      <c r="AL440">
        <f t="shared" ca="1" si="106"/>
        <v>0.59619164523340595</v>
      </c>
      <c r="AM440">
        <f t="shared" ca="1" si="107"/>
        <v>0.68656750793561572</v>
      </c>
      <c r="AN440">
        <f t="shared" ca="1" si="108"/>
        <v>0.73884194142051784</v>
      </c>
      <c r="AP440" s="1"/>
      <c r="AQ440" s="26"/>
    </row>
    <row r="441" spans="2:43">
      <c r="B441" s="1">
        <v>41768</v>
      </c>
      <c r="C441">
        <v>29.306999999999999</v>
      </c>
      <c r="D441">
        <v>2.93</v>
      </c>
      <c r="E441">
        <v>0.152</v>
      </c>
      <c r="F441">
        <v>3.94</v>
      </c>
      <c r="G441">
        <v>6846.69</v>
      </c>
      <c r="I441" s="14">
        <f t="shared" si="111"/>
        <v>6.6135545127141704E-2</v>
      </c>
      <c r="J441" s="15">
        <f t="shared" si="112"/>
        <v>3.4246575342467001E-3</v>
      </c>
      <c r="K441" s="15">
        <f t="shared" si="113"/>
        <v>-6.5359477124182774E-3</v>
      </c>
      <c r="L441" s="15">
        <f t="shared" si="113"/>
        <v>2.0345879959309254E-3</v>
      </c>
      <c r="M441" s="16">
        <f t="shared" si="114"/>
        <v>9.536995669425341E-3</v>
      </c>
      <c r="O441" s="13">
        <f t="shared" si="115"/>
        <v>1.6264710736225263E-2</v>
      </c>
      <c r="Q441" s="5">
        <f t="shared" si="117"/>
        <v>324.9003894932539</v>
      </c>
      <c r="R441" s="6">
        <f t="shared" si="118"/>
        <v>423.60529360448891</v>
      </c>
      <c r="T441" s="11">
        <f t="shared" si="109"/>
        <v>0.76698850179291278</v>
      </c>
      <c r="V441" s="9">
        <v>41768</v>
      </c>
      <c r="W441">
        <v>119208.80680000001</v>
      </c>
      <c r="X441">
        <v>3850.931</v>
      </c>
      <c r="Y441">
        <v>128.36869999999999</v>
      </c>
      <c r="Z441">
        <v>4091.6507999999999</v>
      </c>
      <c r="AC441" s="24">
        <f t="shared" si="119"/>
        <v>6.1865433074565462E-2</v>
      </c>
      <c r="AE441" s="5">
        <f t="shared" si="120"/>
        <v>275.83349585885344</v>
      </c>
      <c r="AF441" s="6">
        <f t="shared" si="121"/>
        <v>423.60529360448891</v>
      </c>
      <c r="AH441" s="1">
        <f t="shared" si="110"/>
        <v>41768</v>
      </c>
      <c r="AI441">
        <f t="shared" si="116"/>
        <v>0.65115686707256593</v>
      </c>
      <c r="AJ441">
        <f t="shared" ca="1" si="104"/>
        <v>0.54124334042293465</v>
      </c>
      <c r="AK441">
        <f t="shared" ca="1" si="105"/>
        <v>0.56269773309149762</v>
      </c>
      <c r="AL441">
        <f t="shared" ca="1" si="106"/>
        <v>0.60184254967866724</v>
      </c>
      <c r="AM441">
        <f t="shared" ca="1" si="107"/>
        <v>0.68656750793561572</v>
      </c>
      <c r="AN441">
        <f t="shared" ca="1" si="108"/>
        <v>0.73884194142051784</v>
      </c>
      <c r="AP441" s="1"/>
      <c r="AQ441" s="26"/>
    </row>
    <row r="442" spans="2:43">
      <c r="B442" s="1">
        <v>41775</v>
      </c>
      <c r="C442">
        <v>29.404</v>
      </c>
      <c r="D442">
        <v>2.9</v>
      </c>
      <c r="E442">
        <v>0.14899999999999999</v>
      </c>
      <c r="F442">
        <v>4.0999999999999996</v>
      </c>
      <c r="G442">
        <v>6878.73</v>
      </c>
      <c r="I442" s="14">
        <f t="shared" si="111"/>
        <v>3.3097894700924169E-3</v>
      </c>
      <c r="J442" s="15">
        <f t="shared" si="112"/>
        <v>-1.0238907849829393E-2</v>
      </c>
      <c r="K442" s="15">
        <f t="shared" si="113"/>
        <v>-1.9736842105263164E-2</v>
      </c>
      <c r="L442" s="15">
        <f t="shared" si="113"/>
        <v>4.0609137055837463E-2</v>
      </c>
      <c r="M442" s="16">
        <f t="shared" si="114"/>
        <v>4.6796335163414859E-3</v>
      </c>
      <c r="O442" s="13">
        <f t="shared" si="115"/>
        <v>3.4857941427093309E-3</v>
      </c>
      <c r="Q442" s="5">
        <f t="shared" si="117"/>
        <v>326.03292536791344</v>
      </c>
      <c r="R442" s="6">
        <f t="shared" si="118"/>
        <v>425.58761113414016</v>
      </c>
      <c r="T442" s="11">
        <f t="shared" si="109"/>
        <v>0.76607710571995891</v>
      </c>
      <c r="V442" s="9">
        <v>41775</v>
      </c>
      <c r="W442">
        <v>119602.2352</v>
      </c>
      <c r="X442">
        <v>3811.5016000000001</v>
      </c>
      <c r="Y442">
        <v>126.3289</v>
      </c>
      <c r="Z442">
        <v>4258.4948000000004</v>
      </c>
      <c r="AC442" s="24">
        <f t="shared" si="119"/>
        <v>4.0756798426307105E-3</v>
      </c>
      <c r="AE442" s="5">
        <f t="shared" si="120"/>
        <v>276.95770487784773</v>
      </c>
      <c r="AF442" s="6">
        <f t="shared" si="121"/>
        <v>425.58761113414016</v>
      </c>
      <c r="AH442" s="1">
        <f t="shared" si="110"/>
        <v>41775</v>
      </c>
      <c r="AI442">
        <f t="shared" si="116"/>
        <v>0.65076543027131006</v>
      </c>
      <c r="AJ442">
        <f t="shared" ca="1" si="104"/>
        <v>0.54380028022064997</v>
      </c>
      <c r="AK442">
        <f t="shared" ca="1" si="105"/>
        <v>0.56619416871336714</v>
      </c>
      <c r="AL442">
        <f t="shared" ca="1" si="106"/>
        <v>0.60926668144205731</v>
      </c>
      <c r="AM442">
        <f t="shared" ca="1" si="107"/>
        <v>0.68656750793561572</v>
      </c>
      <c r="AN442">
        <f t="shared" ca="1" si="108"/>
        <v>0.73884194142051784</v>
      </c>
      <c r="AP442" s="1"/>
      <c r="AQ442" s="26"/>
    </row>
    <row r="443" spans="2:43">
      <c r="B443" s="1">
        <v>41782</v>
      </c>
      <c r="C443">
        <v>31.532</v>
      </c>
      <c r="D443">
        <v>3.4</v>
      </c>
      <c r="E443">
        <v>0.17199999999999999</v>
      </c>
      <c r="F443">
        <v>4.4450000000000003</v>
      </c>
      <c r="G443">
        <v>7446.85</v>
      </c>
      <c r="I443" s="14">
        <f t="shared" si="111"/>
        <v>7.2371105971976712E-2</v>
      </c>
      <c r="J443" s="15">
        <f t="shared" si="112"/>
        <v>0.17241379310344818</v>
      </c>
      <c r="K443" s="15">
        <f t="shared" si="113"/>
        <v>0.15436241610738244</v>
      </c>
      <c r="L443" s="15">
        <f t="shared" si="113"/>
        <v>8.4146341463414709E-2</v>
      </c>
      <c r="M443" s="16">
        <f t="shared" si="114"/>
        <v>8.2590827085814E-2</v>
      </c>
      <c r="O443" s="13">
        <f t="shared" si="115"/>
        <v>0.12082341416155551</v>
      </c>
      <c r="Q443" s="5">
        <f t="shared" si="117"/>
        <v>365.42533653994434</v>
      </c>
      <c r="R443" s="6">
        <f t="shared" si="118"/>
        <v>460.73724393518461</v>
      </c>
      <c r="T443" s="11">
        <f t="shared" si="109"/>
        <v>0.79313174992936208</v>
      </c>
      <c r="V443" s="9">
        <v>41782</v>
      </c>
      <c r="W443">
        <v>128257.66009999999</v>
      </c>
      <c r="X443">
        <v>4468.6571000000004</v>
      </c>
      <c r="Y443">
        <v>145.5027</v>
      </c>
      <c r="Z443">
        <v>4616.0177000000003</v>
      </c>
      <c r="AC443" s="24">
        <f t="shared" si="119"/>
        <v>7.5828230304749875E-2</v>
      </c>
      <c r="AE443" s="5">
        <f t="shared" si="120"/>
        <v>297.95891750800013</v>
      </c>
      <c r="AF443" s="6">
        <f t="shared" si="121"/>
        <v>460.73724393518461</v>
      </c>
      <c r="AH443" s="1">
        <f t="shared" si="110"/>
        <v>41782</v>
      </c>
      <c r="AI443">
        <f t="shared" si="116"/>
        <v>0.64670030788723532</v>
      </c>
      <c r="AJ443">
        <f t="shared" ref="AJ443:AJ489" ca="1" si="122">+_xlfn.PERCENTILE.INC(OFFSET(AI443,-52,0,52,1),0.1)</f>
        <v>0.54708266352597845</v>
      </c>
      <c r="AK443">
        <f t="shared" ref="AK443:AK489" ca="1" si="123">+_xlfn.PERCENTILE.INC(OFFSET(AI443,-52,0,52,1),0.25)</f>
        <v>0.5674344891479236</v>
      </c>
      <c r="AL443">
        <f t="shared" ref="AL443:AL489" ca="1" si="124">+_xlfn.PERCENTILE.INC(OFFSET(AI443,-52,0,52,1),0.5)</f>
        <v>0.61626465965759991</v>
      </c>
      <c r="AM443">
        <f t="shared" ref="AM443:AM489" ca="1" si="125">+_xlfn.PERCENTILE.INC(OFFSET(AI443,-52,0,52,1),0.75)</f>
        <v>0.68656750793561572</v>
      </c>
      <c r="AN443">
        <f t="shared" ref="AN443:AN489" ca="1" si="126">+_xlfn.PERCENTILE.INC(OFFSET(AI443,-52,0,52,1),0.9)</f>
        <v>0.73884194142051784</v>
      </c>
      <c r="AP443" s="1"/>
      <c r="AQ443" s="26"/>
    </row>
    <row r="444" spans="2:43">
      <c r="B444" s="1">
        <v>41789</v>
      </c>
      <c r="C444">
        <v>31.396000000000001</v>
      </c>
      <c r="D444">
        <v>3.89</v>
      </c>
      <c r="E444">
        <v>0.18099999999999999</v>
      </c>
      <c r="F444">
        <v>4.9340000000000002</v>
      </c>
      <c r="G444">
        <v>7712.23</v>
      </c>
      <c r="I444" s="14">
        <f t="shared" si="111"/>
        <v>-4.3130787771152868E-3</v>
      </c>
      <c r="J444" s="15">
        <f t="shared" si="112"/>
        <v>0.14411764705882368</v>
      </c>
      <c r="K444" s="15">
        <f t="shared" si="113"/>
        <v>5.232558139534893E-2</v>
      </c>
      <c r="L444" s="15">
        <f t="shared" si="113"/>
        <v>0.11001124859392575</v>
      </c>
      <c r="M444" s="16">
        <f t="shared" si="114"/>
        <v>3.5636544310681639E-2</v>
      </c>
      <c r="O444" s="13">
        <f t="shared" si="115"/>
        <v>7.5535349567745769E-2</v>
      </c>
      <c r="Q444" s="5">
        <f t="shared" si="117"/>
        <v>393.02786707640018</v>
      </c>
      <c r="R444" s="6">
        <f t="shared" si="118"/>
        <v>477.15632714426215</v>
      </c>
      <c r="T444" s="11">
        <f t="shared" si="109"/>
        <v>0.82368784550890639</v>
      </c>
      <c r="V444" s="9">
        <v>41789</v>
      </c>
      <c r="W444">
        <v>127706.8603</v>
      </c>
      <c r="X444">
        <v>5112.6695</v>
      </c>
      <c r="Y444">
        <v>153.6617</v>
      </c>
      <c r="Z444">
        <v>5124.4947000000002</v>
      </c>
      <c r="AC444" s="24">
        <f t="shared" si="119"/>
        <v>4.4095125041495676E-3</v>
      </c>
      <c r="AE444" s="5">
        <f t="shared" si="120"/>
        <v>299.27277108047457</v>
      </c>
      <c r="AF444" s="6">
        <f t="shared" si="121"/>
        <v>477.15632714426215</v>
      </c>
      <c r="AH444" s="1">
        <f t="shared" si="110"/>
        <v>41789</v>
      </c>
      <c r="AI444">
        <f t="shared" si="116"/>
        <v>0.62720067628903775</v>
      </c>
      <c r="AJ444">
        <f t="shared" ca="1" si="122"/>
        <v>0.54940757991460598</v>
      </c>
      <c r="AK444">
        <f t="shared" ca="1" si="123"/>
        <v>0.56820583967507998</v>
      </c>
      <c r="AL444">
        <f t="shared" ca="1" si="124"/>
        <v>0.61861942511619517</v>
      </c>
      <c r="AM444">
        <f t="shared" ca="1" si="125"/>
        <v>0.68656750793561572</v>
      </c>
      <c r="AN444">
        <f t="shared" ca="1" si="126"/>
        <v>0.73884194142051784</v>
      </c>
      <c r="AP444" s="1"/>
      <c r="AQ444" s="26"/>
    </row>
    <row r="445" spans="2:43">
      <c r="B445" s="1">
        <v>41796</v>
      </c>
      <c r="C445">
        <v>31.463999999999999</v>
      </c>
      <c r="D445">
        <v>3.96</v>
      </c>
      <c r="E445">
        <v>0.17799999999999999</v>
      </c>
      <c r="F445">
        <v>5.1639999999999997</v>
      </c>
      <c r="G445">
        <v>7913.87</v>
      </c>
      <c r="I445" s="14">
        <f t="shared" si="111"/>
        <v>2.1658810039495435E-3</v>
      </c>
      <c r="J445" s="15">
        <f t="shared" si="112"/>
        <v>1.799485861182526E-2</v>
      </c>
      <c r="K445" s="15">
        <f t="shared" si="113"/>
        <v>-1.6574585635359185E-2</v>
      </c>
      <c r="L445" s="15">
        <f t="shared" si="113"/>
        <v>4.6615322253749314E-2</v>
      </c>
      <c r="M445" s="16">
        <f t="shared" si="114"/>
        <v>2.6145485806310376E-2</v>
      </c>
      <c r="O445" s="13">
        <f t="shared" si="115"/>
        <v>1.2550369058541233E-2</v>
      </c>
      <c r="Q445" s="5">
        <f t="shared" si="117"/>
        <v>397.96051185850024</v>
      </c>
      <c r="R445" s="6">
        <f t="shared" si="118"/>
        <v>489.63181112300367</v>
      </c>
      <c r="T445" s="11">
        <f t="shared" si="109"/>
        <v>0.81277503384788441</v>
      </c>
      <c r="V445" s="9">
        <v>41796</v>
      </c>
      <c r="W445">
        <v>127982.2602</v>
      </c>
      <c r="X445">
        <v>5204.6711999999998</v>
      </c>
      <c r="Y445">
        <v>150.94200000000001</v>
      </c>
      <c r="Z445">
        <v>5362.8433000000005</v>
      </c>
      <c r="AC445" s="24">
        <f t="shared" si="119"/>
        <v>4.3804696302138695E-3</v>
      </c>
      <c r="AE445" s="5">
        <f t="shared" si="120"/>
        <v>300.58372636534256</v>
      </c>
      <c r="AF445" s="6">
        <f t="shared" si="121"/>
        <v>489.63181112300367</v>
      </c>
      <c r="AH445" s="1">
        <f t="shared" si="110"/>
        <v>41796</v>
      </c>
      <c r="AI445">
        <f t="shared" si="116"/>
        <v>0.61389746241350907</v>
      </c>
      <c r="AJ445">
        <f t="shared" ca="1" si="122"/>
        <v>0.55370037233911062</v>
      </c>
      <c r="AK445">
        <f t="shared" ca="1" si="123"/>
        <v>0.56958820509876618</v>
      </c>
      <c r="AL445">
        <f t="shared" ca="1" si="124"/>
        <v>0.62120776182299875</v>
      </c>
      <c r="AM445">
        <f t="shared" ca="1" si="125"/>
        <v>0.68656750793561572</v>
      </c>
      <c r="AN445">
        <f t="shared" ca="1" si="126"/>
        <v>0.73884194142051784</v>
      </c>
      <c r="AP445" s="1"/>
      <c r="AQ445" s="26"/>
    </row>
    <row r="446" spans="2:43">
      <c r="B446" s="1">
        <v>41803</v>
      </c>
      <c r="C446">
        <v>33.515000000000001</v>
      </c>
      <c r="D446">
        <v>3.97</v>
      </c>
      <c r="E446">
        <v>0.18</v>
      </c>
      <c r="F446">
        <v>4.9720000000000004</v>
      </c>
      <c r="G446">
        <v>8047.37</v>
      </c>
      <c r="I446" s="14">
        <f t="shared" si="111"/>
        <v>6.5185608949910989E-2</v>
      </c>
      <c r="J446" s="15">
        <f t="shared" si="112"/>
        <v>2.525252525252597E-3</v>
      </c>
      <c r="K446" s="15">
        <f t="shared" si="113"/>
        <v>1.1235955056179803E-2</v>
      </c>
      <c r="L446" s="15">
        <f t="shared" si="113"/>
        <v>-3.7180480247869685E-2</v>
      </c>
      <c r="M446" s="16">
        <f t="shared" si="114"/>
        <v>1.6869117132325862E-2</v>
      </c>
      <c r="O446" s="13">
        <f t="shared" si="115"/>
        <v>1.0441584070868426E-2</v>
      </c>
      <c r="Q446" s="5">
        <f t="shared" si="117"/>
        <v>402.11584999995665</v>
      </c>
      <c r="R446" s="6">
        <f t="shared" si="118"/>
        <v>497.89146749655049</v>
      </c>
      <c r="T446" s="11">
        <f t="shared" si="109"/>
        <v>0.80763756009283816</v>
      </c>
      <c r="V446" s="9">
        <v>41803</v>
      </c>
      <c r="W446">
        <v>136322.9424</v>
      </c>
      <c r="X446">
        <v>5217.8143</v>
      </c>
      <c r="Y446">
        <v>152.30189999999999</v>
      </c>
      <c r="Z446">
        <v>5164.2195000000002</v>
      </c>
      <c r="AC446" s="24">
        <f t="shared" si="119"/>
        <v>5.8817630919666949E-2</v>
      </c>
      <c r="AE446" s="5">
        <f t="shared" si="120"/>
        <v>318.2633490431574</v>
      </c>
      <c r="AF446" s="6">
        <f t="shared" si="121"/>
        <v>497.89146749655049</v>
      </c>
      <c r="AH446" s="1">
        <f t="shared" si="110"/>
        <v>41803</v>
      </c>
      <c r="AI446">
        <f t="shared" si="116"/>
        <v>0.63922234024900693</v>
      </c>
      <c r="AJ446">
        <f t="shared" ca="1" si="122"/>
        <v>0.55630740921032074</v>
      </c>
      <c r="AK446">
        <f t="shared" ca="1" si="123"/>
        <v>0.57160551641209012</v>
      </c>
      <c r="AL446">
        <f t="shared" ca="1" si="124"/>
        <v>0.62120776182299875</v>
      </c>
      <c r="AM446">
        <f t="shared" ca="1" si="125"/>
        <v>0.68656750793561572</v>
      </c>
      <c r="AN446">
        <f t="shared" ca="1" si="126"/>
        <v>0.73884194142051784</v>
      </c>
      <c r="AP446" s="1"/>
      <c r="AQ446" s="26"/>
    </row>
    <row r="447" spans="2:43">
      <c r="B447" s="1">
        <v>41810</v>
      </c>
      <c r="C447">
        <v>31.532</v>
      </c>
      <c r="D447">
        <v>3.67</v>
      </c>
      <c r="E447">
        <v>0.161</v>
      </c>
      <c r="F447">
        <v>4.2460000000000004</v>
      </c>
      <c r="G447">
        <v>7347.64</v>
      </c>
      <c r="I447" s="14">
        <f t="shared" si="111"/>
        <v>-5.9167536923765529E-2</v>
      </c>
      <c r="J447" s="15">
        <f t="shared" si="112"/>
        <v>-7.5566750629722956E-2</v>
      </c>
      <c r="K447" s="15">
        <f t="shared" si="113"/>
        <v>-0.10555555555555551</v>
      </c>
      <c r="L447" s="15">
        <f t="shared" si="113"/>
        <v>-0.14601769911504425</v>
      </c>
      <c r="M447" s="16">
        <f t="shared" si="114"/>
        <v>-8.6951389087366326E-2</v>
      </c>
      <c r="O447" s="13">
        <f t="shared" si="115"/>
        <v>-9.6576885556022063E-2</v>
      </c>
      <c r="Q447" s="5">
        <f t="shared" si="117"/>
        <v>363.28075357424831</v>
      </c>
      <c r="R447" s="6">
        <f t="shared" si="118"/>
        <v>454.59911278297812</v>
      </c>
      <c r="T447" s="11">
        <f t="shared" si="109"/>
        <v>0.79912332285539578</v>
      </c>
      <c r="V447" s="9">
        <v>41810</v>
      </c>
      <c r="W447">
        <v>128257.66009999999</v>
      </c>
      <c r="X447">
        <v>4823.5210999999999</v>
      </c>
      <c r="Y447">
        <v>135.9838</v>
      </c>
      <c r="Z447">
        <v>4409.4489000000003</v>
      </c>
      <c r="AC447" s="24">
        <f t="shared" si="119"/>
        <v>-6.2852382123990733E-2</v>
      </c>
      <c r="AE447" s="5">
        <f t="shared" si="120"/>
        <v>298.25973941303585</v>
      </c>
      <c r="AF447" s="6">
        <f t="shared" si="121"/>
        <v>454.59911278297812</v>
      </c>
      <c r="AH447" s="1">
        <f t="shared" si="110"/>
        <v>41810</v>
      </c>
      <c r="AI447">
        <f t="shared" si="116"/>
        <v>0.65609397604658892</v>
      </c>
      <c r="AJ447">
        <f t="shared" ca="1" si="122"/>
        <v>0.55880769693076693</v>
      </c>
      <c r="AK447">
        <f t="shared" ca="1" si="123"/>
        <v>0.57225511410850793</v>
      </c>
      <c r="AL447">
        <f t="shared" ca="1" si="124"/>
        <v>0.62527408237049098</v>
      </c>
      <c r="AM447">
        <f t="shared" ca="1" si="125"/>
        <v>0.68656750793561572</v>
      </c>
      <c r="AN447">
        <f t="shared" ca="1" si="126"/>
        <v>0.73884194142051784</v>
      </c>
      <c r="AP447" s="1"/>
      <c r="AQ447" s="26"/>
    </row>
    <row r="448" spans="2:43">
      <c r="B448" s="1">
        <v>41817</v>
      </c>
      <c r="C448">
        <v>32.770000000000003</v>
      </c>
      <c r="D448">
        <v>3.89</v>
      </c>
      <c r="E448">
        <v>0.16700000000000001</v>
      </c>
      <c r="F448">
        <v>4.4290000000000003</v>
      </c>
      <c r="G448">
        <v>7905.1</v>
      </c>
      <c r="I448" s="14">
        <f t="shared" si="111"/>
        <v>3.9261702397564546E-2</v>
      </c>
      <c r="J448" s="15">
        <f t="shared" si="112"/>
        <v>5.9945504087193457E-2</v>
      </c>
      <c r="K448" s="15">
        <f t="shared" si="113"/>
        <v>3.7267080745341685E-2</v>
      </c>
      <c r="L448" s="15">
        <f t="shared" si="113"/>
        <v>4.3099387658973143E-2</v>
      </c>
      <c r="M448" s="16">
        <f t="shared" si="114"/>
        <v>7.5869258700753006E-2</v>
      </c>
      <c r="O448" s="13">
        <f t="shared" si="115"/>
        <v>4.4893418722268208E-2</v>
      </c>
      <c r="Q448" s="5">
        <f t="shared" si="117"/>
        <v>379.58966855819818</v>
      </c>
      <c r="R448" s="6">
        <f t="shared" si="118"/>
        <v>489.08921047584266</v>
      </c>
      <c r="T448" s="11">
        <f t="shared" si="109"/>
        <v>0.77611540068301521</v>
      </c>
      <c r="V448" s="9">
        <v>41817</v>
      </c>
      <c r="W448">
        <v>133293.54370000001</v>
      </c>
      <c r="X448">
        <v>5112.6695</v>
      </c>
      <c r="Y448">
        <v>141.42310000000001</v>
      </c>
      <c r="Z448">
        <v>4600.1278000000002</v>
      </c>
      <c r="AC448" s="24">
        <f t="shared" si="119"/>
        <v>4.0107611422001969E-2</v>
      </c>
      <c r="AE448" s="5">
        <f t="shared" si="120"/>
        <v>310.22222514424146</v>
      </c>
      <c r="AF448" s="6">
        <f t="shared" si="121"/>
        <v>489.08921047584266</v>
      </c>
      <c r="AH448" s="1">
        <f t="shared" si="110"/>
        <v>41817</v>
      </c>
      <c r="AI448">
        <f t="shared" si="116"/>
        <v>0.63428556283713833</v>
      </c>
      <c r="AJ448">
        <f t="shared" ca="1" si="122"/>
        <v>0.56161068101756262</v>
      </c>
      <c r="AK448">
        <f t="shared" ca="1" si="123"/>
        <v>0.57254378291500896</v>
      </c>
      <c r="AL448">
        <f t="shared" ca="1" si="124"/>
        <v>0.63321150826902239</v>
      </c>
      <c r="AM448">
        <f t="shared" ca="1" si="125"/>
        <v>0.68656750793561572</v>
      </c>
      <c r="AN448">
        <f t="shared" ca="1" si="126"/>
        <v>0.73884194142051784</v>
      </c>
      <c r="AP448" s="1"/>
      <c r="AQ448" s="26"/>
    </row>
    <row r="449" spans="2:43">
      <c r="B449" s="1">
        <v>41824</v>
      </c>
      <c r="C449">
        <v>33.527000000000001</v>
      </c>
      <c r="D449">
        <v>4.03</v>
      </c>
      <c r="E449">
        <v>0.17</v>
      </c>
      <c r="F449">
        <v>4.468</v>
      </c>
      <c r="G449">
        <v>8141.7</v>
      </c>
      <c r="I449" s="14">
        <f t="shared" si="111"/>
        <v>2.3100396704302639E-2</v>
      </c>
      <c r="J449" s="15">
        <f t="shared" si="112"/>
        <v>3.5989717223650519E-2</v>
      </c>
      <c r="K449" s="15">
        <f t="shared" si="113"/>
        <v>1.7964071856287456E-2</v>
      </c>
      <c r="L449" s="15">
        <f t="shared" si="113"/>
        <v>8.8055994581168751E-3</v>
      </c>
      <c r="M449" s="16">
        <f t="shared" si="114"/>
        <v>2.9930045160718954E-2</v>
      </c>
      <c r="O449" s="13">
        <f t="shared" si="115"/>
        <v>2.1464946310589372E-2</v>
      </c>
      <c r="Q449" s="5">
        <f t="shared" si="117"/>
        <v>387.73754041385433</v>
      </c>
      <c r="R449" s="6">
        <f t="shared" si="118"/>
        <v>503.727672633005</v>
      </c>
      <c r="T449" s="11">
        <f t="shared" si="109"/>
        <v>0.76973642997839387</v>
      </c>
      <c r="V449" s="9">
        <v>41824</v>
      </c>
      <c r="W449">
        <v>135909.8426</v>
      </c>
      <c r="X449">
        <v>5296.6729999999998</v>
      </c>
      <c r="Y449">
        <v>144.14279999999999</v>
      </c>
      <c r="Z449">
        <v>4639.8526000000002</v>
      </c>
      <c r="AC449" s="24">
        <f t="shared" si="119"/>
        <v>2.3096306851423394E-2</v>
      </c>
      <c r="AE449" s="5">
        <f t="shared" si="120"/>
        <v>317.38721284830422</v>
      </c>
      <c r="AF449" s="6">
        <f t="shared" si="121"/>
        <v>503.727672633005</v>
      </c>
      <c r="AH449" s="1">
        <f t="shared" si="110"/>
        <v>41824</v>
      </c>
      <c r="AI449">
        <f t="shared" si="116"/>
        <v>0.63007698423497038</v>
      </c>
      <c r="AJ449">
        <f t="shared" ca="1" si="122"/>
        <v>0.56161068101756262</v>
      </c>
      <c r="AK449">
        <f t="shared" ca="1" si="123"/>
        <v>0.57429950172390676</v>
      </c>
      <c r="AL449">
        <f t="shared" ca="1" si="124"/>
        <v>0.63675395154307268</v>
      </c>
      <c r="AM449">
        <f t="shared" ca="1" si="125"/>
        <v>0.68656750793561572</v>
      </c>
      <c r="AN449">
        <f t="shared" ca="1" si="126"/>
        <v>0.73884194142051784</v>
      </c>
      <c r="AP449" s="1"/>
      <c r="AQ449" s="26"/>
    </row>
    <row r="450" spans="2:43">
      <c r="B450" s="1">
        <v>41831</v>
      </c>
      <c r="C450">
        <v>36.588999999999999</v>
      </c>
      <c r="D450">
        <v>4.59</v>
      </c>
      <c r="E450">
        <v>0.188</v>
      </c>
      <c r="F450">
        <v>5.1020000000000003</v>
      </c>
      <c r="G450">
        <v>8822.08</v>
      </c>
      <c r="I450" s="14">
        <f t="shared" si="111"/>
        <v>9.1329376323560085E-2</v>
      </c>
      <c r="J450" s="15">
        <f t="shared" si="112"/>
        <v>0.13895781637717119</v>
      </c>
      <c r="K450" s="15">
        <f t="shared" si="113"/>
        <v>0.10588235294117632</v>
      </c>
      <c r="L450" s="15">
        <f t="shared" si="113"/>
        <v>0.14189794091316044</v>
      </c>
      <c r="M450" s="16">
        <f t="shared" si="114"/>
        <v>8.356731395163175E-2</v>
      </c>
      <c r="O450" s="13">
        <f t="shared" si="115"/>
        <v>0.11951687163876701</v>
      </c>
      <c r="Q450" s="5">
        <f t="shared" si="117"/>
        <v>434.07871826102814</v>
      </c>
      <c r="R450" s="6">
        <f t="shared" si="118"/>
        <v>545.82284119805206</v>
      </c>
      <c r="T450" s="11">
        <f t="shared" si="109"/>
        <v>0.79527400742015208</v>
      </c>
      <c r="V450" s="9">
        <v>41831</v>
      </c>
      <c r="W450">
        <v>148322.50880000001</v>
      </c>
      <c r="X450">
        <v>6032.6871000000001</v>
      </c>
      <c r="Y450">
        <v>159.101</v>
      </c>
      <c r="Z450">
        <v>5299.2837</v>
      </c>
      <c r="AC450" s="24">
        <f t="shared" si="119"/>
        <v>9.4678913644868606E-2</v>
      </c>
      <c r="AE450" s="5">
        <f t="shared" si="120"/>
        <v>347.43708936555436</v>
      </c>
      <c r="AF450" s="6">
        <f t="shared" si="121"/>
        <v>545.82284119805206</v>
      </c>
      <c r="AH450" s="1">
        <f t="shared" si="110"/>
        <v>41831</v>
      </c>
      <c r="AI450">
        <f t="shared" si="116"/>
        <v>0.63653820093521274</v>
      </c>
      <c r="AJ450">
        <f t="shared" ca="1" si="122"/>
        <v>0.56161068101756262</v>
      </c>
      <c r="AK450">
        <f t="shared" ca="1" si="123"/>
        <v>0.57523894250230534</v>
      </c>
      <c r="AL450">
        <f t="shared" ca="1" si="124"/>
        <v>0.63675395154307268</v>
      </c>
      <c r="AM450">
        <f t="shared" ca="1" si="125"/>
        <v>0.68656750793561572</v>
      </c>
      <c r="AN450">
        <f t="shared" ca="1" si="126"/>
        <v>0.73884194142051784</v>
      </c>
      <c r="AP450" s="1"/>
      <c r="AQ450" s="26"/>
    </row>
    <row r="451" spans="2:43">
      <c r="B451" s="1">
        <v>41838</v>
      </c>
      <c r="C451">
        <v>36.25</v>
      </c>
      <c r="D451">
        <v>4.24</v>
      </c>
      <c r="E451">
        <v>0.186</v>
      </c>
      <c r="F451">
        <v>4.7050000000000001</v>
      </c>
      <c r="G451">
        <v>8661.75</v>
      </c>
      <c r="I451" s="14">
        <f t="shared" si="111"/>
        <v>-9.2650796687528958E-3</v>
      </c>
      <c r="J451" s="15">
        <f t="shared" si="112"/>
        <v>-7.6252723311546755E-2</v>
      </c>
      <c r="K451" s="15">
        <f t="shared" si="113"/>
        <v>-1.0638297872340385E-2</v>
      </c>
      <c r="L451" s="15">
        <f t="shared" si="113"/>
        <v>-7.7812622500980089E-2</v>
      </c>
      <c r="M451" s="16">
        <f t="shared" si="114"/>
        <v>-1.8173718669520111E-2</v>
      </c>
      <c r="O451" s="13">
        <f t="shared" si="115"/>
        <v>-4.3492180838405031E-2</v>
      </c>
      <c r="Q451" s="5">
        <f t="shared" si="117"/>
        <v>415.19968814831645</v>
      </c>
      <c r="R451" s="6">
        <f t="shared" si="118"/>
        <v>535.90321043872052</v>
      </c>
      <c r="T451" s="11">
        <f t="shared" si="109"/>
        <v>0.77476618923109386</v>
      </c>
      <c r="V451" s="9">
        <v>41838</v>
      </c>
      <c r="W451">
        <v>146945.50930000001</v>
      </c>
      <c r="X451">
        <v>5572.6782999999996</v>
      </c>
      <c r="Y451">
        <v>157.74119999999999</v>
      </c>
      <c r="Z451">
        <v>4886.1460999999999</v>
      </c>
      <c r="AC451" s="24">
        <f t="shared" si="119"/>
        <v>-1.4068093577688255E-2</v>
      </c>
      <c r="AE451" s="5">
        <f t="shared" si="120"/>
        <v>342.54931188000012</v>
      </c>
      <c r="AF451" s="6">
        <f t="shared" si="121"/>
        <v>535.90321043872052</v>
      </c>
      <c r="AH451" s="1">
        <f t="shared" si="110"/>
        <v>41838</v>
      </c>
      <c r="AI451">
        <f t="shared" si="116"/>
        <v>0.63919996224611153</v>
      </c>
      <c r="AJ451">
        <f t="shared" ca="1" si="122"/>
        <v>0.56161068101756262</v>
      </c>
      <c r="AK451">
        <f t="shared" ca="1" si="123"/>
        <v>0.57523894250230534</v>
      </c>
      <c r="AL451">
        <f t="shared" ca="1" si="124"/>
        <v>0.63788027059210983</v>
      </c>
      <c r="AM451">
        <f t="shared" ca="1" si="125"/>
        <v>0.68656750793561572</v>
      </c>
      <c r="AN451">
        <f t="shared" ca="1" si="126"/>
        <v>0.73884194142051784</v>
      </c>
      <c r="AP451" s="1"/>
      <c r="AQ451" s="26"/>
    </row>
    <row r="452" spans="2:43">
      <c r="B452" s="1">
        <v>41845</v>
      </c>
      <c r="C452">
        <v>33.92</v>
      </c>
      <c r="D452">
        <v>3.71</v>
      </c>
      <c r="E452">
        <v>0.16400000000000001</v>
      </c>
      <c r="F452">
        <v>4.2069999999999999</v>
      </c>
      <c r="G452">
        <v>7922.92</v>
      </c>
      <c r="I452" s="14">
        <f t="shared" si="111"/>
        <v>-6.4275862068965517E-2</v>
      </c>
      <c r="J452" s="15">
        <f t="shared" si="112"/>
        <v>-0.125</v>
      </c>
      <c r="K452" s="15">
        <f t="shared" si="113"/>
        <v>-0.11827956989247312</v>
      </c>
      <c r="L452" s="15">
        <f t="shared" si="113"/>
        <v>-0.10584484590860788</v>
      </c>
      <c r="M452" s="16">
        <f t="shared" si="114"/>
        <v>-8.5298005599330429E-2</v>
      </c>
      <c r="O452" s="13">
        <f t="shared" si="115"/>
        <v>-0.10335006946751163</v>
      </c>
      <c r="Q452" s="5">
        <f t="shared" si="117"/>
        <v>372.28877153529879</v>
      </c>
      <c r="R452" s="6">
        <f t="shared" si="118"/>
        <v>490.19173539401936</v>
      </c>
      <c r="T452" s="11">
        <f t="shared" si="109"/>
        <v>0.75947582273301817</v>
      </c>
      <c r="V452" s="9">
        <v>41845</v>
      </c>
      <c r="W452">
        <v>137503.22760000001</v>
      </c>
      <c r="X452">
        <v>4876.0934999999999</v>
      </c>
      <c r="Y452">
        <v>138.70349999999999</v>
      </c>
      <c r="Z452">
        <v>4369.7241999999997</v>
      </c>
      <c r="AC452" s="24">
        <f t="shared" si="119"/>
        <v>-6.7766720031004493E-2</v>
      </c>
      <c r="AE452" s="5">
        <f t="shared" si="120"/>
        <v>319.33586856501489</v>
      </c>
      <c r="AF452" s="6">
        <f t="shared" si="121"/>
        <v>490.19173539401936</v>
      </c>
      <c r="AH452" s="1">
        <f t="shared" si="110"/>
        <v>41845</v>
      </c>
      <c r="AI452">
        <f t="shared" si="116"/>
        <v>0.65145094359522526</v>
      </c>
      <c r="AJ452">
        <f t="shared" ca="1" si="122"/>
        <v>0.56161068101756262</v>
      </c>
      <c r="AK452">
        <f t="shared" ca="1" si="123"/>
        <v>0.57523894250230534</v>
      </c>
      <c r="AL452">
        <f t="shared" ca="1" si="124"/>
        <v>0.63921115124755923</v>
      </c>
      <c r="AM452">
        <f t="shared" ca="1" si="125"/>
        <v>0.68656750793561572</v>
      </c>
      <c r="AN452">
        <f t="shared" ca="1" si="126"/>
        <v>0.73884194142051784</v>
      </c>
      <c r="AP452" s="1"/>
      <c r="AQ452" s="26"/>
    </row>
    <row r="453" spans="2:43">
      <c r="B453" s="1">
        <v>41852</v>
      </c>
      <c r="C453">
        <v>34.744999999999997</v>
      </c>
      <c r="D453">
        <v>4.1500000000000004</v>
      </c>
      <c r="E453">
        <v>0.16500000000000001</v>
      </c>
      <c r="F453">
        <v>4.6660000000000004</v>
      </c>
      <c r="G453">
        <v>8326.92</v>
      </c>
      <c r="I453" s="14">
        <f t="shared" si="111"/>
        <v>2.4321933962264008E-2</v>
      </c>
      <c r="J453" s="15">
        <f t="shared" si="112"/>
        <v>0.11859838274932621</v>
      </c>
      <c r="K453" s="15">
        <f t="shared" si="113"/>
        <v>6.0975609756097615E-3</v>
      </c>
      <c r="L453" s="15">
        <f t="shared" si="113"/>
        <v>0.10910387449488956</v>
      </c>
      <c r="M453" s="16">
        <f t="shared" si="114"/>
        <v>5.0991301186936067E-2</v>
      </c>
      <c r="O453" s="13">
        <f t="shared" si="115"/>
        <v>6.4530438045522387E-2</v>
      </c>
      <c r="Q453" s="5">
        <f t="shared" si="117"/>
        <v>396.31272904190109</v>
      </c>
      <c r="R453" s="6">
        <f t="shared" si="118"/>
        <v>515.18724981284265</v>
      </c>
      <c r="T453" s="11">
        <f t="shared" si="109"/>
        <v>0.76925958316296394</v>
      </c>
      <c r="V453" s="9">
        <v>41852</v>
      </c>
      <c r="W453">
        <v>140847.36910000001</v>
      </c>
      <c r="X453">
        <v>5454.3903</v>
      </c>
      <c r="Y453">
        <v>140.0633</v>
      </c>
      <c r="Z453">
        <v>4846.4213</v>
      </c>
      <c r="AC453" s="24">
        <f t="shared" si="119"/>
        <v>2.995648618901512E-2</v>
      </c>
      <c r="AE453" s="5">
        <f t="shared" si="120"/>
        <v>328.90204910133991</v>
      </c>
      <c r="AF453" s="6">
        <f t="shared" si="121"/>
        <v>515.18724981284265</v>
      </c>
      <c r="AH453" s="1">
        <f t="shared" si="110"/>
        <v>41852</v>
      </c>
      <c r="AI453">
        <f t="shared" si="116"/>
        <v>0.63841263389345049</v>
      </c>
      <c r="AJ453">
        <f t="shared" ca="1" si="122"/>
        <v>0.56161068101756262</v>
      </c>
      <c r="AK453">
        <f t="shared" ca="1" si="123"/>
        <v>0.58849638897919276</v>
      </c>
      <c r="AL453">
        <f t="shared" ca="1" si="124"/>
        <v>0.64070322729024631</v>
      </c>
      <c r="AM453">
        <f t="shared" ca="1" si="125"/>
        <v>0.68656750793561572</v>
      </c>
      <c r="AN453">
        <f t="shared" ca="1" si="126"/>
        <v>0.73884194142051784</v>
      </c>
      <c r="AP453" s="1"/>
      <c r="AQ453" s="26"/>
    </row>
    <row r="454" spans="2:43">
      <c r="B454" s="1">
        <v>41859</v>
      </c>
      <c r="C454">
        <v>33.969000000000001</v>
      </c>
      <c r="D454">
        <v>4.38</v>
      </c>
      <c r="E454">
        <v>0.16900000000000001</v>
      </c>
      <c r="F454">
        <v>4.6509999999999998</v>
      </c>
      <c r="G454">
        <v>8227.8700000000008</v>
      </c>
      <c r="I454" s="14">
        <f t="shared" si="111"/>
        <v>-2.2334148798388131E-2</v>
      </c>
      <c r="J454" s="15">
        <f t="shared" si="112"/>
        <v>5.5421686746987886E-2</v>
      </c>
      <c r="K454" s="15">
        <f t="shared" si="113"/>
        <v>2.4242424242424176E-2</v>
      </c>
      <c r="L454" s="15">
        <f t="shared" si="113"/>
        <v>-3.2147449635663294E-3</v>
      </c>
      <c r="M454" s="16">
        <f t="shared" si="114"/>
        <v>-1.1895154510911499E-2</v>
      </c>
      <c r="O454" s="13">
        <f t="shared" si="115"/>
        <v>1.35288043068644E-2</v>
      </c>
      <c r="Q454" s="5">
        <f t="shared" si="117"/>
        <v>401.67436639742834</v>
      </c>
      <c r="R454" s="6">
        <f t="shared" si="118"/>
        <v>509.05901787426734</v>
      </c>
      <c r="T454" s="11">
        <f t="shared" ref="T454:T492" si="127">+Q454/R454</f>
        <v>0.78905264869826552</v>
      </c>
      <c r="V454" s="9">
        <v>41859</v>
      </c>
      <c r="W454">
        <v>137699.9418</v>
      </c>
      <c r="X454">
        <v>5756.6818000000003</v>
      </c>
      <c r="Y454">
        <v>142.78299999999999</v>
      </c>
      <c r="Z454">
        <v>4830.5313999999998</v>
      </c>
      <c r="AC454" s="24">
        <f t="shared" si="119"/>
        <v>-1.8875221549035807E-2</v>
      </c>
      <c r="AE454" s="5">
        <f t="shared" si="120"/>
        <v>322.69395005662028</v>
      </c>
      <c r="AF454" s="6">
        <f t="shared" si="121"/>
        <v>509.05901787426734</v>
      </c>
      <c r="AH454" s="1">
        <f t="shared" ref="AH454:AH501" si="128">+B454</f>
        <v>41859</v>
      </c>
      <c r="AI454">
        <f t="shared" si="116"/>
        <v>0.63390282604977355</v>
      </c>
      <c r="AJ454">
        <f t="shared" ca="1" si="122"/>
        <v>0.56161068101756262</v>
      </c>
      <c r="AK454">
        <f t="shared" ca="1" si="123"/>
        <v>0.59347428225420762</v>
      </c>
      <c r="AL454">
        <f t="shared" ca="1" si="124"/>
        <v>0.64070322729024631</v>
      </c>
      <c r="AM454">
        <f t="shared" ca="1" si="125"/>
        <v>0.68656750793561572</v>
      </c>
      <c r="AN454">
        <f t="shared" ca="1" si="126"/>
        <v>0.73884194142051784</v>
      </c>
      <c r="AP454" s="1"/>
      <c r="AQ454" s="26"/>
    </row>
    <row r="455" spans="2:43">
      <c r="B455" s="1">
        <v>41866</v>
      </c>
      <c r="C455">
        <v>36.491999999999997</v>
      </c>
      <c r="D455">
        <v>4.37</v>
      </c>
      <c r="E455">
        <v>0.17</v>
      </c>
      <c r="F455">
        <v>4.8579999999999997</v>
      </c>
      <c r="G455">
        <v>8670.14</v>
      </c>
      <c r="I455" s="14">
        <f t="shared" ref="I455:I501" si="129">+C455/C454-1</f>
        <v>7.4273602402190164E-2</v>
      </c>
      <c r="J455" s="15">
        <f t="shared" ref="J455:J501" si="130">+D455/D454-1</f>
        <v>-2.2831050228310223E-3</v>
      </c>
      <c r="K455" s="15">
        <f t="shared" ref="K455:L501" si="131">+E455/E454-1</f>
        <v>5.9171597633136397E-3</v>
      </c>
      <c r="L455" s="15">
        <f t="shared" si="131"/>
        <v>4.4506557729520502E-2</v>
      </c>
      <c r="M455" s="16">
        <f t="shared" ref="M455:M489" si="132">+G455/G454-1</f>
        <v>5.3752672319810513E-2</v>
      </c>
      <c r="O455" s="13">
        <f t="shared" ref="O455:O489" si="133">+AVERAGE(I455:L455)</f>
        <v>3.0603553718048321E-2</v>
      </c>
      <c r="Q455" s="5">
        <f t="shared" si="117"/>
        <v>413.96702944663502</v>
      </c>
      <c r="R455" s="6">
        <f t="shared" si="118"/>
        <v>536.42230045350743</v>
      </c>
      <c r="T455" s="11">
        <f t="shared" si="127"/>
        <v>0.77171853052465367</v>
      </c>
      <c r="V455" s="9">
        <v>41866</v>
      </c>
      <c r="W455">
        <v>147929.0803</v>
      </c>
      <c r="X455">
        <v>5743.5387000000001</v>
      </c>
      <c r="Y455">
        <v>144.14279999999999</v>
      </c>
      <c r="Z455">
        <v>5045.0451999999996</v>
      </c>
      <c r="AC455" s="24">
        <f t="shared" si="119"/>
        <v>7.026993983765159E-2</v>
      </c>
      <c r="AE455" s="5">
        <f t="shared" si="120"/>
        <v>345.36963451307315</v>
      </c>
      <c r="AF455" s="6">
        <f t="shared" si="121"/>
        <v>536.42230045350743</v>
      </c>
      <c r="AH455" s="1">
        <f t="shared" si="128"/>
        <v>41866</v>
      </c>
      <c r="AI455">
        <f t="shared" ref="AI455:AI489" si="134">+(AE455/$AE$6)/(AF455/$AF$6)</f>
        <v>0.64383906899673504</v>
      </c>
      <c r="AJ455">
        <f t="shared" ca="1" si="122"/>
        <v>0.56161068101756262</v>
      </c>
      <c r="AK455">
        <f t="shared" ca="1" si="123"/>
        <v>0.60300870414295948</v>
      </c>
      <c r="AL455">
        <f t="shared" ca="1" si="124"/>
        <v>0.64070322729024631</v>
      </c>
      <c r="AM455">
        <f t="shared" ca="1" si="125"/>
        <v>0.68656750793561572</v>
      </c>
      <c r="AN455">
        <f t="shared" ca="1" si="126"/>
        <v>0.73884194142051784</v>
      </c>
      <c r="AP455" s="1"/>
      <c r="AQ455" s="26"/>
    </row>
    <row r="456" spans="2:43">
      <c r="B456" s="1">
        <v>41873</v>
      </c>
      <c r="C456">
        <v>38.628</v>
      </c>
      <c r="D456">
        <v>4.5199999999999996</v>
      </c>
      <c r="E456">
        <v>0.19400000000000001</v>
      </c>
      <c r="F456">
        <v>5.0869999999999997</v>
      </c>
      <c r="G456">
        <v>9171.1200000000008</v>
      </c>
      <c r="I456" s="14">
        <f t="shared" si="129"/>
        <v>5.8533377178559665E-2</v>
      </c>
      <c r="J456" s="15">
        <f t="shared" si="130"/>
        <v>3.4324942791761792E-2</v>
      </c>
      <c r="K456" s="15">
        <f t="shared" si="131"/>
        <v>0.14117647058823524</v>
      </c>
      <c r="L456" s="15">
        <f t="shared" si="131"/>
        <v>4.7138740222313791E-2</v>
      </c>
      <c r="M456" s="16">
        <f t="shared" si="132"/>
        <v>5.778222727660709E-2</v>
      </c>
      <c r="O456" s="13">
        <f t="shared" si="133"/>
        <v>7.0293382695217621E-2</v>
      </c>
      <c r="Q456" s="5">
        <f t="shared" ref="Q456:Q489" si="135">+Q455*(1+O456)</f>
        <v>443.06617227072979</v>
      </c>
      <c r="R456" s="6">
        <f t="shared" ref="R456:R489" si="136">+R455*(1+M456)</f>
        <v>567.41797573455244</v>
      </c>
      <c r="T456" s="11">
        <f t="shared" si="127"/>
        <v>0.780846203712805</v>
      </c>
      <c r="V456" s="9">
        <v>41873</v>
      </c>
      <c r="W456">
        <v>156584.50529999999</v>
      </c>
      <c r="X456">
        <v>5940.6853000000001</v>
      </c>
      <c r="Y456">
        <v>164.54040000000001</v>
      </c>
      <c r="Z456">
        <v>5283.3936999999996</v>
      </c>
      <c r="AC456" s="24">
        <f t="shared" ref="AC456:AC511" si="137">+SUMPRODUCT(I456:L456,W455:Z455)/SUM(W455:AA455)</f>
        <v>5.7371259392979497E-2</v>
      </c>
      <c r="AE456" s="5">
        <f t="shared" ref="AE456:AE489" si="138">+AE455*(1+AC456)</f>
        <v>365.18392540118123</v>
      </c>
      <c r="AF456" s="6">
        <f t="shared" ref="AF456:AF489" si="139">+AF455*(1+M456)</f>
        <v>567.41797573455244</v>
      </c>
      <c r="AH456" s="1">
        <f t="shared" si="128"/>
        <v>41873</v>
      </c>
      <c r="AI456">
        <f t="shared" si="134"/>
        <v>0.64358892565649051</v>
      </c>
      <c r="AJ456">
        <f t="shared" ca="1" si="122"/>
        <v>0.56352627519905862</v>
      </c>
      <c r="AK456">
        <f t="shared" ca="1" si="123"/>
        <v>0.61146681146194481</v>
      </c>
      <c r="AL456">
        <f t="shared" ca="1" si="124"/>
        <v>0.64301159166411037</v>
      </c>
      <c r="AM456">
        <f t="shared" ca="1" si="125"/>
        <v>0.68656750793561572</v>
      </c>
      <c r="AN456">
        <f t="shared" ca="1" si="126"/>
        <v>0.73884194142051784</v>
      </c>
      <c r="AP456" s="1"/>
      <c r="AQ456" s="26"/>
    </row>
    <row r="457" spans="2:43">
      <c r="B457" s="1">
        <v>41880</v>
      </c>
      <c r="C457">
        <v>40.957000000000001</v>
      </c>
      <c r="D457">
        <v>4.53</v>
      </c>
      <c r="E457">
        <v>0.249</v>
      </c>
      <c r="F457">
        <v>5.3849999999999998</v>
      </c>
      <c r="G457">
        <v>9817.2999999999993</v>
      </c>
      <c r="I457" s="14">
        <f t="shared" si="129"/>
        <v>6.0293051672362097E-2</v>
      </c>
      <c r="J457" s="15">
        <f t="shared" si="130"/>
        <v>2.2123893805310324E-3</v>
      </c>
      <c r="K457" s="15">
        <f t="shared" si="131"/>
        <v>0.28350515463917514</v>
      </c>
      <c r="L457" s="15">
        <f t="shared" si="131"/>
        <v>5.8580695891488066E-2</v>
      </c>
      <c r="M457" s="16">
        <f t="shared" si="132"/>
        <v>7.0458133793909417E-2</v>
      </c>
      <c r="O457" s="13">
        <f t="shared" si="133"/>
        <v>0.10114782289588908</v>
      </c>
      <c r="Q457" s="5">
        <f t="shared" si="135"/>
        <v>487.88135099472908</v>
      </c>
      <c r="R457" s="6">
        <f t="shared" si="136"/>
        <v>607.39718738592683</v>
      </c>
      <c r="T457" s="11">
        <f t="shared" si="127"/>
        <v>0.80323281227961962</v>
      </c>
      <c r="V457" s="9">
        <v>41880</v>
      </c>
      <c r="W457">
        <v>166026.78700000001</v>
      </c>
      <c r="X457">
        <v>5953.8284000000003</v>
      </c>
      <c r="Y457">
        <v>210.7749</v>
      </c>
      <c r="Z457">
        <v>5593.2469000000001</v>
      </c>
      <c r="AC457" s="24">
        <f t="shared" si="137"/>
        <v>5.8403710277445654E-2</v>
      </c>
      <c r="AE457" s="5">
        <f t="shared" si="138"/>
        <v>386.51202157829215</v>
      </c>
      <c r="AF457" s="6">
        <f t="shared" si="139"/>
        <v>607.39718738592683</v>
      </c>
      <c r="AH457" s="1">
        <f t="shared" si="128"/>
        <v>41880</v>
      </c>
      <c r="AI457">
        <f t="shared" si="134"/>
        <v>0.63634147408837261</v>
      </c>
      <c r="AJ457">
        <f t="shared" ca="1" si="122"/>
        <v>0.56771328157901735</v>
      </c>
      <c r="AK457">
        <f t="shared" ca="1" si="123"/>
        <v>0.61710247688213016</v>
      </c>
      <c r="AL457">
        <f t="shared" ca="1" si="124"/>
        <v>0.64371399732661283</v>
      </c>
      <c r="AM457">
        <f t="shared" ca="1" si="125"/>
        <v>0.68656750793561572</v>
      </c>
      <c r="AN457">
        <f t="shared" ca="1" si="126"/>
        <v>0.73884194142051784</v>
      </c>
      <c r="AP457" s="1"/>
      <c r="AQ457" s="26"/>
    </row>
    <row r="458" spans="2:43">
      <c r="B458" s="1">
        <v>41887</v>
      </c>
      <c r="C458">
        <v>43.869</v>
      </c>
      <c r="D458">
        <v>4.9400000000000004</v>
      </c>
      <c r="E458">
        <v>0.251</v>
      </c>
      <c r="F458">
        <v>6.0049999999999999</v>
      </c>
      <c r="G458">
        <v>10414.67</v>
      </c>
      <c r="I458" s="14">
        <f t="shared" si="129"/>
        <v>7.1098957443172184E-2</v>
      </c>
      <c r="J458" s="15">
        <f t="shared" si="130"/>
        <v>9.0507726269315691E-2</v>
      </c>
      <c r="K458" s="15">
        <f t="shared" si="131"/>
        <v>8.0321285140563248E-3</v>
      </c>
      <c r="L458" s="15">
        <f t="shared" si="131"/>
        <v>0.11513463324048279</v>
      </c>
      <c r="M458" s="16">
        <f t="shared" si="132"/>
        <v>6.0848705855989005E-2</v>
      </c>
      <c r="O458" s="13">
        <f t="shared" si="133"/>
        <v>7.1193361366756747E-2</v>
      </c>
      <c r="Q458" s="5">
        <f t="shared" si="135"/>
        <v>522.61526432019832</v>
      </c>
      <c r="R458" s="6">
        <f t="shared" si="136"/>
        <v>644.35652017892812</v>
      </c>
      <c r="T458" s="11">
        <f t="shared" si="127"/>
        <v>0.81106537755693997</v>
      </c>
      <c r="V458" s="9">
        <v>41887</v>
      </c>
      <c r="W458">
        <v>177829.6391</v>
      </c>
      <c r="X458">
        <v>6492.6958999999997</v>
      </c>
      <c r="Y458">
        <v>212.13470000000001</v>
      </c>
      <c r="Z458">
        <v>6236.7880999999998</v>
      </c>
      <c r="AC458" s="24">
        <f t="shared" si="137"/>
        <v>7.3059565441240482E-2</v>
      </c>
      <c r="AE458" s="5">
        <f t="shared" si="138"/>
        <v>414.75042191261753</v>
      </c>
      <c r="AF458" s="6">
        <f t="shared" si="139"/>
        <v>644.35652017892812</v>
      </c>
      <c r="AH458" s="1">
        <f t="shared" si="128"/>
        <v>41887</v>
      </c>
      <c r="AI458">
        <f t="shared" si="134"/>
        <v>0.6436660589660016</v>
      </c>
      <c r="AJ458">
        <f t="shared" ca="1" si="122"/>
        <v>0.57216425905876223</v>
      </c>
      <c r="AK458">
        <f t="shared" ca="1" si="123"/>
        <v>0.61884373015512406</v>
      </c>
      <c r="AL458">
        <f t="shared" ca="1" si="124"/>
        <v>0.64371399732661283</v>
      </c>
      <c r="AM458">
        <f t="shared" ca="1" si="125"/>
        <v>0.68656750793561572</v>
      </c>
      <c r="AN458">
        <f t="shared" ca="1" si="126"/>
        <v>0.73884194142051784</v>
      </c>
      <c r="AP458" s="1"/>
      <c r="AQ458" s="26"/>
    </row>
    <row r="459" spans="2:43">
      <c r="B459" s="1">
        <v>41894</v>
      </c>
      <c r="C459">
        <v>46.198</v>
      </c>
      <c r="D459">
        <v>5.59</v>
      </c>
      <c r="E459">
        <v>0.28599999999999998</v>
      </c>
      <c r="F459">
        <v>6.5410000000000004</v>
      </c>
      <c r="G459">
        <v>11054.09</v>
      </c>
      <c r="I459" s="14">
        <f t="shared" si="129"/>
        <v>5.3089881237320169E-2</v>
      </c>
      <c r="J459" s="15">
        <f t="shared" si="130"/>
        <v>0.13157894736842102</v>
      </c>
      <c r="K459" s="15">
        <f t="shared" si="131"/>
        <v>0.13944223107569709</v>
      </c>
      <c r="L459" s="15">
        <f t="shared" si="131"/>
        <v>8.9258950874271603E-2</v>
      </c>
      <c r="M459" s="16">
        <f t="shared" si="132"/>
        <v>6.139608840222488E-2</v>
      </c>
      <c r="O459" s="13">
        <f t="shared" si="133"/>
        <v>0.10334250263892747</v>
      </c>
      <c r="Q459" s="5">
        <f t="shared" si="135"/>
        <v>576.62363365235217</v>
      </c>
      <c r="R459" s="6">
        <f t="shared" si="136"/>
        <v>683.91749005438362</v>
      </c>
      <c r="T459" s="11">
        <f t="shared" si="127"/>
        <v>0.84311871247290415</v>
      </c>
      <c r="V459" s="9">
        <v>41894</v>
      </c>
      <c r="W459">
        <v>187271.9209</v>
      </c>
      <c r="X459">
        <v>7346.9979999999996</v>
      </c>
      <c r="Y459">
        <v>242.05119999999999</v>
      </c>
      <c r="Z459">
        <v>6792.9348</v>
      </c>
      <c r="AC459" s="24">
        <f t="shared" si="137"/>
        <v>5.7039652285017776E-2</v>
      </c>
      <c r="AE459" s="5">
        <f t="shared" si="138"/>
        <v>438.40764176357766</v>
      </c>
      <c r="AF459" s="6">
        <f t="shared" si="139"/>
        <v>683.91749005438362</v>
      </c>
      <c r="AH459" s="1">
        <f t="shared" si="128"/>
        <v>41894</v>
      </c>
      <c r="AI459">
        <f t="shared" si="134"/>
        <v>0.6410241705161196</v>
      </c>
      <c r="AJ459">
        <f t="shared" ca="1" si="122"/>
        <v>0.57232388829929004</v>
      </c>
      <c r="AK459">
        <f t="shared" ca="1" si="123"/>
        <v>0.62227762513747154</v>
      </c>
      <c r="AL459">
        <f t="shared" ca="1" si="124"/>
        <v>0.64375256398136838</v>
      </c>
      <c r="AM459">
        <f t="shared" ca="1" si="125"/>
        <v>0.68656750793561572</v>
      </c>
      <c r="AN459">
        <f t="shared" ca="1" si="126"/>
        <v>0.73884194142051784</v>
      </c>
      <c r="AP459" s="1"/>
      <c r="AQ459" s="26"/>
    </row>
    <row r="460" spans="2:43">
      <c r="B460" s="1">
        <v>41901</v>
      </c>
      <c r="C460">
        <v>49.401000000000003</v>
      </c>
      <c r="D460">
        <v>5.68</v>
      </c>
      <c r="E460">
        <v>0.29599999999999999</v>
      </c>
      <c r="F460">
        <v>6.5019999999999998</v>
      </c>
      <c r="G460">
        <v>11580.91</v>
      </c>
      <c r="I460" s="14">
        <f t="shared" si="129"/>
        <v>6.933200571453324E-2</v>
      </c>
      <c r="J460" s="15">
        <f t="shared" si="130"/>
        <v>1.610017889087656E-2</v>
      </c>
      <c r="K460" s="15">
        <f t="shared" si="131"/>
        <v>3.4965034965035002E-2</v>
      </c>
      <c r="L460" s="15">
        <f t="shared" si="131"/>
        <v>-5.9623910717017115E-3</v>
      </c>
      <c r="M460" s="16">
        <f t="shared" si="132"/>
        <v>4.7658378030213333E-2</v>
      </c>
      <c r="O460" s="13">
        <f t="shared" si="133"/>
        <v>2.8608707124685773E-2</v>
      </c>
      <c r="Q460" s="5">
        <f t="shared" si="135"/>
        <v>593.12009030868433</v>
      </c>
      <c r="R460" s="6">
        <f t="shared" si="136"/>
        <v>716.51188833687013</v>
      </c>
      <c r="T460" s="11">
        <f t="shared" si="127"/>
        <v>0.82778820555985977</v>
      </c>
      <c r="V460" s="9">
        <v>41901</v>
      </c>
      <c r="W460">
        <v>200222.59520000001</v>
      </c>
      <c r="X460">
        <v>7465.2860000000001</v>
      </c>
      <c r="Y460">
        <v>250.21019999999999</v>
      </c>
      <c r="Z460">
        <v>6753.2101000000002</v>
      </c>
      <c r="AC460" s="24">
        <f t="shared" si="137"/>
        <v>6.48149465465198E-2</v>
      </c>
      <c r="AE460" s="5">
        <f t="shared" si="138"/>
        <v>466.82300963006975</v>
      </c>
      <c r="AF460" s="6">
        <f t="shared" si="139"/>
        <v>716.51188833687013</v>
      </c>
      <c r="AH460" s="1">
        <f t="shared" si="128"/>
        <v>41901</v>
      </c>
      <c r="AI460">
        <f t="shared" si="134"/>
        <v>0.6515216526464549</v>
      </c>
      <c r="AJ460">
        <f t="shared" ca="1" si="122"/>
        <v>0.572902162667146</v>
      </c>
      <c r="AK460">
        <f t="shared" ca="1" si="123"/>
        <v>0.62623737932976442</v>
      </c>
      <c r="AL460">
        <f t="shared" ca="1" si="124"/>
        <v>0.64375256398136838</v>
      </c>
      <c r="AM460">
        <f t="shared" ca="1" si="125"/>
        <v>0.68656750793561572</v>
      </c>
      <c r="AN460">
        <f t="shared" ca="1" si="126"/>
        <v>0.73884194142051784</v>
      </c>
      <c r="AP460" s="1"/>
      <c r="AQ460" s="26"/>
    </row>
    <row r="461" spans="2:43">
      <c r="B461" s="1">
        <v>41908</v>
      </c>
      <c r="C461">
        <v>52.942999999999998</v>
      </c>
      <c r="D461">
        <v>6.27</v>
      </c>
      <c r="E461">
        <v>0.33200000000000002</v>
      </c>
      <c r="F461">
        <v>7.8029999999999999</v>
      </c>
      <c r="G461">
        <v>12535.53</v>
      </c>
      <c r="I461" s="14">
        <f t="shared" si="129"/>
        <v>7.1698953462480342E-2</v>
      </c>
      <c r="J461" s="15">
        <f t="shared" si="130"/>
        <v>0.10387323943661975</v>
      </c>
      <c r="K461" s="15">
        <f t="shared" si="131"/>
        <v>0.12162162162162171</v>
      </c>
      <c r="L461" s="15">
        <f t="shared" si="131"/>
        <v>0.20009227929867746</v>
      </c>
      <c r="M461" s="16">
        <f t="shared" si="132"/>
        <v>8.2430482578657482E-2</v>
      </c>
      <c r="O461" s="13">
        <f t="shared" si="133"/>
        <v>0.12432152345484981</v>
      </c>
      <c r="Q461" s="5">
        <f t="shared" si="135"/>
        <v>666.85768352753803</v>
      </c>
      <c r="R461" s="6">
        <f t="shared" si="136"/>
        <v>775.57430906582351</v>
      </c>
      <c r="T461" s="11">
        <f t="shared" si="127"/>
        <v>0.85982435948757219</v>
      </c>
      <c r="V461" s="9">
        <v>41908</v>
      </c>
      <c r="W461">
        <v>214580.40410000001</v>
      </c>
      <c r="X461">
        <v>8240.7294000000002</v>
      </c>
      <c r="Y461">
        <v>281.48649999999998</v>
      </c>
      <c r="Z461">
        <v>8103.8521000000001</v>
      </c>
      <c r="AC461" s="24">
        <f t="shared" si="137"/>
        <v>7.6914574702901084E-2</v>
      </c>
      <c r="AE461" s="5">
        <f t="shared" si="138"/>
        <v>502.72850287729489</v>
      </c>
      <c r="AF461" s="6">
        <f t="shared" si="139"/>
        <v>775.57430906582351</v>
      </c>
      <c r="AH461" s="1">
        <f t="shared" si="128"/>
        <v>41908</v>
      </c>
      <c r="AI461">
        <f t="shared" si="134"/>
        <v>0.64820159332357141</v>
      </c>
      <c r="AJ461">
        <f t="shared" ca="1" si="122"/>
        <v>0.57778079016493278</v>
      </c>
      <c r="AK461">
        <f t="shared" ca="1" si="123"/>
        <v>0.62935790724848717</v>
      </c>
      <c r="AL461">
        <f t="shared" ca="1" si="124"/>
        <v>0.64526968844198518</v>
      </c>
      <c r="AM461">
        <f t="shared" ca="1" si="125"/>
        <v>0.68656750793561572</v>
      </c>
      <c r="AN461">
        <f t="shared" ca="1" si="126"/>
        <v>0.73884194142051784</v>
      </c>
      <c r="AP461" s="1"/>
      <c r="AQ461" s="26"/>
    </row>
    <row r="462" spans="2:43">
      <c r="B462" s="1">
        <v>41915</v>
      </c>
      <c r="C462">
        <v>49.109000000000002</v>
      </c>
      <c r="D462">
        <v>5.93</v>
      </c>
      <c r="E462">
        <v>0.28699999999999998</v>
      </c>
      <c r="F462">
        <v>7.1909999999999998</v>
      </c>
      <c r="G462">
        <v>11419.41</v>
      </c>
      <c r="I462" s="14">
        <f t="shared" si="129"/>
        <v>-7.2417505619250866E-2</v>
      </c>
      <c r="J462" s="15">
        <f t="shared" si="130"/>
        <v>-5.4226475279106845E-2</v>
      </c>
      <c r="K462" s="15">
        <f t="shared" si="131"/>
        <v>-0.13554216867469893</v>
      </c>
      <c r="L462" s="15">
        <f t="shared" si="131"/>
        <v>-7.8431372549019662E-2</v>
      </c>
      <c r="M462" s="16">
        <f t="shared" si="132"/>
        <v>-8.9036522588195388E-2</v>
      </c>
      <c r="O462" s="13">
        <f t="shared" si="133"/>
        <v>-8.5154380530519075E-2</v>
      </c>
      <c r="Q462" s="5">
        <f t="shared" si="135"/>
        <v>610.07183058473356</v>
      </c>
      <c r="R462" s="6">
        <f t="shared" si="136"/>
        <v>706.51986957786028</v>
      </c>
      <c r="T462" s="11">
        <f t="shared" si="127"/>
        <v>0.86348856819730546</v>
      </c>
      <c r="V462" s="9">
        <v>41915</v>
      </c>
      <c r="W462">
        <v>199042.50140000001</v>
      </c>
      <c r="X462">
        <v>7793.8636999999999</v>
      </c>
      <c r="Y462">
        <v>243.411</v>
      </c>
      <c r="Z462">
        <v>7468.2557999999999</v>
      </c>
      <c r="AC462" s="24">
        <f t="shared" si="137"/>
        <v>-7.2056775536015305E-2</v>
      </c>
      <c r="AE462" s="5">
        <f t="shared" si="138"/>
        <v>466.5035079899086</v>
      </c>
      <c r="AF462" s="6">
        <f t="shared" si="139"/>
        <v>706.51986957786028</v>
      </c>
      <c r="AH462" s="1">
        <f t="shared" si="128"/>
        <v>41915</v>
      </c>
      <c r="AI462">
        <f t="shared" si="134"/>
        <v>0.66028363543213664</v>
      </c>
      <c r="AJ462">
        <f t="shared" ca="1" si="122"/>
        <v>0.59997670253579949</v>
      </c>
      <c r="AK462">
        <f t="shared" ca="1" si="123"/>
        <v>0.63294636559607276</v>
      </c>
      <c r="AL462">
        <f t="shared" ca="1" si="124"/>
        <v>0.64745095060540336</v>
      </c>
      <c r="AM462">
        <f t="shared" ca="1" si="125"/>
        <v>0.68656750793561572</v>
      </c>
      <c r="AN462">
        <f t="shared" ca="1" si="126"/>
        <v>0.73884194142051784</v>
      </c>
      <c r="AP462" s="1"/>
      <c r="AQ462" s="26"/>
    </row>
    <row r="463" spans="2:43">
      <c r="B463" s="1">
        <v>41922</v>
      </c>
      <c r="C463">
        <v>40.472000000000001</v>
      </c>
      <c r="D463">
        <v>5.25</v>
      </c>
      <c r="E463">
        <v>0.27</v>
      </c>
      <c r="F463">
        <v>6.1959999999999997</v>
      </c>
      <c r="G463">
        <v>10040.24</v>
      </c>
      <c r="I463" s="14">
        <f t="shared" si="129"/>
        <v>-0.17587407603494265</v>
      </c>
      <c r="J463" s="15">
        <f t="shared" si="130"/>
        <v>-0.11467116357504215</v>
      </c>
      <c r="K463" s="15">
        <f t="shared" si="131"/>
        <v>-5.9233449477351763E-2</v>
      </c>
      <c r="L463" s="15">
        <f t="shared" si="131"/>
        <v>-0.1383674036990683</v>
      </c>
      <c r="M463" s="16">
        <f t="shared" si="132"/>
        <v>-0.12077419061054817</v>
      </c>
      <c r="O463" s="13">
        <f t="shared" si="133"/>
        <v>-0.12203652319660122</v>
      </c>
      <c r="Q463" s="5">
        <f t="shared" si="135"/>
        <v>535.62078547998681</v>
      </c>
      <c r="R463" s="6">
        <f t="shared" si="136"/>
        <v>621.19050417932419</v>
      </c>
      <c r="T463" s="11">
        <f t="shared" si="127"/>
        <v>0.86224883007124131</v>
      </c>
      <c r="V463" s="9">
        <v>41922</v>
      </c>
      <c r="W463">
        <v>164033.04949999999</v>
      </c>
      <c r="X463">
        <v>6900.1323000000002</v>
      </c>
      <c r="Y463">
        <v>228.4528</v>
      </c>
      <c r="Z463">
        <v>6435.4119000000001</v>
      </c>
      <c r="AC463" s="24">
        <f t="shared" si="137"/>
        <v>-0.17221285301853337</v>
      </c>
      <c r="AE463" s="5">
        <f t="shared" si="138"/>
        <v>386.16560793581226</v>
      </c>
      <c r="AF463" s="6">
        <f t="shared" si="139"/>
        <v>621.19050417932419</v>
      </c>
      <c r="AH463" s="1">
        <f t="shared" si="128"/>
        <v>41922</v>
      </c>
      <c r="AI463">
        <f t="shared" si="134"/>
        <v>0.62165407445496734</v>
      </c>
      <c r="AJ463">
        <f t="shared" ca="1" si="122"/>
        <v>0.60514711898787754</v>
      </c>
      <c r="AK463">
        <f t="shared" ca="1" si="123"/>
        <v>0.63418987864029708</v>
      </c>
      <c r="AL463">
        <f t="shared" ca="1" si="124"/>
        <v>0.64918733354484415</v>
      </c>
      <c r="AM463">
        <f t="shared" ca="1" si="125"/>
        <v>0.68656750793561572</v>
      </c>
      <c r="AN463">
        <f t="shared" ca="1" si="126"/>
        <v>0.73884194142051784</v>
      </c>
      <c r="AP463" s="1"/>
      <c r="AQ463" s="26"/>
    </row>
    <row r="464" spans="2:43">
      <c r="B464" s="1">
        <v>41929</v>
      </c>
      <c r="C464">
        <v>41.732999999999997</v>
      </c>
      <c r="D464">
        <v>5.45</v>
      </c>
      <c r="E464">
        <v>0.28599999999999998</v>
      </c>
      <c r="F464">
        <v>6.38</v>
      </c>
      <c r="G464">
        <v>10542.6</v>
      </c>
      <c r="I464" s="14">
        <f t="shared" si="129"/>
        <v>3.1157343348487743E-2</v>
      </c>
      <c r="J464" s="15">
        <f t="shared" si="130"/>
        <v>3.8095238095238182E-2</v>
      </c>
      <c r="K464" s="15">
        <f t="shared" si="131"/>
        <v>5.9259259259259123E-2</v>
      </c>
      <c r="L464" s="15">
        <f t="shared" si="131"/>
        <v>2.9696578437701682E-2</v>
      </c>
      <c r="M464" s="16">
        <f t="shared" si="132"/>
        <v>5.0034660526043329E-2</v>
      </c>
      <c r="O464" s="13">
        <f t="shared" si="133"/>
        <v>3.9552104785171682E-2</v>
      </c>
      <c r="Q464" s="5">
        <f t="shared" si="135"/>
        <v>556.80571491240721</v>
      </c>
      <c r="R464" s="6">
        <f t="shared" si="136"/>
        <v>652.27156017793834</v>
      </c>
      <c r="T464" s="11">
        <f t="shared" si="127"/>
        <v>0.85364095095685566</v>
      </c>
      <c r="V464" s="9">
        <v>41929</v>
      </c>
      <c r="W464">
        <v>169146.78969999999</v>
      </c>
      <c r="X464">
        <v>7162.9944999999998</v>
      </c>
      <c r="Y464">
        <v>242.05119999999999</v>
      </c>
      <c r="Z464">
        <v>6626.0907999999999</v>
      </c>
      <c r="AC464" s="24">
        <f t="shared" si="137"/>
        <v>3.1410116297171088E-2</v>
      </c>
      <c r="AE464" s="5">
        <f t="shared" si="138"/>
        <v>398.29511459104395</v>
      </c>
      <c r="AF464" s="6">
        <f t="shared" si="139"/>
        <v>652.27156017793834</v>
      </c>
      <c r="AH464" s="1">
        <f t="shared" si="128"/>
        <v>41929</v>
      </c>
      <c r="AI464">
        <f t="shared" si="134"/>
        <v>0.61062774909638839</v>
      </c>
      <c r="AJ464">
        <f t="shared" ca="1" si="122"/>
        <v>0.61432479767599191</v>
      </c>
      <c r="AK464">
        <f t="shared" ca="1" si="123"/>
        <v>0.63418987864029708</v>
      </c>
      <c r="AL464">
        <f t="shared" ca="1" si="124"/>
        <v>0.64918733354484415</v>
      </c>
      <c r="AM464">
        <f t="shared" ca="1" si="125"/>
        <v>0.68656750793561572</v>
      </c>
      <c r="AN464">
        <f t="shared" ca="1" si="126"/>
        <v>0.73884194142051784</v>
      </c>
      <c r="AP464" s="1"/>
      <c r="AQ464" s="26"/>
    </row>
    <row r="465" spans="2:43">
      <c r="B465" s="1">
        <v>41936</v>
      </c>
      <c r="C465">
        <v>41.539000000000001</v>
      </c>
      <c r="D465">
        <v>5.56</v>
      </c>
      <c r="E465">
        <v>0.28699999999999998</v>
      </c>
      <c r="F465">
        <v>6.694</v>
      </c>
      <c r="G465">
        <v>10555.87</v>
      </c>
      <c r="I465" s="14">
        <f t="shared" si="129"/>
        <v>-4.6485994297077449E-3</v>
      </c>
      <c r="J465" s="15">
        <f t="shared" si="130"/>
        <v>2.0183486238531945E-2</v>
      </c>
      <c r="K465" s="15">
        <f t="shared" si="131"/>
        <v>3.4965034965035446E-3</v>
      </c>
      <c r="L465" s="15">
        <f t="shared" si="131"/>
        <v>4.921630094043894E-2</v>
      </c>
      <c r="M465" s="16">
        <f t="shared" si="132"/>
        <v>1.2587027867889677E-3</v>
      </c>
      <c r="O465" s="13">
        <f t="shared" si="133"/>
        <v>1.7061922811441671E-2</v>
      </c>
      <c r="Q465" s="5">
        <f t="shared" si="135"/>
        <v>566.30589104121236</v>
      </c>
      <c r="R465" s="6">
        <f t="shared" si="136"/>
        <v>653.09257620847745</v>
      </c>
      <c r="T465" s="11">
        <f t="shared" si="127"/>
        <v>0.86711426782539114</v>
      </c>
      <c r="V465" s="9">
        <v>41936</v>
      </c>
      <c r="W465">
        <v>168360.06039999999</v>
      </c>
      <c r="X465">
        <v>7307.5686999999998</v>
      </c>
      <c r="Y465">
        <v>243.411</v>
      </c>
      <c r="Z465">
        <v>6951.8338999999996</v>
      </c>
      <c r="AC465" s="24">
        <f t="shared" si="137"/>
        <v>-1.7183481875245685E-3</v>
      </c>
      <c r="AE465" s="5">
        <f t="shared" si="138"/>
        <v>397.61070490278655</v>
      </c>
      <c r="AF465" s="6">
        <f t="shared" si="139"/>
        <v>653.09257620847745</v>
      </c>
      <c r="AH465" s="1">
        <f t="shared" si="128"/>
        <v>41936</v>
      </c>
      <c r="AI465">
        <f t="shared" si="134"/>
        <v>0.60881216444246178</v>
      </c>
      <c r="AJ465">
        <f t="shared" ca="1" si="122"/>
        <v>0.61432479767599191</v>
      </c>
      <c r="AK465">
        <f t="shared" ca="1" si="123"/>
        <v>0.63418987864029708</v>
      </c>
      <c r="AL465">
        <f t="shared" ca="1" si="124"/>
        <v>0.64918733354484415</v>
      </c>
      <c r="AM465">
        <f t="shared" ca="1" si="125"/>
        <v>0.68656750793561572</v>
      </c>
      <c r="AN465">
        <f t="shared" ca="1" si="126"/>
        <v>0.73884194142051784</v>
      </c>
      <c r="AP465" s="1"/>
      <c r="AQ465" s="26"/>
    </row>
    <row r="466" spans="2:43">
      <c r="B466" s="1">
        <v>41943</v>
      </c>
      <c r="C466">
        <v>44.595999999999997</v>
      </c>
      <c r="D466">
        <v>5.91</v>
      </c>
      <c r="E466">
        <v>0.30199999999999999</v>
      </c>
      <c r="F466">
        <v>6.7169999999999996</v>
      </c>
      <c r="G466">
        <v>11019.43</v>
      </c>
      <c r="I466" s="14">
        <f t="shared" si="129"/>
        <v>7.3593490454753274E-2</v>
      </c>
      <c r="J466" s="15">
        <f t="shared" si="130"/>
        <v>6.2949640287769837E-2</v>
      </c>
      <c r="K466" s="15">
        <f t="shared" si="131"/>
        <v>5.2264808362369353E-2</v>
      </c>
      <c r="L466" s="15">
        <f t="shared" si="131"/>
        <v>3.4359127576935045E-3</v>
      </c>
      <c r="M466" s="16">
        <f t="shared" si="132"/>
        <v>4.3914902324488692E-2</v>
      </c>
      <c r="O466" s="13">
        <f t="shared" si="133"/>
        <v>4.8060962965646492E-2</v>
      </c>
      <c r="Q466" s="5">
        <f t="shared" si="135"/>
        <v>593.52309749777157</v>
      </c>
      <c r="R466" s="6">
        <f t="shared" si="136"/>
        <v>681.77307290152146</v>
      </c>
      <c r="T466" s="11">
        <f t="shared" si="127"/>
        <v>0.87055813890071732</v>
      </c>
      <c r="V466" s="9">
        <v>41943</v>
      </c>
      <c r="W466">
        <v>180751.04620000001</v>
      </c>
      <c r="X466">
        <v>7767.5775000000003</v>
      </c>
      <c r="Y466">
        <v>255.64949999999999</v>
      </c>
      <c r="Z466">
        <v>6975.6687000000002</v>
      </c>
      <c r="AC466" s="24">
        <f t="shared" si="137"/>
        <v>7.0472593814242021E-2</v>
      </c>
      <c r="AE466" s="5">
        <f t="shared" si="138"/>
        <v>425.63136260559509</v>
      </c>
      <c r="AF466" s="6">
        <f t="shared" si="139"/>
        <v>681.77307290152146</v>
      </c>
      <c r="AH466" s="1">
        <f t="shared" si="128"/>
        <v>41943</v>
      </c>
      <c r="AI466">
        <f t="shared" si="134"/>
        <v>0.62430063539202774</v>
      </c>
      <c r="AJ466">
        <f t="shared" ca="1" si="122"/>
        <v>0.61432479767599191</v>
      </c>
      <c r="AK466">
        <f t="shared" ca="1" si="123"/>
        <v>0.63418987864029708</v>
      </c>
      <c r="AL466">
        <f t="shared" ca="1" si="124"/>
        <v>0.64918733354484415</v>
      </c>
      <c r="AM466">
        <f t="shared" ca="1" si="125"/>
        <v>0.68656750793561572</v>
      </c>
      <c r="AN466">
        <f t="shared" ca="1" si="126"/>
        <v>0.73884194142051784</v>
      </c>
      <c r="AP466" s="1"/>
      <c r="AQ466" s="26"/>
    </row>
    <row r="467" spans="2:43">
      <c r="B467" s="1">
        <v>41950</v>
      </c>
      <c r="C467">
        <v>42.219000000000001</v>
      </c>
      <c r="D467">
        <v>6</v>
      </c>
      <c r="E467">
        <v>0.315</v>
      </c>
      <c r="F467">
        <v>7.0759999999999996</v>
      </c>
      <c r="G467">
        <v>10588.61</v>
      </c>
      <c r="I467" s="14">
        <f t="shared" si="129"/>
        <v>-5.3300744461386551E-2</v>
      </c>
      <c r="J467" s="15">
        <f t="shared" si="130"/>
        <v>1.5228426395939021E-2</v>
      </c>
      <c r="K467" s="15">
        <f t="shared" si="131"/>
        <v>4.3046357615894149E-2</v>
      </c>
      <c r="L467" s="15">
        <f t="shared" si="131"/>
        <v>5.3446479082923881E-2</v>
      </c>
      <c r="M467" s="16">
        <f t="shared" si="132"/>
        <v>-3.9096396093082797E-2</v>
      </c>
      <c r="O467" s="13">
        <f t="shared" si="133"/>
        <v>1.4605129658342625E-2</v>
      </c>
      <c r="Q467" s="5">
        <f t="shared" si="135"/>
        <v>602.19157929194773</v>
      </c>
      <c r="R467" s="6">
        <f t="shared" si="136"/>
        <v>655.11820279776532</v>
      </c>
      <c r="T467" s="11">
        <f t="shared" si="127"/>
        <v>0.91921057409214435</v>
      </c>
      <c r="V467" s="9">
        <v>41950</v>
      </c>
      <c r="W467">
        <v>171113.6128</v>
      </c>
      <c r="X467">
        <v>7885.8654999999999</v>
      </c>
      <c r="Y467">
        <v>266.52820000000003</v>
      </c>
      <c r="Z467">
        <v>7349.0815000000002</v>
      </c>
      <c r="AC467" s="24">
        <f t="shared" si="137"/>
        <v>-4.6651598170081972E-2</v>
      </c>
      <c r="AE467" s="5">
        <f t="shared" si="138"/>
        <v>405.77497930873437</v>
      </c>
      <c r="AF467" s="6">
        <f t="shared" si="139"/>
        <v>655.11820279776532</v>
      </c>
      <c r="AH467" s="1">
        <f t="shared" si="128"/>
        <v>41950</v>
      </c>
      <c r="AI467">
        <f t="shared" si="134"/>
        <v>0.61939200830601393</v>
      </c>
      <c r="AJ467">
        <f t="shared" ca="1" si="122"/>
        <v>0.61826053705390871</v>
      </c>
      <c r="AK467">
        <f t="shared" ca="1" si="123"/>
        <v>0.63418987864029708</v>
      </c>
      <c r="AL467">
        <f t="shared" ca="1" si="124"/>
        <v>0.64918733354484415</v>
      </c>
      <c r="AM467">
        <f t="shared" ca="1" si="125"/>
        <v>0.68656750793561572</v>
      </c>
      <c r="AN467">
        <f t="shared" ca="1" si="126"/>
        <v>0.73884194142051784</v>
      </c>
      <c r="AP467" s="1"/>
      <c r="AQ467" s="26"/>
    </row>
    <row r="468" spans="2:43">
      <c r="B468" s="1">
        <v>41957</v>
      </c>
      <c r="C468">
        <v>38.822000000000003</v>
      </c>
      <c r="D468">
        <v>5.44</v>
      </c>
      <c r="E468">
        <v>0.27900000000000003</v>
      </c>
      <c r="F468">
        <v>6.694</v>
      </c>
      <c r="G468">
        <v>9749.7000000000007</v>
      </c>
      <c r="I468" s="14">
        <f t="shared" si="129"/>
        <v>-8.0461403633435125E-2</v>
      </c>
      <c r="J468" s="15">
        <f t="shared" si="130"/>
        <v>-9.3333333333333268E-2</v>
      </c>
      <c r="K468" s="15">
        <f t="shared" si="131"/>
        <v>-0.11428571428571421</v>
      </c>
      <c r="L468" s="15">
        <f t="shared" si="131"/>
        <v>-5.3985302430751836E-2</v>
      </c>
      <c r="M468" s="16">
        <f t="shared" si="132"/>
        <v>-7.9227585112682353E-2</v>
      </c>
      <c r="O468" s="13">
        <f t="shared" si="133"/>
        <v>-8.551643842080861E-2</v>
      </c>
      <c r="Q468" s="5">
        <f t="shared" si="135"/>
        <v>550.69430018389846</v>
      </c>
      <c r="R468" s="6">
        <f t="shared" si="136"/>
        <v>603.21476962673785</v>
      </c>
      <c r="T468" s="11">
        <f t="shared" si="127"/>
        <v>0.91293238811884792</v>
      </c>
      <c r="V468" s="9">
        <v>41957</v>
      </c>
      <c r="W468">
        <v>157345.85089999999</v>
      </c>
      <c r="X468">
        <v>7149.8513999999996</v>
      </c>
      <c r="Y468">
        <v>236.61179999999999</v>
      </c>
      <c r="Z468">
        <v>6951.8338999999996</v>
      </c>
      <c r="AC468" s="24">
        <f t="shared" si="137"/>
        <v>-8.0010992107398579E-2</v>
      </c>
      <c r="AE468" s="5">
        <f t="shared" si="138"/>
        <v>373.30852064188338</v>
      </c>
      <c r="AF468" s="6">
        <f t="shared" si="139"/>
        <v>603.21476962673785</v>
      </c>
      <c r="AH468" s="1">
        <f t="shared" si="128"/>
        <v>41957</v>
      </c>
      <c r="AI468">
        <f t="shared" si="134"/>
        <v>0.61886502028602897</v>
      </c>
      <c r="AJ468">
        <f t="shared" ca="1" si="122"/>
        <v>0.61910043250524915</v>
      </c>
      <c r="AK468">
        <f t="shared" ca="1" si="123"/>
        <v>0.63418987864029708</v>
      </c>
      <c r="AL468">
        <f t="shared" ca="1" si="124"/>
        <v>0.64918733354484415</v>
      </c>
      <c r="AM468">
        <f t="shared" ca="1" si="125"/>
        <v>0.68656750793561572</v>
      </c>
      <c r="AN468">
        <f t="shared" ca="1" si="126"/>
        <v>0.73884194142051784</v>
      </c>
      <c r="AP468" s="1"/>
      <c r="AQ468" s="26"/>
    </row>
    <row r="469" spans="2:43">
      <c r="B469" s="1">
        <v>41964</v>
      </c>
      <c r="C469">
        <v>39.588000000000001</v>
      </c>
      <c r="D469">
        <v>5.79</v>
      </c>
      <c r="E469">
        <v>0.28699999999999998</v>
      </c>
      <c r="F469">
        <v>6.7320000000000002</v>
      </c>
      <c r="G469">
        <v>9976.67</v>
      </c>
      <c r="I469" s="14">
        <f t="shared" si="129"/>
        <v>1.9731080315285032E-2</v>
      </c>
      <c r="J469" s="15">
        <f t="shared" si="130"/>
        <v>6.433823529411753E-2</v>
      </c>
      <c r="K469" s="15">
        <f t="shared" si="131"/>
        <v>2.8673835125447855E-2</v>
      </c>
      <c r="L469" s="15">
        <f t="shared" si="131"/>
        <v>5.6767254257543698E-3</v>
      </c>
      <c r="M469" s="16">
        <f t="shared" si="132"/>
        <v>2.3279690657148411E-2</v>
      </c>
      <c r="O469" s="13">
        <f t="shared" si="133"/>
        <v>2.9604969040151197E-2</v>
      </c>
      <c r="Q469" s="5">
        <f t="shared" si="135"/>
        <v>566.9975878914305</v>
      </c>
      <c r="R469" s="6">
        <f t="shared" si="136"/>
        <v>617.25742286347133</v>
      </c>
      <c r="T469" s="11">
        <f t="shared" si="127"/>
        <v>0.91857556813349561</v>
      </c>
      <c r="V469" s="9">
        <v>41964</v>
      </c>
      <c r="W469">
        <v>160453.4314</v>
      </c>
      <c r="X469">
        <v>7609.8602000000001</v>
      </c>
      <c r="Y469">
        <v>243.411</v>
      </c>
      <c r="Z469">
        <v>6991.5586000000003</v>
      </c>
      <c r="AC469" s="24">
        <f t="shared" si="137"/>
        <v>2.1031998033234994E-2</v>
      </c>
      <c r="AE469" s="5">
        <f t="shared" si="138"/>
        <v>381.15994471381333</v>
      </c>
      <c r="AF469" s="6">
        <f t="shared" si="139"/>
        <v>617.25742286347133</v>
      </c>
      <c r="AH469" s="1">
        <f t="shared" si="128"/>
        <v>41964</v>
      </c>
      <c r="AI469">
        <f t="shared" si="134"/>
        <v>0.61750564771761451</v>
      </c>
      <c r="AJ469">
        <f t="shared" ca="1" si="122"/>
        <v>0.61910043250524915</v>
      </c>
      <c r="AK469">
        <f t="shared" ca="1" si="123"/>
        <v>0.63418987864029708</v>
      </c>
      <c r="AL469">
        <f t="shared" ca="1" si="124"/>
        <v>0.64918733354484415</v>
      </c>
      <c r="AM469">
        <f t="shared" ca="1" si="125"/>
        <v>0.68656750793561572</v>
      </c>
      <c r="AN469">
        <f t="shared" ca="1" si="126"/>
        <v>0.73884194142051784</v>
      </c>
      <c r="AP469" s="1"/>
      <c r="AQ469" s="26"/>
    </row>
    <row r="470" spans="2:43">
      <c r="B470" s="1">
        <v>41971</v>
      </c>
      <c r="C470">
        <v>38.481999999999999</v>
      </c>
      <c r="D470">
        <v>5.4</v>
      </c>
      <c r="E470">
        <v>0.29199999999999998</v>
      </c>
      <c r="F470">
        <v>6.8849999999999998</v>
      </c>
      <c r="G470">
        <v>9808.6</v>
      </c>
      <c r="I470" s="14">
        <f t="shared" si="129"/>
        <v>-2.793775891684358E-2</v>
      </c>
      <c r="J470" s="15">
        <f t="shared" si="130"/>
        <v>-6.7357512953367782E-2</v>
      </c>
      <c r="K470" s="15">
        <f t="shared" si="131"/>
        <v>1.7421602787456525E-2</v>
      </c>
      <c r="L470" s="15">
        <f t="shared" si="131"/>
        <v>2.2727272727272707E-2</v>
      </c>
      <c r="M470" s="16">
        <f t="shared" si="132"/>
        <v>-1.6846302423554116E-2</v>
      </c>
      <c r="O470" s="13">
        <f t="shared" si="133"/>
        <v>-1.3786599088870533E-2</v>
      </c>
      <c r="Q470" s="5">
        <f t="shared" si="135"/>
        <v>559.18061946281466</v>
      </c>
      <c r="R470" s="6">
        <f t="shared" si="136"/>
        <v>606.85891764472967</v>
      </c>
      <c r="T470" s="11">
        <f t="shared" si="127"/>
        <v>0.921434295854202</v>
      </c>
      <c r="V470" s="9">
        <v>41971</v>
      </c>
      <c r="W470">
        <v>155969.0747</v>
      </c>
      <c r="X470">
        <v>7097.2789000000002</v>
      </c>
      <c r="Y470">
        <v>247.4905</v>
      </c>
      <c r="Z470">
        <v>7150.4576999999999</v>
      </c>
      <c r="AC470" s="24">
        <f t="shared" si="137"/>
        <v>-2.7565309769206726E-2</v>
      </c>
      <c r="AE470" s="5">
        <f t="shared" si="138"/>
        <v>370.65315276616337</v>
      </c>
      <c r="AF470" s="6">
        <f t="shared" si="139"/>
        <v>606.85891764472967</v>
      </c>
      <c r="AH470" s="1">
        <f t="shared" si="128"/>
        <v>41971</v>
      </c>
      <c r="AI470">
        <f t="shared" si="134"/>
        <v>0.61077318300717953</v>
      </c>
      <c r="AJ470">
        <f t="shared" ca="1" si="122"/>
        <v>0.61910043250524915</v>
      </c>
      <c r="AK470">
        <f t="shared" ca="1" si="123"/>
        <v>0.63418987864029708</v>
      </c>
      <c r="AL470">
        <f t="shared" ca="1" si="124"/>
        <v>0.64918733354484415</v>
      </c>
      <c r="AM470">
        <f t="shared" ca="1" si="125"/>
        <v>0.68656750793561572</v>
      </c>
      <c r="AN470">
        <f t="shared" ca="1" si="126"/>
        <v>0.73884194142051784</v>
      </c>
      <c r="AP470" s="1"/>
      <c r="AQ470" s="26"/>
    </row>
    <row r="471" spans="2:43">
      <c r="B471" s="1">
        <v>41978</v>
      </c>
      <c r="C471">
        <v>34.841999999999999</v>
      </c>
      <c r="D471">
        <v>5.44</v>
      </c>
      <c r="E471">
        <v>0.27500000000000002</v>
      </c>
      <c r="F471">
        <v>6.9969999999999999</v>
      </c>
      <c r="G471">
        <v>9580.5499999999993</v>
      </c>
      <c r="I471" s="14">
        <f t="shared" si="129"/>
        <v>-9.4589678291149171E-2</v>
      </c>
      <c r="J471" s="15">
        <f t="shared" si="130"/>
        <v>7.4074074074073071E-3</v>
      </c>
      <c r="K471" s="15">
        <f t="shared" si="131"/>
        <v>-5.821917808219168E-2</v>
      </c>
      <c r="L471" s="15">
        <f t="shared" si="131"/>
        <v>1.62672476397967E-2</v>
      </c>
      <c r="M471" s="16">
        <f t="shared" si="132"/>
        <v>-2.3250005097567583E-2</v>
      </c>
      <c r="O471" s="13">
        <f t="shared" si="133"/>
        <v>-3.2283550331534211E-2</v>
      </c>
      <c r="Q471" s="5">
        <f t="shared" si="135"/>
        <v>541.12828378996846</v>
      </c>
      <c r="R471" s="6">
        <f t="shared" si="136"/>
        <v>592.74944471598531</v>
      </c>
      <c r="T471" s="11">
        <f t="shared" si="127"/>
        <v>0.91291234199173144</v>
      </c>
      <c r="V471" s="9">
        <v>41978</v>
      </c>
      <c r="W471">
        <v>141217.90119999999</v>
      </c>
      <c r="X471">
        <v>7149.8513999999996</v>
      </c>
      <c r="Y471">
        <v>232.53229999999999</v>
      </c>
      <c r="Z471">
        <v>6991.5586000000003</v>
      </c>
      <c r="AC471" s="24">
        <f t="shared" si="137"/>
        <v>-8.5640116060325053E-2</v>
      </c>
      <c r="AE471" s="5">
        <f t="shared" si="138"/>
        <v>338.91037374514377</v>
      </c>
      <c r="AF471" s="6">
        <f t="shared" si="139"/>
        <v>592.74944471598531</v>
      </c>
      <c r="AH471" s="1">
        <f t="shared" si="128"/>
        <v>41978</v>
      </c>
      <c r="AI471">
        <f t="shared" si="134"/>
        <v>0.57175991772971113</v>
      </c>
      <c r="AJ471">
        <f t="shared" ca="1" si="122"/>
        <v>0.61888532177683142</v>
      </c>
      <c r="AK471">
        <f t="shared" ca="1" si="123"/>
        <v>0.63294636559607276</v>
      </c>
      <c r="AL471">
        <f t="shared" ca="1" si="124"/>
        <v>0.64918733354484415</v>
      </c>
      <c r="AM471">
        <f t="shared" ca="1" si="125"/>
        <v>0.68656750793561572</v>
      </c>
      <c r="AN471">
        <f t="shared" ca="1" si="126"/>
        <v>0.73884194142051784</v>
      </c>
      <c r="AP471" s="1"/>
      <c r="AQ471" s="26"/>
    </row>
    <row r="472" spans="2:43">
      <c r="B472" s="1">
        <v>41985</v>
      </c>
      <c r="C472">
        <v>27.855</v>
      </c>
      <c r="D472">
        <v>4.79</v>
      </c>
      <c r="E472">
        <v>0.24099999999999999</v>
      </c>
      <c r="F472">
        <v>5.9630000000000001</v>
      </c>
      <c r="G472">
        <v>8266.8799999999992</v>
      </c>
      <c r="I472" s="14">
        <f t="shared" si="129"/>
        <v>-0.20053383847081108</v>
      </c>
      <c r="J472" s="15">
        <f t="shared" si="130"/>
        <v>-0.11948529411764708</v>
      </c>
      <c r="K472" s="15">
        <f t="shared" si="131"/>
        <v>-0.12363636363636377</v>
      </c>
      <c r="L472" s="15">
        <f t="shared" si="131"/>
        <v>-0.14777761897956265</v>
      </c>
      <c r="M472" s="16">
        <f t="shared" si="132"/>
        <v>-0.13711843265783286</v>
      </c>
      <c r="O472" s="13">
        <f t="shared" si="133"/>
        <v>-0.14785827880109614</v>
      </c>
      <c r="Q472" s="5">
        <f t="shared" si="135"/>
        <v>461.11798713819263</v>
      </c>
      <c r="R472" s="6">
        <f t="shared" si="136"/>
        <v>511.47256989772865</v>
      </c>
      <c r="T472" s="11">
        <f t="shared" si="127"/>
        <v>0.90154978835012667</v>
      </c>
      <c r="V472" s="9">
        <v>41985</v>
      </c>
      <c r="W472">
        <v>112895.648</v>
      </c>
      <c r="X472">
        <v>6295.5492999999997</v>
      </c>
      <c r="Y472">
        <v>203.97569999999999</v>
      </c>
      <c r="Z472">
        <v>5958.7147999999997</v>
      </c>
      <c r="AC472" s="24">
        <f t="shared" si="137"/>
        <v>-0.19432390886684436</v>
      </c>
      <c r="AE472" s="5">
        <f t="shared" si="138"/>
        <v>273.05198516346428</v>
      </c>
      <c r="AF472" s="6">
        <f t="shared" si="139"/>
        <v>511.47256989772865</v>
      </c>
      <c r="AH472" s="1">
        <f t="shared" si="128"/>
        <v>41985</v>
      </c>
      <c r="AI472">
        <f t="shared" si="134"/>
        <v>0.53385460185687439</v>
      </c>
      <c r="AJ472">
        <f t="shared" ca="1" si="122"/>
        <v>0.61764158497445598</v>
      </c>
      <c r="AK472">
        <f t="shared" ca="1" si="123"/>
        <v>0.62935790724848717</v>
      </c>
      <c r="AL472">
        <f t="shared" ca="1" si="124"/>
        <v>0.64745095060540336</v>
      </c>
      <c r="AM472">
        <f t="shared" ca="1" si="125"/>
        <v>0.68656750793561572</v>
      </c>
      <c r="AN472">
        <f t="shared" ca="1" si="126"/>
        <v>0.73884194142051784</v>
      </c>
      <c r="AP472" s="1"/>
      <c r="AQ472" s="26"/>
    </row>
    <row r="473" spans="2:43">
      <c r="B473" s="1">
        <v>41992</v>
      </c>
      <c r="C473">
        <v>26.835000000000001</v>
      </c>
      <c r="D473">
        <v>4.24</v>
      </c>
      <c r="E473">
        <v>0.249</v>
      </c>
      <c r="F473">
        <v>6.0030000000000001</v>
      </c>
      <c r="G473">
        <v>8022.15</v>
      </c>
      <c r="I473" s="14">
        <f t="shared" si="129"/>
        <v>-3.6618201400107631E-2</v>
      </c>
      <c r="J473" s="15">
        <f t="shared" si="130"/>
        <v>-0.1148225469728601</v>
      </c>
      <c r="K473" s="15">
        <f t="shared" si="131"/>
        <v>3.3195020746888071E-2</v>
      </c>
      <c r="L473" s="15">
        <f t="shared" si="131"/>
        <v>6.708032869361169E-3</v>
      </c>
      <c r="M473" s="16">
        <f t="shared" si="132"/>
        <v>-2.9603671518154351E-2</v>
      </c>
      <c r="O473" s="13">
        <f t="shared" si="133"/>
        <v>-2.7884423689179622E-2</v>
      </c>
      <c r="Q473" s="5">
        <f t="shared" si="135"/>
        <v>448.25997781412957</v>
      </c>
      <c r="R473" s="6">
        <f t="shared" si="136"/>
        <v>496.33110394793005</v>
      </c>
      <c r="T473" s="11">
        <f t="shared" si="127"/>
        <v>0.903147061001352</v>
      </c>
      <c r="V473" s="9">
        <v>41992</v>
      </c>
      <c r="W473">
        <v>108765.31939999999</v>
      </c>
      <c r="X473">
        <v>5572.6782999999996</v>
      </c>
      <c r="Y473">
        <v>210.7749</v>
      </c>
      <c r="Z473">
        <v>5998.4395000000004</v>
      </c>
      <c r="AC473" s="24">
        <f t="shared" si="137"/>
        <v>-3.8372677808146564E-2</v>
      </c>
      <c r="AE473" s="5">
        <f t="shared" si="138"/>
        <v>262.57424931191184</v>
      </c>
      <c r="AF473" s="6">
        <f t="shared" si="139"/>
        <v>496.33110394793005</v>
      </c>
      <c r="AH473" s="1">
        <f t="shared" si="128"/>
        <v>41992</v>
      </c>
      <c r="AI473">
        <f t="shared" si="134"/>
        <v>0.52903041381718119</v>
      </c>
      <c r="AJ473">
        <f t="shared" ca="1" si="122"/>
        <v>0.61425828094391965</v>
      </c>
      <c r="AK473">
        <f t="shared" ca="1" si="123"/>
        <v>0.62647566606478522</v>
      </c>
      <c r="AL473">
        <f t="shared" ca="1" si="124"/>
        <v>0.64526968844198518</v>
      </c>
      <c r="AM473">
        <f t="shared" ca="1" si="125"/>
        <v>0.68509529766347066</v>
      </c>
      <c r="AN473">
        <f t="shared" ca="1" si="126"/>
        <v>0.73884194142051784</v>
      </c>
      <c r="AP473" s="1"/>
      <c r="AQ473" s="26"/>
    </row>
    <row r="474" spans="2:43">
      <c r="B474" s="1">
        <v>41999</v>
      </c>
      <c r="C474">
        <v>28.146000000000001</v>
      </c>
      <c r="D474">
        <v>4.51</v>
      </c>
      <c r="E474">
        <v>0.27300000000000002</v>
      </c>
      <c r="F474">
        <v>6.242</v>
      </c>
      <c r="G474">
        <v>8373.74</v>
      </c>
      <c r="I474" s="14">
        <f t="shared" si="129"/>
        <v>4.8854108440469446E-2</v>
      </c>
      <c r="J474" s="15">
        <f t="shared" si="130"/>
        <v>6.3679245283018826E-2</v>
      </c>
      <c r="K474" s="15">
        <f t="shared" si="131"/>
        <v>9.6385542168674787E-2</v>
      </c>
      <c r="L474" s="15">
        <f t="shared" si="131"/>
        <v>3.9813426620023407E-2</v>
      </c>
      <c r="M474" s="16">
        <f t="shared" si="132"/>
        <v>4.3827402878280797E-2</v>
      </c>
      <c r="O474" s="13">
        <f t="shared" si="133"/>
        <v>6.2183080628046616E-2</v>
      </c>
      <c r="Q474" s="5">
        <f t="shared" si="135"/>
        <v>476.13416415687198</v>
      </c>
      <c r="R474" s="6">
        <f t="shared" si="136"/>
        <v>518.08400720167788</v>
      </c>
      <c r="T474" s="11">
        <f t="shared" si="127"/>
        <v>0.91902887859559845</v>
      </c>
      <c r="V474" s="9">
        <v>41999</v>
      </c>
      <c r="W474">
        <v>114075.74189999999</v>
      </c>
      <c r="X474">
        <v>5927.5421999999999</v>
      </c>
      <c r="Y474">
        <v>231.17250000000001</v>
      </c>
      <c r="Z474">
        <v>6236.7880999999998</v>
      </c>
      <c r="AC474" s="24">
        <f t="shared" si="137"/>
        <v>4.917269041312735E-2</v>
      </c>
      <c r="AE474" s="5">
        <f t="shared" si="138"/>
        <v>275.48573158378582</v>
      </c>
      <c r="AF474" s="6">
        <f t="shared" si="139"/>
        <v>518.08400720167788</v>
      </c>
      <c r="AH474" s="1">
        <f t="shared" si="128"/>
        <v>41999</v>
      </c>
      <c r="AI474">
        <f t="shared" si="134"/>
        <v>0.53173950122831282</v>
      </c>
      <c r="AJ474">
        <f t="shared" ca="1" si="122"/>
        <v>0.61108561094781244</v>
      </c>
      <c r="AK474">
        <f t="shared" ca="1" si="123"/>
        <v>0.62406234865700694</v>
      </c>
      <c r="AL474">
        <f t="shared" ca="1" si="124"/>
        <v>0.64375256398136838</v>
      </c>
      <c r="AM474">
        <f t="shared" ca="1" si="125"/>
        <v>0.68395459500513112</v>
      </c>
      <c r="AN474">
        <f t="shared" ca="1" si="126"/>
        <v>0.725043093619538</v>
      </c>
      <c r="AP474" s="1"/>
      <c r="AQ474" s="26"/>
    </row>
    <row r="475" spans="2:43">
      <c r="B475" s="1">
        <v>42006</v>
      </c>
      <c r="C475">
        <v>31.154</v>
      </c>
      <c r="D475">
        <v>4.6399999999999997</v>
      </c>
      <c r="E475">
        <v>0.3</v>
      </c>
      <c r="F475">
        <v>6.6790000000000003</v>
      </c>
      <c r="G475">
        <v>8666.4500000000007</v>
      </c>
      <c r="I475" s="14">
        <f t="shared" si="129"/>
        <v>0.1068713138634263</v>
      </c>
      <c r="J475" s="15">
        <f t="shared" si="130"/>
        <v>2.8824833702882469E-2</v>
      </c>
      <c r="K475" s="15">
        <f t="shared" si="131"/>
        <v>9.8901098901098772E-2</v>
      </c>
      <c r="L475" s="15">
        <f t="shared" si="131"/>
        <v>7.0009612303748803E-2</v>
      </c>
      <c r="M475" s="16">
        <f t="shared" si="132"/>
        <v>3.4955706769018491E-2</v>
      </c>
      <c r="O475" s="13">
        <f t="shared" si="133"/>
        <v>7.6151714692789085E-2</v>
      </c>
      <c r="Q475" s="5">
        <f t="shared" si="135"/>
        <v>512.39259718123571</v>
      </c>
      <c r="R475" s="6">
        <f t="shared" si="136"/>
        <v>536.19399983913775</v>
      </c>
      <c r="T475" s="11">
        <f t="shared" si="127"/>
        <v>0.95561046437475494</v>
      </c>
      <c r="V475" s="9">
        <v>42006</v>
      </c>
      <c r="W475">
        <v>126270.0453</v>
      </c>
      <c r="X475">
        <v>6098.4026000000003</v>
      </c>
      <c r="Y475">
        <v>254.28970000000001</v>
      </c>
      <c r="Z475">
        <v>6673.7605000000003</v>
      </c>
      <c r="AC475" s="24">
        <f t="shared" si="137"/>
        <v>0.10138101508039697</v>
      </c>
      <c r="AE475" s="5">
        <f t="shared" si="138"/>
        <v>303.41475469191579</v>
      </c>
      <c r="AF475" s="6">
        <f t="shared" si="139"/>
        <v>536.19399983913775</v>
      </c>
      <c r="AH475" s="1">
        <f t="shared" si="128"/>
        <v>42006</v>
      </c>
      <c r="AI475">
        <f t="shared" si="134"/>
        <v>0.56586749345002463</v>
      </c>
      <c r="AJ475">
        <f t="shared" ca="1" si="122"/>
        <v>0.61064229248746749</v>
      </c>
      <c r="AK475">
        <f t="shared" ca="1" si="123"/>
        <v>0.62292413495270005</v>
      </c>
      <c r="AL475">
        <f t="shared" ca="1" si="124"/>
        <v>0.64362749231124605</v>
      </c>
      <c r="AM475">
        <f t="shared" ca="1" si="125"/>
        <v>0.66820289889535167</v>
      </c>
      <c r="AN475">
        <f t="shared" ca="1" si="126"/>
        <v>0.71861198924731828</v>
      </c>
      <c r="AP475" s="1"/>
      <c r="AQ475" s="26"/>
    </row>
    <row r="476" spans="2:43">
      <c r="B476" s="1">
        <v>42013</v>
      </c>
      <c r="C476">
        <v>29.018999999999998</v>
      </c>
      <c r="D476">
        <v>4.92</v>
      </c>
      <c r="E476">
        <v>0.28299999999999997</v>
      </c>
      <c r="F476">
        <v>6.202</v>
      </c>
      <c r="G476">
        <v>8459.65</v>
      </c>
      <c r="I476" s="14">
        <f t="shared" si="129"/>
        <v>-6.8530525775181372E-2</v>
      </c>
      <c r="J476" s="15">
        <f t="shared" si="130"/>
        <v>6.0344827586206851E-2</v>
      </c>
      <c r="K476" s="15">
        <f t="shared" si="131"/>
        <v>-5.6666666666666754E-2</v>
      </c>
      <c r="L476" s="15">
        <f t="shared" si="131"/>
        <v>-7.1417876927683865E-2</v>
      </c>
      <c r="M476" s="16">
        <f t="shared" si="132"/>
        <v>-2.3862135014913965E-2</v>
      </c>
      <c r="O476" s="13">
        <f t="shared" si="133"/>
        <v>-3.4067560445831285E-2</v>
      </c>
      <c r="Q476" s="5">
        <f t="shared" si="135"/>
        <v>494.93663140476752</v>
      </c>
      <c r="R476" s="6">
        <f t="shared" si="136"/>
        <v>523.39926622078951</v>
      </c>
      <c r="T476" s="11">
        <f t="shared" si="127"/>
        <v>0.94561965089951927</v>
      </c>
      <c r="V476" s="9">
        <v>42013</v>
      </c>
      <c r="W476">
        <v>117616.0235</v>
      </c>
      <c r="X476">
        <v>6466.4097000000002</v>
      </c>
      <c r="Y476">
        <v>239.33150000000001</v>
      </c>
      <c r="Z476">
        <v>6197.0632999999998</v>
      </c>
      <c r="AC476" s="24">
        <f t="shared" si="137"/>
        <v>-6.3005037571129005E-2</v>
      </c>
      <c r="AE476" s="5">
        <f t="shared" si="138"/>
        <v>284.29809667291676</v>
      </c>
      <c r="AF476" s="6">
        <f t="shared" si="139"/>
        <v>523.39926622078951</v>
      </c>
      <c r="AH476" s="1">
        <f t="shared" si="128"/>
        <v>42013</v>
      </c>
      <c r="AI476">
        <f t="shared" si="134"/>
        <v>0.54317633787623443</v>
      </c>
      <c r="AJ476">
        <f t="shared" ca="1" si="122"/>
        <v>0.60899372290785447</v>
      </c>
      <c r="AK476">
        <f t="shared" ca="1" si="123"/>
        <v>0.62108855791772899</v>
      </c>
      <c r="AL476">
        <f t="shared" ca="1" si="124"/>
        <v>0.64230654808630505</v>
      </c>
      <c r="AM476">
        <f t="shared" ca="1" si="125"/>
        <v>0.66098189144967401</v>
      </c>
      <c r="AN476">
        <f t="shared" ca="1" si="126"/>
        <v>0.71149503396888047</v>
      </c>
      <c r="AP476" s="1"/>
      <c r="AQ476" s="26"/>
    </row>
    <row r="477" spans="2:43">
      <c r="B477" s="1">
        <v>42020</v>
      </c>
      <c r="C477">
        <v>28.824999999999999</v>
      </c>
      <c r="D477">
        <v>5.0199999999999996</v>
      </c>
      <c r="E477">
        <v>0.27900000000000003</v>
      </c>
      <c r="F477">
        <v>6.3209999999999997</v>
      </c>
      <c r="G477">
        <v>8658.9599999999991</v>
      </c>
      <c r="I477" s="14">
        <f t="shared" si="129"/>
        <v>-6.6852751645473107E-3</v>
      </c>
      <c r="J477" s="15">
        <f t="shared" si="130"/>
        <v>2.0325203252032464E-2</v>
      </c>
      <c r="K477" s="15">
        <f t="shared" si="131"/>
        <v>-1.4134275618374326E-2</v>
      </c>
      <c r="L477" s="15">
        <f t="shared" si="131"/>
        <v>1.9187358916478603E-2</v>
      </c>
      <c r="M477" s="16">
        <f t="shared" si="132"/>
        <v>2.356007636249724E-2</v>
      </c>
      <c r="O477" s="13">
        <f t="shared" si="133"/>
        <v>4.6732528463973577E-3</v>
      </c>
      <c r="Q477" s="5">
        <f t="shared" si="135"/>
        <v>497.24959542626613</v>
      </c>
      <c r="R477" s="6">
        <f t="shared" si="136"/>
        <v>535.73059290102628</v>
      </c>
      <c r="T477" s="11">
        <f t="shared" si="127"/>
        <v>0.92817099119469304</v>
      </c>
      <c r="V477" s="9">
        <v>42020</v>
      </c>
      <c r="W477">
        <v>116829.29429999999</v>
      </c>
      <c r="X477">
        <v>6597.8407999999999</v>
      </c>
      <c r="Y477">
        <v>236.61179999999999</v>
      </c>
      <c r="Z477">
        <v>6316.2376000000004</v>
      </c>
      <c r="AC477" s="24">
        <f t="shared" si="137"/>
        <v>-4.1322918484517053E-3</v>
      </c>
      <c r="AE477" s="5">
        <f t="shared" si="138"/>
        <v>283.12329396550496</v>
      </c>
      <c r="AF477" s="6">
        <f t="shared" si="139"/>
        <v>535.73059290102628</v>
      </c>
      <c r="AH477" s="1">
        <f t="shared" si="128"/>
        <v>42020</v>
      </c>
      <c r="AI477">
        <f t="shared" si="134"/>
        <v>0.52848072840561244</v>
      </c>
      <c r="AJ477">
        <f t="shared" ca="1" si="122"/>
        <v>0.57546514240098623</v>
      </c>
      <c r="AK477">
        <f t="shared" ca="1" si="123"/>
        <v>0.61931101502802366</v>
      </c>
      <c r="AL477">
        <f t="shared" ca="1" si="124"/>
        <v>0.64012325538256332</v>
      </c>
      <c r="AM477">
        <f t="shared" ca="1" si="125"/>
        <v>0.65764062375426635</v>
      </c>
      <c r="AN477">
        <f t="shared" ca="1" si="126"/>
        <v>0.70824548388451203</v>
      </c>
      <c r="AP477" s="1"/>
      <c r="AQ477" s="26"/>
    </row>
    <row r="478" spans="2:43">
      <c r="B478" s="1">
        <v>42027</v>
      </c>
      <c r="C478">
        <v>28.922000000000001</v>
      </c>
      <c r="D478">
        <v>5.23</v>
      </c>
      <c r="E478">
        <v>0.32</v>
      </c>
      <c r="F478">
        <v>6.242</v>
      </c>
      <c r="G478">
        <v>8737.59</v>
      </c>
      <c r="I478" s="14">
        <f t="shared" si="129"/>
        <v>3.365134431916772E-3</v>
      </c>
      <c r="J478" s="15">
        <f t="shared" si="130"/>
        <v>4.1832669322709348E-2</v>
      </c>
      <c r="K478" s="15">
        <f t="shared" si="131"/>
        <v>0.14695340501792109</v>
      </c>
      <c r="L478" s="15">
        <f t="shared" si="131"/>
        <v>-1.2498022464799807E-2</v>
      </c>
      <c r="M478" s="16">
        <f t="shared" si="132"/>
        <v>9.0807672052997113E-3</v>
      </c>
      <c r="O478" s="13">
        <f t="shared" si="133"/>
        <v>4.4913296576936851E-2</v>
      </c>
      <c r="Q478" s="5">
        <f t="shared" si="135"/>
        <v>519.58271397840781</v>
      </c>
      <c r="R478" s="6">
        <f t="shared" si="136"/>
        <v>540.59543769991774</v>
      </c>
      <c r="T478" s="11">
        <f t="shared" si="127"/>
        <v>0.96113040870098132</v>
      </c>
      <c r="V478" s="9">
        <v>42027</v>
      </c>
      <c r="W478">
        <v>117222.65889999999</v>
      </c>
      <c r="X478">
        <v>6873.8460999999998</v>
      </c>
      <c r="Y478">
        <v>270.6078</v>
      </c>
      <c r="Z478">
        <v>6236.7880999999998</v>
      </c>
      <c r="AC478" s="24">
        <f t="shared" si="137"/>
        <v>4.8082941846739041E-3</v>
      </c>
      <c r="AE478" s="5">
        <f t="shared" si="138"/>
        <v>284.484634053425</v>
      </c>
      <c r="AF478" s="6">
        <f t="shared" si="139"/>
        <v>540.59543769991774</v>
      </c>
      <c r="AH478" s="1">
        <f t="shared" si="128"/>
        <v>42027</v>
      </c>
      <c r="AI478">
        <f t="shared" si="134"/>
        <v>0.52624312788104077</v>
      </c>
      <c r="AJ478">
        <f t="shared" ca="1" si="122"/>
        <v>0.56645673587799328</v>
      </c>
      <c r="AK478">
        <f t="shared" ca="1" si="123"/>
        <v>0.61901728146704704</v>
      </c>
      <c r="AL478">
        <f t="shared" ca="1" si="124"/>
        <v>0.63921115124755923</v>
      </c>
      <c r="AM478">
        <f t="shared" ca="1" si="125"/>
        <v>0.65626038700035239</v>
      </c>
      <c r="AN478">
        <f t="shared" ca="1" si="126"/>
        <v>0.69322486336252653</v>
      </c>
      <c r="AP478" s="1"/>
      <c r="AQ478" s="26"/>
    </row>
    <row r="479" spans="2:43">
      <c r="B479" s="1">
        <v>42034</v>
      </c>
      <c r="C479">
        <v>28.048999999999999</v>
      </c>
      <c r="D479">
        <v>5.42</v>
      </c>
      <c r="E479">
        <v>0.31</v>
      </c>
      <c r="F479">
        <v>6.0430000000000001</v>
      </c>
      <c r="G479">
        <v>8490.4599999999991</v>
      </c>
      <c r="I479" s="14">
        <f t="shared" si="129"/>
        <v>-3.0184634534264565E-2</v>
      </c>
      <c r="J479" s="15">
        <f t="shared" si="130"/>
        <v>3.632887189292533E-2</v>
      </c>
      <c r="K479" s="15">
        <f t="shared" si="131"/>
        <v>-3.125E-2</v>
      </c>
      <c r="L479" s="15">
        <f t="shared" si="131"/>
        <v>-3.1880807433514846E-2</v>
      </c>
      <c r="M479" s="16">
        <f t="shared" si="132"/>
        <v>-2.8283542716012189E-2</v>
      </c>
      <c r="O479" s="13">
        <f t="shared" si="133"/>
        <v>-1.424664251871352E-2</v>
      </c>
      <c r="Q479" s="5">
        <f t="shared" si="135"/>
        <v>512.1804047934545</v>
      </c>
      <c r="R479" s="6">
        <f t="shared" si="136"/>
        <v>525.30548354565076</v>
      </c>
      <c r="T479" s="11">
        <f t="shared" si="127"/>
        <v>0.97501438845906196</v>
      </c>
      <c r="V479" s="9">
        <v>42034</v>
      </c>
      <c r="W479">
        <v>113682.37729999999</v>
      </c>
      <c r="X479">
        <v>7123.5650999999998</v>
      </c>
      <c r="Y479">
        <v>262.44869999999997</v>
      </c>
      <c r="Z479">
        <v>6038.1643000000004</v>
      </c>
      <c r="AC479" s="24">
        <f t="shared" si="137"/>
        <v>-2.6767151315787444E-2</v>
      </c>
      <c r="AE479" s="5">
        <f t="shared" si="138"/>
        <v>276.86979080670056</v>
      </c>
      <c r="AF479" s="6">
        <f t="shared" si="139"/>
        <v>525.30548354565076</v>
      </c>
      <c r="AH479" s="1">
        <f t="shared" si="128"/>
        <v>42034</v>
      </c>
      <c r="AI479">
        <f t="shared" si="134"/>
        <v>0.52706434537464653</v>
      </c>
      <c r="AJ479">
        <f t="shared" ca="1" si="122"/>
        <v>0.5454454534336135</v>
      </c>
      <c r="AK479">
        <f t="shared" ca="1" si="123"/>
        <v>0.6185251771439253</v>
      </c>
      <c r="AL479">
        <f t="shared" ca="1" si="124"/>
        <v>0.63880629806978106</v>
      </c>
      <c r="AM479">
        <f t="shared" ca="1" si="125"/>
        <v>0.65266473349648835</v>
      </c>
      <c r="AN479">
        <f t="shared" ca="1" si="126"/>
        <v>0.69322486336252653</v>
      </c>
      <c r="AP479" s="1"/>
      <c r="AQ479" s="26"/>
    </row>
    <row r="480" spans="2:43">
      <c r="B480" s="1">
        <v>42041</v>
      </c>
      <c r="C480">
        <v>29.699000000000002</v>
      </c>
      <c r="D480">
        <v>5.69</v>
      </c>
      <c r="E480">
        <v>0.33400000000000002</v>
      </c>
      <c r="F480">
        <v>6.52</v>
      </c>
      <c r="G480">
        <v>9008.58</v>
      </c>
      <c r="I480" s="14">
        <f t="shared" si="129"/>
        <v>5.8825626582052815E-2</v>
      </c>
      <c r="J480" s="15">
        <f t="shared" si="130"/>
        <v>4.9815498154981652E-2</v>
      </c>
      <c r="K480" s="15">
        <f t="shared" si="131"/>
        <v>7.7419354838709653E-2</v>
      </c>
      <c r="L480" s="15">
        <f t="shared" si="131"/>
        <v>7.8934304153565948E-2</v>
      </c>
      <c r="M480" s="16">
        <f t="shared" si="132"/>
        <v>6.1023784341484477E-2</v>
      </c>
      <c r="O480" s="13">
        <f t="shared" si="133"/>
        <v>6.6248695932327517E-2</v>
      </c>
      <c r="Q480" s="5">
        <f t="shared" si="135"/>
        <v>546.11168869311257</v>
      </c>
      <c r="R480" s="6">
        <f t="shared" si="136"/>
        <v>557.36161208693977</v>
      </c>
      <c r="T480" s="11">
        <f t="shared" si="127"/>
        <v>0.97981575488899586</v>
      </c>
      <c r="V480" s="9">
        <v>42041</v>
      </c>
      <c r="W480">
        <v>120369.5759</v>
      </c>
      <c r="X480">
        <v>7478.4291000000003</v>
      </c>
      <c r="Y480">
        <v>282.84629999999999</v>
      </c>
      <c r="Z480">
        <v>6514.8615</v>
      </c>
      <c r="AC480" s="24">
        <f t="shared" si="137"/>
        <v>5.9314312332654405E-2</v>
      </c>
      <c r="AE480" s="5">
        <f t="shared" si="138"/>
        <v>293.29213205408593</v>
      </c>
      <c r="AF480" s="6">
        <f t="shared" si="139"/>
        <v>557.36161208693977</v>
      </c>
      <c r="AH480" s="1">
        <f t="shared" si="128"/>
        <v>42041</v>
      </c>
      <c r="AI480">
        <f t="shared" si="134"/>
        <v>0.52621516389675016</v>
      </c>
      <c r="AJ480">
        <f t="shared" ca="1" si="122"/>
        <v>0.53478677545881037</v>
      </c>
      <c r="AK480">
        <f t="shared" ca="1" si="123"/>
        <v>0.6166036013915881</v>
      </c>
      <c r="AL480">
        <f t="shared" ca="1" si="124"/>
        <v>0.63747541741433156</v>
      </c>
      <c r="AM480">
        <f t="shared" ca="1" si="125"/>
        <v>0.6514686208580327</v>
      </c>
      <c r="AN480">
        <f t="shared" ca="1" si="126"/>
        <v>0.69322486336252653</v>
      </c>
      <c r="AP480" s="1"/>
      <c r="AQ480" s="26"/>
    </row>
    <row r="481" spans="2:43">
      <c r="B481" s="1">
        <v>42048</v>
      </c>
      <c r="C481">
        <v>32.027999999999999</v>
      </c>
      <c r="D481">
        <v>5.98</v>
      </c>
      <c r="E481">
        <v>0.35299999999999998</v>
      </c>
      <c r="F481">
        <v>6.7590000000000003</v>
      </c>
      <c r="G481">
        <v>9562.23</v>
      </c>
      <c r="I481" s="14">
        <f t="shared" si="129"/>
        <v>7.8420148826559677E-2</v>
      </c>
      <c r="J481" s="15">
        <f t="shared" si="130"/>
        <v>5.0966608084358489E-2</v>
      </c>
      <c r="K481" s="15">
        <f t="shared" si="131"/>
        <v>5.6886227544910017E-2</v>
      </c>
      <c r="L481" s="15">
        <f t="shared" si="131"/>
        <v>3.6656441717791477E-2</v>
      </c>
      <c r="M481" s="16">
        <f t="shared" si="132"/>
        <v>6.1458076633609249E-2</v>
      </c>
      <c r="O481" s="13">
        <f t="shared" si="133"/>
        <v>5.5732356543404915E-2</v>
      </c>
      <c r="Q481" s="5">
        <f t="shared" si="135"/>
        <v>576.54778003987803</v>
      </c>
      <c r="R481" s="6">
        <f t="shared" si="136"/>
        <v>591.61598475521089</v>
      </c>
      <c r="T481" s="11">
        <f t="shared" si="127"/>
        <v>0.9745304300363562</v>
      </c>
      <c r="V481" s="9">
        <v>42048</v>
      </c>
      <c r="W481">
        <v>129810.327</v>
      </c>
      <c r="X481">
        <v>7859.5793000000003</v>
      </c>
      <c r="Y481">
        <v>299.16430000000003</v>
      </c>
      <c r="Z481">
        <v>6753.2101000000002</v>
      </c>
      <c r="AC481" s="24">
        <f t="shared" si="137"/>
        <v>7.4829355585323179E-2</v>
      </c>
      <c r="AE481" s="5">
        <f t="shared" si="138"/>
        <v>315.23899329393868</v>
      </c>
      <c r="AF481" s="6">
        <f t="shared" si="139"/>
        <v>591.61598475521089</v>
      </c>
      <c r="AH481" s="1">
        <f t="shared" si="128"/>
        <v>42048</v>
      </c>
      <c r="AI481">
        <f t="shared" si="134"/>
        <v>0.53284394170717531</v>
      </c>
      <c r="AJ481">
        <f t="shared" ca="1" si="122"/>
        <v>0.53195101129116895</v>
      </c>
      <c r="AK481">
        <f t="shared" ca="1" si="123"/>
        <v>0.61311639256192674</v>
      </c>
      <c r="AL481">
        <f t="shared" ca="1" si="124"/>
        <v>0.63643983751179267</v>
      </c>
      <c r="AM481">
        <f t="shared" ca="1" si="125"/>
        <v>0.6512303862032307</v>
      </c>
      <c r="AN481">
        <f t="shared" ca="1" si="126"/>
        <v>0.69322486336252653</v>
      </c>
      <c r="AP481" s="1"/>
      <c r="AQ481" s="26"/>
    </row>
    <row r="482" spans="2:43">
      <c r="B482" s="1">
        <v>42055</v>
      </c>
      <c r="C482">
        <v>30.475000000000001</v>
      </c>
      <c r="D482">
        <v>5.89</v>
      </c>
      <c r="E482">
        <v>0.36899999999999999</v>
      </c>
      <c r="F482">
        <v>6.6</v>
      </c>
      <c r="G482">
        <v>9436.74</v>
      </c>
      <c r="I482" s="14">
        <f t="shared" si="129"/>
        <v>-4.848882228050444E-2</v>
      </c>
      <c r="J482" s="15">
        <f t="shared" si="130"/>
        <v>-1.5050167224080369E-2</v>
      </c>
      <c r="K482" s="15">
        <f t="shared" si="131"/>
        <v>4.5325779036827329E-2</v>
      </c>
      <c r="L482" s="15">
        <f t="shared" si="131"/>
        <v>-2.3524189968930465E-2</v>
      </c>
      <c r="M482" s="16">
        <f t="shared" si="132"/>
        <v>-1.3123507801004575E-2</v>
      </c>
      <c r="O482" s="13">
        <f t="shared" si="133"/>
        <v>-1.0434350109171986E-2</v>
      </c>
      <c r="Q482" s="5">
        <f t="shared" si="135"/>
        <v>570.53187864827612</v>
      </c>
      <c r="R482" s="6">
        <f t="shared" si="136"/>
        <v>583.85190776407683</v>
      </c>
      <c r="T482" s="11">
        <f t="shared" si="127"/>
        <v>0.97718594571899031</v>
      </c>
      <c r="V482" s="9">
        <v>42055</v>
      </c>
      <c r="W482">
        <v>123516.4929</v>
      </c>
      <c r="X482">
        <v>7741.2912999999999</v>
      </c>
      <c r="Y482">
        <v>312.7627</v>
      </c>
      <c r="Z482">
        <v>6594.3109999999997</v>
      </c>
      <c r="AC482" s="24">
        <f t="shared" si="137"/>
        <v>-4.5313974941994406E-2</v>
      </c>
      <c r="AE482" s="5">
        <f t="shared" si="138"/>
        <v>300.95426145107757</v>
      </c>
      <c r="AF482" s="6">
        <f t="shared" si="139"/>
        <v>583.85190776407683</v>
      </c>
      <c r="AH482" s="1">
        <f t="shared" si="128"/>
        <v>42055</v>
      </c>
      <c r="AI482">
        <f t="shared" si="134"/>
        <v>0.51546335200584348</v>
      </c>
      <c r="AJ482">
        <f t="shared" ca="1" si="122"/>
        <v>0.53184994527619911</v>
      </c>
      <c r="AK482">
        <f t="shared" ca="1" si="123"/>
        <v>0.61073682452948175</v>
      </c>
      <c r="AL482">
        <f t="shared" ca="1" si="124"/>
        <v>0.63531351846275541</v>
      </c>
      <c r="AM482">
        <f t="shared" ca="1" si="125"/>
        <v>0.65086328947162397</v>
      </c>
      <c r="AN482">
        <f t="shared" ca="1" si="126"/>
        <v>0.69152350556481279</v>
      </c>
      <c r="AP482" s="1"/>
      <c r="AQ482" s="26"/>
    </row>
    <row r="483" spans="2:43">
      <c r="B483" s="1">
        <v>42062</v>
      </c>
      <c r="C483">
        <v>29.893000000000001</v>
      </c>
      <c r="D483">
        <v>6.17</v>
      </c>
      <c r="E483">
        <v>0.39700000000000002</v>
      </c>
      <c r="F483">
        <v>7.2359999999999998</v>
      </c>
      <c r="G483">
        <v>9601.61</v>
      </c>
      <c r="I483" s="14">
        <f t="shared" si="129"/>
        <v>-1.9097621000820353E-2</v>
      </c>
      <c r="J483" s="15">
        <f t="shared" si="130"/>
        <v>4.7538200339558578E-2</v>
      </c>
      <c r="K483" s="15">
        <f t="shared" si="131"/>
        <v>7.5880758807588045E-2</v>
      </c>
      <c r="L483" s="15">
        <f t="shared" si="131"/>
        <v>9.6363636363636429E-2</v>
      </c>
      <c r="M483" s="16">
        <f t="shared" si="132"/>
        <v>1.7471075816436699E-2</v>
      </c>
      <c r="O483" s="13">
        <f t="shared" si="133"/>
        <v>5.0171243627490675E-2</v>
      </c>
      <c r="Q483" s="5">
        <f t="shared" si="135"/>
        <v>599.15617252918867</v>
      </c>
      <c r="R483" s="6">
        <f t="shared" si="136"/>
        <v>594.05242871019425</v>
      </c>
      <c r="T483" s="11">
        <f t="shared" si="127"/>
        <v>1.0085914030013743</v>
      </c>
      <c r="V483" s="9">
        <v>42062</v>
      </c>
      <c r="W483">
        <v>121156.3052</v>
      </c>
      <c r="X483">
        <v>8109.2983000000004</v>
      </c>
      <c r="Y483">
        <v>335.88</v>
      </c>
      <c r="Z483">
        <v>7229.9071999999996</v>
      </c>
      <c r="AC483" s="24">
        <f t="shared" si="137"/>
        <v>-9.6383383880207247E-3</v>
      </c>
      <c r="AE483" s="5">
        <f t="shared" si="138"/>
        <v>298.05356243989519</v>
      </c>
      <c r="AF483" s="6">
        <f t="shared" si="139"/>
        <v>594.05242871019425</v>
      </c>
      <c r="AH483" s="1">
        <f t="shared" si="128"/>
        <v>42062</v>
      </c>
      <c r="AI483">
        <f t="shared" si="134"/>
        <v>0.50172938958776525</v>
      </c>
      <c r="AJ483">
        <f t="shared" ca="1" si="122"/>
        <v>0.52930132255829432</v>
      </c>
      <c r="AK483">
        <f t="shared" ca="1" si="123"/>
        <v>0.61017385293290671</v>
      </c>
      <c r="AL483">
        <f t="shared" ca="1" si="124"/>
        <v>0.63409419444345594</v>
      </c>
      <c r="AM483">
        <f t="shared" ca="1" si="125"/>
        <v>0.65032116289241504</v>
      </c>
      <c r="AN483">
        <f t="shared" ca="1" si="126"/>
        <v>0.68287384186742017</v>
      </c>
      <c r="AP483" s="1"/>
      <c r="AQ483" s="26"/>
    </row>
    <row r="484" spans="2:43">
      <c r="B484" s="1">
        <v>42069</v>
      </c>
      <c r="C484">
        <v>30.087</v>
      </c>
      <c r="D484">
        <v>7.02</v>
      </c>
      <c r="E484">
        <v>0.42399999999999999</v>
      </c>
      <c r="F484">
        <v>8.0310000000000006</v>
      </c>
      <c r="G484">
        <v>9928.73</v>
      </c>
      <c r="I484" s="14">
        <f t="shared" si="129"/>
        <v>6.4898136687518981E-3</v>
      </c>
      <c r="J484" s="15">
        <f t="shared" si="130"/>
        <v>0.13776337115072934</v>
      </c>
      <c r="K484" s="15">
        <f t="shared" si="131"/>
        <v>6.8010075566750539E-2</v>
      </c>
      <c r="L484" s="15">
        <f t="shared" si="131"/>
        <v>0.10986733001658378</v>
      </c>
      <c r="M484" s="16">
        <f t="shared" si="132"/>
        <v>3.4069286296777301E-2</v>
      </c>
      <c r="O484" s="13">
        <f t="shared" si="133"/>
        <v>8.0532647600703888E-2</v>
      </c>
      <c r="Q484" s="5">
        <f t="shared" si="135"/>
        <v>647.40780542926848</v>
      </c>
      <c r="R484" s="6">
        <f t="shared" si="136"/>
        <v>614.29137097921773</v>
      </c>
      <c r="T484" s="11">
        <f t="shared" si="127"/>
        <v>1.0539099782522765</v>
      </c>
      <c r="V484" s="9">
        <v>42069</v>
      </c>
      <c r="W484">
        <v>121943.0344</v>
      </c>
      <c r="X484">
        <v>9226.4626000000007</v>
      </c>
      <c r="Y484">
        <v>358.99720000000002</v>
      </c>
      <c r="Z484">
        <v>8024.4025000000001</v>
      </c>
      <c r="AC484" s="24">
        <f t="shared" si="137"/>
        <v>1.988301023334078E-2</v>
      </c>
      <c r="AE484" s="5">
        <f t="shared" si="138"/>
        <v>303.97976447197129</v>
      </c>
      <c r="AF484" s="6">
        <f t="shared" si="139"/>
        <v>614.29137097921773</v>
      </c>
      <c r="AH484" s="1">
        <f t="shared" si="128"/>
        <v>42069</v>
      </c>
      <c r="AI484">
        <f t="shared" si="134"/>
        <v>0.49484622254649141</v>
      </c>
      <c r="AJ484">
        <f t="shared" ca="1" si="122"/>
        <v>0.52853569694676927</v>
      </c>
      <c r="AK484">
        <f t="shared" ca="1" si="123"/>
        <v>0.59954910276427409</v>
      </c>
      <c r="AL484">
        <f t="shared" ca="1" si="124"/>
        <v>0.63198990514237197</v>
      </c>
      <c r="AM484">
        <f t="shared" ca="1" si="125"/>
        <v>0.64869446343420778</v>
      </c>
      <c r="AN484">
        <f t="shared" ca="1" si="126"/>
        <v>0.66279735709527121</v>
      </c>
      <c r="AP484" s="1"/>
      <c r="AQ484" s="26"/>
    </row>
    <row r="485" spans="2:43">
      <c r="B485" s="1">
        <v>42076</v>
      </c>
      <c r="C485">
        <v>31.056999999999999</v>
      </c>
      <c r="D485">
        <v>8.15</v>
      </c>
      <c r="E485">
        <v>0.47099999999999997</v>
      </c>
      <c r="F485">
        <v>10.337</v>
      </c>
      <c r="G485">
        <v>10245.33</v>
      </c>
      <c r="I485" s="14">
        <f t="shared" si="129"/>
        <v>3.2239837803702542E-2</v>
      </c>
      <c r="J485" s="15">
        <f t="shared" si="130"/>
        <v>0.16096866096866114</v>
      </c>
      <c r="K485" s="15">
        <f t="shared" si="131"/>
        <v>0.11084905660377364</v>
      </c>
      <c r="L485" s="15">
        <f t="shared" si="131"/>
        <v>0.28713734279666281</v>
      </c>
      <c r="M485" s="16">
        <f t="shared" si="132"/>
        <v>3.1887260505623516E-2</v>
      </c>
      <c r="O485" s="13">
        <f t="shared" si="133"/>
        <v>0.14779872454320003</v>
      </c>
      <c r="Q485" s="5">
        <f t="shared" si="135"/>
        <v>743.09385333102648</v>
      </c>
      <c r="R485" s="6">
        <f t="shared" si="136"/>
        <v>633.87943995198862</v>
      </c>
      <c r="T485" s="11">
        <f t="shared" si="127"/>
        <v>1.1722952449559021</v>
      </c>
      <c r="V485" s="9">
        <v>42076</v>
      </c>
      <c r="W485">
        <v>125876.6807</v>
      </c>
      <c r="X485">
        <v>10711.633900000001</v>
      </c>
      <c r="Y485">
        <v>398.4325</v>
      </c>
      <c r="Z485">
        <v>10328.438899999999</v>
      </c>
      <c r="AC485" s="24">
        <f t="shared" si="137"/>
        <v>5.5609702674634956E-2</v>
      </c>
      <c r="AE485" s="5">
        <f t="shared" si="138"/>
        <v>320.88398879336319</v>
      </c>
      <c r="AF485" s="6">
        <f t="shared" si="139"/>
        <v>633.87943995198862</v>
      </c>
      <c r="AH485" s="1">
        <f t="shared" si="128"/>
        <v>42076</v>
      </c>
      <c r="AI485">
        <f t="shared" si="134"/>
        <v>0.50622242743457269</v>
      </c>
      <c r="AJ485">
        <f t="shared" ca="1" si="122"/>
        <v>0.52720598367774307</v>
      </c>
      <c r="AK485">
        <f t="shared" ca="1" si="123"/>
        <v>0.57028681165978945</v>
      </c>
      <c r="AL485">
        <f t="shared" ca="1" si="124"/>
        <v>0.62863883026200407</v>
      </c>
      <c r="AM485">
        <f t="shared" ca="1" si="125"/>
        <v>0.64707562924631934</v>
      </c>
      <c r="AN485">
        <f t="shared" ca="1" si="126"/>
        <v>0.65986466949358191</v>
      </c>
      <c r="AP485" s="1"/>
      <c r="AQ485" s="26"/>
    </row>
    <row r="486" spans="2:43">
      <c r="B486" s="1">
        <v>42083</v>
      </c>
      <c r="C486">
        <v>34.503</v>
      </c>
      <c r="D486">
        <v>9.42</v>
      </c>
      <c r="E486">
        <v>0.53</v>
      </c>
      <c r="F486">
        <v>11.211</v>
      </c>
      <c r="G486">
        <v>11385.38</v>
      </c>
      <c r="I486" s="14">
        <f t="shared" si="129"/>
        <v>0.11095727211256734</v>
      </c>
      <c r="J486" s="15">
        <f t="shared" si="130"/>
        <v>0.15582822085889569</v>
      </c>
      <c r="K486" s="15">
        <f t="shared" si="131"/>
        <v>0.12526539278131654</v>
      </c>
      <c r="L486" s="15">
        <f t="shared" si="131"/>
        <v>8.4550643320112195E-2</v>
      </c>
      <c r="M486" s="16">
        <f t="shared" si="132"/>
        <v>0.11127508825972421</v>
      </c>
      <c r="O486" s="13">
        <f t="shared" si="133"/>
        <v>0.11915038226822294</v>
      </c>
      <c r="Q486" s="5">
        <f t="shared" si="135"/>
        <v>831.63377001658512</v>
      </c>
      <c r="R486" s="6">
        <f t="shared" si="136"/>
        <v>704.4144305786707</v>
      </c>
      <c r="T486" s="11">
        <f t="shared" si="127"/>
        <v>1.1806029716532138</v>
      </c>
      <c r="V486" s="9">
        <v>42083</v>
      </c>
      <c r="W486">
        <v>139841.125</v>
      </c>
      <c r="X486">
        <v>12380.808800000001</v>
      </c>
      <c r="Y486">
        <v>448.74650000000003</v>
      </c>
      <c r="Z486">
        <v>11202.3837</v>
      </c>
      <c r="AC486" s="24">
        <f t="shared" si="137"/>
        <v>0.112407243088179</v>
      </c>
      <c r="AE486" s="5">
        <f t="shared" si="138"/>
        <v>356.95367332476332</v>
      </c>
      <c r="AF486" s="6">
        <f t="shared" si="139"/>
        <v>704.4144305786707</v>
      </c>
      <c r="AH486" s="1">
        <f t="shared" si="128"/>
        <v>42083</v>
      </c>
      <c r="AI486">
        <f t="shared" si="134"/>
        <v>0.50673816127180804</v>
      </c>
      <c r="AJ486">
        <f t="shared" ca="1" si="122"/>
        <v>0.52632524963040139</v>
      </c>
      <c r="AK486">
        <f t="shared" ca="1" si="123"/>
        <v>0.56019470455657705</v>
      </c>
      <c r="AL486">
        <f t="shared" ca="1" si="124"/>
        <v>0.6257506558405328</v>
      </c>
      <c r="AM486">
        <f t="shared" ca="1" si="125"/>
        <v>0.64455437871936017</v>
      </c>
      <c r="AN486">
        <f t="shared" ca="1" si="126"/>
        <v>0.65563674370657554</v>
      </c>
      <c r="AP486" s="1"/>
      <c r="AQ486" s="26"/>
    </row>
    <row r="487" spans="2:43">
      <c r="B487" s="1">
        <v>42090</v>
      </c>
      <c r="C487">
        <v>32.415999999999997</v>
      </c>
      <c r="D487">
        <v>8.34</v>
      </c>
      <c r="E487">
        <v>0.51700000000000002</v>
      </c>
      <c r="F487">
        <v>9.9390000000000001</v>
      </c>
      <c r="G487">
        <v>10663.47</v>
      </c>
      <c r="I487" s="14">
        <f t="shared" si="129"/>
        <v>-6.0487493841115403E-2</v>
      </c>
      <c r="J487" s="15">
        <f t="shared" si="130"/>
        <v>-0.11464968152866239</v>
      </c>
      <c r="K487" s="15">
        <f t="shared" si="131"/>
        <v>-2.4528301886792447E-2</v>
      </c>
      <c r="L487" s="15">
        <f t="shared" si="131"/>
        <v>-0.11345999464811352</v>
      </c>
      <c r="M487" s="16">
        <f t="shared" si="132"/>
        <v>-6.3406754978753477E-2</v>
      </c>
      <c r="O487" s="13">
        <f t="shared" si="133"/>
        <v>-7.828136797617094E-2</v>
      </c>
      <c r="Q487" s="5">
        <f t="shared" si="135"/>
        <v>766.53234084450651</v>
      </c>
      <c r="R487" s="6">
        <f t="shared" si="136"/>
        <v>659.74979737547073</v>
      </c>
      <c r="T487" s="11">
        <f t="shared" si="127"/>
        <v>1.1618530902075666</v>
      </c>
      <c r="V487" s="9">
        <v>42090</v>
      </c>
      <c r="W487">
        <v>131383.7855</v>
      </c>
      <c r="X487">
        <v>10961.352999999999</v>
      </c>
      <c r="Y487">
        <v>437.86779999999999</v>
      </c>
      <c r="Z487">
        <v>9931.1913000000004</v>
      </c>
      <c r="AC487" s="24">
        <f t="shared" si="137"/>
        <v>-6.8102249906245513E-2</v>
      </c>
      <c r="AE487" s="5">
        <f t="shared" si="138"/>
        <v>332.64432505904796</v>
      </c>
      <c r="AF487" s="6">
        <f t="shared" si="139"/>
        <v>659.74979737547073</v>
      </c>
      <c r="AH487" s="1">
        <f t="shared" si="128"/>
        <v>42090</v>
      </c>
      <c r="AI487">
        <f t="shared" si="134"/>
        <v>0.5041976918861204</v>
      </c>
      <c r="AJ487">
        <f t="shared" ca="1" si="122"/>
        <v>0.5262179602951792</v>
      </c>
      <c r="AK487">
        <f t="shared" ca="1" si="123"/>
        <v>0.54084590387139442</v>
      </c>
      <c r="AL487">
        <f t="shared" ca="1" si="124"/>
        <v>0.62382406192198603</v>
      </c>
      <c r="AM487">
        <f t="shared" ca="1" si="125"/>
        <v>0.64370931147368493</v>
      </c>
      <c r="AN487">
        <f t="shared" ca="1" si="126"/>
        <v>0.65151458174133192</v>
      </c>
      <c r="AP487" s="1"/>
      <c r="AQ487" s="26"/>
    </row>
    <row r="488" spans="2:43">
      <c r="B488" s="1">
        <v>42097</v>
      </c>
      <c r="C488">
        <v>32.804000000000002</v>
      </c>
      <c r="D488">
        <v>8.48</v>
      </c>
      <c r="E488">
        <v>0.56699999999999995</v>
      </c>
      <c r="F488">
        <v>9.9390000000000001</v>
      </c>
      <c r="G488">
        <v>11071.68</v>
      </c>
      <c r="I488" s="14">
        <f t="shared" si="129"/>
        <v>1.1969397828233141E-2</v>
      </c>
      <c r="J488" s="15">
        <f t="shared" si="130"/>
        <v>1.6786570743405393E-2</v>
      </c>
      <c r="K488" s="15">
        <f t="shared" si="131"/>
        <v>9.6711798839458352E-2</v>
      </c>
      <c r="L488" s="15">
        <f t="shared" si="131"/>
        <v>0</v>
      </c>
      <c r="M488" s="16">
        <f t="shared" si="132"/>
        <v>3.8281159885103166E-2</v>
      </c>
      <c r="O488" s="13">
        <f t="shared" si="133"/>
        <v>3.1366941852774222E-2</v>
      </c>
      <c r="Q488" s="5">
        <f t="shared" si="135"/>
        <v>790.5761162080471</v>
      </c>
      <c r="R488" s="6">
        <f t="shared" si="136"/>
        <v>685.00578485296558</v>
      </c>
      <c r="T488" s="11">
        <f t="shared" si="127"/>
        <v>1.1541159705355508</v>
      </c>
      <c r="V488" s="9">
        <v>42097</v>
      </c>
      <c r="W488">
        <v>132957.24400000001</v>
      </c>
      <c r="X488">
        <v>11145.3565</v>
      </c>
      <c r="Y488">
        <v>480.02280000000002</v>
      </c>
      <c r="Z488">
        <v>9931.1913000000004</v>
      </c>
      <c r="AC488" s="24">
        <f t="shared" si="137"/>
        <v>1.1779751557287846E-2</v>
      </c>
      <c r="AE488" s="5">
        <f t="shared" si="138"/>
        <v>336.56279256518525</v>
      </c>
      <c r="AF488" s="6">
        <f t="shared" si="139"/>
        <v>685.00578485296558</v>
      </c>
      <c r="AH488" s="1">
        <f t="shared" si="128"/>
        <v>42097</v>
      </c>
      <c r="AI488">
        <f t="shared" si="134"/>
        <v>0.49132839460243016</v>
      </c>
      <c r="AJ488">
        <f t="shared" ca="1" si="122"/>
        <v>0.51653853319493415</v>
      </c>
      <c r="AK488">
        <f t="shared" ca="1" si="123"/>
        <v>0.53360193681944956</v>
      </c>
      <c r="AL488">
        <f t="shared" ca="1" si="124"/>
        <v>0.62250078145345578</v>
      </c>
      <c r="AM488">
        <f t="shared" ca="1" si="125"/>
        <v>0.64360820898386828</v>
      </c>
      <c r="AN488">
        <f t="shared" ca="1" si="126"/>
        <v>0.65142153594295937</v>
      </c>
      <c r="AP488" s="1"/>
      <c r="AQ488" s="26"/>
    </row>
    <row r="489" spans="2:43">
      <c r="B489" s="1">
        <v>42104</v>
      </c>
      <c r="C489">
        <v>36.177</v>
      </c>
      <c r="D489">
        <v>8.57</v>
      </c>
      <c r="E489">
        <v>0.53800000000000003</v>
      </c>
      <c r="F489">
        <v>10.058</v>
      </c>
      <c r="G489">
        <v>11686.61</v>
      </c>
      <c r="I489" s="14">
        <f t="shared" si="129"/>
        <v>0.10282282648457497</v>
      </c>
      <c r="J489" s="15">
        <f t="shared" si="130"/>
        <v>1.0613207547169878E-2</v>
      </c>
      <c r="K489" s="15">
        <f t="shared" si="131"/>
        <v>-5.1146384479717644E-2</v>
      </c>
      <c r="L489" s="15">
        <f t="shared" si="131"/>
        <v>1.1973035516651631E-2</v>
      </c>
      <c r="M489" s="16">
        <f t="shared" si="132"/>
        <v>5.5540803202404732E-2</v>
      </c>
      <c r="O489" s="13">
        <f t="shared" si="133"/>
        <v>1.8565671267169709E-2</v>
      </c>
      <c r="Q489" s="5">
        <f t="shared" si="135"/>
        <v>805.25369249324149</v>
      </c>
      <c r="R489" s="6">
        <f t="shared" si="136"/>
        <v>723.05155634199298</v>
      </c>
      <c r="T489" s="11">
        <f t="shared" si="127"/>
        <v>1.1136877936714766</v>
      </c>
      <c r="V489" s="9">
        <v>42104</v>
      </c>
      <c r="W489">
        <v>146607.34479999999</v>
      </c>
      <c r="X489">
        <v>11263.6445</v>
      </c>
      <c r="Y489">
        <v>455.54570000000001</v>
      </c>
      <c r="Z489">
        <v>10050.3655</v>
      </c>
      <c r="AC489" s="24">
        <f t="shared" si="137"/>
        <v>8.9853989578940377E-2</v>
      </c>
      <c r="AE489" s="5">
        <f t="shared" si="138"/>
        <v>366.80430222099648</v>
      </c>
      <c r="AF489" s="6">
        <f t="shared" si="139"/>
        <v>723.05155634199298</v>
      </c>
      <c r="AH489" s="1">
        <f t="shared" si="128"/>
        <v>42104</v>
      </c>
      <c r="AI489">
        <f t="shared" si="134"/>
        <v>0.50730034256022449</v>
      </c>
      <c r="AJ489">
        <f t="shared" ca="1" si="122"/>
        <v>0.50761068034521162</v>
      </c>
      <c r="AK489">
        <f t="shared" ca="1" si="123"/>
        <v>0.53256783158745968</v>
      </c>
      <c r="AL489">
        <f t="shared" ca="1" si="124"/>
        <v>0.62052304138049064</v>
      </c>
      <c r="AM489">
        <f t="shared" ca="1" si="125"/>
        <v>0.64166535930121227</v>
      </c>
      <c r="AN489">
        <f t="shared" ca="1" si="126"/>
        <v>0.65111772339244034</v>
      </c>
      <c r="AP489" s="1"/>
      <c r="AQ489" s="26"/>
    </row>
    <row r="490" spans="2:43">
      <c r="B490" s="1">
        <v>42111</v>
      </c>
      <c r="C490">
        <v>35.085000000000001</v>
      </c>
      <c r="D490">
        <v>8.0299999999999994</v>
      </c>
      <c r="E490">
        <v>0.56499999999999995</v>
      </c>
      <c r="F490">
        <v>9.74</v>
      </c>
      <c r="G490">
        <v>11920.08</v>
      </c>
      <c r="I490" s="14">
        <f t="shared" si="129"/>
        <v>-3.0184924123061618E-2</v>
      </c>
      <c r="J490" s="15">
        <f t="shared" si="130"/>
        <v>-6.301050175029177E-2</v>
      </c>
      <c r="K490" s="15">
        <f t="shared" si="131"/>
        <v>5.0185873605947728E-2</v>
      </c>
      <c r="L490" s="15">
        <f t="shared" si="131"/>
        <v>-3.1616623583217263E-2</v>
      </c>
      <c r="M490" s="16">
        <f t="shared" ref="M490:M492" si="140">+G490/G489-1</f>
        <v>1.9977564066910647E-2</v>
      </c>
      <c r="O490" s="13">
        <f t="shared" ref="O490:O492" si="141">+AVERAGE(I490:L490)</f>
        <v>-1.8656543962655731E-2</v>
      </c>
      <c r="Q490" s="5">
        <f t="shared" ref="Q490:Q492" si="142">+Q489*(1+O490)</f>
        <v>790.23044157815048</v>
      </c>
      <c r="R490" s="6">
        <f t="shared" ref="R490:R492" si="143">+R489*(1+M490)</f>
        <v>737.49636513249459</v>
      </c>
      <c r="T490" s="11">
        <f t="shared" si="127"/>
        <v>1.071504184886636</v>
      </c>
      <c r="V490" s="9">
        <v>42111</v>
      </c>
      <c r="W490">
        <v>142182.5759</v>
      </c>
      <c r="X490">
        <v>10553.9166</v>
      </c>
      <c r="Y490">
        <v>478.66300000000001</v>
      </c>
      <c r="Z490">
        <v>9732.5673999999999</v>
      </c>
      <c r="AC490" s="24">
        <f t="shared" si="137"/>
        <v>-3.2248818679963563E-2</v>
      </c>
      <c r="AE490" s="5">
        <f t="shared" ref="AE490:AE492" si="144">+AE489*(1+AC490)</f>
        <v>354.97529678764101</v>
      </c>
      <c r="AF490" s="6">
        <f t="shared" ref="AF490:AF492" si="145">+AF489*(1+M490)</f>
        <v>737.49636513249459</v>
      </c>
      <c r="AH490" s="1">
        <f t="shared" si="128"/>
        <v>42111</v>
      </c>
      <c r="AI490">
        <f t="shared" ref="AI490:AI492" si="146">+(AE490/$AE$6)/(AF490/$AF$6)</f>
        <v>0.48132480859599636</v>
      </c>
      <c r="AJ490">
        <f t="shared" ref="AJ490:AJ492" ca="1" si="147">+_xlfn.PERCENTILE.INC(OFFSET(AI490,-52,0,52,1),0.1)</f>
        <v>0.50679437940064964</v>
      </c>
      <c r="AK490">
        <f t="shared" ref="AK490:AK492" ca="1" si="148">+_xlfn.PERCENTILE.INC(OFFSET(AI490,-52,0,52,1),0.25)</f>
        <v>0.53106222937552994</v>
      </c>
      <c r="AL490">
        <f t="shared" ref="AL490:AL492" ca="1" si="149">+_xlfn.PERCENTILE.INC(OFFSET(AI490,-52,0,52,1),0.5)</f>
        <v>0.6192300217500335</v>
      </c>
      <c r="AM490">
        <f t="shared" ref="AM490:AM492" ca="1" si="150">+_xlfn.PERCENTILE.INC(OFFSET(AI490,-52,0,52,1),0.75)</f>
        <v>0.63967279781578512</v>
      </c>
      <c r="AN490">
        <f t="shared" ref="AN490:AN492" ca="1" si="151">+_xlfn.PERCENTILE.INC(OFFSET(AI490,-52,0,52,1),0.9)</f>
        <v>0.65111772339244034</v>
      </c>
      <c r="AP490" s="1"/>
      <c r="AQ490" s="26"/>
    </row>
    <row r="491" spans="2:43">
      <c r="B491" s="1">
        <v>42118</v>
      </c>
      <c r="C491">
        <v>34.793999999999997</v>
      </c>
      <c r="D491">
        <v>8.48</v>
      </c>
      <c r="E491">
        <v>0.54300000000000004</v>
      </c>
      <c r="F491">
        <v>10.019</v>
      </c>
      <c r="G491">
        <v>12409.39</v>
      </c>
      <c r="I491" s="14">
        <f t="shared" si="129"/>
        <v>-8.2941427960667724E-3</v>
      </c>
      <c r="J491" s="15">
        <f t="shared" si="130"/>
        <v>5.603985056039873E-2</v>
      </c>
      <c r="K491" s="15">
        <f t="shared" si="131"/>
        <v>-3.8938053097344993E-2</v>
      </c>
      <c r="L491" s="15">
        <f t="shared" si="131"/>
        <v>2.8644763860369515E-2</v>
      </c>
      <c r="M491" s="16">
        <f t="shared" si="140"/>
        <v>4.1049221146166825E-2</v>
      </c>
      <c r="O491" s="13">
        <f t="shared" si="141"/>
        <v>9.3631046318391198E-3</v>
      </c>
      <c r="Q491" s="5">
        <f t="shared" si="142"/>
        <v>797.62945188591118</v>
      </c>
      <c r="R491" s="6">
        <f t="shared" si="143"/>
        <v>767.77001651931255</v>
      </c>
      <c r="T491" s="11">
        <f t="shared" si="127"/>
        <v>1.0388911193770844</v>
      </c>
      <c r="V491" s="9">
        <v>42118</v>
      </c>
      <c r="W491">
        <v>141002.63750000001</v>
      </c>
      <c r="X491">
        <v>11145.3565</v>
      </c>
      <c r="Y491">
        <v>459.62520000000001</v>
      </c>
      <c r="Z491">
        <v>10010.640799999999</v>
      </c>
      <c r="AC491" s="24">
        <f t="shared" si="137"/>
        <v>-2.0110363194151422E-3</v>
      </c>
      <c r="AE491" s="5">
        <f t="shared" si="144"/>
        <v>354.26142857330592</v>
      </c>
      <c r="AF491" s="6">
        <f t="shared" si="145"/>
        <v>767.77001651931255</v>
      </c>
      <c r="AH491" s="1">
        <f t="shared" si="128"/>
        <v>42118</v>
      </c>
      <c r="AI491">
        <f t="shared" si="146"/>
        <v>0.46141607636535625</v>
      </c>
      <c r="AJ491">
        <f t="shared" ca="1" si="147"/>
        <v>0.50627400081829621</v>
      </c>
      <c r="AK491">
        <f t="shared" ca="1" si="148"/>
        <v>0.528892992464289</v>
      </c>
      <c r="AL491">
        <f t="shared" ca="1" si="149"/>
        <v>0.61896652774004102</v>
      </c>
      <c r="AM491">
        <f t="shared" ca="1" si="150"/>
        <v>0.63920555674683532</v>
      </c>
      <c r="AN491">
        <f t="shared" ca="1" si="151"/>
        <v>0.65050904657653619</v>
      </c>
      <c r="AP491" s="1"/>
      <c r="AQ491" s="26"/>
    </row>
    <row r="492" spans="2:43">
      <c r="B492" s="1">
        <v>42125</v>
      </c>
      <c r="C492">
        <v>35.036999999999999</v>
      </c>
      <c r="D492">
        <v>7.78</v>
      </c>
      <c r="E492">
        <v>0.55600000000000005</v>
      </c>
      <c r="F492">
        <v>9.5419999999999998</v>
      </c>
      <c r="G492">
        <v>12050.19</v>
      </c>
      <c r="I492" s="14">
        <f t="shared" si="129"/>
        <v>6.9839627521988135E-3</v>
      </c>
      <c r="J492" s="15">
        <f t="shared" si="130"/>
        <v>-8.254716981132082E-2</v>
      </c>
      <c r="K492" s="15">
        <f t="shared" si="131"/>
        <v>2.3941068139963217E-2</v>
      </c>
      <c r="L492" s="15">
        <f t="shared" si="131"/>
        <v>-4.7609541870446193E-2</v>
      </c>
      <c r="M492" s="16">
        <f t="shared" si="140"/>
        <v>-2.8945822477978278E-2</v>
      </c>
      <c r="O492" s="13">
        <f t="shared" si="141"/>
        <v>-2.4807920197401245E-2</v>
      </c>
      <c r="Q492" s="5">
        <f t="shared" si="142"/>
        <v>777.84192409642867</v>
      </c>
      <c r="R492" s="6">
        <f t="shared" si="143"/>
        <v>745.54628191723009</v>
      </c>
      <c r="T492" s="11">
        <f t="shared" si="127"/>
        <v>1.0433180916631331</v>
      </c>
      <c r="V492" s="9">
        <v>42125</v>
      </c>
      <c r="W492">
        <v>141985.91949999999</v>
      </c>
      <c r="X492">
        <v>10225.338</v>
      </c>
      <c r="Y492">
        <v>470.50389999999999</v>
      </c>
      <c r="Z492">
        <v>9533.9436000000005</v>
      </c>
      <c r="AC492" s="24">
        <f t="shared" si="137"/>
        <v>-2.4650280444334441E-3</v>
      </c>
      <c r="AE492" s="5">
        <f t="shared" si="144"/>
        <v>353.38816421681167</v>
      </c>
      <c r="AF492" s="6">
        <f t="shared" si="145"/>
        <v>745.54628191723009</v>
      </c>
      <c r="AH492" s="1">
        <f t="shared" si="128"/>
        <v>42125</v>
      </c>
      <c r="AI492">
        <f t="shared" si="146"/>
        <v>0.47399896262381813</v>
      </c>
      <c r="AJ492">
        <f t="shared" ca="1" si="147"/>
        <v>0.50440016544096566</v>
      </c>
      <c r="AK492">
        <f t="shared" ca="1" si="148"/>
        <v>0.52812663264787096</v>
      </c>
      <c r="AL492">
        <f t="shared" ca="1" si="149"/>
        <v>0.61818533400182174</v>
      </c>
      <c r="AM492">
        <f t="shared" ca="1" si="150"/>
        <v>0.63920555674683532</v>
      </c>
      <c r="AN492">
        <f t="shared" ca="1" si="151"/>
        <v>0.65050904657653619</v>
      </c>
      <c r="AP492" s="1"/>
      <c r="AQ492" s="26"/>
    </row>
    <row r="493" spans="2:43">
      <c r="B493" s="1">
        <v>42132</v>
      </c>
      <c r="C493">
        <v>35.328000000000003</v>
      </c>
      <c r="D493">
        <v>8.01</v>
      </c>
      <c r="E493">
        <v>0.56200000000000006</v>
      </c>
      <c r="F493">
        <v>9.2230000000000008</v>
      </c>
      <c r="G493">
        <v>12205.09</v>
      </c>
      <c r="I493" s="14">
        <f t="shared" si="129"/>
        <v>8.3055056083569667E-3</v>
      </c>
      <c r="J493" s="15">
        <f t="shared" si="130"/>
        <v>2.9562982005141292E-2</v>
      </c>
      <c r="K493" s="15">
        <f t="shared" si="131"/>
        <v>1.0791366906474753E-2</v>
      </c>
      <c r="L493" s="15">
        <f t="shared" si="131"/>
        <v>-3.3431146510165433E-2</v>
      </c>
      <c r="M493" s="16">
        <f t="shared" ref="M493:M494" si="152">+G493/G492-1</f>
        <v>1.2854569098080582E-2</v>
      </c>
      <c r="O493" s="13">
        <f t="shared" ref="O493:O494" si="153">+AVERAGE(I493:L493)</f>
        <v>3.8071770024518947E-3</v>
      </c>
      <c r="Q493" s="5">
        <f t="shared" ref="Q493:Q494" si="154">+Q492*(1+O493)</f>
        <v>780.80330598139153</v>
      </c>
      <c r="R493" s="6">
        <f t="shared" ref="R493:R494" si="155">+R492*(1+M493)</f>
        <v>755.12995811395217</v>
      </c>
      <c r="T493" s="11">
        <f t="shared" ref="T493:T494" si="156">+Q493/R493</f>
        <v>1.0339985820871977</v>
      </c>
      <c r="V493" s="9">
        <v>42132</v>
      </c>
      <c r="W493">
        <v>143165.8579</v>
      </c>
      <c r="X493">
        <v>10527.6294</v>
      </c>
      <c r="Y493">
        <v>475.94330000000002</v>
      </c>
      <c r="Z493">
        <v>9216.1455000000005</v>
      </c>
      <c r="AC493" s="24">
        <f t="shared" si="137"/>
        <v>7.1996916014391548E-3</v>
      </c>
      <c r="AE493" s="5">
        <f t="shared" ref="AE493:AE494" si="157">+AE492*(1+AC493)</f>
        <v>355.93245001477146</v>
      </c>
      <c r="AF493" s="6">
        <f t="shared" ref="AF493:AF494" si="158">+AF492*(1+M493)</f>
        <v>755.12995811395217</v>
      </c>
      <c r="AH493" s="1">
        <f t="shared" si="128"/>
        <v>42132</v>
      </c>
      <c r="AI493">
        <f t="shared" ref="AI493:AI494" si="159">+(AE493/$AE$6)/(AF493/$AF$6)</f>
        <v>0.47135257473265257</v>
      </c>
      <c r="AJ493">
        <f t="shared" ref="AJ493:AJ494" ca="1" si="160">+_xlfn.PERCENTILE.INC(OFFSET(AI493,-52,0,52,1),0.1)</f>
        <v>0.50197621981760077</v>
      </c>
      <c r="AK493">
        <f t="shared" ref="AK493:AK494" ca="1" si="161">+_xlfn.PERCENTILE.INC(OFFSET(AI493,-52,0,52,1),0.25)</f>
        <v>0.52685904100124503</v>
      </c>
      <c r="AL493">
        <f t="shared" ref="AL493:AL494" ca="1" si="162">+_xlfn.PERCENTILE.INC(OFFSET(AI493,-52,0,52,1),0.5)</f>
        <v>0.61570155506556179</v>
      </c>
      <c r="AM493">
        <f t="shared" ref="AM493:AM494" ca="1" si="163">+_xlfn.PERCENTILE.INC(OFFSET(AI493,-52,0,52,1),0.75)</f>
        <v>0.63920555674683532</v>
      </c>
      <c r="AN493">
        <f t="shared" ref="AN493:AN494" ca="1" si="164">+_xlfn.PERCENTILE.INC(OFFSET(AI493,-52,0,52,1),0.9)</f>
        <v>0.65050904657653619</v>
      </c>
      <c r="AP493" s="1"/>
      <c r="AQ493" s="26"/>
    </row>
    <row r="494" spans="2:43">
      <c r="B494" s="1">
        <v>42139</v>
      </c>
      <c r="C494">
        <v>35.08</v>
      </c>
      <c r="D494">
        <v>7.8</v>
      </c>
      <c r="E494">
        <v>0.55700000000000005</v>
      </c>
      <c r="F494">
        <v>8.9849999999999994</v>
      </c>
      <c r="G494">
        <v>12375.82</v>
      </c>
      <c r="I494" s="14">
        <f t="shared" si="129"/>
        <v>-7.0199275362320401E-3</v>
      </c>
      <c r="J494" s="15">
        <f t="shared" si="130"/>
        <v>-2.6217228464419429E-2</v>
      </c>
      <c r="K494" s="15">
        <f t="shared" si="131"/>
        <v>-8.8967971530249379E-3</v>
      </c>
      <c r="L494" s="15">
        <f t="shared" si="131"/>
        <v>-2.580505258592658E-2</v>
      </c>
      <c r="M494" s="16">
        <f t="shared" si="152"/>
        <v>1.3988426140241428E-2</v>
      </c>
      <c r="O494" s="13">
        <f t="shared" si="153"/>
        <v>-1.6984751434900747E-2</v>
      </c>
      <c r="Q494" s="5">
        <f t="shared" si="154"/>
        <v>767.54155590974881</v>
      </c>
      <c r="R494" s="6">
        <f t="shared" si="155"/>
        <v>765.6930377593128</v>
      </c>
      <c r="T494" s="11">
        <f t="shared" si="156"/>
        <v>1.002414176516278</v>
      </c>
      <c r="V494" s="9">
        <v>42139</v>
      </c>
      <c r="W494">
        <v>142162.91020000001</v>
      </c>
      <c r="X494">
        <v>10251.6242</v>
      </c>
      <c r="Y494">
        <v>471.86380000000003</v>
      </c>
      <c r="Z494">
        <v>8977.7968999999994</v>
      </c>
      <c r="AC494" s="24">
        <f t="shared" si="137"/>
        <v>-9.3219777406808903E-3</v>
      </c>
      <c r="AE494" s="5">
        <f t="shared" si="157"/>
        <v>352.61445563854772</v>
      </c>
      <c r="AF494" s="6">
        <f t="shared" si="158"/>
        <v>765.6930377593128</v>
      </c>
      <c r="AH494" s="1">
        <f t="shared" si="128"/>
        <v>42139</v>
      </c>
      <c r="AI494">
        <f t="shared" si="159"/>
        <v>0.46051673222786726</v>
      </c>
      <c r="AJ494">
        <f t="shared" ca="1" si="160"/>
        <v>0.4955345392506188</v>
      </c>
      <c r="AK494">
        <f t="shared" ca="1" si="161"/>
        <v>0.52623613688496818</v>
      </c>
      <c r="AL494">
        <f t="shared" ca="1" si="162"/>
        <v>0.6123353227103443</v>
      </c>
      <c r="AM494">
        <f t="shared" ca="1" si="163"/>
        <v>0.63860946598161572</v>
      </c>
      <c r="AN494">
        <f t="shared" ca="1" si="164"/>
        <v>0.6480514647799378</v>
      </c>
      <c r="AP494" s="1"/>
      <c r="AQ494" s="26"/>
    </row>
    <row r="495" spans="2:43">
      <c r="B495" s="1">
        <v>42146</v>
      </c>
      <c r="C495">
        <v>32.557000000000002</v>
      </c>
      <c r="D495">
        <v>7.01</v>
      </c>
      <c r="E495">
        <v>0.498</v>
      </c>
      <c r="F495">
        <v>8.7070000000000007</v>
      </c>
      <c r="G495">
        <v>11459.53</v>
      </c>
      <c r="I495" s="14">
        <f t="shared" si="129"/>
        <v>-7.192132269099194E-2</v>
      </c>
      <c r="J495" s="15">
        <f t="shared" si="130"/>
        <v>-0.10128205128205126</v>
      </c>
      <c r="K495" s="15">
        <f t="shared" si="131"/>
        <v>-0.10592459605026938</v>
      </c>
      <c r="L495" s="15">
        <f t="shared" si="131"/>
        <v>-3.0940456316082221E-2</v>
      </c>
      <c r="M495" s="16">
        <f t="shared" ref="M495:M496" si="165">+G495/G494-1</f>
        <v>-7.4038730362917304E-2</v>
      </c>
      <c r="O495" s="13">
        <f t="shared" ref="O495:O496" si="166">+AVERAGE(I495:L495)</f>
        <v>-7.75171065848487E-2</v>
      </c>
      <c r="Q495" s="5">
        <f t="shared" ref="Q495:Q496" si="167">+Q494*(1+O495)</f>
        <v>708.04395531199225</v>
      </c>
      <c r="R495" s="6">
        <f t="shared" ref="R495:R496" si="168">+R494*(1+M495)</f>
        <v>709.00209739588797</v>
      </c>
      <c r="T495" s="11">
        <f t="shared" ref="T495:T496" si="169">+Q495/R495</f>
        <v>0.99864860472569139</v>
      </c>
      <c r="V495" s="9">
        <v>42146</v>
      </c>
      <c r="W495">
        <v>131936.7775</v>
      </c>
      <c r="X495">
        <v>9213.3186000000005</v>
      </c>
      <c r="Y495">
        <v>421.5498</v>
      </c>
      <c r="Z495">
        <v>8699.7235000000001</v>
      </c>
      <c r="AC495" s="24">
        <f t="shared" si="137"/>
        <v>-7.1606998540829747E-2</v>
      </c>
      <c r="AE495" s="5">
        <f t="shared" ref="AE495:AE496" si="170">+AE494*(1+AC495)</f>
        <v>327.36479282816276</v>
      </c>
      <c r="AF495" s="6">
        <f t="shared" ref="AF495:AF496" si="171">+AF494*(1+M495)</f>
        <v>709.00209739588797</v>
      </c>
      <c r="AH495" s="1">
        <f t="shared" si="128"/>
        <v>42146</v>
      </c>
      <c r="AI495">
        <f t="shared" ref="AI495:AI496" si="172">+(AE495/$AE$6)/(AF495/$AF$6)</f>
        <v>0.46172612751153957</v>
      </c>
      <c r="AJ495">
        <f t="shared" ref="AJ495:AJ496" ca="1" si="173">+_xlfn.PERCENTILE.INC(OFFSET(AI495,-52,0,52,1),0.1)</f>
        <v>0.49168017739683628</v>
      </c>
      <c r="AK495">
        <f t="shared" ref="AK495:AK496" ca="1" si="174">+_xlfn.PERCENTILE.INC(OFFSET(AI495,-52,0,52,1),0.25)</f>
        <v>0.52352721092402343</v>
      </c>
      <c r="AL495">
        <f t="shared" ref="AL495:AL496" ca="1" si="175">+_xlfn.PERCENTILE.INC(OFFSET(AI495,-52,0,52,1),0.5)</f>
        <v>0.61070046605178396</v>
      </c>
      <c r="AM495">
        <f t="shared" ref="AM495:AM496" ca="1" si="176">+_xlfn.PERCENTILE.INC(OFFSET(AI495,-52,0,52,1),0.75)</f>
        <v>0.63700680917477215</v>
      </c>
      <c r="AN495">
        <f t="shared" ref="AN495:AN496" ca="1" si="177">+_xlfn.PERCENTILE.INC(OFFSET(AI495,-52,0,52,1),0.9)</f>
        <v>0.64641418399818529</v>
      </c>
      <c r="AP495" s="1"/>
      <c r="AQ495" s="26"/>
    </row>
    <row r="496" spans="2:43">
      <c r="B496" s="1">
        <v>42153</v>
      </c>
      <c r="C496">
        <v>31.64</v>
      </c>
      <c r="D496">
        <v>6.68</v>
      </c>
      <c r="E496">
        <v>0.50600000000000001</v>
      </c>
      <c r="F496">
        <v>8.5869999999999997</v>
      </c>
      <c r="G496">
        <v>10800.86</v>
      </c>
      <c r="I496" s="14">
        <f t="shared" si="129"/>
        <v>-2.8165985809503358E-2</v>
      </c>
      <c r="J496" s="15">
        <f t="shared" si="130"/>
        <v>-4.7075606276747561E-2</v>
      </c>
      <c r="K496" s="15">
        <f t="shared" si="131"/>
        <v>1.6064257028112428E-2</v>
      </c>
      <c r="L496" s="15">
        <f t="shared" si="131"/>
        <v>-1.3782014471115267E-2</v>
      </c>
      <c r="M496" s="16">
        <f t="shared" si="165"/>
        <v>-5.7477924487304488E-2</v>
      </c>
      <c r="O496" s="13">
        <f t="shared" si="166"/>
        <v>-1.823983738231344E-2</v>
      </c>
      <c r="Q496" s="5">
        <f t="shared" si="167"/>
        <v>695.12934870757158</v>
      </c>
      <c r="R496" s="6">
        <f t="shared" si="168"/>
        <v>668.25012838042664</v>
      </c>
      <c r="T496" s="11">
        <f t="shared" si="169"/>
        <v>1.040223292425382</v>
      </c>
      <c r="V496" s="9">
        <v>42153</v>
      </c>
      <c r="W496">
        <v>128219.9716</v>
      </c>
      <c r="X496">
        <v>8779.5961000000007</v>
      </c>
      <c r="Y496">
        <v>428.34899999999999</v>
      </c>
      <c r="Z496">
        <v>8580.5491999999995</v>
      </c>
      <c r="AC496" s="24">
        <f t="shared" si="137"/>
        <v>-2.8368542920636938E-2</v>
      </c>
      <c r="AE496" s="5">
        <f t="shared" si="170"/>
        <v>318.0779306521116</v>
      </c>
      <c r="AF496" s="6">
        <f t="shared" si="171"/>
        <v>668.25012838042664</v>
      </c>
      <c r="AH496" s="1">
        <f t="shared" si="128"/>
        <v>42153</v>
      </c>
      <c r="AI496">
        <f t="shared" si="172"/>
        <v>0.47598633676735141</v>
      </c>
      <c r="AJ496">
        <f t="shared" ca="1" si="173"/>
        <v>0.48232516719663976</v>
      </c>
      <c r="AK496">
        <f t="shared" ca="1" si="174"/>
        <v>0.5134225996444387</v>
      </c>
      <c r="AL496">
        <f t="shared" ca="1" si="175"/>
        <v>0.60971995676942514</v>
      </c>
      <c r="AM496">
        <f t="shared" ca="1" si="176"/>
        <v>0.63639065580008269</v>
      </c>
      <c r="AN496">
        <f t="shared" ca="1" si="177"/>
        <v>0.64382176799366164</v>
      </c>
      <c r="AP496" s="1"/>
      <c r="AQ496" s="26"/>
    </row>
    <row r="497" spans="2:43">
      <c r="B497" s="1">
        <v>42160</v>
      </c>
      <c r="C497">
        <v>32.415999999999997</v>
      </c>
      <c r="D497">
        <v>7.09</v>
      </c>
      <c r="E497">
        <v>0.48499999999999999</v>
      </c>
      <c r="F497">
        <v>8.7859999999999996</v>
      </c>
      <c r="G497">
        <v>11215.76</v>
      </c>
      <c r="I497" s="14">
        <f t="shared" si="129"/>
        <v>2.4525916561314753E-2</v>
      </c>
      <c r="J497" s="15">
        <f t="shared" si="130"/>
        <v>6.1377245508982048E-2</v>
      </c>
      <c r="K497" s="15">
        <f t="shared" si="131"/>
        <v>-4.1501976284584963E-2</v>
      </c>
      <c r="L497" s="15">
        <f t="shared" si="131"/>
        <v>2.317456620472802E-2</v>
      </c>
      <c r="M497" s="16">
        <f t="shared" ref="M497" si="178">+G497/G496-1</f>
        <v>3.8413607805304339E-2</v>
      </c>
      <c r="O497" s="13">
        <f t="shared" ref="O497" si="179">+AVERAGE(I497:L497)</f>
        <v>1.6893937997609965E-2</v>
      </c>
      <c r="Q497" s="5">
        <f t="shared" ref="Q497" si="180">+Q496*(1+O497)</f>
        <v>706.87282082495619</v>
      </c>
      <c r="R497" s="6">
        <f t="shared" ref="R497" si="181">+R496*(1+M497)</f>
        <v>693.92002672787658</v>
      </c>
      <c r="T497" s="11">
        <f t="shared" ref="T497" si="182">+Q497/R497</f>
        <v>1.0186661194347675</v>
      </c>
      <c r="V497" s="9">
        <v>42160</v>
      </c>
      <c r="W497">
        <v>131366.47399999999</v>
      </c>
      <c r="X497">
        <v>9318.4634999999998</v>
      </c>
      <c r="Y497">
        <v>410.67110000000002</v>
      </c>
      <c r="Z497">
        <v>8779.1731</v>
      </c>
      <c r="AC497" s="24">
        <f t="shared" si="137"/>
        <v>2.6468690715309742E-2</v>
      </c>
      <c r="AE497" s="5">
        <f t="shared" ref="AE497" si="183">+AE496*(1+AC497)</f>
        <v>326.49703702190811</v>
      </c>
      <c r="AF497" s="6">
        <f t="shared" ref="AF497" si="184">+AF496*(1+M497)</f>
        <v>693.92002672787658</v>
      </c>
      <c r="AH497" s="1">
        <f t="shared" si="128"/>
        <v>42160</v>
      </c>
      <c r="AI497">
        <f t="shared" ref="AI497" si="185">+(AE497/$AE$6)/(AF497/$AF$6)</f>
        <v>0.4705110451437442</v>
      </c>
      <c r="AJ497">
        <f t="shared" ref="AJ497" ca="1" si="186">+_xlfn.PERCENTILE.INC(OFFSET(AI497,-52,0,52,1),0.1)</f>
        <v>0.47652018395021589</v>
      </c>
      <c r="AK497">
        <f t="shared" ref="AK497" ca="1" si="187">+_xlfn.PERCENTILE.INC(OFFSET(AI497,-52,0,52,1),0.25)</f>
        <v>0.50715979723812032</v>
      </c>
      <c r="AL497">
        <f t="shared" ref="AL497" ca="1" si="188">+_xlfn.PERCENTILE.INC(OFFSET(AI497,-52,0,52,1),0.5)</f>
        <v>0.5902860410860864</v>
      </c>
      <c r="AM497">
        <f t="shared" ref="AM497" ca="1" si="189">+_xlfn.PERCENTILE.INC(OFFSET(AI497,-52,0,52,1),0.75)</f>
        <v>0.63639065580008269</v>
      </c>
      <c r="AN497">
        <f t="shared" ref="AN497" ca="1" si="190">+_xlfn.PERCENTILE.INC(OFFSET(AI497,-52,0,52,1),0.9)</f>
        <v>0.64382176799366164</v>
      </c>
      <c r="AP497" s="1"/>
      <c r="AQ497" s="26"/>
    </row>
    <row r="498" spans="2:43">
      <c r="B498" s="1">
        <v>42167</v>
      </c>
      <c r="C498">
        <v>32.707000000000001</v>
      </c>
      <c r="D498">
        <v>7.1</v>
      </c>
      <c r="E498">
        <v>0.48</v>
      </c>
      <c r="F498">
        <v>9.1039999999999992</v>
      </c>
      <c r="G498">
        <v>11364.05</v>
      </c>
      <c r="I498" s="14">
        <f t="shared" si="129"/>
        <v>8.9770483711748561E-3</v>
      </c>
      <c r="J498" s="15">
        <f t="shared" si="130"/>
        <v>1.4104372355430161E-3</v>
      </c>
      <c r="K498" s="15">
        <f t="shared" si="131"/>
        <v>-1.0309278350515427E-2</v>
      </c>
      <c r="L498" s="15">
        <f t="shared" si="131"/>
        <v>3.6193944912360498E-2</v>
      </c>
      <c r="M498" s="16">
        <f t="shared" ref="M498" si="191">+G498/G497-1</f>
        <v>1.3221573928115404E-2</v>
      </c>
      <c r="O498" s="13">
        <f t="shared" ref="O498" si="192">+AVERAGE(I498:L498)</f>
        <v>9.0680380421407358E-3</v>
      </c>
      <c r="Q498" s="5">
        <f t="shared" ref="Q498" si="193">+Q497*(1+O498)</f>
        <v>713.2827704551521</v>
      </c>
      <c r="R498" s="6">
        <f t="shared" ref="R498" si="194">+R497*(1+M498)</f>
        <v>703.09474166145901</v>
      </c>
      <c r="T498" s="11">
        <f t="shared" ref="T498" si="195">+Q498/R498</f>
        <v>1.0144902645262546</v>
      </c>
      <c r="V498" s="9">
        <v>42167</v>
      </c>
      <c r="W498">
        <v>132546.4124</v>
      </c>
      <c r="X498">
        <v>9331.6065999999992</v>
      </c>
      <c r="Y498">
        <v>406.5915</v>
      </c>
      <c r="Z498">
        <v>9096.9712</v>
      </c>
      <c r="AC498" s="24">
        <f t="shared" si="137"/>
        <v>1.0048024538501779E-2</v>
      </c>
      <c r="AE498" s="5">
        <f t="shared" ref="AE498" si="196">+AE497*(1+AC498)</f>
        <v>329.77768726165237</v>
      </c>
      <c r="AF498" s="6">
        <f t="shared" ref="AF498" si="197">+AF497*(1+M498)</f>
        <v>703.09474166145901</v>
      </c>
      <c r="AH498" s="1">
        <f t="shared" si="128"/>
        <v>42167</v>
      </c>
      <c r="AI498">
        <f t="shared" ref="AI498" si="198">+(AE498/$AE$6)/(AF498/$AF$6)</f>
        <v>0.46903733980767093</v>
      </c>
      <c r="AJ498">
        <f t="shared" ref="AJ498" ca="1" si="199">+_xlfn.PERCENTILE.INC(OFFSET(AI498,-52,0,52,1),0.1)</f>
        <v>0.47419770003817147</v>
      </c>
      <c r="AK498">
        <f t="shared" ref="AK498" ca="1" si="200">+_xlfn.PERCENTILE.INC(OFFSET(AI498,-52,0,52,1),0.25)</f>
        <v>0.50660922781249917</v>
      </c>
      <c r="AL498">
        <f t="shared" ref="AL498" ca="1" si="201">+_xlfn.PERCENTILE.INC(OFFSET(AI498,-52,0,52,1),0.5)</f>
        <v>0.56881370558986788</v>
      </c>
      <c r="AM498">
        <f t="shared" ref="AM498" ca="1" si="202">+_xlfn.PERCENTILE.INC(OFFSET(AI498,-52,0,52,1),0.75)</f>
        <v>0.63639065580008269</v>
      </c>
      <c r="AN498">
        <f t="shared" ref="AN498" ca="1" si="203">+_xlfn.PERCENTILE.INC(OFFSET(AI498,-52,0,52,1),0.9)</f>
        <v>0.64382176799366164</v>
      </c>
      <c r="AP498" s="1"/>
      <c r="AQ498" s="26"/>
    </row>
    <row r="499" spans="2:43">
      <c r="B499" s="1">
        <v>42174</v>
      </c>
      <c r="C499">
        <v>31.882000000000001</v>
      </c>
      <c r="D499">
        <v>6.46</v>
      </c>
      <c r="E499">
        <v>0.44500000000000001</v>
      </c>
      <c r="F499">
        <v>8.7070000000000007</v>
      </c>
      <c r="G499">
        <v>11221.67</v>
      </c>
      <c r="I499" s="14">
        <f t="shared" si="129"/>
        <v>-2.5223958174091177E-2</v>
      </c>
      <c r="J499" s="15">
        <f t="shared" si="130"/>
        <v>-9.0140845070422526E-2</v>
      </c>
      <c r="K499" s="15">
        <f t="shared" si="131"/>
        <v>-7.291666666666663E-2</v>
      </c>
      <c r="L499" s="15">
        <f t="shared" si="131"/>
        <v>-4.3607205623901413E-2</v>
      </c>
      <c r="M499" s="16">
        <f t="shared" ref="M499" si="204">+G499/G498-1</f>
        <v>-1.2528983944984362E-2</v>
      </c>
      <c r="O499" s="13">
        <f t="shared" ref="O499" si="205">+AVERAGE(I499:L499)</f>
        <v>-5.7972168883770436E-2</v>
      </c>
      <c r="Q499" s="5">
        <f t="shared" ref="Q499" si="206">+Q498*(1+O499)</f>
        <v>671.9322212244424</v>
      </c>
      <c r="R499" s="6">
        <f t="shared" ref="R499" si="207">+R498*(1+M499)</f>
        <v>694.28567893137961</v>
      </c>
      <c r="T499" s="11">
        <f t="shared" ref="T499" si="208">+Q499/R499</f>
        <v>0.96780366009948116</v>
      </c>
      <c r="V499" s="9">
        <v>42174</v>
      </c>
      <c r="W499">
        <v>129203.2536</v>
      </c>
      <c r="X499">
        <v>8490.4477000000006</v>
      </c>
      <c r="Y499">
        <v>376.67509999999999</v>
      </c>
      <c r="Z499">
        <v>8699.7235000000001</v>
      </c>
      <c r="AC499" s="24">
        <f t="shared" si="137"/>
        <v>-3.0458427016424032E-2</v>
      </c>
      <c r="AE499" s="5">
        <f t="shared" ref="AE499" si="209">+AE498*(1+AC499)</f>
        <v>319.73317764254824</v>
      </c>
      <c r="AF499" s="6">
        <f t="shared" ref="AF499" si="210">+AF498*(1+M499)</f>
        <v>694.28567893137961</v>
      </c>
      <c r="AH499" s="1">
        <f t="shared" si="128"/>
        <v>42174</v>
      </c>
      <c r="AI499">
        <f t="shared" ref="AI499" si="211">+(AE499/$AE$6)/(AF499/$AF$6)</f>
        <v>0.46052106120735548</v>
      </c>
      <c r="AJ499">
        <f t="shared" ref="AJ499" ca="1" si="212">+_xlfn.PERCENTILE.INC(OFFSET(AI499,-52,0,52,1),0.1)</f>
        <v>0.47161721352176911</v>
      </c>
      <c r="AK499">
        <f t="shared" ref="AK499" ca="1" si="213">+_xlfn.PERCENTILE.INC(OFFSET(AI499,-52,0,52,1),0.25)</f>
        <v>0.50571624354745959</v>
      </c>
      <c r="AL499">
        <f t="shared" ref="AL499" ca="1" si="214">+_xlfn.PERCENTILE.INC(OFFSET(AI499,-52,0,52,1),0.5)</f>
        <v>0.55452191566312958</v>
      </c>
      <c r="AM499">
        <f t="shared" ref="AM499" ca="1" si="215">+_xlfn.PERCENTILE.INC(OFFSET(AI499,-52,0,52,1),0.75)</f>
        <v>0.63479954064994693</v>
      </c>
      <c r="AN499">
        <f t="shared" ref="AN499" ca="1" si="216">+_xlfn.PERCENTILE.INC(OFFSET(AI499,-52,0,52,1),0.9)</f>
        <v>0.64382176799366164</v>
      </c>
      <c r="AP499" s="1"/>
      <c r="AQ499" s="26"/>
    </row>
    <row r="500" spans="2:43">
      <c r="B500" s="1">
        <v>42181</v>
      </c>
      <c r="C500">
        <v>33.523000000000003</v>
      </c>
      <c r="D500">
        <v>7</v>
      </c>
      <c r="E500">
        <v>0.47499999999999998</v>
      </c>
      <c r="F500">
        <v>9.1440000000000001</v>
      </c>
      <c r="G500">
        <v>11684.42</v>
      </c>
      <c r="I500" s="14">
        <f t="shared" si="129"/>
        <v>5.1471049495013022E-2</v>
      </c>
      <c r="J500" s="15">
        <f t="shared" si="130"/>
        <v>8.3591331269349922E-2</v>
      </c>
      <c r="K500" s="15">
        <f t="shared" si="131"/>
        <v>6.7415730337078594E-2</v>
      </c>
      <c r="L500" s="15">
        <f t="shared" si="131"/>
        <v>5.0189502698977817E-2</v>
      </c>
      <c r="M500" s="16">
        <f t="shared" ref="M500:M501" si="217">+G500/G499-1</f>
        <v>4.1237177710625961E-2</v>
      </c>
      <c r="O500" s="13">
        <f t="shared" ref="O500:O501" si="218">+AVERAGE(I500:L500)</f>
        <v>6.3166903450104839E-2</v>
      </c>
      <c r="Q500" s="5">
        <f t="shared" ref="Q500:Q501" si="219">+Q499*(1+O500)</f>
        <v>714.37609896754122</v>
      </c>
      <c r="R500" s="6">
        <f t="shared" ref="R500:R501" si="220">+R499*(1+M500)</f>
        <v>722.91606085541548</v>
      </c>
      <c r="T500" s="11">
        <f t="shared" ref="T500:T501" si="221">+Q500/R500</f>
        <v>0.98818678633620471</v>
      </c>
      <c r="V500" s="9">
        <v>42181</v>
      </c>
      <c r="W500">
        <v>135850.23989999999</v>
      </c>
      <c r="X500">
        <v>9200.1754999999994</v>
      </c>
      <c r="Y500">
        <v>402.512</v>
      </c>
      <c r="Z500">
        <v>9136.6959999999999</v>
      </c>
      <c r="AC500" s="24">
        <f t="shared" si="137"/>
        <v>5.329412132074194E-2</v>
      </c>
      <c r="AE500" s="5">
        <f t="shared" ref="AE500:AE501" si="222">+AE499*(1+AC500)</f>
        <v>336.77307640209654</v>
      </c>
      <c r="AF500" s="6">
        <f t="shared" ref="AF500:AF501" si="223">+AF499*(1+M500)</f>
        <v>722.91606085541548</v>
      </c>
      <c r="AH500" s="1">
        <f t="shared" si="128"/>
        <v>42181</v>
      </c>
      <c r="AI500">
        <f t="shared" ref="AI500:AI501" si="224">+(AE500/$AE$6)/(AF500/$AF$6)</f>
        <v>0.46585363728618523</v>
      </c>
      <c r="AJ500">
        <f t="shared" ref="AJ500:AJ501" ca="1" si="225">+_xlfn.PERCENTILE.INC(OFFSET(AI500,-52,0,52,1),0.1)</f>
        <v>0.47059519810263506</v>
      </c>
      <c r="AK500">
        <f t="shared" ref="AK500:AK501" ca="1" si="226">+_xlfn.PERCENTILE.INC(OFFSET(AI500,-52,0,52,1),0.25)</f>
        <v>0.50358061631153161</v>
      </c>
      <c r="AL500">
        <f t="shared" ref="AL500:AL501" ca="1" si="227">+_xlfn.PERCENTILE.INC(OFFSET(AI500,-52,0,52,1),0.5)</f>
        <v>0.53851546986655441</v>
      </c>
      <c r="AM500">
        <f t="shared" ref="AM500:AM501" ca="1" si="228">+_xlfn.PERCENTILE.INC(OFFSET(AI500,-52,0,52,1),0.75)</f>
        <v>0.6339985102466148</v>
      </c>
      <c r="AN500">
        <f t="shared" ref="AN500:AN501" ca="1" si="229">+_xlfn.PERCENTILE.INC(OFFSET(AI500,-52,0,52,1),0.9)</f>
        <v>0.64365834563505053</v>
      </c>
    </row>
    <row r="501" spans="2:43">
      <c r="B501" s="1">
        <v>42188</v>
      </c>
      <c r="C501">
        <v>34.551000000000002</v>
      </c>
      <c r="D501">
        <v>7.7</v>
      </c>
      <c r="E501">
        <v>0.51200000000000001</v>
      </c>
      <c r="F501">
        <v>8.9049999999999994</v>
      </c>
      <c r="G501">
        <v>11766.12</v>
      </c>
      <c r="I501" s="14">
        <f t="shared" si="129"/>
        <v>3.0665513229722885E-2</v>
      </c>
      <c r="J501" s="15">
        <f t="shared" si="130"/>
        <v>0.10000000000000009</v>
      </c>
      <c r="K501" s="15">
        <f t="shared" si="131"/>
        <v>7.7894736842105239E-2</v>
      </c>
      <c r="L501" s="15">
        <f t="shared" si="131"/>
        <v>-2.6137357830271268E-2</v>
      </c>
      <c r="M501" s="16">
        <f t="shared" si="217"/>
        <v>6.9922169863803063E-3</v>
      </c>
      <c r="O501" s="13">
        <f t="shared" si="218"/>
        <v>4.5605723060389236E-2</v>
      </c>
      <c r="Q501" s="5">
        <f t="shared" si="219"/>
        <v>746.95573749801611</v>
      </c>
      <c r="R501" s="6">
        <f t="shared" si="220"/>
        <v>727.97084681585591</v>
      </c>
      <c r="T501" s="11">
        <f t="shared" si="221"/>
        <v>1.0260791908978224</v>
      </c>
      <c r="V501" s="9">
        <v>42188</v>
      </c>
      <c r="W501">
        <v>140019.35550000001</v>
      </c>
      <c r="X501">
        <v>10120.1931</v>
      </c>
      <c r="Y501">
        <v>433.78829999999999</v>
      </c>
      <c r="Z501">
        <v>8898.3474000000006</v>
      </c>
      <c r="AC501" s="24">
        <f t="shared" si="137"/>
        <v>3.1557611987117755E-2</v>
      </c>
      <c r="AE501" s="5">
        <f t="shared" si="222"/>
        <v>347.40083047490185</v>
      </c>
      <c r="AF501" s="6">
        <f t="shared" si="223"/>
        <v>727.97084681585591</v>
      </c>
      <c r="AH501" s="1">
        <f t="shared" si="128"/>
        <v>42188</v>
      </c>
      <c r="AI501">
        <f t="shared" si="224"/>
        <v>0.47721805343501444</v>
      </c>
      <c r="AJ501">
        <f t="shared" ca="1" si="225"/>
        <v>0.46918471034127823</v>
      </c>
      <c r="AK501">
        <f t="shared" ca="1" si="226"/>
        <v>0.50000859782744678</v>
      </c>
      <c r="AL501">
        <f t="shared" ca="1" si="227"/>
        <v>0.53334927178202485</v>
      </c>
      <c r="AM501">
        <f t="shared" ca="1" si="228"/>
        <v>0.63103344468867117</v>
      </c>
      <c r="AN501">
        <f t="shared" ca="1" si="229"/>
        <v>0.64365834563505053</v>
      </c>
    </row>
    <row r="502" spans="2:43">
      <c r="B502" s="1">
        <v>42195</v>
      </c>
      <c r="C502">
        <v>32.804000000000002</v>
      </c>
      <c r="D502">
        <v>7.67</v>
      </c>
      <c r="E502">
        <v>0.498</v>
      </c>
      <c r="F502">
        <v>9.1039999999999992</v>
      </c>
      <c r="G502">
        <v>11690.01</v>
      </c>
      <c r="I502" s="14">
        <f t="shared" ref="I502:I510" si="230">+C502/C501-1</f>
        <v>-5.0562935949755472E-2</v>
      </c>
      <c r="J502" s="15">
        <f t="shared" ref="J502:J510" si="231">+D502/D501-1</f>
        <v>-3.8961038961039529E-3</v>
      </c>
      <c r="K502" s="15">
        <f t="shared" ref="K502:L510" si="232">+E502/E501-1</f>
        <v>-2.734375E-2</v>
      </c>
      <c r="L502" s="15">
        <f t="shared" si="232"/>
        <v>2.234699606962387E-2</v>
      </c>
      <c r="M502" s="16">
        <f t="shared" ref="M502:M510" si="233">+G502/G501-1</f>
        <v>-6.4685724775882525E-3</v>
      </c>
      <c r="O502" s="13">
        <f t="shared" ref="O502:O510" si="234">+AVERAGE(I502:L502)</f>
        <v>-1.4863948444058889E-2</v>
      </c>
      <c r="Q502" s="5">
        <f t="shared" ref="Q502:Q510" si="235">+Q501*(1+O502)</f>
        <v>735.85302592585163</v>
      </c>
      <c r="R502" s="6">
        <f t="shared" ref="R502:R510" si="236">+R501*(1+M502)</f>
        <v>723.26191463165628</v>
      </c>
      <c r="T502" s="11">
        <f t="shared" ref="T502:T510" si="237">+Q502/R502</f>
        <v>1.0174087851710092</v>
      </c>
      <c r="V502" s="9">
        <v>42195</v>
      </c>
      <c r="W502">
        <v>132939.72519999999</v>
      </c>
      <c r="X502">
        <v>10080.763800000001</v>
      </c>
      <c r="Y502">
        <v>421.5498</v>
      </c>
      <c r="Z502">
        <v>9096.9712</v>
      </c>
      <c r="AC502" s="24">
        <f t="shared" si="137"/>
        <v>-4.3469968493290399E-2</v>
      </c>
      <c r="AE502" s="5">
        <f t="shared" ref="AE502:AE510" si="238">+AE501*(1+AC502)</f>
        <v>332.29932731961492</v>
      </c>
      <c r="AF502" s="6">
        <f t="shared" ref="AF502:AF510" si="239">+AF501*(1+M502)</f>
        <v>723.26191463165628</v>
      </c>
      <c r="AH502" s="1">
        <f t="shared" ref="AH502:AH510" si="240">+B502</f>
        <v>42195</v>
      </c>
      <c r="AI502">
        <f t="shared" ref="AI502:AI510" si="241">+(AE502/$AE$6)/(AF502/$AF$6)</f>
        <v>0.459445355267806</v>
      </c>
      <c r="AJ502">
        <f t="shared" ref="AJ502:AJ510" ca="1" si="242">+_xlfn.PERCENTILE.INC(OFFSET(AI502,-52,0,52,1),0.1)</f>
        <v>0.46918471034127823</v>
      </c>
      <c r="AK502">
        <f t="shared" ref="AK502:AK510" ca="1" si="243">+_xlfn.PERCENTILE.INC(OFFSET(AI502,-52,0,52,1),0.25)</f>
        <v>0.49396676556047608</v>
      </c>
      <c r="AL502">
        <f t="shared" ref="AL502:AL510" ca="1" si="244">+_xlfn.PERCENTILE.INC(OFFSET(AI502,-52,0,52,1),0.5)</f>
        <v>0.53229172146774406</v>
      </c>
      <c r="AM502">
        <f t="shared" ref="AM502:AM510" ca="1" si="245">+_xlfn.PERCENTILE.INC(OFFSET(AI502,-52,0,52,1),0.75)</f>
        <v>0.62670118305646416</v>
      </c>
      <c r="AN502">
        <f t="shared" ref="AN502:AN510" ca="1" si="246">+_xlfn.PERCENTILE.INC(OFFSET(AI502,-52,0,52,1),0.9)</f>
        <v>0.64365834563505053</v>
      </c>
    </row>
    <row r="503" spans="2:43">
      <c r="B503" s="1">
        <v>42202</v>
      </c>
      <c r="C503">
        <v>33.143999999999998</v>
      </c>
      <c r="D503">
        <v>9.17</v>
      </c>
      <c r="E503">
        <v>0.57299999999999995</v>
      </c>
      <c r="F503">
        <v>9.82</v>
      </c>
      <c r="G503">
        <v>12377.74</v>
      </c>
      <c r="I503" s="14">
        <f t="shared" si="230"/>
        <v>1.0364589684184633E-2</v>
      </c>
      <c r="J503" s="15">
        <f t="shared" si="231"/>
        <v>0.19556714471968717</v>
      </c>
      <c r="K503" s="15">
        <f t="shared" si="232"/>
        <v>0.15060240963855409</v>
      </c>
      <c r="L503" s="15">
        <f t="shared" si="232"/>
        <v>7.8646748681898249E-2</v>
      </c>
      <c r="M503" s="16">
        <f t="shared" si="233"/>
        <v>5.8830574139799641E-2</v>
      </c>
      <c r="O503" s="13">
        <f t="shared" si="234"/>
        <v>0.10879522318108104</v>
      </c>
      <c r="Q503" s="5">
        <f t="shared" si="235"/>
        <v>815.91032010992842</v>
      </c>
      <c r="R503" s="6">
        <f t="shared" si="236"/>
        <v>765.81182832288732</v>
      </c>
      <c r="T503" s="11">
        <f t="shared" si="237"/>
        <v>1.0654188012435846</v>
      </c>
      <c r="V503" s="9">
        <v>42202</v>
      </c>
      <c r="W503">
        <v>134316.3199</v>
      </c>
      <c r="X503">
        <v>12052.23</v>
      </c>
      <c r="Y503">
        <v>485.46210000000002</v>
      </c>
      <c r="Z503">
        <v>9812.0169999999998</v>
      </c>
      <c r="AC503" s="24">
        <f t="shared" si="137"/>
        <v>2.706367060322051E-2</v>
      </c>
      <c r="AE503" s="5">
        <f t="shared" si="238"/>
        <v>341.29256685586478</v>
      </c>
      <c r="AF503" s="6">
        <f t="shared" si="239"/>
        <v>765.81182832288732</v>
      </c>
      <c r="AH503" s="1">
        <f t="shared" si="240"/>
        <v>42202</v>
      </c>
      <c r="AI503">
        <f t="shared" si="241"/>
        <v>0.44566113271361807</v>
      </c>
      <c r="AJ503">
        <f t="shared" ca="1" si="242"/>
        <v>0.46617200753833382</v>
      </c>
      <c r="AK503">
        <f t="shared" ca="1" si="243"/>
        <v>0.48882749810082171</v>
      </c>
      <c r="AL503">
        <f t="shared" ca="1" si="244"/>
        <v>0.53038495752274706</v>
      </c>
      <c r="AM503">
        <f t="shared" ca="1" si="245"/>
        <v>0.62231571468923241</v>
      </c>
      <c r="AN503">
        <f t="shared" ca="1" si="246"/>
        <v>0.64365834563505053</v>
      </c>
    </row>
    <row r="504" spans="2:43">
      <c r="B504" s="1">
        <v>42209</v>
      </c>
      <c r="C504">
        <v>30.884</v>
      </c>
      <c r="D504">
        <v>7.92</v>
      </c>
      <c r="E504">
        <v>0.53</v>
      </c>
      <c r="F504">
        <v>8.6669999999999998</v>
      </c>
      <c r="G504">
        <v>10904.07</v>
      </c>
      <c r="I504" s="14">
        <f t="shared" si="230"/>
        <v>-6.8187303886072859E-2</v>
      </c>
      <c r="J504" s="15">
        <f t="shared" si="231"/>
        <v>-0.13631406761177756</v>
      </c>
      <c r="K504" s="15">
        <f t="shared" si="232"/>
        <v>-7.5043630017451846E-2</v>
      </c>
      <c r="L504" s="15">
        <f t="shared" si="232"/>
        <v>-0.11741344195519354</v>
      </c>
      <c r="M504" s="16">
        <f t="shared" si="233"/>
        <v>-0.11905808330115186</v>
      </c>
      <c r="O504" s="13">
        <f t="shared" si="234"/>
        <v>-9.9239610867623951E-2</v>
      </c>
      <c r="Q504" s="5">
        <f t="shared" si="235"/>
        <v>734.93969743934065</v>
      </c>
      <c r="R504" s="6">
        <f t="shared" si="236"/>
        <v>674.63573987341363</v>
      </c>
      <c r="T504" s="11">
        <f t="shared" si="237"/>
        <v>1.0893874338428058</v>
      </c>
      <c r="V504" s="9">
        <v>42209</v>
      </c>
      <c r="W504">
        <v>124680.15640000001</v>
      </c>
      <c r="X504">
        <v>10409.3415</v>
      </c>
      <c r="Y504">
        <v>448.74650000000003</v>
      </c>
      <c r="Z504">
        <v>8659.9987999999994</v>
      </c>
      <c r="AC504" s="24">
        <f t="shared" si="137"/>
        <v>-7.6532543910241932E-2</v>
      </c>
      <c r="AE504" s="5">
        <f t="shared" si="238"/>
        <v>315.17257849672916</v>
      </c>
      <c r="AF504" s="6">
        <f t="shared" si="239"/>
        <v>674.63573987341363</v>
      </c>
      <c r="AH504" s="1">
        <f t="shared" si="240"/>
        <v>42209</v>
      </c>
      <c r="AI504">
        <f t="shared" si="241"/>
        <v>0.46717444669603048</v>
      </c>
      <c r="AJ504">
        <f t="shared" ca="1" si="242"/>
        <v>0.46213887848900415</v>
      </c>
      <c r="AK504">
        <f t="shared" ca="1" si="243"/>
        <v>0.48029811980575088</v>
      </c>
      <c r="AL504">
        <f t="shared" ca="1" si="244"/>
        <v>0.52875557111139682</v>
      </c>
      <c r="AM504">
        <f t="shared" ca="1" si="245"/>
        <v>0.61995752484325228</v>
      </c>
      <c r="AN504">
        <f t="shared" ca="1" si="246"/>
        <v>0.64365834563505053</v>
      </c>
    </row>
    <row r="505" spans="2:43">
      <c r="B505" s="1">
        <v>42216</v>
      </c>
      <c r="C505">
        <v>29.763999999999999</v>
      </c>
      <c r="D505">
        <v>8.1999999999999993</v>
      </c>
      <c r="E505">
        <v>0.54600000000000004</v>
      </c>
      <c r="F505">
        <v>8.8260000000000005</v>
      </c>
      <c r="G505">
        <v>11101.02</v>
      </c>
      <c r="I505" s="14">
        <f t="shared" si="230"/>
        <v>-3.6264732547597545E-2</v>
      </c>
      <c r="J505" s="15">
        <f t="shared" si="231"/>
        <v>3.5353535353535248E-2</v>
      </c>
      <c r="K505" s="15">
        <f t="shared" si="232"/>
        <v>3.0188679245283012E-2</v>
      </c>
      <c r="L505" s="15">
        <f t="shared" si="232"/>
        <v>1.834544825199047E-2</v>
      </c>
      <c r="M505" s="16">
        <f t="shared" si="233"/>
        <v>1.8062063064525624E-2</v>
      </c>
      <c r="O505" s="13">
        <f t="shared" si="234"/>
        <v>1.1905732575802797E-2</v>
      </c>
      <c r="Q505" s="5">
        <f t="shared" si="235"/>
        <v>743.68969293639486</v>
      </c>
      <c r="R505" s="6">
        <f t="shared" si="236"/>
        <v>686.82105315259014</v>
      </c>
      <c r="T505" s="11">
        <f t="shared" si="237"/>
        <v>1.0827997911869052</v>
      </c>
      <c r="V505" s="9">
        <v>42216</v>
      </c>
      <c r="W505">
        <v>120157.05929999999</v>
      </c>
      <c r="X505">
        <v>10777.3485</v>
      </c>
      <c r="Y505">
        <v>462.3449</v>
      </c>
      <c r="Z505">
        <v>8818.8978000000006</v>
      </c>
      <c r="AC505" s="24">
        <f t="shared" si="137"/>
        <v>-2.7608289745881712E-2</v>
      </c>
      <c r="AE505" s="5">
        <f t="shared" si="238"/>
        <v>306.47120262963483</v>
      </c>
      <c r="AF505" s="6">
        <f t="shared" si="239"/>
        <v>686.82105315259014</v>
      </c>
      <c r="AH505" s="1">
        <f t="shared" si="240"/>
        <v>42216</v>
      </c>
      <c r="AI505">
        <f t="shared" si="241"/>
        <v>0.44621696033180064</v>
      </c>
      <c r="AJ505">
        <f t="shared" ca="1" si="242"/>
        <v>0.46213887848900415</v>
      </c>
      <c r="AK505">
        <f t="shared" ca="1" si="243"/>
        <v>0.4769101242680987</v>
      </c>
      <c r="AL505">
        <f t="shared" ca="1" si="244"/>
        <v>0.52777253689012948</v>
      </c>
      <c r="AM505">
        <f t="shared" ca="1" si="245"/>
        <v>0.61899676729102526</v>
      </c>
      <c r="AN505">
        <f t="shared" ca="1" si="246"/>
        <v>0.64333245014245344</v>
      </c>
    </row>
    <row r="506" spans="2:43">
      <c r="B506" s="1">
        <v>42223</v>
      </c>
      <c r="C506">
        <v>30.571999999999999</v>
      </c>
      <c r="D506">
        <v>8.5399999999999991</v>
      </c>
      <c r="E506">
        <v>0.54400000000000004</v>
      </c>
      <c r="F506">
        <v>9.2230000000000008</v>
      </c>
      <c r="G506">
        <v>11167.45</v>
      </c>
      <c r="I506" s="14">
        <f t="shared" si="230"/>
        <v>2.7146888859024276E-2</v>
      </c>
      <c r="J506" s="15">
        <f t="shared" si="231"/>
        <v>4.1463414634146378E-2</v>
      </c>
      <c r="K506" s="15">
        <f t="shared" si="232"/>
        <v>-3.66300366300365E-3</v>
      </c>
      <c r="L506" s="15">
        <f t="shared" si="232"/>
        <v>4.4980738726489999E-2</v>
      </c>
      <c r="M506" s="16">
        <f t="shared" si="233"/>
        <v>5.9841347912175102E-3</v>
      </c>
      <c r="O506" s="13">
        <f t="shared" si="234"/>
        <v>2.7482009639164251E-2</v>
      </c>
      <c r="Q506" s="5">
        <f t="shared" si="235"/>
        <v>764.12778024621991</v>
      </c>
      <c r="R506" s="6">
        <f t="shared" si="236"/>
        <v>690.93108291210126</v>
      </c>
      <c r="T506" s="11">
        <f t="shared" si="237"/>
        <v>1.1059392161452817</v>
      </c>
      <c r="V506" s="9">
        <v>42223</v>
      </c>
      <c r="W506">
        <v>123421.5555</v>
      </c>
      <c r="X506">
        <v>11224.2142</v>
      </c>
      <c r="Y506">
        <v>460.98509999999999</v>
      </c>
      <c r="Z506">
        <v>9216.1455000000005</v>
      </c>
      <c r="AC506" s="24">
        <f t="shared" si="137"/>
        <v>2.9267367487566098E-2</v>
      </c>
      <c r="AE506" s="5">
        <f t="shared" si="238"/>
        <v>315.44080794135266</v>
      </c>
      <c r="AF506" s="6">
        <f t="shared" si="239"/>
        <v>690.93108291210126</v>
      </c>
      <c r="AH506" s="1">
        <f t="shared" si="240"/>
        <v>42223</v>
      </c>
      <c r="AI506">
        <f t="shared" si="241"/>
        <v>0.45654453207091039</v>
      </c>
      <c r="AJ506">
        <f t="shared" ca="1" si="242"/>
        <v>0.4614470814799746</v>
      </c>
      <c r="AK506">
        <f t="shared" ca="1" si="243"/>
        <v>0.47548949323146811</v>
      </c>
      <c r="AL506">
        <f t="shared" ca="1" si="244"/>
        <v>0.52665373662784365</v>
      </c>
      <c r="AM506">
        <f t="shared" ca="1" si="245"/>
        <v>0.61784549085971818</v>
      </c>
      <c r="AN506">
        <f t="shared" ca="1" si="246"/>
        <v>0.64333245014245344</v>
      </c>
    </row>
    <row r="507" spans="2:43">
      <c r="B507" s="1">
        <v>42230</v>
      </c>
      <c r="C507">
        <v>31.370999999999999</v>
      </c>
      <c r="D507">
        <v>9.1300000000000008</v>
      </c>
      <c r="E507">
        <v>0.54800000000000004</v>
      </c>
      <c r="F507">
        <v>9.3030000000000008</v>
      </c>
      <c r="G507">
        <v>11452.99</v>
      </c>
      <c r="I507" s="14">
        <f t="shared" si="230"/>
        <v>2.6135025513541743E-2</v>
      </c>
      <c r="J507" s="15">
        <f t="shared" si="231"/>
        <v>6.9086651053864356E-2</v>
      </c>
      <c r="K507" s="15">
        <f t="shared" si="232"/>
        <v>7.3529411764705621E-3</v>
      </c>
      <c r="L507" s="15">
        <f t="shared" si="232"/>
        <v>8.6739672557736291E-3</v>
      </c>
      <c r="M507" s="16">
        <f t="shared" si="233"/>
        <v>2.5568952625711239E-2</v>
      </c>
      <c r="O507" s="13">
        <f t="shared" si="234"/>
        <v>2.7812146249912573E-2</v>
      </c>
      <c r="Q507" s="5">
        <f t="shared" si="235"/>
        <v>785.37981382404882</v>
      </c>
      <c r="R507" s="6">
        <f t="shared" si="236"/>
        <v>708.59746703871213</v>
      </c>
      <c r="T507" s="11">
        <f t="shared" si="237"/>
        <v>1.1083582010336792</v>
      </c>
      <c r="V507" s="9">
        <v>42230</v>
      </c>
      <c r="W507">
        <v>126646.72040000001</v>
      </c>
      <c r="X507">
        <v>11999.657499999999</v>
      </c>
      <c r="Y507">
        <v>463.7047</v>
      </c>
      <c r="Z507">
        <v>9295.5949999999993</v>
      </c>
      <c r="AC507" s="24">
        <f t="shared" si="137"/>
        <v>2.8300422204844734E-2</v>
      </c>
      <c r="AE507" s="5">
        <f t="shared" si="238"/>
        <v>324.36791598673022</v>
      </c>
      <c r="AF507" s="6">
        <f t="shared" si="239"/>
        <v>708.59746703871213</v>
      </c>
      <c r="AH507" s="1">
        <f t="shared" si="240"/>
        <v>42230</v>
      </c>
      <c r="AI507">
        <f t="shared" si="241"/>
        <v>0.45776047908030321</v>
      </c>
      <c r="AJ507">
        <f t="shared" ca="1" si="242"/>
        <v>0.46061056272315554</v>
      </c>
      <c r="AK507">
        <f t="shared" ca="1" si="243"/>
        <v>0.47333736565102674</v>
      </c>
      <c r="AL507">
        <f t="shared" ca="1" si="244"/>
        <v>0.52622914588889547</v>
      </c>
      <c r="AM507">
        <f t="shared" ca="1" si="245"/>
        <v>0.61245629918478828</v>
      </c>
      <c r="AN507">
        <f t="shared" ca="1" si="246"/>
        <v>0.64333245014245344</v>
      </c>
    </row>
    <row r="508" spans="2:43">
      <c r="B508" s="1">
        <v>42237</v>
      </c>
      <c r="C508">
        <v>28.936</v>
      </c>
      <c r="D508">
        <v>8.43</v>
      </c>
      <c r="E508">
        <v>0.48499999999999999</v>
      </c>
      <c r="F508">
        <v>8.5869999999999997</v>
      </c>
      <c r="G508">
        <v>10495.44</v>
      </c>
      <c r="I508" s="14">
        <f t="shared" si="230"/>
        <v>-7.7619457460712082E-2</v>
      </c>
      <c r="J508" s="15">
        <f t="shared" si="231"/>
        <v>-7.6670317634173202E-2</v>
      </c>
      <c r="K508" s="15">
        <f t="shared" si="232"/>
        <v>-0.11496350364963515</v>
      </c>
      <c r="L508" s="15">
        <f t="shared" si="232"/>
        <v>-7.6964420079544293E-2</v>
      </c>
      <c r="M508" s="16">
        <f t="shared" si="233"/>
        <v>-8.3606988218796974E-2</v>
      </c>
      <c r="O508" s="13">
        <f t="shared" si="234"/>
        <v>-8.6554424706016181E-2</v>
      </c>
      <c r="Q508" s="5">
        <f t="shared" si="235"/>
        <v>717.40171586279018</v>
      </c>
      <c r="R508" s="6">
        <f t="shared" si="236"/>
        <v>649.35376696013714</v>
      </c>
      <c r="T508" s="11">
        <f t="shared" si="237"/>
        <v>1.1047933381848394</v>
      </c>
      <c r="V508" s="9">
        <v>42237</v>
      </c>
      <c r="W508">
        <v>116813.9005</v>
      </c>
      <c r="X508">
        <v>11079.64</v>
      </c>
      <c r="Y508">
        <v>410.67110000000002</v>
      </c>
      <c r="Z508">
        <v>8580.5491999999995</v>
      </c>
      <c r="AC508" s="24">
        <f t="shared" si="137"/>
        <v>-7.7618367843986721E-2</v>
      </c>
      <c r="AE508" s="5">
        <f t="shared" si="238"/>
        <v>299.19100776688481</v>
      </c>
      <c r="AF508" s="6">
        <f t="shared" si="239"/>
        <v>649.35376696013714</v>
      </c>
      <c r="AH508" s="1">
        <f t="shared" si="240"/>
        <v>42237</v>
      </c>
      <c r="AI508">
        <f t="shared" si="241"/>
        <v>0.46075193983628909</v>
      </c>
      <c r="AJ508">
        <f t="shared" ca="1" si="242"/>
        <v>0.46051716512581609</v>
      </c>
      <c r="AK508">
        <f t="shared" ca="1" si="243"/>
        <v>0.47114219233542548</v>
      </c>
      <c r="AL508">
        <f t="shared" ca="1" si="244"/>
        <v>0.52083925795129682</v>
      </c>
      <c r="AM508">
        <f t="shared" ca="1" si="245"/>
        <v>0.61066410757408618</v>
      </c>
      <c r="AN508">
        <f t="shared" ca="1" si="246"/>
        <v>0.64055590087334491</v>
      </c>
    </row>
    <row r="509" spans="2:43">
      <c r="B509" s="1">
        <v>42244</v>
      </c>
      <c r="C509">
        <v>28.059000000000001</v>
      </c>
      <c r="D509">
        <v>8.9</v>
      </c>
      <c r="E509">
        <v>0.51100000000000001</v>
      </c>
      <c r="F509">
        <v>9.3030000000000008</v>
      </c>
      <c r="G509">
        <v>10961.5</v>
      </c>
      <c r="I509" s="14">
        <f t="shared" si="230"/>
        <v>-3.030826651921481E-2</v>
      </c>
      <c r="J509" s="15">
        <f t="shared" si="231"/>
        <v>5.5753262158956263E-2</v>
      </c>
      <c r="K509" s="15">
        <f t="shared" si="232"/>
        <v>5.3608247422680444E-2</v>
      </c>
      <c r="L509" s="15">
        <f t="shared" si="232"/>
        <v>8.3381856294398649E-2</v>
      </c>
      <c r="M509" s="16">
        <f t="shared" si="233"/>
        <v>4.4405951537048516E-2</v>
      </c>
      <c r="O509" s="13">
        <f t="shared" si="234"/>
        <v>4.0608774839205136E-2</v>
      </c>
      <c r="Q509" s="5">
        <f t="shared" si="235"/>
        <v>746.53452061152166</v>
      </c>
      <c r="R509" s="6">
        <f t="shared" si="236"/>
        <v>678.18893886616888</v>
      </c>
      <c r="T509" s="11">
        <f t="shared" si="237"/>
        <v>1.1007766093319311</v>
      </c>
      <c r="V509" s="9">
        <v>42244</v>
      </c>
      <c r="W509">
        <v>113274.08530000001</v>
      </c>
      <c r="X509">
        <v>11697.366</v>
      </c>
      <c r="Y509">
        <v>432.42849999999999</v>
      </c>
      <c r="Z509">
        <v>9295.5949999999993</v>
      </c>
      <c r="AC509" s="24">
        <f t="shared" si="137"/>
        <v>-1.5963963153571292E-2</v>
      </c>
      <c r="AE509" s="5">
        <f t="shared" si="238"/>
        <v>294.41473354301439</v>
      </c>
      <c r="AF509" s="6">
        <f t="shared" si="239"/>
        <v>678.18893886616888</v>
      </c>
      <c r="AH509" s="1">
        <f t="shared" si="240"/>
        <v>42244</v>
      </c>
      <c r="AI509">
        <f t="shared" si="241"/>
        <v>0.43411904363293219</v>
      </c>
      <c r="AJ509">
        <f t="shared" ca="1" si="242"/>
        <v>0.46051716512581609</v>
      </c>
      <c r="AK509">
        <f t="shared" ca="1" si="243"/>
        <v>0.47014261880972585</v>
      </c>
      <c r="AL509">
        <f t="shared" ca="1" si="244"/>
        <v>0.51138184728303404</v>
      </c>
      <c r="AM509">
        <f t="shared" ca="1" si="245"/>
        <v>0.60926606060594346</v>
      </c>
      <c r="AN509">
        <f t="shared" ca="1" si="246"/>
        <v>0.63513739021873805</v>
      </c>
    </row>
    <row r="510" spans="2:43">
      <c r="B510" s="1">
        <v>42251</v>
      </c>
      <c r="C510">
        <v>29.715</v>
      </c>
      <c r="D510">
        <v>9.23</v>
      </c>
      <c r="E510">
        <v>0.50800000000000001</v>
      </c>
      <c r="F510">
        <v>9.6210000000000004</v>
      </c>
      <c r="G510">
        <v>10928.62</v>
      </c>
      <c r="I510" s="14">
        <f t="shared" si="230"/>
        <v>5.9018496739014159E-2</v>
      </c>
      <c r="J510" s="15">
        <f t="shared" si="231"/>
        <v>3.7078651685393371E-2</v>
      </c>
      <c r="K510" s="15">
        <f t="shared" si="232"/>
        <v>-5.8708414872798986E-3</v>
      </c>
      <c r="L510" s="15">
        <f t="shared" si="232"/>
        <v>3.4182521767171847E-2</v>
      </c>
      <c r="M510" s="16">
        <f t="shared" si="233"/>
        <v>-2.9995894722436578E-3</v>
      </c>
      <c r="O510" s="13">
        <f t="shared" si="234"/>
        <v>3.110220717607487E-2</v>
      </c>
      <c r="Q510" s="5">
        <f t="shared" si="235"/>
        <v>769.75339193567299</v>
      </c>
      <c r="R510" s="6">
        <f t="shared" si="236"/>
        <v>676.15465046495387</v>
      </c>
      <c r="T510" s="11">
        <f t="shared" si="237"/>
        <v>1.1384280081581284</v>
      </c>
      <c r="V510" s="9">
        <v>42251</v>
      </c>
      <c r="W510">
        <v>119960.4029</v>
      </c>
      <c r="X510">
        <v>12131.088599999999</v>
      </c>
      <c r="Y510">
        <v>429.7088</v>
      </c>
      <c r="Z510">
        <v>9613.3930999999993</v>
      </c>
      <c r="AC510" s="24">
        <f t="shared" si="137"/>
        <v>5.5190986926488425E-2</v>
      </c>
      <c r="AE510" s="5">
        <f t="shared" si="238"/>
        <v>310.66377325295247</v>
      </c>
      <c r="AF510" s="6">
        <f t="shared" si="239"/>
        <v>676.15465046495387</v>
      </c>
      <c r="AH510" s="1">
        <f t="shared" si="240"/>
        <v>42251</v>
      </c>
      <c r="AI510">
        <f t="shared" si="241"/>
        <v>0.45945668352547198</v>
      </c>
      <c r="AJ510">
        <f t="shared" ca="1" si="242"/>
        <v>0.45955249296381212</v>
      </c>
      <c r="AK510">
        <f t="shared" ca="1" si="243"/>
        <v>0.46857161652976081</v>
      </c>
      <c r="AL510">
        <f t="shared" ca="1" si="244"/>
        <v>0.50701925191601627</v>
      </c>
      <c r="AM510">
        <f t="shared" ca="1" si="245"/>
        <v>0.58102297940789882</v>
      </c>
      <c r="AN510">
        <f t="shared" ca="1" si="246"/>
        <v>0.62403597929832166</v>
      </c>
    </row>
    <row r="511" spans="2:43">
      <c r="B511" s="1">
        <v>42258</v>
      </c>
      <c r="C511">
        <v>29.91</v>
      </c>
      <c r="D511">
        <v>9.4</v>
      </c>
      <c r="E511">
        <v>0.48299999999999998</v>
      </c>
      <c r="F511">
        <v>9.9789999999999992</v>
      </c>
      <c r="G511">
        <v>10887.94</v>
      </c>
      <c r="I511" s="14">
        <f t="shared" ref="I511" si="247">+C511/C510-1</f>
        <v>6.5623422513882979E-3</v>
      </c>
      <c r="J511" s="15">
        <f t="shared" ref="J511" si="248">+D511/D510-1</f>
        <v>1.8418201516793076E-2</v>
      </c>
      <c r="K511" s="15">
        <f t="shared" ref="K511" si="249">+E511/E510-1</f>
        <v>-4.9212598425196874E-2</v>
      </c>
      <c r="L511" s="15">
        <f t="shared" ref="L511" si="250">+F511/F510-1</f>
        <v>3.7210269202785362E-2</v>
      </c>
      <c r="M511" s="16">
        <f t="shared" ref="M511" si="251">+G511/G510-1</f>
        <v>-3.722336397459225E-3</v>
      </c>
      <c r="O511" s="13">
        <f t="shared" ref="O511" si="252">+AVERAGE(I511:L511)</f>
        <v>3.2445536364424654E-3</v>
      </c>
      <c r="Q511" s="5">
        <f t="shared" ref="Q511" si="253">+Q510*(1+O511)</f>
        <v>772.25089810264183</v>
      </c>
      <c r="R511" s="6">
        <f t="shared" ref="R511" si="254">+R510*(1+M511)</f>
        <v>673.63777539921682</v>
      </c>
      <c r="T511" s="11">
        <f t="shared" ref="T511" si="255">+Q511/R511</f>
        <v>1.1463889441844084</v>
      </c>
      <c r="V511" s="9">
        <v>42258</v>
      </c>
      <c r="W511">
        <v>120747.0285</v>
      </c>
      <c r="X511">
        <v>12354.5214</v>
      </c>
      <c r="Y511">
        <v>409.31119999999999</v>
      </c>
      <c r="Z511">
        <v>9970.9159999999993</v>
      </c>
      <c r="AC511" s="24">
        <f t="shared" si="137"/>
        <v>9.4785082312419701E-3</v>
      </c>
      <c r="AE511" s="5">
        <f t="shared" ref="AE511" si="256">+AE510*(1+AC511)</f>
        <v>313.6084023848793</v>
      </c>
      <c r="AF511" s="6">
        <f t="shared" ref="AF511" si="257">+AF510*(1+M511)</f>
        <v>673.63777539921682</v>
      </c>
      <c r="AH511" s="1">
        <f t="shared" ref="AH511" si="258">+B511</f>
        <v>42258</v>
      </c>
      <c r="AI511">
        <f t="shared" ref="AI511" si="259">+(AE511/$AE$6)/(AF511/$AF$6)</f>
        <v>0.46554456094601593</v>
      </c>
      <c r="AJ511">
        <f t="shared" ref="AJ511" ca="1" si="260">+_xlfn.PERCENTILE.INC(OFFSET(AI511,-52,0,52,1),0.1)</f>
        <v>0.45944648809357258</v>
      </c>
      <c r="AK511">
        <f t="shared" ref="AK511" ca="1" si="261">+_xlfn.PERCENTILE.INC(OFFSET(AI511,-52,0,52,1),0.25)</f>
        <v>0.46684424434356919</v>
      </c>
      <c r="AL511">
        <f t="shared" ref="AL511" ca="1" si="262">+_xlfn.PERCENTILE.INC(OFFSET(AI511,-52,0,52,1),0.5)</f>
        <v>0.50648029435319031</v>
      </c>
      <c r="AM511">
        <f t="shared" ref="AM511" ca="1" si="263">+_xlfn.PERCENTILE.INC(OFFSET(AI511,-52,0,52,1),0.75)</f>
        <v>0.56734059951994631</v>
      </c>
      <c r="AN511">
        <f t="shared" ref="AN511" ca="1" si="264">+_xlfn.PERCENTILE.INC(OFFSET(AI511,-52,0,52,1),0.9)</f>
        <v>0.62142786784007198</v>
      </c>
    </row>
    <row r="512" spans="2:43">
      <c r="B512" s="1">
        <v>42265</v>
      </c>
      <c r="C512">
        <v>26.937999999999999</v>
      </c>
      <c r="D512">
        <v>9.41</v>
      </c>
      <c r="E512">
        <v>0.47399999999999998</v>
      </c>
      <c r="F512">
        <v>10.217000000000001</v>
      </c>
      <c r="G512">
        <v>10555.28</v>
      </c>
      <c r="I512" s="14">
        <f t="shared" ref="I512:I575" si="265">+C512/C511-1</f>
        <v>-9.9364760949515296E-2</v>
      </c>
      <c r="J512" s="15">
        <f t="shared" ref="J512:J575" si="266">+D512/D511-1</f>
        <v>1.0638297872340718E-3</v>
      </c>
      <c r="K512" s="15">
        <f t="shared" ref="K512:K575" si="267">+E512/E511-1</f>
        <v>-1.8633540372670843E-2</v>
      </c>
      <c r="L512" s="15">
        <f t="shared" ref="L512:L575" si="268">+F512/F511-1</f>
        <v>2.3850085178875879E-2</v>
      </c>
      <c r="M512" s="16">
        <f t="shared" ref="M512:M575" si="269">+G512/G511-1</f>
        <v>-3.0553070645135794E-2</v>
      </c>
      <c r="O512" s="13">
        <f t="shared" ref="O512:O575" si="270">+AVERAGE(I512:L512)</f>
        <v>-2.3271096589019047E-2</v>
      </c>
      <c r="Q512" s="5">
        <f t="shared" ref="Q512:Q575" si="271">+Q511*(1+O512)</f>
        <v>754.27977286193857</v>
      </c>
      <c r="R512" s="6">
        <f t="shared" ref="R512:R575" si="272">+R511*(1+M512)</f>
        <v>653.05607285821247</v>
      </c>
      <c r="T512" s="11">
        <f t="shared" ref="T512:T575" si="273">+Q512/R512</f>
        <v>1.1550000133383693</v>
      </c>
      <c r="V512" s="9">
        <v>42265</v>
      </c>
      <c r="W512">
        <v>108750.98820000001</v>
      </c>
      <c r="X512">
        <v>12367.664500000001</v>
      </c>
      <c r="Y512">
        <v>401.15219999999999</v>
      </c>
      <c r="Z512">
        <v>10209.2646</v>
      </c>
      <c r="AC512" s="24">
        <f t="shared" ref="AC512:AC575" si="274">+SUMPRODUCT(I512:L512,W511:Z511)/SUM(W511:AA511)</f>
        <v>-8.1924523607348324E-2</v>
      </c>
      <c r="AE512" s="5">
        <f t="shared" ref="AE512:AE575" si="275">+AE511*(1+AC512)</f>
        <v>287.91618342023645</v>
      </c>
      <c r="AF512" s="6">
        <f t="shared" ref="AF512:AF575" si="276">+AF511*(1+M512)</f>
        <v>653.05607285821247</v>
      </c>
      <c r="AH512" s="1">
        <f t="shared" ref="AH512:AH575" si="277">+B512</f>
        <v>42265</v>
      </c>
      <c r="AI512">
        <f t="shared" ref="AI512:AI575" si="278">+(AE512/$AE$6)/(AF512/$AF$6)</f>
        <v>0.44087513367745229</v>
      </c>
      <c r="AJ512">
        <f t="shared" ref="AJ512:AJ575" ca="1" si="279">+_xlfn.PERCENTILE.INC(OFFSET(AI512,-52,0,52,1),0.1)</f>
        <v>0.45944648809357258</v>
      </c>
      <c r="AK512">
        <f t="shared" ref="AK512:AK575" ca="1" si="280">+_xlfn.PERCENTILE.INC(OFFSET(AI512,-52,0,52,1),0.25)</f>
        <v>0.46577636820114288</v>
      </c>
      <c r="AL512">
        <f t="shared" ref="AL512:AL575" ca="1" si="281">+_xlfn.PERCENTILE.INC(OFFSET(AI512,-52,0,52,1),0.5)</f>
        <v>0.5052100596603466</v>
      </c>
      <c r="AM512">
        <f t="shared" ref="AM512:AM575" ca="1" si="282">+_xlfn.PERCENTILE.INC(OFFSET(AI512,-52,0,52,1),0.75)</f>
        <v>0.54884912676968201</v>
      </c>
      <c r="AN512">
        <f t="shared" ref="AN512:AN575" ca="1" si="283">+_xlfn.PERCENTILE.INC(OFFSET(AI512,-52,0,52,1),0.9)</f>
        <v>0.61933930950401539</v>
      </c>
    </row>
    <row r="513" spans="2:40">
      <c r="B513" s="1">
        <v>42272</v>
      </c>
      <c r="C513">
        <v>22.116</v>
      </c>
      <c r="D513">
        <v>9.11</v>
      </c>
      <c r="E513">
        <v>0.45</v>
      </c>
      <c r="F513">
        <v>8.468</v>
      </c>
      <c r="G513">
        <v>9799.31</v>
      </c>
      <c r="I513" s="14">
        <f t="shared" si="265"/>
        <v>-0.1790036379835177</v>
      </c>
      <c r="J513" s="15">
        <f t="shared" si="266"/>
        <v>-3.1880977683315659E-2</v>
      </c>
      <c r="K513" s="15">
        <f t="shared" si="267"/>
        <v>-5.0632911392405E-2</v>
      </c>
      <c r="L513" s="15">
        <f t="shared" si="268"/>
        <v>-0.17118527943623374</v>
      </c>
      <c r="M513" s="16">
        <f t="shared" si="269"/>
        <v>-7.162008018735655E-2</v>
      </c>
      <c r="O513" s="13">
        <f t="shared" si="270"/>
        <v>-0.10817570162386803</v>
      </c>
      <c r="Q513" s="5">
        <f t="shared" si="271"/>
        <v>672.68502921190657</v>
      </c>
      <c r="R513" s="6">
        <f t="shared" si="272"/>
        <v>606.28414455326708</v>
      </c>
      <c r="T513" s="11">
        <f t="shared" si="273"/>
        <v>1.1095210641003421</v>
      </c>
      <c r="V513" s="9">
        <v>42272</v>
      </c>
      <c r="W513">
        <v>89282.004799999995</v>
      </c>
      <c r="X513">
        <v>11973.371300000001</v>
      </c>
      <c r="Y513">
        <v>380.75459999999998</v>
      </c>
      <c r="Z513">
        <v>8461.3749000000007</v>
      </c>
      <c r="AC513" s="24">
        <f t="shared" si="274"/>
        <v>-0.16419384997788022</v>
      </c>
      <c r="AE513" s="5">
        <f t="shared" si="275"/>
        <v>240.64211679353031</v>
      </c>
      <c r="AF513" s="6">
        <f t="shared" si="276"/>
        <v>606.28414455326708</v>
      </c>
      <c r="AH513" s="1">
        <f t="shared" si="277"/>
        <v>42272</v>
      </c>
      <c r="AI513">
        <f t="shared" si="278"/>
        <v>0.39691309587329621</v>
      </c>
      <c r="AJ513">
        <f t="shared" ca="1" si="279"/>
        <v>0.45792896669905347</v>
      </c>
      <c r="AK513">
        <f t="shared" ca="1" si="280"/>
        <v>0.46458995258739683</v>
      </c>
      <c r="AL513">
        <f t="shared" ca="1" si="281"/>
        <v>0.50296354073694283</v>
      </c>
      <c r="AM513">
        <f t="shared" ca="1" si="282"/>
        <v>0.5361850358617144</v>
      </c>
      <c r="AN513">
        <f t="shared" ca="1" si="283"/>
        <v>0.6187290830291875</v>
      </c>
    </row>
    <row r="514" spans="2:40">
      <c r="B514" s="1">
        <v>42279</v>
      </c>
      <c r="C514">
        <v>21.385000000000002</v>
      </c>
      <c r="D514">
        <v>8.5</v>
      </c>
      <c r="E514">
        <v>0.498</v>
      </c>
      <c r="F514">
        <v>8.7460000000000004</v>
      </c>
      <c r="G514">
        <v>10189.5</v>
      </c>
      <c r="I514" s="14">
        <f t="shared" si="265"/>
        <v>-3.3052993308012257E-2</v>
      </c>
      <c r="J514" s="15">
        <f t="shared" si="266"/>
        <v>-6.6959385290889073E-2</v>
      </c>
      <c r="K514" s="15">
        <f t="shared" si="267"/>
        <v>0.10666666666666669</v>
      </c>
      <c r="L514" s="15">
        <f t="shared" si="268"/>
        <v>3.2829475673122444E-2</v>
      </c>
      <c r="M514" s="16">
        <f t="shared" si="269"/>
        <v>3.9818109642413724E-2</v>
      </c>
      <c r="O514" s="13">
        <f t="shared" si="270"/>
        <v>9.8709409352219502E-3</v>
      </c>
      <c r="Q514" s="5">
        <f t="shared" si="271"/>
        <v>679.3250634032654</v>
      </c>
      <c r="R514" s="6">
        <f t="shared" si="272"/>
        <v>630.4252330955461</v>
      </c>
      <c r="T514" s="11">
        <f t="shared" si="273"/>
        <v>1.0775664230119866</v>
      </c>
      <c r="V514" s="9">
        <v>42279</v>
      </c>
      <c r="W514">
        <v>86332.158800000005</v>
      </c>
      <c r="X514">
        <v>11171.6417</v>
      </c>
      <c r="Y514">
        <v>421.5498</v>
      </c>
      <c r="Z514">
        <v>8739.4483</v>
      </c>
      <c r="AC514" s="24">
        <f t="shared" si="274"/>
        <v>-3.1193901670440505E-2</v>
      </c>
      <c r="AE514" s="5">
        <f t="shared" si="275"/>
        <v>233.13555026450624</v>
      </c>
      <c r="AF514" s="6">
        <f t="shared" si="276"/>
        <v>630.4252330955461</v>
      </c>
      <c r="AH514" s="1">
        <f t="shared" si="277"/>
        <v>42279</v>
      </c>
      <c r="AI514">
        <f t="shared" si="278"/>
        <v>0.36980681931107384</v>
      </c>
      <c r="AJ514">
        <f t="shared" ca="1" si="279"/>
        <v>0.4566661267718497</v>
      </c>
      <c r="AK514">
        <f t="shared" ca="1" si="280"/>
        <v>0.46164861472499374</v>
      </c>
      <c r="AL514">
        <f t="shared" ca="1" si="281"/>
        <v>0.4982878060671283</v>
      </c>
      <c r="AM514">
        <f t="shared" ca="1" si="282"/>
        <v>0.53309660674460013</v>
      </c>
      <c r="AN514">
        <f t="shared" ca="1" si="283"/>
        <v>0.61683240124657102</v>
      </c>
    </row>
    <row r="515" spans="2:40">
      <c r="B515" s="1">
        <v>42286</v>
      </c>
      <c r="C515">
        <v>25.721</v>
      </c>
      <c r="D515">
        <v>8.8000000000000007</v>
      </c>
      <c r="E515">
        <v>0.48199999999999998</v>
      </c>
      <c r="F515">
        <v>9.5419999999999998</v>
      </c>
      <c r="G515">
        <v>11166.37</v>
      </c>
      <c r="I515" s="14">
        <f t="shared" si="265"/>
        <v>0.20275894318447496</v>
      </c>
      <c r="J515" s="15">
        <f t="shared" si="266"/>
        <v>3.529411764705892E-2</v>
      </c>
      <c r="K515" s="15">
        <f t="shared" si="267"/>
        <v>-3.2128514056224966E-2</v>
      </c>
      <c r="L515" s="15">
        <f t="shared" si="268"/>
        <v>9.1013034530070813E-2</v>
      </c>
      <c r="M515" s="16">
        <f t="shared" si="269"/>
        <v>9.5870258599538793E-2</v>
      </c>
      <c r="O515" s="13">
        <f t="shared" si="270"/>
        <v>7.4234395326344932E-2</v>
      </c>
      <c r="Q515" s="5">
        <f t="shared" si="271"/>
        <v>729.75434871503774</v>
      </c>
      <c r="R515" s="6">
        <f t="shared" si="272"/>
        <v>690.86426322009061</v>
      </c>
      <c r="T515" s="11">
        <f t="shared" si="273"/>
        <v>1.056291933980898</v>
      </c>
      <c r="V515" s="9">
        <v>42286</v>
      </c>
      <c r="W515">
        <v>103834.5782</v>
      </c>
      <c r="X515">
        <v>11565.934999999999</v>
      </c>
      <c r="Y515">
        <v>407.95139999999998</v>
      </c>
      <c r="Z515">
        <v>9533.9436000000005</v>
      </c>
      <c r="AC515" s="24">
        <f t="shared" si="274"/>
        <v>0.17513529021766536</v>
      </c>
      <c r="AE515" s="5">
        <f t="shared" si="275"/>
        <v>273.96581252013561</v>
      </c>
      <c r="AF515" s="6">
        <f t="shared" si="276"/>
        <v>690.86426322009061</v>
      </c>
      <c r="AH515" s="1">
        <f t="shared" si="277"/>
        <v>42286</v>
      </c>
      <c r="AI515">
        <f t="shared" si="278"/>
        <v>0.39655519485577667</v>
      </c>
      <c r="AJ515">
        <f t="shared" ca="1" si="279"/>
        <v>0.44724971750571163</v>
      </c>
      <c r="AK515">
        <f t="shared" ca="1" si="280"/>
        <v>0.46125004223308946</v>
      </c>
      <c r="AL515">
        <f t="shared" ca="1" si="281"/>
        <v>0.49308730857446081</v>
      </c>
      <c r="AM515">
        <f t="shared" ca="1" si="282"/>
        <v>0.53201561134802844</v>
      </c>
      <c r="AN515">
        <f t="shared" ca="1" si="283"/>
        <v>0.61075863961610044</v>
      </c>
    </row>
    <row r="516" spans="2:40">
      <c r="B516" s="1">
        <v>42293</v>
      </c>
      <c r="C516">
        <v>24.161999999999999</v>
      </c>
      <c r="D516">
        <v>9.75</v>
      </c>
      <c r="E516">
        <v>0.498</v>
      </c>
      <c r="F516">
        <v>9.8989999999999991</v>
      </c>
      <c r="G516">
        <v>11177.05</v>
      </c>
      <c r="I516" s="14">
        <f t="shared" si="265"/>
        <v>-6.0611951323821023E-2</v>
      </c>
      <c r="J516" s="15">
        <f t="shared" si="266"/>
        <v>0.10795454545454541</v>
      </c>
      <c r="K516" s="15">
        <f t="shared" si="267"/>
        <v>3.3195020746888071E-2</v>
      </c>
      <c r="L516" s="15">
        <f t="shared" si="268"/>
        <v>3.7413540138335755E-2</v>
      </c>
      <c r="M516" s="16">
        <f t="shared" si="269"/>
        <v>9.5644332043431923E-4</v>
      </c>
      <c r="O516" s="13">
        <f t="shared" si="270"/>
        <v>2.9487788753987054E-2</v>
      </c>
      <c r="Q516" s="5">
        <f t="shared" si="271"/>
        <v>751.27319079225015</v>
      </c>
      <c r="R516" s="6">
        <f t="shared" si="272"/>
        <v>691.52503572997421</v>
      </c>
      <c r="T516" s="11">
        <f t="shared" si="273"/>
        <v>1.0864005668272092</v>
      </c>
      <c r="V516" s="9">
        <v>42293</v>
      </c>
      <c r="W516">
        <v>97541.573499999999</v>
      </c>
      <c r="X516">
        <v>12814.530199999999</v>
      </c>
      <c r="Y516">
        <v>421.5498</v>
      </c>
      <c r="Z516">
        <v>9891.4665000000005</v>
      </c>
      <c r="AC516" s="24">
        <f t="shared" si="274"/>
        <v>-3.7296080985654144E-2</v>
      </c>
      <c r="AE516" s="5">
        <f t="shared" si="275"/>
        <v>263.74796138908408</v>
      </c>
      <c r="AF516" s="6">
        <f t="shared" si="276"/>
        <v>691.52503572997421</v>
      </c>
      <c r="AH516" s="1">
        <f t="shared" si="277"/>
        <v>42293</v>
      </c>
      <c r="AI516">
        <f t="shared" si="278"/>
        <v>0.38140045227816166</v>
      </c>
      <c r="AJ516">
        <f t="shared" ca="1" si="279"/>
        <v>0.44571671547543634</v>
      </c>
      <c r="AK516">
        <f t="shared" ca="1" si="280"/>
        <v>0.4606942201790557</v>
      </c>
      <c r="AL516">
        <f t="shared" ca="1" si="281"/>
        <v>0.48632660159921326</v>
      </c>
      <c r="AM516">
        <f t="shared" ca="1" si="282"/>
        <v>0.52970768566996407</v>
      </c>
      <c r="AN516">
        <f t="shared" ca="1" si="283"/>
        <v>0.6104461906309957</v>
      </c>
    </row>
    <row r="517" spans="2:40">
      <c r="B517" s="1">
        <v>42300</v>
      </c>
      <c r="C517">
        <v>25.029</v>
      </c>
      <c r="D517">
        <v>10.7</v>
      </c>
      <c r="E517">
        <v>0.501</v>
      </c>
      <c r="F517">
        <v>10.337</v>
      </c>
      <c r="G517">
        <v>11329.28</v>
      </c>
      <c r="I517" s="14">
        <f t="shared" si="265"/>
        <v>3.5882791159672189E-2</v>
      </c>
      <c r="J517" s="15">
        <f t="shared" si="266"/>
        <v>9.7435897435897312E-2</v>
      </c>
      <c r="K517" s="15">
        <f t="shared" si="267"/>
        <v>6.0240963855422436E-3</v>
      </c>
      <c r="L517" s="15">
        <f t="shared" si="268"/>
        <v>4.4246893625618844E-2</v>
      </c>
      <c r="M517" s="16">
        <f t="shared" si="269"/>
        <v>1.3619872864485849E-2</v>
      </c>
      <c r="O517" s="13">
        <f t="shared" si="270"/>
        <v>4.5897419651682647E-2</v>
      </c>
      <c r="Q517" s="5">
        <f t="shared" si="271"/>
        <v>785.75469170310066</v>
      </c>
      <c r="R517" s="6">
        <f t="shared" si="272"/>
        <v>700.94351879922544</v>
      </c>
      <c r="T517" s="11">
        <f t="shared" si="273"/>
        <v>1.1209957302254021</v>
      </c>
      <c r="V517" s="9">
        <v>42300</v>
      </c>
      <c r="W517">
        <v>101042.05740000001</v>
      </c>
      <c r="X517">
        <v>14063.1255</v>
      </c>
      <c r="Y517">
        <v>424.26940000000002</v>
      </c>
      <c r="Z517">
        <v>10328.438899999999</v>
      </c>
      <c r="AC517" s="24">
        <f t="shared" si="274"/>
        <v>4.3000771731791058E-2</v>
      </c>
      <c r="AE517" s="5">
        <f t="shared" si="275"/>
        <v>275.0893272715013</v>
      </c>
      <c r="AF517" s="6">
        <f t="shared" si="276"/>
        <v>700.94351879922544</v>
      </c>
      <c r="AH517" s="1">
        <f t="shared" si="277"/>
        <v>42300</v>
      </c>
      <c r="AI517">
        <f t="shared" si="278"/>
        <v>0.39245576839450941</v>
      </c>
      <c r="AJ517">
        <f t="shared" ca="1" si="279"/>
        <v>0.44135373358106889</v>
      </c>
      <c r="AK517">
        <f t="shared" ca="1" si="280"/>
        <v>0.46051997896248342</v>
      </c>
      <c r="AL517">
        <f t="shared" ca="1" si="281"/>
        <v>0.4792714310155054</v>
      </c>
      <c r="AM517">
        <f t="shared" ca="1" si="282"/>
        <v>0.52861814975850463</v>
      </c>
      <c r="AN517">
        <f t="shared" ca="1" si="283"/>
        <v>0.60510693977118668</v>
      </c>
    </row>
    <row r="518" spans="2:40">
      <c r="B518" s="1">
        <v>42307</v>
      </c>
      <c r="C518">
        <v>28.254000000000001</v>
      </c>
      <c r="D518">
        <v>13.2</v>
      </c>
      <c r="E518">
        <v>0.54900000000000004</v>
      </c>
      <c r="F518">
        <v>13.279</v>
      </c>
      <c r="G518">
        <v>12461.25</v>
      </c>
      <c r="I518" s="14">
        <f t="shared" si="265"/>
        <v>0.12885053338127772</v>
      </c>
      <c r="J518" s="15">
        <f t="shared" si="266"/>
        <v>0.23364485981308403</v>
      </c>
      <c r="K518" s="15">
        <f t="shared" si="267"/>
        <v>9.5808383233533023E-2</v>
      </c>
      <c r="L518" s="15">
        <f t="shared" si="268"/>
        <v>0.28460868724001154</v>
      </c>
      <c r="M518" s="16">
        <f t="shared" si="269"/>
        <v>9.9915440345723638E-2</v>
      </c>
      <c r="O518" s="13">
        <f t="shared" si="270"/>
        <v>0.18572811591697658</v>
      </c>
      <c r="Q518" s="5">
        <f t="shared" si="271"/>
        <v>931.69143016604232</v>
      </c>
      <c r="R518" s="6">
        <f t="shared" si="272"/>
        <v>770.97859913753109</v>
      </c>
      <c r="T518" s="11">
        <f t="shared" si="273"/>
        <v>1.2084530377474751</v>
      </c>
      <c r="V518" s="9">
        <v>42307</v>
      </c>
      <c r="W518">
        <v>114060.71090000001</v>
      </c>
      <c r="X518">
        <v>17348.902399999999</v>
      </c>
      <c r="Y518">
        <v>465.06459999999998</v>
      </c>
      <c r="Z518">
        <v>13268.0715</v>
      </c>
      <c r="AC518" s="24">
        <f t="shared" si="274"/>
        <v>0.15323085262173944</v>
      </c>
      <c r="AE518" s="5">
        <f t="shared" si="275"/>
        <v>317.24149943645415</v>
      </c>
      <c r="AF518" s="6">
        <f t="shared" si="276"/>
        <v>770.97859913753109</v>
      </c>
      <c r="AH518" s="1">
        <f t="shared" si="277"/>
        <v>42307</v>
      </c>
      <c r="AI518">
        <f t="shared" si="278"/>
        <v>0.4114789953850107</v>
      </c>
      <c r="AJ518">
        <f t="shared" ca="1" si="279"/>
        <v>0.4347946526373842</v>
      </c>
      <c r="AK518">
        <f t="shared" ca="1" si="280"/>
        <v>0.46025172005226844</v>
      </c>
      <c r="AL518">
        <f t="shared" ca="1" si="281"/>
        <v>0.47660219510118296</v>
      </c>
      <c r="AM518">
        <f t="shared" ca="1" si="282"/>
        <v>0.52741844113238801</v>
      </c>
      <c r="AN518">
        <f t="shared" ca="1" si="283"/>
        <v>0.57117067530174248</v>
      </c>
    </row>
    <row r="519" spans="2:40">
      <c r="B519" s="1">
        <v>42314</v>
      </c>
      <c r="C519">
        <v>29.131</v>
      </c>
      <c r="D519">
        <v>13.1</v>
      </c>
      <c r="E519">
        <v>0.57199999999999995</v>
      </c>
      <c r="F519">
        <v>13.635999999999999</v>
      </c>
      <c r="G519">
        <v>12899.46</v>
      </c>
      <c r="I519" s="14">
        <f t="shared" si="265"/>
        <v>3.1039852764210396E-2</v>
      </c>
      <c r="J519" s="15">
        <f t="shared" si="266"/>
        <v>-7.575757575757569E-3</v>
      </c>
      <c r="K519" s="15">
        <f t="shared" si="267"/>
        <v>4.1894353369763104E-2</v>
      </c>
      <c r="L519" s="15">
        <f t="shared" si="268"/>
        <v>2.6884554559831297E-2</v>
      </c>
      <c r="M519" s="16">
        <f t="shared" si="269"/>
        <v>3.5165814023472741E-2</v>
      </c>
      <c r="O519" s="13">
        <f t="shared" si="270"/>
        <v>2.3060750779511807E-2</v>
      </c>
      <c r="Q519" s="5">
        <f t="shared" si="271"/>
        <v>953.17693404050829</v>
      </c>
      <c r="R519" s="6">
        <f t="shared" si="272"/>
        <v>798.09068917087905</v>
      </c>
      <c r="T519" s="11">
        <f t="shared" si="273"/>
        <v>1.1943215814618078</v>
      </c>
      <c r="V519" s="9">
        <v>42314</v>
      </c>
      <c r="W519">
        <v>117600.5261</v>
      </c>
      <c r="X519">
        <v>17217.471399999999</v>
      </c>
      <c r="Y519">
        <v>484.10230000000001</v>
      </c>
      <c r="Z519">
        <v>13625.5944</v>
      </c>
      <c r="AC519" s="24">
        <f t="shared" si="274"/>
        <v>2.6079059286215713E-2</v>
      </c>
      <c r="AE519" s="5">
        <f t="shared" si="275"/>
        <v>325.5148593083054</v>
      </c>
      <c r="AF519" s="6">
        <f t="shared" si="276"/>
        <v>798.09068917087905</v>
      </c>
      <c r="AH519" s="1">
        <f t="shared" si="277"/>
        <v>42314</v>
      </c>
      <c r="AI519">
        <f t="shared" si="278"/>
        <v>0.40786700524783276</v>
      </c>
      <c r="AJ519">
        <f t="shared" ca="1" si="279"/>
        <v>0.41374300020980287</v>
      </c>
      <c r="AK519">
        <f t="shared" ca="1" si="280"/>
        <v>0.4594538514610555</v>
      </c>
      <c r="AL519">
        <f t="shared" ca="1" si="281"/>
        <v>0.47499264969558475</v>
      </c>
      <c r="AM519">
        <f t="shared" ca="1" si="282"/>
        <v>0.52644843225444227</v>
      </c>
      <c r="AN519">
        <f t="shared" ca="1" si="283"/>
        <v>0.56359837789264555</v>
      </c>
    </row>
    <row r="520" spans="2:40">
      <c r="B520" s="1">
        <v>42321</v>
      </c>
      <c r="C520">
        <v>28.497</v>
      </c>
      <c r="D520">
        <v>14.7</v>
      </c>
      <c r="E520">
        <v>0.62</v>
      </c>
      <c r="F520">
        <v>14.789</v>
      </c>
      <c r="G520">
        <v>13182.72</v>
      </c>
      <c r="I520" s="14">
        <f t="shared" si="265"/>
        <v>-2.1763756822628877E-2</v>
      </c>
      <c r="J520" s="15">
        <f t="shared" si="266"/>
        <v>0.12213740458015265</v>
      </c>
      <c r="K520" s="15">
        <f t="shared" si="267"/>
        <v>8.3916083916083961E-2</v>
      </c>
      <c r="L520" s="15">
        <f t="shared" si="268"/>
        <v>8.4555588149017424E-2</v>
      </c>
      <c r="M520" s="16">
        <f t="shared" si="269"/>
        <v>2.1959058751296556E-2</v>
      </c>
      <c r="O520" s="13">
        <f t="shared" si="270"/>
        <v>6.721132995565629E-2</v>
      </c>
      <c r="Q520" s="5">
        <f t="shared" si="271"/>
        <v>1017.2412234604257</v>
      </c>
      <c r="R520" s="6">
        <f t="shared" si="272"/>
        <v>815.6160095032451</v>
      </c>
      <c r="T520" s="11">
        <f t="shared" si="273"/>
        <v>1.2472060523676838</v>
      </c>
      <c r="V520" s="9">
        <v>42321</v>
      </c>
      <c r="W520">
        <v>115043.9929</v>
      </c>
      <c r="X520">
        <v>19320.368600000002</v>
      </c>
      <c r="Y520">
        <v>524.89739999999995</v>
      </c>
      <c r="Z520">
        <v>14777.6126</v>
      </c>
      <c r="AC520" s="24">
        <f t="shared" si="274"/>
        <v>4.9434199564617589E-3</v>
      </c>
      <c r="AE520" s="5">
        <f t="shared" si="275"/>
        <v>327.12401595993492</v>
      </c>
      <c r="AF520" s="6">
        <f t="shared" si="276"/>
        <v>815.6160095032451</v>
      </c>
      <c r="AH520" s="1">
        <f t="shared" si="277"/>
        <v>42321</v>
      </c>
      <c r="AI520">
        <f t="shared" si="278"/>
        <v>0.40107601144216309</v>
      </c>
      <c r="AJ520">
        <f t="shared" ca="1" si="279"/>
        <v>0.40822820426155054</v>
      </c>
      <c r="AK520">
        <f t="shared" ca="1" si="280"/>
        <v>0.4590241362209303</v>
      </c>
      <c r="AL520">
        <f t="shared" ca="1" si="281"/>
        <v>0.47267576867823535</v>
      </c>
      <c r="AM520">
        <f t="shared" ca="1" si="282"/>
        <v>0.52622215489282276</v>
      </c>
      <c r="AN520">
        <f t="shared" ca="1" si="283"/>
        <v>0.54224416427429845</v>
      </c>
    </row>
    <row r="521" spans="2:40">
      <c r="B521" s="1">
        <v>42328</v>
      </c>
      <c r="C521">
        <v>29.228000000000002</v>
      </c>
      <c r="D521">
        <v>15.4</v>
      </c>
      <c r="E521">
        <v>0.61799999999999999</v>
      </c>
      <c r="F521">
        <v>16.062000000000001</v>
      </c>
      <c r="G521">
        <v>14173.87</v>
      </c>
      <c r="I521" s="14">
        <f t="shared" si="265"/>
        <v>2.5651822998912222E-2</v>
      </c>
      <c r="J521" s="15">
        <f t="shared" si="266"/>
        <v>4.7619047619047672E-2</v>
      </c>
      <c r="K521" s="15">
        <f t="shared" si="267"/>
        <v>-3.225806451612856E-3</v>
      </c>
      <c r="L521" s="15">
        <f t="shared" si="268"/>
        <v>8.6077490026370995E-2</v>
      </c>
      <c r="M521" s="16">
        <f t="shared" si="269"/>
        <v>7.5185545926789166E-2</v>
      </c>
      <c r="O521" s="13">
        <f t="shared" si="270"/>
        <v>3.9030638548179508E-2</v>
      </c>
      <c r="Q521" s="5">
        <f t="shared" si="271"/>
        <v>1056.9447979696174</v>
      </c>
      <c r="R521" s="6">
        <f t="shared" si="272"/>
        <v>876.93854444437579</v>
      </c>
      <c r="T521" s="11">
        <f t="shared" si="273"/>
        <v>1.2052666685318214</v>
      </c>
      <c r="V521" s="9">
        <v>42328</v>
      </c>
      <c r="W521">
        <v>117993.8389</v>
      </c>
      <c r="X521">
        <v>20240.386200000001</v>
      </c>
      <c r="Y521">
        <v>523.5376</v>
      </c>
      <c r="Z521">
        <v>16048.8051</v>
      </c>
      <c r="AC521" s="24">
        <f t="shared" si="274"/>
        <v>3.435250718867728E-2</v>
      </c>
      <c r="AE521" s="5">
        <f t="shared" si="275"/>
        <v>338.36154606978755</v>
      </c>
      <c r="AF521" s="6">
        <f t="shared" si="276"/>
        <v>876.93854444437579</v>
      </c>
      <c r="AH521" s="1">
        <f t="shared" si="277"/>
        <v>42328</v>
      </c>
      <c r="AI521">
        <f t="shared" si="278"/>
        <v>0.38584408019626038</v>
      </c>
      <c r="AJ521">
        <f t="shared" ca="1" si="279"/>
        <v>0.40175511082273008</v>
      </c>
      <c r="AK521">
        <f t="shared" ca="1" si="280"/>
        <v>0.45745649232795499</v>
      </c>
      <c r="AL521">
        <f t="shared" ca="1" si="281"/>
        <v>0.47093180993819839</v>
      </c>
      <c r="AM521">
        <f t="shared" ca="1" si="282"/>
        <v>0.5181513049785702</v>
      </c>
      <c r="AN521">
        <f t="shared" ca="1" si="283"/>
        <v>0.53375353584190444</v>
      </c>
    </row>
    <row r="522" spans="2:40">
      <c r="B522" s="1">
        <v>42335</v>
      </c>
      <c r="C522">
        <v>27.279</v>
      </c>
      <c r="D522">
        <v>12.2</v>
      </c>
      <c r="E522">
        <v>0.59099999999999997</v>
      </c>
      <c r="F522">
        <v>14.71</v>
      </c>
      <c r="G522">
        <v>13165.4</v>
      </c>
      <c r="I522" s="14">
        <f t="shared" si="265"/>
        <v>-6.6682633091556087E-2</v>
      </c>
      <c r="J522" s="15">
        <f t="shared" si="266"/>
        <v>-0.20779220779220786</v>
      </c>
      <c r="K522" s="15">
        <f t="shared" si="267"/>
        <v>-4.3689320388349606E-2</v>
      </c>
      <c r="L522" s="15">
        <f t="shared" si="268"/>
        <v>-8.4173826422612397E-2</v>
      </c>
      <c r="M522" s="16">
        <f t="shared" si="269"/>
        <v>-7.1149939995216682E-2</v>
      </c>
      <c r="O522" s="13">
        <f t="shared" si="270"/>
        <v>-0.10058449692368149</v>
      </c>
      <c r="Q522" s="5">
        <f t="shared" si="271"/>
        <v>950.63253718974124</v>
      </c>
      <c r="R522" s="6">
        <f t="shared" si="272"/>
        <v>814.54441962766577</v>
      </c>
      <c r="T522" s="11">
        <f t="shared" si="273"/>
        <v>1.1670726780306007</v>
      </c>
      <c r="V522" s="9">
        <v>42335</v>
      </c>
      <c r="W522">
        <v>110127.583</v>
      </c>
      <c r="X522">
        <v>16034.591700000001</v>
      </c>
      <c r="Y522">
        <v>500.42039999999997</v>
      </c>
      <c r="Z522">
        <v>14698.1631</v>
      </c>
      <c r="AC522" s="24">
        <f t="shared" si="274"/>
        <v>-8.6867740363515106E-2</v>
      </c>
      <c r="AE522" s="5">
        <f t="shared" si="275"/>
        <v>308.96884313679971</v>
      </c>
      <c r="AF522" s="6">
        <f t="shared" si="276"/>
        <v>814.54441962766577</v>
      </c>
      <c r="AH522" s="1">
        <f t="shared" si="277"/>
        <v>42335</v>
      </c>
      <c r="AI522">
        <f t="shared" si="278"/>
        <v>0.37931490989531497</v>
      </c>
      <c r="AJ522">
        <f t="shared" ca="1" si="279"/>
        <v>0.39732938743018292</v>
      </c>
      <c r="AK522">
        <f t="shared" ca="1" si="280"/>
        <v>0.45396263913613294</v>
      </c>
      <c r="AL522">
        <f t="shared" ca="1" si="281"/>
        <v>0.46977419247570756</v>
      </c>
      <c r="AM522">
        <f t="shared" ca="1" si="282"/>
        <v>0.50934109492162927</v>
      </c>
      <c r="AN522">
        <f t="shared" ca="1" si="283"/>
        <v>0.53273349765928901</v>
      </c>
    </row>
    <row r="523" spans="2:40">
      <c r="B523" s="1">
        <v>42342</v>
      </c>
      <c r="C523">
        <v>25.818000000000001</v>
      </c>
      <c r="D523">
        <v>12.5</v>
      </c>
      <c r="E523">
        <v>0.58499999999999996</v>
      </c>
      <c r="F523">
        <v>14.71</v>
      </c>
      <c r="G523">
        <v>13070.63</v>
      </c>
      <c r="I523" s="14">
        <f t="shared" si="265"/>
        <v>-5.3557681733201301E-2</v>
      </c>
      <c r="J523" s="15">
        <f t="shared" si="266"/>
        <v>2.4590163934426368E-2</v>
      </c>
      <c r="K523" s="15">
        <f t="shared" si="267"/>
        <v>-1.0152284263959421E-2</v>
      </c>
      <c r="L523" s="15">
        <f t="shared" si="268"/>
        <v>0</v>
      </c>
      <c r="M523" s="16">
        <f t="shared" si="269"/>
        <v>-7.1984140246403872E-3</v>
      </c>
      <c r="O523" s="13">
        <f t="shared" si="270"/>
        <v>-9.7799505156835886E-3</v>
      </c>
      <c r="Q523" s="5">
        <f t="shared" si="271"/>
        <v>941.33539801742688</v>
      </c>
      <c r="R523" s="6">
        <f t="shared" si="272"/>
        <v>808.68099165372541</v>
      </c>
      <c r="T523" s="11">
        <f t="shared" si="273"/>
        <v>1.1640379924009685</v>
      </c>
      <c r="V523" s="9">
        <v>42342</v>
      </c>
      <c r="W523">
        <v>104227.891</v>
      </c>
      <c r="X523">
        <v>21198.243699999999</v>
      </c>
      <c r="Y523">
        <v>494.98099999999999</v>
      </c>
      <c r="Z523">
        <v>14698.1631</v>
      </c>
      <c r="AC523" s="24">
        <f t="shared" si="274"/>
        <v>-3.8970965366457701E-2</v>
      </c>
      <c r="AE523" s="5">
        <f t="shared" si="275"/>
        <v>296.92802905160096</v>
      </c>
      <c r="AF523" s="6">
        <f t="shared" si="276"/>
        <v>808.68099165372541</v>
      </c>
      <c r="AH523" s="1">
        <f t="shared" si="277"/>
        <v>42342</v>
      </c>
      <c r="AI523">
        <f t="shared" si="278"/>
        <v>0.36717572456401271</v>
      </c>
      <c r="AJ523">
        <f t="shared" ca="1" si="279"/>
        <v>0.39659098495752865</v>
      </c>
      <c r="AK523">
        <f t="shared" ca="1" si="280"/>
        <v>0.44607800342725501</v>
      </c>
      <c r="AL523">
        <f t="shared" ca="1" si="281"/>
        <v>0.4681058932518507</v>
      </c>
      <c r="AM523">
        <f t="shared" ca="1" si="282"/>
        <v>0.50687870659391221</v>
      </c>
      <c r="AN523">
        <f t="shared" ca="1" si="283"/>
        <v>0.53146859248719969</v>
      </c>
    </row>
    <row r="524" spans="2:40">
      <c r="B524" s="1">
        <v>42349</v>
      </c>
      <c r="C524">
        <v>23.869</v>
      </c>
      <c r="D524">
        <v>12.65</v>
      </c>
      <c r="E524">
        <v>0.57499999999999996</v>
      </c>
      <c r="F524">
        <v>14.948</v>
      </c>
      <c r="G524">
        <v>12779.23</v>
      </c>
      <c r="I524" s="14">
        <f t="shared" si="265"/>
        <v>-7.5489968239213057E-2</v>
      </c>
      <c r="J524" s="15">
        <f t="shared" si="266"/>
        <v>1.2000000000000011E-2</v>
      </c>
      <c r="K524" s="15">
        <f t="shared" si="267"/>
        <v>-1.7094017094017144E-2</v>
      </c>
      <c r="L524" s="15">
        <f t="shared" si="268"/>
        <v>1.6179469748470288E-2</v>
      </c>
      <c r="M524" s="16">
        <f t="shared" si="269"/>
        <v>-2.2294258195664551E-2</v>
      </c>
      <c r="O524" s="13">
        <f t="shared" si="270"/>
        <v>-1.6101128896189976E-2</v>
      </c>
      <c r="Q524" s="5">
        <f t="shared" si="271"/>
        <v>926.17883543940195</v>
      </c>
      <c r="R524" s="6">
        <f t="shared" si="272"/>
        <v>790.65204882787123</v>
      </c>
      <c r="T524" s="11">
        <f t="shared" si="273"/>
        <v>1.1714114151888266</v>
      </c>
      <c r="V524" s="9">
        <v>42349</v>
      </c>
      <c r="W524">
        <v>96361.6351</v>
      </c>
      <c r="X524">
        <v>21452.622599999999</v>
      </c>
      <c r="Y524">
        <v>486.822</v>
      </c>
      <c r="Z524">
        <v>14936.5116</v>
      </c>
      <c r="AC524" s="24">
        <f t="shared" si="274"/>
        <v>-5.2513667032623432E-2</v>
      </c>
      <c r="AE524" s="5">
        <f t="shared" si="275"/>
        <v>281.33524940133208</v>
      </c>
      <c r="AF524" s="6">
        <f t="shared" si="276"/>
        <v>790.65204882787123</v>
      </c>
      <c r="AH524" s="1">
        <f t="shared" si="277"/>
        <v>42349</v>
      </c>
      <c r="AI524">
        <f t="shared" si="278"/>
        <v>0.35582687709265665</v>
      </c>
      <c r="AJ524">
        <f t="shared" ca="1" si="279"/>
        <v>0.39286571104063611</v>
      </c>
      <c r="AK524">
        <f t="shared" ca="1" si="280"/>
        <v>0.44446463295457661</v>
      </c>
      <c r="AL524">
        <f t="shared" ca="1" si="281"/>
        <v>0.46651404199110785</v>
      </c>
      <c r="AM524">
        <f t="shared" ca="1" si="282"/>
        <v>0.50635136089388155</v>
      </c>
      <c r="AN524">
        <f t="shared" ca="1" si="283"/>
        <v>0.52897544527602436</v>
      </c>
    </row>
    <row r="525" spans="2:40">
      <c r="B525" s="1">
        <v>42356</v>
      </c>
      <c r="C525">
        <v>21.239000000000001</v>
      </c>
      <c r="D525">
        <v>11.75</v>
      </c>
      <c r="E525">
        <v>0.51700000000000002</v>
      </c>
      <c r="F525">
        <v>13.318</v>
      </c>
      <c r="G525">
        <v>11404.56</v>
      </c>
      <c r="I525" s="14">
        <f t="shared" si="265"/>
        <v>-0.11018475847333353</v>
      </c>
      <c r="J525" s="15">
        <f t="shared" si="266"/>
        <v>-7.1146245059288571E-2</v>
      </c>
      <c r="K525" s="15">
        <f t="shared" si="267"/>
        <v>-0.10086956521739121</v>
      </c>
      <c r="L525" s="15">
        <f t="shared" si="268"/>
        <v>-0.10904468825260905</v>
      </c>
      <c r="M525" s="16">
        <f t="shared" si="269"/>
        <v>-0.10757064392768578</v>
      </c>
      <c r="O525" s="13">
        <f t="shared" si="270"/>
        <v>-9.781131425065559E-2</v>
      </c>
      <c r="Q525" s="5">
        <f t="shared" si="271"/>
        <v>835.58806631393236</v>
      </c>
      <c r="R525" s="6">
        <f t="shared" si="272"/>
        <v>705.60109881271308</v>
      </c>
      <c r="T525" s="11">
        <f t="shared" si="273"/>
        <v>1.1842216058335839</v>
      </c>
      <c r="V525" s="9">
        <v>42356</v>
      </c>
      <c r="W525">
        <v>85742.189599999998</v>
      </c>
      <c r="X525">
        <v>19926.349099999999</v>
      </c>
      <c r="Y525">
        <v>437.86779999999999</v>
      </c>
      <c r="Z525">
        <v>13307.7963</v>
      </c>
      <c r="AC525" s="24">
        <f t="shared" si="274"/>
        <v>-0.1037373137256255</v>
      </c>
      <c r="AE525" s="5">
        <f t="shared" si="275"/>
        <v>252.15028637210901</v>
      </c>
      <c r="AF525" s="6">
        <f t="shared" si="276"/>
        <v>705.60109881271308</v>
      </c>
      <c r="AH525" s="1">
        <f t="shared" si="277"/>
        <v>42356</v>
      </c>
      <c r="AI525">
        <f t="shared" si="278"/>
        <v>0.35735529153283957</v>
      </c>
      <c r="AJ525">
        <f t="shared" ca="1" si="279"/>
        <v>0.38650524901608529</v>
      </c>
      <c r="AK525">
        <f t="shared" ca="1" si="280"/>
        <v>0.43918611116632228</v>
      </c>
      <c r="AL525">
        <f t="shared" ca="1" si="281"/>
        <v>0.46569909911610058</v>
      </c>
      <c r="AM525">
        <f t="shared" ca="1" si="282"/>
        <v>0.5047038757732335</v>
      </c>
      <c r="AN525">
        <f t="shared" ca="1" si="283"/>
        <v>0.5283390901025159</v>
      </c>
    </row>
    <row r="526" spans="2:40">
      <c r="B526" s="1">
        <v>42363</v>
      </c>
      <c r="C526">
        <v>22.553999999999998</v>
      </c>
      <c r="D526">
        <v>12.3</v>
      </c>
      <c r="E526">
        <v>0.56100000000000005</v>
      </c>
      <c r="F526">
        <v>13.835000000000001</v>
      </c>
      <c r="G526">
        <v>12040.85</v>
      </c>
      <c r="I526" s="14">
        <f t="shared" si="265"/>
        <v>6.1914402749658537E-2</v>
      </c>
      <c r="J526" s="15">
        <f t="shared" si="266"/>
        <v>4.6808510638297829E-2</v>
      </c>
      <c r="K526" s="15">
        <f t="shared" si="267"/>
        <v>8.5106382978723527E-2</v>
      </c>
      <c r="L526" s="15">
        <f t="shared" si="268"/>
        <v>3.8819642588977521E-2</v>
      </c>
      <c r="M526" s="16">
        <f t="shared" si="269"/>
        <v>5.5792595242604826E-2</v>
      </c>
      <c r="O526" s="13">
        <f t="shared" si="270"/>
        <v>5.8162234738914353E-2</v>
      </c>
      <c r="Q526" s="5">
        <f t="shared" si="271"/>
        <v>884.18773557191878</v>
      </c>
      <c r="R526" s="6">
        <f t="shared" si="272"/>
        <v>744.96841532150802</v>
      </c>
      <c r="T526" s="11">
        <f t="shared" si="273"/>
        <v>1.1868794936632683</v>
      </c>
      <c r="V526" s="9">
        <v>42363</v>
      </c>
      <c r="W526">
        <v>91051.912299999996</v>
      </c>
      <c r="X526">
        <v>20859.071800000002</v>
      </c>
      <c r="Y526">
        <v>474.58339999999998</v>
      </c>
      <c r="Z526">
        <v>13824.218199999999</v>
      </c>
      <c r="AC526" s="24">
        <f t="shared" si="274"/>
        <v>5.6905026912389502E-2</v>
      </c>
      <c r="AE526" s="5">
        <f t="shared" si="275"/>
        <v>266.49890520408059</v>
      </c>
      <c r="AF526" s="6">
        <f t="shared" si="276"/>
        <v>744.96841532150802</v>
      </c>
      <c r="AH526" s="1">
        <f t="shared" si="277"/>
        <v>42363</v>
      </c>
      <c r="AI526">
        <f t="shared" si="278"/>
        <v>0.35773181751479616</v>
      </c>
      <c r="AJ526">
        <f t="shared" ca="1" si="279"/>
        <v>0.38184481506997153</v>
      </c>
      <c r="AK526">
        <f t="shared" ca="1" si="280"/>
        <v>0.42845903157095183</v>
      </c>
      <c r="AL526">
        <f t="shared" ca="1" si="281"/>
        <v>0.46363534422877772</v>
      </c>
      <c r="AM526">
        <f t="shared" ca="1" si="282"/>
        <v>0.50234646516235404</v>
      </c>
      <c r="AN526">
        <f t="shared" ca="1" si="283"/>
        <v>0.52698222362528591</v>
      </c>
    </row>
    <row r="527" spans="2:40">
      <c r="B527" s="1">
        <v>42370</v>
      </c>
      <c r="C527">
        <v>21.428999999999998</v>
      </c>
      <c r="D527">
        <v>11.6</v>
      </c>
      <c r="E527">
        <v>0.57499999999999996</v>
      </c>
      <c r="F527">
        <v>13.557</v>
      </c>
      <c r="G527">
        <v>11675.18</v>
      </c>
      <c r="I527" s="14">
        <f t="shared" si="265"/>
        <v>-4.9880287310454907E-2</v>
      </c>
      <c r="J527" s="15">
        <f t="shared" si="266"/>
        <v>-5.6910569105691144E-2</v>
      </c>
      <c r="K527" s="15">
        <f t="shared" si="267"/>
        <v>2.4955436720142332E-2</v>
      </c>
      <c r="L527" s="15">
        <f t="shared" si="268"/>
        <v>-2.0093964582580393E-2</v>
      </c>
      <c r="M527" s="16">
        <f t="shared" si="269"/>
        <v>-3.0369118459244948E-2</v>
      </c>
      <c r="O527" s="13">
        <f t="shared" si="270"/>
        <v>-2.5482346069646028E-2</v>
      </c>
      <c r="Q527" s="5">
        <f t="shared" si="271"/>
        <v>861.6565577035384</v>
      </c>
      <c r="R527" s="6">
        <f t="shared" si="272"/>
        <v>722.34438126821317</v>
      </c>
      <c r="T527" s="11">
        <f t="shared" si="273"/>
        <v>1.1928611615843625</v>
      </c>
      <c r="V527" s="9">
        <v>42370</v>
      </c>
      <c r="W527">
        <v>86509.149600000004</v>
      </c>
      <c r="X527">
        <v>19671.9702</v>
      </c>
      <c r="Y527">
        <v>486.822</v>
      </c>
      <c r="Z527">
        <v>13546.144899999999</v>
      </c>
      <c r="AC527" s="24">
        <f t="shared" si="274"/>
        <v>-4.7498195757813964E-2</v>
      </c>
      <c r="AE527" s="5">
        <f t="shared" si="275"/>
        <v>253.84068803545404</v>
      </c>
      <c r="AF527" s="6">
        <f t="shared" si="276"/>
        <v>722.34438126821317</v>
      </c>
      <c r="AH527" s="1">
        <f t="shared" si="277"/>
        <v>42370</v>
      </c>
      <c r="AI527">
        <f t="shared" si="278"/>
        <v>0.35141228286401061</v>
      </c>
      <c r="AJ527">
        <f t="shared" ca="1" si="279"/>
        <v>0.37952346413359966</v>
      </c>
      <c r="AK527">
        <f t="shared" ca="1" si="280"/>
        <v>0.41057599785071619</v>
      </c>
      <c r="AL527">
        <f t="shared" ca="1" si="281"/>
        <v>0.46157110193844791</v>
      </c>
      <c r="AM527">
        <f t="shared" ca="1" si="282"/>
        <v>0.49656701430680988</v>
      </c>
      <c r="AN527">
        <f t="shared" ca="1" si="283"/>
        <v>0.52624033148261173</v>
      </c>
    </row>
    <row r="528" spans="2:40">
      <c r="B528" s="1">
        <v>42377</v>
      </c>
      <c r="C528">
        <v>20.751999999999999</v>
      </c>
      <c r="D528">
        <v>11.6</v>
      </c>
      <c r="E528">
        <v>0.57799999999999996</v>
      </c>
      <c r="F528">
        <v>13.477</v>
      </c>
      <c r="G528">
        <v>11305.52</v>
      </c>
      <c r="I528" s="14">
        <f t="shared" si="265"/>
        <v>-3.1592701479303709E-2</v>
      </c>
      <c r="J528" s="15">
        <f t="shared" si="266"/>
        <v>0</v>
      </c>
      <c r="K528" s="15">
        <f t="shared" si="267"/>
        <v>5.2173913043478404E-3</v>
      </c>
      <c r="L528" s="15">
        <f t="shared" si="268"/>
        <v>-5.9010105480563624E-3</v>
      </c>
      <c r="M528" s="16">
        <f t="shared" si="269"/>
        <v>-3.166203861525041E-2</v>
      </c>
      <c r="O528" s="13">
        <f t="shared" si="270"/>
        <v>-8.0690801807530577E-3</v>
      </c>
      <c r="Q528" s="5">
        <f t="shared" si="271"/>
        <v>854.70378185115692</v>
      </c>
      <c r="R528" s="6">
        <f t="shared" si="272"/>
        <v>699.47348557498981</v>
      </c>
      <c r="T528" s="11">
        <f t="shared" si="273"/>
        <v>1.2219244896017221</v>
      </c>
      <c r="V528" s="9">
        <v>42377</v>
      </c>
      <c r="W528">
        <v>83775.625599999999</v>
      </c>
      <c r="X528">
        <v>19671.9702</v>
      </c>
      <c r="Y528">
        <v>489.54169999999999</v>
      </c>
      <c r="Z528">
        <v>13466.695299999999</v>
      </c>
      <c r="AC528" s="24">
        <f t="shared" si="274"/>
        <v>-2.3378738871307838E-2</v>
      </c>
      <c r="AE528" s="5">
        <f t="shared" si="275"/>
        <v>247.90621287496003</v>
      </c>
      <c r="AF528" s="6">
        <f t="shared" si="276"/>
        <v>699.47348557498981</v>
      </c>
      <c r="AH528" s="1">
        <f t="shared" si="277"/>
        <v>42377</v>
      </c>
      <c r="AI528">
        <f t="shared" si="278"/>
        <v>0.35441831318477085</v>
      </c>
      <c r="AJ528">
        <f t="shared" ca="1" si="279"/>
        <v>0.37075762836949794</v>
      </c>
      <c r="AK528">
        <f t="shared" ca="1" si="280"/>
        <v>0.40616925679641536</v>
      </c>
      <c r="AL528">
        <f t="shared" ca="1" si="281"/>
        <v>0.46108400810082267</v>
      </c>
      <c r="AM528">
        <f t="shared" ca="1" si="282"/>
        <v>0.49220785158844549</v>
      </c>
      <c r="AN528">
        <f t="shared" ca="1" si="283"/>
        <v>0.52513998270765949</v>
      </c>
    </row>
    <row r="529" spans="2:40">
      <c r="B529" s="1">
        <v>42384</v>
      </c>
      <c r="C529">
        <v>18.510999999999999</v>
      </c>
      <c r="D529">
        <v>10.65</v>
      </c>
      <c r="E529">
        <v>0.52200000000000002</v>
      </c>
      <c r="F529">
        <v>11.529</v>
      </c>
      <c r="G529">
        <v>10020.370000000001</v>
      </c>
      <c r="I529" s="14">
        <f t="shared" si="265"/>
        <v>-0.10798959136468778</v>
      </c>
      <c r="J529" s="15">
        <f t="shared" si="266"/>
        <v>-8.18965517241379E-2</v>
      </c>
      <c r="K529" s="15">
        <f t="shared" si="267"/>
        <v>-9.6885813148788857E-2</v>
      </c>
      <c r="L529" s="15">
        <f t="shared" si="268"/>
        <v>-0.14454255398085625</v>
      </c>
      <c r="M529" s="16">
        <f t="shared" si="269"/>
        <v>-0.11367455897649992</v>
      </c>
      <c r="O529" s="13">
        <f t="shared" si="270"/>
        <v>-0.1078286275546177</v>
      </c>
      <c r="Q529" s="5">
        <f t="shared" si="271"/>
        <v>762.54224608840536</v>
      </c>
      <c r="R529" s="6">
        <f t="shared" si="272"/>
        <v>619.96114558649765</v>
      </c>
      <c r="T529" s="11">
        <f t="shared" si="273"/>
        <v>1.2299839296654997</v>
      </c>
      <c r="V529" s="9">
        <v>42384</v>
      </c>
      <c r="W529">
        <v>74729.431299999997</v>
      </c>
      <c r="X529">
        <v>18060.903600000001</v>
      </c>
      <c r="Y529">
        <v>441.94729999999998</v>
      </c>
      <c r="Z529">
        <v>11520.1819</v>
      </c>
      <c r="AC529" s="24">
        <f t="shared" si="274"/>
        <v>-0.10776396286343223</v>
      </c>
      <c r="AE529" s="5">
        <f t="shared" si="275"/>
        <v>221.1908569570887</v>
      </c>
      <c r="AF529" s="6">
        <f t="shared" si="276"/>
        <v>619.96114558649765</v>
      </c>
      <c r="AH529" s="1">
        <f t="shared" si="277"/>
        <v>42384</v>
      </c>
      <c r="AI529">
        <f t="shared" si="278"/>
        <v>0.3567818056530575</v>
      </c>
      <c r="AJ529">
        <f t="shared" ca="1" si="279"/>
        <v>0.3674388340387188</v>
      </c>
      <c r="AK529">
        <f t="shared" ca="1" si="280"/>
        <v>0.40003528254994636</v>
      </c>
      <c r="AL529">
        <f t="shared" ca="1" si="281"/>
        <v>0.46063650052182226</v>
      </c>
      <c r="AM529">
        <f t="shared" ca="1" si="282"/>
        <v>0.48382570509760481</v>
      </c>
      <c r="AN529">
        <f t="shared" ca="1" si="283"/>
        <v>0.51464705106128161</v>
      </c>
    </row>
    <row r="530" spans="2:40">
      <c r="B530" s="1">
        <v>42391</v>
      </c>
      <c r="C530">
        <v>19.782</v>
      </c>
      <c r="D530">
        <v>11.45</v>
      </c>
      <c r="E530">
        <v>0.51100000000000001</v>
      </c>
      <c r="F530">
        <v>12.595000000000001</v>
      </c>
      <c r="G530">
        <v>10329.9</v>
      </c>
      <c r="I530" s="14">
        <f t="shared" si="265"/>
        <v>6.8661876721949122E-2</v>
      </c>
      <c r="J530" s="15">
        <f t="shared" si="266"/>
        <v>7.5117370892018753E-2</v>
      </c>
      <c r="K530" s="15">
        <f t="shared" si="267"/>
        <v>-2.1072796934865967E-2</v>
      </c>
      <c r="L530" s="15">
        <f t="shared" si="268"/>
        <v>9.246248590510886E-2</v>
      </c>
      <c r="M530" s="16">
        <f t="shared" si="269"/>
        <v>3.0890076913327347E-2</v>
      </c>
      <c r="O530" s="13">
        <f t="shared" si="270"/>
        <v>5.3792234146052692E-2</v>
      </c>
      <c r="Q530" s="5">
        <f t="shared" si="271"/>
        <v>803.56109713624971</v>
      </c>
      <c r="R530" s="6">
        <f t="shared" si="272"/>
        <v>639.11179305693906</v>
      </c>
      <c r="T530" s="11">
        <f t="shared" si="273"/>
        <v>1.2573091372523926</v>
      </c>
      <c r="V530" s="9">
        <v>42391</v>
      </c>
      <c r="W530">
        <v>79862.1633</v>
      </c>
      <c r="X530">
        <v>19417.591199999999</v>
      </c>
      <c r="Y530">
        <v>432.42849999999999</v>
      </c>
      <c r="Z530">
        <v>12473.5762</v>
      </c>
      <c r="AC530" s="24">
        <f t="shared" si="274"/>
        <v>7.2013792223837456E-2</v>
      </c>
      <c r="AE530" s="5">
        <f t="shared" si="275"/>
        <v>237.11964937180906</v>
      </c>
      <c r="AF530" s="6">
        <f t="shared" si="276"/>
        <v>639.11179305693906</v>
      </c>
      <c r="AH530" s="1">
        <f t="shared" si="277"/>
        <v>42391</v>
      </c>
      <c r="AI530">
        <f t="shared" si="278"/>
        <v>0.37101435452730547</v>
      </c>
      <c r="AJ530">
        <f t="shared" ca="1" si="279"/>
        <v>0.3586762082197178</v>
      </c>
      <c r="AK530">
        <f t="shared" ca="1" si="280"/>
        <v>0.3968236206189163</v>
      </c>
      <c r="AL530">
        <f t="shared" ca="1" si="281"/>
        <v>0.46051889671761137</v>
      </c>
      <c r="AM530">
        <f t="shared" ca="1" si="282"/>
        <v>0.47824474222525992</v>
      </c>
      <c r="AN530">
        <f t="shared" ca="1" si="283"/>
        <v>0.50724412443138289</v>
      </c>
    </row>
    <row r="531" spans="2:40">
      <c r="B531" s="1">
        <v>42398</v>
      </c>
      <c r="C531">
        <v>22.895</v>
      </c>
      <c r="D531">
        <v>12.75</v>
      </c>
      <c r="E531">
        <v>0.53</v>
      </c>
      <c r="F531">
        <v>13.638</v>
      </c>
      <c r="G531">
        <v>11306.02</v>
      </c>
      <c r="I531" s="14">
        <f t="shared" si="265"/>
        <v>0.15736528156910312</v>
      </c>
      <c r="J531" s="15">
        <f t="shared" si="266"/>
        <v>0.11353711790393017</v>
      </c>
      <c r="K531" s="15">
        <f t="shared" si="267"/>
        <v>3.7181996086105729E-2</v>
      </c>
      <c r="L531" s="15">
        <f t="shared" si="268"/>
        <v>8.281063914251674E-2</v>
      </c>
      <c r="M531" s="16">
        <f t="shared" si="269"/>
        <v>9.4494622406799733E-2</v>
      </c>
      <c r="O531" s="13">
        <f t="shared" si="270"/>
        <v>9.7723758675413941E-2</v>
      </c>
      <c r="Q531" s="5">
        <f t="shared" si="271"/>
        <v>882.0881078737433</v>
      </c>
      <c r="R531" s="6">
        <f t="shared" si="272"/>
        <v>699.50442061758724</v>
      </c>
      <c r="T531" s="11">
        <f t="shared" si="273"/>
        <v>1.2610186324411707</v>
      </c>
      <c r="V531" s="9">
        <v>42398</v>
      </c>
      <c r="W531">
        <v>92428.507100000003</v>
      </c>
      <c r="X531">
        <v>21622.208600000002</v>
      </c>
      <c r="Y531">
        <v>448.74650000000003</v>
      </c>
      <c r="Z531">
        <v>13506.420099999999</v>
      </c>
      <c r="AC531" s="24">
        <f t="shared" si="274"/>
        <v>0.14102656737394809</v>
      </c>
      <c r="AE531" s="5">
        <f t="shared" si="275"/>
        <v>270.55981957962945</v>
      </c>
      <c r="AF531" s="6">
        <f t="shared" si="276"/>
        <v>699.50442061758724</v>
      </c>
      <c r="AH531" s="1">
        <f t="shared" si="277"/>
        <v>42398</v>
      </c>
      <c r="AI531">
        <f t="shared" si="278"/>
        <v>0.38678786238513574</v>
      </c>
      <c r="AJ531">
        <f t="shared" ca="1" si="279"/>
        <v>0.3586762082197178</v>
      </c>
      <c r="AK531">
        <f t="shared" ca="1" si="280"/>
        <v>0.39553033824045986</v>
      </c>
      <c r="AL531">
        <f t="shared" ca="1" si="281"/>
        <v>0.45998670787666962</v>
      </c>
      <c r="AM531">
        <f t="shared" ca="1" si="282"/>
        <v>0.47629426593426716</v>
      </c>
      <c r="AN531">
        <f t="shared" ca="1" si="283"/>
        <v>0.50668658788808452</v>
      </c>
    </row>
    <row r="532" spans="2:40">
      <c r="B532" s="1">
        <v>42405</v>
      </c>
      <c r="C532">
        <v>23.431000000000001</v>
      </c>
      <c r="D532">
        <v>13.1</v>
      </c>
      <c r="E532">
        <v>0.52200000000000002</v>
      </c>
      <c r="F532">
        <v>14.2</v>
      </c>
      <c r="G532">
        <v>11400.34</v>
      </c>
      <c r="I532" s="14">
        <f t="shared" si="265"/>
        <v>2.3411225158331606E-2</v>
      </c>
      <c r="J532" s="15">
        <f t="shared" si="266"/>
        <v>2.7450980392156765E-2</v>
      </c>
      <c r="K532" s="15">
        <f t="shared" si="267"/>
        <v>-1.5094339622641506E-2</v>
      </c>
      <c r="L532" s="15">
        <f t="shared" si="268"/>
        <v>4.1208388326734013E-2</v>
      </c>
      <c r="M532" s="16">
        <f t="shared" si="269"/>
        <v>8.3424582655964308E-3</v>
      </c>
      <c r="O532" s="13">
        <f t="shared" si="270"/>
        <v>1.924406356364522E-2</v>
      </c>
      <c r="Q532" s="5">
        <f t="shared" si="271"/>
        <v>899.06306749040118</v>
      </c>
      <c r="R532" s="6">
        <f t="shared" si="272"/>
        <v>705.34000705318965</v>
      </c>
      <c r="T532" s="11">
        <f t="shared" si="273"/>
        <v>1.2746520238467105</v>
      </c>
      <c r="V532" s="9">
        <v>42405</v>
      </c>
      <c r="W532">
        <v>94591.727499999994</v>
      </c>
      <c r="X532">
        <v>22215.759399999999</v>
      </c>
      <c r="Y532">
        <v>441.94729999999998</v>
      </c>
      <c r="Z532">
        <v>14062.566800000001</v>
      </c>
      <c r="AC532" s="24">
        <f t="shared" si="274"/>
        <v>2.5836466480803347E-2</v>
      </c>
      <c r="AE532" s="5">
        <f t="shared" si="275"/>
        <v>277.55012928925072</v>
      </c>
      <c r="AF532" s="6">
        <f t="shared" si="276"/>
        <v>705.34000705318965</v>
      </c>
      <c r="AH532" s="1">
        <f t="shared" si="277"/>
        <v>42405</v>
      </c>
      <c r="AI532">
        <f t="shared" si="278"/>
        <v>0.39349835046053283</v>
      </c>
      <c r="AJ532">
        <f t="shared" ca="1" si="279"/>
        <v>0.3586762082197178</v>
      </c>
      <c r="AK532">
        <f t="shared" ca="1" si="280"/>
        <v>0.391038791892166</v>
      </c>
      <c r="AL532">
        <f t="shared" ca="1" si="281"/>
        <v>0.45945101939663902</v>
      </c>
      <c r="AM532">
        <f t="shared" ca="1" si="282"/>
        <v>0.47449580615970144</v>
      </c>
      <c r="AN532">
        <f t="shared" ca="1" si="283"/>
        <v>0.50601995387972742</v>
      </c>
    </row>
    <row r="533" spans="2:40">
      <c r="B533" s="1">
        <v>42412</v>
      </c>
      <c r="C533">
        <v>23.722999999999999</v>
      </c>
      <c r="D533">
        <v>12.75</v>
      </c>
      <c r="E533">
        <v>0.51100000000000001</v>
      </c>
      <c r="F533">
        <v>13.919</v>
      </c>
      <c r="G533">
        <v>11276.39</v>
      </c>
      <c r="I533" s="14">
        <f t="shared" si="265"/>
        <v>1.2462122828731159E-2</v>
      </c>
      <c r="J533" s="15">
        <f t="shared" si="266"/>
        <v>-2.6717557251908386E-2</v>
      </c>
      <c r="K533" s="15">
        <f t="shared" si="267"/>
        <v>-2.1072796934865967E-2</v>
      </c>
      <c r="L533" s="15">
        <f t="shared" si="268"/>
        <v>-1.9788732394366071E-2</v>
      </c>
      <c r="M533" s="16">
        <f t="shared" si="269"/>
        <v>-1.0872482750514556E-2</v>
      </c>
      <c r="O533" s="13">
        <f t="shared" si="270"/>
        <v>-1.3779240938102316E-2</v>
      </c>
      <c r="Q533" s="5">
        <f t="shared" si="271"/>
        <v>886.67466086490163</v>
      </c>
      <c r="R533" s="6">
        <f t="shared" si="272"/>
        <v>697.67120999325607</v>
      </c>
      <c r="T533" s="11">
        <f t="shared" si="273"/>
        <v>1.270906192149555</v>
      </c>
      <c r="V533" s="9">
        <v>42412</v>
      </c>
      <c r="W533">
        <v>95771.665900000007</v>
      </c>
      <c r="X533">
        <v>21622.208600000002</v>
      </c>
      <c r="Y533">
        <v>432.42849999999999</v>
      </c>
      <c r="Z533">
        <v>13784.4935</v>
      </c>
      <c r="AC533" s="24">
        <f t="shared" si="274"/>
        <v>2.2668869856825652E-3</v>
      </c>
      <c r="AE533" s="5">
        <f t="shared" si="275"/>
        <v>278.17930406521106</v>
      </c>
      <c r="AF533" s="6">
        <f t="shared" si="276"/>
        <v>697.67120999325607</v>
      </c>
      <c r="AH533" s="1">
        <f t="shared" si="277"/>
        <v>42412</v>
      </c>
      <c r="AI533">
        <f t="shared" si="278"/>
        <v>0.39872550290257786</v>
      </c>
      <c r="AJ533">
        <f t="shared" ca="1" si="279"/>
        <v>0.3586762082197178</v>
      </c>
      <c r="AK533">
        <f t="shared" ca="1" si="280"/>
        <v>0.391038791892166</v>
      </c>
      <c r="AL533">
        <f t="shared" ca="1" si="281"/>
        <v>0.4586029171740546</v>
      </c>
      <c r="AM533">
        <f t="shared" ca="1" si="282"/>
        <v>0.47201417170544396</v>
      </c>
      <c r="AN533">
        <f t="shared" ca="1" si="283"/>
        <v>0.50395086165628489</v>
      </c>
    </row>
    <row r="534" spans="2:40">
      <c r="B534" s="1">
        <v>42419</v>
      </c>
      <c r="C534">
        <v>25.818000000000001</v>
      </c>
      <c r="D534">
        <v>12.95</v>
      </c>
      <c r="E534">
        <v>0.53200000000000003</v>
      </c>
      <c r="F534">
        <v>14.561</v>
      </c>
      <c r="G534">
        <v>11826.05</v>
      </c>
      <c r="I534" s="14">
        <f t="shared" si="265"/>
        <v>8.8310921890148997E-2</v>
      </c>
      <c r="J534" s="15">
        <f t="shared" si="266"/>
        <v>1.5686274509803866E-2</v>
      </c>
      <c r="K534" s="15">
        <f t="shared" si="267"/>
        <v>4.1095890410958846E-2</v>
      </c>
      <c r="L534" s="15">
        <f t="shared" si="268"/>
        <v>4.612400316114651E-2</v>
      </c>
      <c r="M534" s="16">
        <f t="shared" si="269"/>
        <v>4.8744323316238569E-2</v>
      </c>
      <c r="O534" s="13">
        <f t="shared" si="270"/>
        <v>4.7804272493014555E-2</v>
      </c>
      <c r="Q534" s="5">
        <f t="shared" si="271"/>
        <v>929.06149796553871</v>
      </c>
      <c r="R534" s="6">
        <f t="shared" si="272"/>
        <v>731.67872102159868</v>
      </c>
      <c r="T534" s="11">
        <f t="shared" si="273"/>
        <v>1.2697670046606608</v>
      </c>
      <c r="V534" s="9">
        <v>42419</v>
      </c>
      <c r="W534">
        <v>104227.891</v>
      </c>
      <c r="X534">
        <v>21961.380499999999</v>
      </c>
      <c r="Y534">
        <v>450.10640000000001</v>
      </c>
      <c r="Z534">
        <v>14420.0897</v>
      </c>
      <c r="AC534" s="24">
        <f t="shared" si="274"/>
        <v>7.1805834426414777E-2</v>
      </c>
      <c r="AE534" s="5">
        <f t="shared" si="275"/>
        <v>298.1542011137729</v>
      </c>
      <c r="AF534" s="6">
        <f t="shared" si="276"/>
        <v>731.67872102159868</v>
      </c>
      <c r="AH534" s="1">
        <f t="shared" si="277"/>
        <v>42419</v>
      </c>
      <c r="AI534">
        <f t="shared" si="278"/>
        <v>0.40749333354601086</v>
      </c>
      <c r="AJ534">
        <f t="shared" ca="1" si="279"/>
        <v>0.3586762082197178</v>
      </c>
      <c r="AK534">
        <f t="shared" ca="1" si="280"/>
        <v>0.391038791892166</v>
      </c>
      <c r="AL534">
        <f t="shared" ca="1" si="281"/>
        <v>0.45715250557560683</v>
      </c>
      <c r="AM534">
        <f t="shared" ca="1" si="282"/>
        <v>0.47072142754097129</v>
      </c>
      <c r="AN534">
        <f t="shared" ca="1" si="283"/>
        <v>0.50104107288363786</v>
      </c>
    </row>
    <row r="535" spans="2:40">
      <c r="B535" s="1">
        <v>42426</v>
      </c>
      <c r="C535">
        <v>28.350999999999999</v>
      </c>
      <c r="D535">
        <v>14.25</v>
      </c>
      <c r="E535">
        <v>0.54800000000000004</v>
      </c>
      <c r="F535">
        <v>17.007999999999999</v>
      </c>
      <c r="G535">
        <v>12929.23</v>
      </c>
      <c r="I535" s="14">
        <f t="shared" si="265"/>
        <v>9.8109845843984633E-2</v>
      </c>
      <c r="J535" s="15">
        <f t="shared" si="266"/>
        <v>0.10038610038610041</v>
      </c>
      <c r="K535" s="15">
        <f t="shared" si="267"/>
        <v>3.007518796992481E-2</v>
      </c>
      <c r="L535" s="15">
        <f t="shared" si="268"/>
        <v>0.16805164480461499</v>
      </c>
      <c r="M535" s="16">
        <f t="shared" si="269"/>
        <v>9.3283894453346727E-2</v>
      </c>
      <c r="O535" s="13">
        <f t="shared" si="270"/>
        <v>9.9155694751156209E-2</v>
      </c>
      <c r="Q535" s="5">
        <f t="shared" si="271"/>
        <v>1021.1832362628617</v>
      </c>
      <c r="R535" s="6">
        <f t="shared" si="272"/>
        <v>799.93256160713725</v>
      </c>
      <c r="T535" s="11">
        <f t="shared" si="273"/>
        <v>1.27658665901937</v>
      </c>
      <c r="V535" s="9">
        <v>42426</v>
      </c>
      <c r="W535">
        <v>114454.02370000001</v>
      </c>
      <c r="X535">
        <v>24165.997800000001</v>
      </c>
      <c r="Y535">
        <v>463.7047</v>
      </c>
      <c r="Z535">
        <v>16843.3004</v>
      </c>
      <c r="AC535" s="24">
        <f t="shared" si="274"/>
        <v>0.1053970835563081</v>
      </c>
      <c r="AE535" s="5">
        <f t="shared" si="275"/>
        <v>329.57878436122547</v>
      </c>
      <c r="AF535" s="6">
        <f t="shared" si="276"/>
        <v>799.93256160713725</v>
      </c>
      <c r="AH535" s="1">
        <f t="shared" si="277"/>
        <v>42426</v>
      </c>
      <c r="AI535">
        <f t="shared" si="278"/>
        <v>0.41200821191610415</v>
      </c>
      <c r="AJ535">
        <f t="shared" ca="1" si="279"/>
        <v>0.3586762082197178</v>
      </c>
      <c r="AK535">
        <f t="shared" ca="1" si="280"/>
        <v>0.391038791892166</v>
      </c>
      <c r="AL535">
        <f t="shared" ca="1" si="281"/>
        <v>0.45138074620135549</v>
      </c>
      <c r="AM535">
        <f t="shared" ca="1" si="282"/>
        <v>0.46940576614168927</v>
      </c>
      <c r="AN535">
        <f t="shared" ca="1" si="283"/>
        <v>0.49449443975208529</v>
      </c>
    </row>
    <row r="536" spans="2:40">
      <c r="B536" s="1">
        <v>42433</v>
      </c>
      <c r="C536">
        <v>27.474</v>
      </c>
      <c r="D536">
        <v>12.7</v>
      </c>
      <c r="E536">
        <v>0.54900000000000004</v>
      </c>
      <c r="F536">
        <v>15.403</v>
      </c>
      <c r="G536">
        <v>13269.27</v>
      </c>
      <c r="I536" s="14">
        <f t="shared" si="265"/>
        <v>-3.0933653133928263E-2</v>
      </c>
      <c r="J536" s="15">
        <f t="shared" si="266"/>
        <v>-0.10877192982456141</v>
      </c>
      <c r="K536" s="15">
        <f t="shared" si="267"/>
        <v>1.8248175182482562E-3</v>
      </c>
      <c r="L536" s="15">
        <f t="shared" si="268"/>
        <v>-9.4367356538099689E-2</v>
      </c>
      <c r="M536" s="16">
        <f t="shared" si="269"/>
        <v>2.6300096757502223E-2</v>
      </c>
      <c r="O536" s="13">
        <f t="shared" si="270"/>
        <v>-5.8062030494585276E-2</v>
      </c>
      <c r="Q536" s="5">
        <f t="shared" si="271"/>
        <v>961.89126405840818</v>
      </c>
      <c r="R536" s="6">
        <f t="shared" si="272"/>
        <v>820.97086537688153</v>
      </c>
      <c r="T536" s="11">
        <f t="shared" si="273"/>
        <v>1.1716509131135058</v>
      </c>
      <c r="V536" s="9">
        <v>42433</v>
      </c>
      <c r="W536">
        <v>110914.2086</v>
      </c>
      <c r="X536">
        <v>21537.4156</v>
      </c>
      <c r="Y536">
        <v>465.06459999999998</v>
      </c>
      <c r="Z536">
        <v>15254.309800000001</v>
      </c>
      <c r="AC536" s="24">
        <f t="shared" si="274"/>
        <v>-4.9751957775263395E-2</v>
      </c>
      <c r="AE536" s="5">
        <f t="shared" si="275"/>
        <v>313.18159459806316</v>
      </c>
      <c r="AF536" s="6">
        <f t="shared" si="276"/>
        <v>820.97086537688153</v>
      </c>
      <c r="AH536" s="1">
        <f t="shared" si="277"/>
        <v>42433</v>
      </c>
      <c r="AI536">
        <f t="shared" si="278"/>
        <v>0.38147711180261124</v>
      </c>
      <c r="AJ536">
        <f t="shared" ca="1" si="279"/>
        <v>0.3586762082197178</v>
      </c>
      <c r="AK536">
        <f t="shared" ca="1" si="280"/>
        <v>0.391038791892166</v>
      </c>
      <c r="AL536">
        <f t="shared" ca="1" si="281"/>
        <v>0.44593904652270933</v>
      </c>
      <c r="AM536">
        <f t="shared" ca="1" si="282"/>
        <v>0.46764016997394059</v>
      </c>
      <c r="AN536">
        <f t="shared" ca="1" si="283"/>
        <v>0.49032803600178676</v>
      </c>
    </row>
    <row r="537" spans="2:40">
      <c r="B537" s="1">
        <v>42440</v>
      </c>
      <c r="C537">
        <v>25.039000000000001</v>
      </c>
      <c r="D537">
        <v>11.9</v>
      </c>
      <c r="E537">
        <v>0.54900000000000004</v>
      </c>
      <c r="F537">
        <v>14.641</v>
      </c>
      <c r="G537">
        <v>13051.54</v>
      </c>
      <c r="I537" s="14">
        <f t="shared" si="265"/>
        <v>-8.8629249472228278E-2</v>
      </c>
      <c r="J537" s="15">
        <f t="shared" si="266"/>
        <v>-6.2992125984251857E-2</v>
      </c>
      <c r="K537" s="15">
        <f t="shared" si="267"/>
        <v>0</v>
      </c>
      <c r="L537" s="15">
        <f t="shared" si="268"/>
        <v>-4.9470882295656771E-2</v>
      </c>
      <c r="M537" s="16">
        <f t="shared" si="269"/>
        <v>-1.6408589168808829E-2</v>
      </c>
      <c r="O537" s="13">
        <f t="shared" si="270"/>
        <v>-5.0273064438034226E-2</v>
      </c>
      <c r="Q537" s="5">
        <f t="shared" si="271"/>
        <v>913.53404255801763</v>
      </c>
      <c r="R537" s="6">
        <f t="shared" si="272"/>
        <v>807.49989172735081</v>
      </c>
      <c r="T537" s="11">
        <f t="shared" si="273"/>
        <v>1.1313116595023258</v>
      </c>
      <c r="V537" s="9">
        <v>42440</v>
      </c>
      <c r="W537">
        <v>101081.3887</v>
      </c>
      <c r="X537">
        <v>20180.727999999999</v>
      </c>
      <c r="Y537">
        <v>465.06459999999998</v>
      </c>
      <c r="Z537">
        <v>14499.539199999999</v>
      </c>
      <c r="AC537" s="24">
        <f t="shared" si="274"/>
        <v>-8.0593199332678611E-2</v>
      </c>
      <c r="AE537" s="5">
        <f t="shared" si="275"/>
        <v>287.94128791729531</v>
      </c>
      <c r="AF537" s="6">
        <f t="shared" si="276"/>
        <v>807.49989172735081</v>
      </c>
      <c r="AH537" s="1">
        <f t="shared" si="277"/>
        <v>42440</v>
      </c>
      <c r="AI537">
        <f t="shared" si="278"/>
        <v>0.35658368609975932</v>
      </c>
      <c r="AJ537">
        <f t="shared" ca="1" si="279"/>
        <v>0.3586762082197178</v>
      </c>
      <c r="AK537">
        <f t="shared" ca="1" si="280"/>
        <v>0.3865519168379169</v>
      </c>
      <c r="AL537">
        <f t="shared" ca="1" si="281"/>
        <v>0.44326813319553515</v>
      </c>
      <c r="AM537">
        <f t="shared" ca="1" si="282"/>
        <v>0.46618383963864651</v>
      </c>
      <c r="AN537">
        <f t="shared" ca="1" si="283"/>
        <v>0.48091413307989817</v>
      </c>
    </row>
    <row r="538" spans="2:40">
      <c r="B538" s="1">
        <v>42447</v>
      </c>
      <c r="C538">
        <v>25.146000000000001</v>
      </c>
      <c r="D538">
        <v>11.8</v>
      </c>
      <c r="E538">
        <v>0.498</v>
      </c>
      <c r="F538">
        <v>14.481</v>
      </c>
      <c r="G538">
        <v>12906.43</v>
      </c>
      <c r="I538" s="14">
        <f t="shared" si="265"/>
        <v>4.2733335995845945E-3</v>
      </c>
      <c r="J538" s="15">
        <f t="shared" si="266"/>
        <v>-8.4033613445377853E-3</v>
      </c>
      <c r="K538" s="15">
        <f t="shared" si="267"/>
        <v>-9.2896174863388081E-2</v>
      </c>
      <c r="L538" s="15">
        <f t="shared" si="268"/>
        <v>-1.0928215285841092E-2</v>
      </c>
      <c r="M538" s="16">
        <f t="shared" si="269"/>
        <v>-1.1118228193761071E-2</v>
      </c>
      <c r="O538" s="13">
        <f t="shared" si="270"/>
        <v>-2.6988604473545591E-2</v>
      </c>
      <c r="Q538" s="5">
        <f t="shared" si="271"/>
        <v>888.8790336103001</v>
      </c>
      <c r="R538" s="6">
        <f t="shared" si="272"/>
        <v>798.52192366468876</v>
      </c>
      <c r="T538" s="11">
        <f t="shared" si="273"/>
        <v>1.1131554529284955</v>
      </c>
      <c r="V538" s="9">
        <v>42447</v>
      </c>
      <c r="W538">
        <v>101514.0327</v>
      </c>
      <c r="X538">
        <v>20011.142100000001</v>
      </c>
      <c r="Y538">
        <v>421.5498</v>
      </c>
      <c r="Z538">
        <v>14340.6402</v>
      </c>
      <c r="AC538" s="24">
        <f t="shared" si="274"/>
        <v>4.4566687426851359E-4</v>
      </c>
      <c r="AE538" s="5">
        <f t="shared" si="275"/>
        <v>288.06961381105424</v>
      </c>
      <c r="AF538" s="6">
        <f t="shared" si="276"/>
        <v>798.52192366468876</v>
      </c>
      <c r="AH538" s="1">
        <f t="shared" si="277"/>
        <v>42447</v>
      </c>
      <c r="AI538">
        <f t="shared" si="278"/>
        <v>0.36075354385888969</v>
      </c>
      <c r="AJ538">
        <f t="shared" ca="1" si="279"/>
        <v>0.35739294413103523</v>
      </c>
      <c r="AK538">
        <f t="shared" ca="1" si="280"/>
        <v>0.38475233809784809</v>
      </c>
      <c r="AL538">
        <f t="shared" ca="1" si="281"/>
        <v>0.43749708865519221</v>
      </c>
      <c r="AM538">
        <f t="shared" ca="1" si="282"/>
        <v>0.46562183003105828</v>
      </c>
      <c r="AN538">
        <f t="shared" ca="1" si="283"/>
        <v>0.47709488176824816</v>
      </c>
    </row>
    <row r="539" spans="2:40">
      <c r="B539" s="1">
        <v>42454</v>
      </c>
      <c r="C539">
        <v>25.039000000000001</v>
      </c>
      <c r="D539">
        <v>11.7</v>
      </c>
      <c r="E539">
        <v>0.47899999999999998</v>
      </c>
      <c r="F539">
        <v>13.718</v>
      </c>
      <c r="G539">
        <v>12499.17</v>
      </c>
      <c r="I539" s="14">
        <f t="shared" si="265"/>
        <v>-4.2551499244412039E-3</v>
      </c>
      <c r="J539" s="15">
        <f t="shared" si="266"/>
        <v>-8.4745762711865291E-3</v>
      </c>
      <c r="K539" s="15">
        <f t="shared" si="267"/>
        <v>-3.8152610441767099E-2</v>
      </c>
      <c r="L539" s="15">
        <f t="shared" si="268"/>
        <v>-5.2689731372142834E-2</v>
      </c>
      <c r="M539" s="16">
        <f t="shared" si="269"/>
        <v>-3.1554814150775989E-2</v>
      </c>
      <c r="O539" s="13">
        <f t="shared" si="270"/>
        <v>-2.5893017002384416E-2</v>
      </c>
      <c r="Q539" s="5">
        <f t="shared" si="271"/>
        <v>865.86327367996557</v>
      </c>
      <c r="R539" s="6">
        <f t="shared" si="272"/>
        <v>773.32471276812942</v>
      </c>
      <c r="T539" s="11">
        <f t="shared" si="273"/>
        <v>1.1196632661338246</v>
      </c>
      <c r="V539" s="9">
        <v>42454</v>
      </c>
      <c r="W539">
        <v>101081.3887</v>
      </c>
      <c r="X539">
        <v>19841.556100000002</v>
      </c>
      <c r="Y539">
        <v>405.23169999999999</v>
      </c>
      <c r="Z539">
        <v>13585.8696</v>
      </c>
      <c r="AC539" s="24">
        <f t="shared" si="274"/>
        <v>-1.0075997035617247E-2</v>
      </c>
      <c r="AE539" s="5">
        <f t="shared" si="275"/>
        <v>285.16702523624264</v>
      </c>
      <c r="AF539" s="6">
        <f t="shared" si="276"/>
        <v>773.32471276812942</v>
      </c>
      <c r="AH539" s="1">
        <f t="shared" si="277"/>
        <v>42454</v>
      </c>
      <c r="AI539">
        <f t="shared" si="278"/>
        <v>0.36875457427900143</v>
      </c>
      <c r="AJ539">
        <f t="shared" ca="1" si="279"/>
        <v>0.35739294413103523</v>
      </c>
      <c r="AK539">
        <f t="shared" ca="1" si="280"/>
        <v>0.38145794692149881</v>
      </c>
      <c r="AL539">
        <f t="shared" ca="1" si="281"/>
        <v>0.42306362777451817</v>
      </c>
      <c r="AM539">
        <f t="shared" ca="1" si="282"/>
        <v>0.46268073587015868</v>
      </c>
      <c r="AN539">
        <f t="shared" ca="1" si="283"/>
        <v>0.47578759935299808</v>
      </c>
    </row>
    <row r="540" spans="2:40">
      <c r="B540" s="1">
        <v>42461</v>
      </c>
      <c r="C540">
        <v>25.428000000000001</v>
      </c>
      <c r="D540">
        <v>12.65</v>
      </c>
      <c r="E540">
        <v>0.50800000000000001</v>
      </c>
      <c r="F540">
        <v>14.721</v>
      </c>
      <c r="G540">
        <v>13179.84</v>
      </c>
      <c r="I540" s="14">
        <f t="shared" si="265"/>
        <v>1.5535764207835756E-2</v>
      </c>
      <c r="J540" s="15">
        <f t="shared" si="266"/>
        <v>8.1196581196581352E-2</v>
      </c>
      <c r="K540" s="15">
        <f t="shared" si="267"/>
        <v>6.0542797494780753E-2</v>
      </c>
      <c r="L540" s="15">
        <f t="shared" si="268"/>
        <v>7.3115614521067185E-2</v>
      </c>
      <c r="M540" s="16">
        <f t="shared" si="269"/>
        <v>5.445721595913966E-2</v>
      </c>
      <c r="O540" s="13">
        <f t="shared" si="270"/>
        <v>5.7597689355066262E-2</v>
      </c>
      <c r="Q540" s="5">
        <f t="shared" si="271"/>
        <v>915.73499754134491</v>
      </c>
      <c r="R540" s="6">
        <f t="shared" si="272"/>
        <v>815.43782365788309</v>
      </c>
      <c r="T540" s="11">
        <f t="shared" si="273"/>
        <v>1.1229979416867735</v>
      </c>
      <c r="V540" s="9">
        <v>42461</v>
      </c>
      <c r="W540">
        <v>102654.6398</v>
      </c>
      <c r="X540">
        <v>21452.622599999999</v>
      </c>
      <c r="Y540">
        <v>429.7088</v>
      </c>
      <c r="Z540">
        <v>14578.988799999999</v>
      </c>
      <c r="AC540" s="24">
        <f t="shared" si="274"/>
        <v>3.1125863676418335E-2</v>
      </c>
      <c r="AE540" s="5">
        <f t="shared" si="275"/>
        <v>294.04309518875561</v>
      </c>
      <c r="AF540" s="6">
        <f t="shared" si="276"/>
        <v>815.43782365788309</v>
      </c>
      <c r="AH540" s="1">
        <f t="shared" si="277"/>
        <v>42461</v>
      </c>
      <c r="AI540">
        <f t="shared" si="278"/>
        <v>0.36059535952077859</v>
      </c>
      <c r="AJ540">
        <f t="shared" ca="1" si="279"/>
        <v>0.35739294413103523</v>
      </c>
      <c r="AK540">
        <f t="shared" ca="1" si="280"/>
        <v>0.38087906668244997</v>
      </c>
      <c r="AL540">
        <f t="shared" ca="1" si="281"/>
        <v>0.4117436036505574</v>
      </c>
      <c r="AM540">
        <f t="shared" ca="1" si="282"/>
        <v>0.46149358915190208</v>
      </c>
      <c r="AN540">
        <f t="shared" ca="1" si="283"/>
        <v>0.4737343238347016</v>
      </c>
    </row>
    <row r="541" spans="2:40">
      <c r="B541" s="1">
        <v>42468</v>
      </c>
      <c r="C541">
        <v>23.626000000000001</v>
      </c>
      <c r="D541">
        <v>11.55</v>
      </c>
      <c r="E541">
        <v>0.48199999999999998</v>
      </c>
      <c r="F541">
        <v>15.243</v>
      </c>
      <c r="G541">
        <v>12221.87</v>
      </c>
      <c r="I541" s="14">
        <f t="shared" si="265"/>
        <v>-7.0866761050810134E-2</v>
      </c>
      <c r="J541" s="15">
        <f t="shared" si="266"/>
        <v>-8.6956521739130377E-2</v>
      </c>
      <c r="K541" s="15">
        <f t="shared" si="267"/>
        <v>-5.1181102362204745E-2</v>
      </c>
      <c r="L541" s="15">
        <f t="shared" si="268"/>
        <v>3.5459547585082518E-2</v>
      </c>
      <c r="M541" s="16">
        <f t="shared" si="269"/>
        <v>-7.2684493893704238E-2</v>
      </c>
      <c r="O541" s="13">
        <f t="shared" si="270"/>
        <v>-4.3386209391765684E-2</v>
      </c>
      <c r="Q541" s="5">
        <f t="shared" si="271"/>
        <v>876.00472719064817</v>
      </c>
      <c r="R541" s="6">
        <f t="shared" si="272"/>
        <v>756.16813814352622</v>
      </c>
      <c r="T541" s="11">
        <f t="shared" si="273"/>
        <v>1.1584787602150675</v>
      </c>
      <c r="V541" s="9">
        <v>42468</v>
      </c>
      <c r="W541">
        <v>95378.353099999993</v>
      </c>
      <c r="X541">
        <v>19587.177199999998</v>
      </c>
      <c r="Y541">
        <v>407.95139999999998</v>
      </c>
      <c r="Z541">
        <v>15095.4107</v>
      </c>
      <c r="AC541" s="24">
        <f t="shared" si="274"/>
        <v>-6.2144385848500766E-2</v>
      </c>
      <c r="AE541" s="5">
        <f t="shared" si="275"/>
        <v>275.76996762525812</v>
      </c>
      <c r="AF541" s="6">
        <f t="shared" si="276"/>
        <v>756.16813814352622</v>
      </c>
      <c r="AH541" s="1">
        <f t="shared" si="277"/>
        <v>42468</v>
      </c>
      <c r="AI541">
        <f t="shared" si="278"/>
        <v>0.3646939797044384</v>
      </c>
      <c r="AJ541">
        <f t="shared" ca="1" si="279"/>
        <v>0.35739294413103523</v>
      </c>
      <c r="AK541">
        <f t="shared" ca="1" si="280"/>
        <v>0.37723977105331258</v>
      </c>
      <c r="AL541">
        <f t="shared" ca="1" si="281"/>
        <v>0.40967300031642173</v>
      </c>
      <c r="AM541">
        <f t="shared" ca="1" si="282"/>
        <v>0.46091797396855588</v>
      </c>
      <c r="AN541">
        <f t="shared" ca="1" si="283"/>
        <v>0.47126842177376171</v>
      </c>
    </row>
    <row r="542" spans="2:40">
      <c r="B542" s="1">
        <v>42475</v>
      </c>
      <c r="C542">
        <v>25.867000000000001</v>
      </c>
      <c r="D542">
        <v>12.75</v>
      </c>
      <c r="E542">
        <v>0.503</v>
      </c>
      <c r="F542">
        <v>14.842000000000001</v>
      </c>
      <c r="G542">
        <v>13237.87</v>
      </c>
      <c r="I542" s="14">
        <f t="shared" si="265"/>
        <v>9.4853127909929613E-2</v>
      </c>
      <c r="J542" s="15">
        <f t="shared" si="266"/>
        <v>0.10389610389610393</v>
      </c>
      <c r="K542" s="15">
        <f t="shared" si="267"/>
        <v>4.3568464730290524E-2</v>
      </c>
      <c r="L542" s="15">
        <f t="shared" si="268"/>
        <v>-2.6307157383717139E-2</v>
      </c>
      <c r="M542" s="16">
        <f t="shared" si="269"/>
        <v>8.3129668373170373E-2</v>
      </c>
      <c r="O542" s="13">
        <f t="shared" si="270"/>
        <v>5.4002634788151732E-2</v>
      </c>
      <c r="Q542" s="5">
        <f t="shared" si="271"/>
        <v>923.31129054581925</v>
      </c>
      <c r="R542" s="6">
        <f t="shared" si="272"/>
        <v>819.0281447017552</v>
      </c>
      <c r="T542" s="11">
        <f t="shared" si="273"/>
        <v>1.1273254729018356</v>
      </c>
      <c r="V542" s="9">
        <v>42475</v>
      </c>
      <c r="W542">
        <v>104424.5474</v>
      </c>
      <c r="X542">
        <v>21622.208600000002</v>
      </c>
      <c r="Y542">
        <v>425.6293</v>
      </c>
      <c r="Z542">
        <v>14698.1631</v>
      </c>
      <c r="AC542" s="24">
        <f t="shared" si="274"/>
        <v>8.2031990906678037E-2</v>
      </c>
      <c r="AE542" s="5">
        <f t="shared" si="275"/>
        <v>298.39192710182817</v>
      </c>
      <c r="AF542" s="6">
        <f t="shared" si="276"/>
        <v>819.0281447017552</v>
      </c>
      <c r="AH542" s="1">
        <f t="shared" si="277"/>
        <v>42475</v>
      </c>
      <c r="AI542">
        <f t="shared" si="278"/>
        <v>0.36432438742442241</v>
      </c>
      <c r="AJ542">
        <f t="shared" ca="1" si="279"/>
        <v>0.35739294413103523</v>
      </c>
      <c r="AK542">
        <f t="shared" ca="1" si="280"/>
        <v>0.37071247072324753</v>
      </c>
      <c r="AL542">
        <f t="shared" ca="1" si="281"/>
        <v>0.40768016939692181</v>
      </c>
      <c r="AM542">
        <f t="shared" ca="1" si="282"/>
        <v>0.46057878086458887</v>
      </c>
      <c r="AN542">
        <f t="shared" ca="1" si="283"/>
        <v>0.47036367461013689</v>
      </c>
    </row>
    <row r="543" spans="2:40">
      <c r="B543" s="1">
        <v>42482</v>
      </c>
      <c r="C543">
        <v>28.302</v>
      </c>
      <c r="D543">
        <v>12.4</v>
      </c>
      <c r="E543">
        <v>0.51900000000000002</v>
      </c>
      <c r="F543">
        <v>15.162000000000001</v>
      </c>
      <c r="G543">
        <v>13915.48</v>
      </c>
      <c r="I543" s="14">
        <f t="shared" si="265"/>
        <v>9.4135384853287984E-2</v>
      </c>
      <c r="J543" s="15">
        <f t="shared" si="266"/>
        <v>-2.7450980392156876E-2</v>
      </c>
      <c r="K543" s="15">
        <f t="shared" si="267"/>
        <v>3.1809145129224614E-2</v>
      </c>
      <c r="L543" s="15">
        <f t="shared" si="268"/>
        <v>2.1560436598841104E-2</v>
      </c>
      <c r="M543" s="16">
        <f t="shared" si="269"/>
        <v>5.1187237826024745E-2</v>
      </c>
      <c r="O543" s="13">
        <f t="shared" si="270"/>
        <v>3.0013496547299207E-2</v>
      </c>
      <c r="Q543" s="5">
        <f t="shared" si="271"/>
        <v>951.0230907766985</v>
      </c>
      <c r="R543" s="6">
        <f t="shared" si="272"/>
        <v>860.95193313081177</v>
      </c>
      <c r="T543" s="11">
        <f t="shared" si="273"/>
        <v>1.1046181025674071</v>
      </c>
      <c r="V543" s="9">
        <v>42482</v>
      </c>
      <c r="W543">
        <v>114257.3673</v>
      </c>
      <c r="X543">
        <v>21028.657800000001</v>
      </c>
      <c r="Y543">
        <v>439.22770000000003</v>
      </c>
      <c r="Z543">
        <v>15015.9612</v>
      </c>
      <c r="AC543" s="24">
        <f t="shared" si="274"/>
        <v>6.7768610092950599E-2</v>
      </c>
      <c r="AE543" s="5">
        <f t="shared" si="275"/>
        <v>318.61353326447613</v>
      </c>
      <c r="AF543" s="6">
        <f t="shared" si="276"/>
        <v>860.95193313081177</v>
      </c>
      <c r="AH543" s="1">
        <f t="shared" si="277"/>
        <v>42482</v>
      </c>
      <c r="AI543">
        <f t="shared" si="278"/>
        <v>0.37007122117242108</v>
      </c>
      <c r="AJ543">
        <f t="shared" ca="1" si="279"/>
        <v>0.35739294413103523</v>
      </c>
      <c r="AK543">
        <f t="shared" ca="1" si="280"/>
        <v>0.36954375805305573</v>
      </c>
      <c r="AL543">
        <f t="shared" ca="1" si="281"/>
        <v>0.40428467249408695</v>
      </c>
      <c r="AM543">
        <f t="shared" ca="1" si="282"/>
        <v>0.46051781447273932</v>
      </c>
      <c r="AN543">
        <f t="shared" ca="1" si="283"/>
        <v>0.46885105049650688</v>
      </c>
    </row>
    <row r="544" spans="2:40">
      <c r="B544" s="1">
        <v>42489</v>
      </c>
      <c r="C544">
        <v>28.19</v>
      </c>
      <c r="D544">
        <v>11.75</v>
      </c>
      <c r="E544">
        <v>0.52400000000000002</v>
      </c>
      <c r="F544">
        <v>14.44</v>
      </c>
      <c r="G544">
        <v>13724.07</v>
      </c>
      <c r="I544" s="14">
        <f t="shared" si="265"/>
        <v>-3.9573175040632513E-3</v>
      </c>
      <c r="J544" s="15">
        <f t="shared" si="266"/>
        <v>-5.2419354838709742E-2</v>
      </c>
      <c r="K544" s="15">
        <f t="shared" si="267"/>
        <v>9.633911368015502E-3</v>
      </c>
      <c r="L544" s="15">
        <f t="shared" si="268"/>
        <v>-4.7619047619047672E-2</v>
      </c>
      <c r="M544" s="16">
        <f t="shared" si="269"/>
        <v>-1.3755184873249116E-2</v>
      </c>
      <c r="O544" s="13">
        <f t="shared" si="270"/>
        <v>-2.3590452148451291E-2</v>
      </c>
      <c r="Q544" s="5">
        <f t="shared" si="271"/>
        <v>928.58802606165852</v>
      </c>
      <c r="R544" s="6">
        <f t="shared" si="272"/>
        <v>849.10938012361623</v>
      </c>
      <c r="T544" s="11">
        <f t="shared" si="273"/>
        <v>1.0936023647818747</v>
      </c>
      <c r="V544" s="9">
        <v>42489</v>
      </c>
      <c r="W544">
        <v>113805.0576</v>
      </c>
      <c r="X544">
        <v>19926.349099999999</v>
      </c>
      <c r="Y544">
        <v>443.30720000000002</v>
      </c>
      <c r="Z544">
        <v>14300.9154</v>
      </c>
      <c r="AC544" s="24">
        <f t="shared" si="274"/>
        <v>-1.5027579950900956E-2</v>
      </c>
      <c r="AE544" s="5">
        <f t="shared" si="275"/>
        <v>313.82554291990516</v>
      </c>
      <c r="AF544" s="6">
        <f t="shared" si="276"/>
        <v>849.10938012361623</v>
      </c>
      <c r="AH544" s="1">
        <f t="shared" si="277"/>
        <v>42489</v>
      </c>
      <c r="AI544">
        <f t="shared" si="278"/>
        <v>0.36959377703991131</v>
      </c>
      <c r="AJ544">
        <f t="shared" ca="1" si="279"/>
        <v>0.35739294413103523</v>
      </c>
      <c r="AK544">
        <f t="shared" ca="1" si="280"/>
        <v>0.36954375805305573</v>
      </c>
      <c r="AL544">
        <f t="shared" ca="1" si="281"/>
        <v>0.3999007571723705</v>
      </c>
      <c r="AM544">
        <f t="shared" ca="1" si="282"/>
        <v>0.4597216957010708</v>
      </c>
      <c r="AN544">
        <f t="shared" ca="1" si="283"/>
        <v>0.46885105049650688</v>
      </c>
    </row>
    <row r="545" spans="2:40">
      <c r="B545" s="1">
        <v>42496</v>
      </c>
      <c r="C545">
        <v>27.62</v>
      </c>
      <c r="D545">
        <v>12.8</v>
      </c>
      <c r="E545">
        <v>0.503</v>
      </c>
      <c r="F545">
        <v>14.44</v>
      </c>
      <c r="G545">
        <v>13453.91</v>
      </c>
      <c r="I545" s="14">
        <f t="shared" si="265"/>
        <v>-2.0219936147570117E-2</v>
      </c>
      <c r="J545" s="15">
        <f t="shared" si="266"/>
        <v>8.9361702127659592E-2</v>
      </c>
      <c r="K545" s="15">
        <f t="shared" si="267"/>
        <v>-4.0076335877862634E-2</v>
      </c>
      <c r="L545" s="15">
        <f t="shared" si="268"/>
        <v>0</v>
      </c>
      <c r="M545" s="16">
        <f t="shared" si="269"/>
        <v>-1.9685122562038804E-2</v>
      </c>
      <c r="O545" s="13">
        <f t="shared" si="270"/>
        <v>7.2663575255567103E-3</v>
      </c>
      <c r="Q545" s="5">
        <f t="shared" si="271"/>
        <v>935.33547865297351</v>
      </c>
      <c r="R545" s="6">
        <f t="shared" si="272"/>
        <v>832.39455790730608</v>
      </c>
      <c r="T545" s="11">
        <f t="shared" si="273"/>
        <v>1.1236684211444961</v>
      </c>
      <c r="V545" s="9">
        <v>42496</v>
      </c>
      <c r="W545">
        <v>111504.1778</v>
      </c>
      <c r="X545">
        <v>21707.0016</v>
      </c>
      <c r="Y545">
        <v>425.6293</v>
      </c>
      <c r="Z545">
        <v>14300.9154</v>
      </c>
      <c r="AC545" s="24">
        <f t="shared" si="274"/>
        <v>-3.6251380509949869E-3</v>
      </c>
      <c r="AE545" s="5">
        <f t="shared" si="275"/>
        <v>312.68788200289208</v>
      </c>
      <c r="AF545" s="6">
        <f t="shared" si="276"/>
        <v>832.39455790730608</v>
      </c>
      <c r="AH545" s="1">
        <f t="shared" si="277"/>
        <v>42496</v>
      </c>
      <c r="AI545">
        <f t="shared" si="278"/>
        <v>0.37564863805574328</v>
      </c>
      <c r="AJ545">
        <f t="shared" ca="1" si="279"/>
        <v>0.35739294413103523</v>
      </c>
      <c r="AK545">
        <f t="shared" ca="1" si="280"/>
        <v>0.36938397634968384</v>
      </c>
      <c r="AL545">
        <f t="shared" ca="1" si="281"/>
        <v>0.39781929938793703</v>
      </c>
      <c r="AM545">
        <f t="shared" ca="1" si="282"/>
        <v>0.45944818733222248</v>
      </c>
      <c r="AN545">
        <f t="shared" ca="1" si="283"/>
        <v>0.46704236575504593</v>
      </c>
    </row>
    <row r="546" spans="2:40">
      <c r="B546" s="1">
        <v>42503</v>
      </c>
      <c r="C546">
        <v>27.766999999999999</v>
      </c>
      <c r="D546">
        <v>12.85</v>
      </c>
      <c r="E546">
        <v>0.48</v>
      </c>
      <c r="F546">
        <v>13.879</v>
      </c>
      <c r="G546">
        <v>13121.56</v>
      </c>
      <c r="I546" s="14">
        <f t="shared" si="265"/>
        <v>5.3222302679216682E-3</v>
      </c>
      <c r="J546" s="15">
        <f t="shared" si="266"/>
        <v>3.90625E-3</v>
      </c>
      <c r="K546" s="15">
        <f t="shared" si="267"/>
        <v>-4.5725646123260466E-2</v>
      </c>
      <c r="L546" s="15">
        <f t="shared" si="268"/>
        <v>-3.8850415512465375E-2</v>
      </c>
      <c r="M546" s="16">
        <f t="shared" si="269"/>
        <v>-2.4702855898396825E-2</v>
      </c>
      <c r="O546" s="13">
        <f t="shared" si="270"/>
        <v>-1.8836895341951043E-2</v>
      </c>
      <c r="Q546" s="5">
        <f t="shared" si="271"/>
        <v>917.71666213197375</v>
      </c>
      <c r="R546" s="6">
        <f t="shared" si="272"/>
        <v>811.8320350927122</v>
      </c>
      <c r="T546" s="11">
        <f t="shared" si="273"/>
        <v>1.1304267662056098</v>
      </c>
      <c r="V546" s="9">
        <v>42503</v>
      </c>
      <c r="W546">
        <v>112094.147</v>
      </c>
      <c r="X546">
        <v>21791.7945</v>
      </c>
      <c r="Y546">
        <v>406.5915</v>
      </c>
      <c r="Z546">
        <v>13744.768700000001</v>
      </c>
      <c r="AC546" s="24">
        <f t="shared" si="274"/>
        <v>6.9749082233429684E-4</v>
      </c>
      <c r="AE546" s="5">
        <f t="shared" si="275"/>
        <v>312.90597893084424</v>
      </c>
      <c r="AF546" s="6">
        <f t="shared" si="276"/>
        <v>811.8320350927122</v>
      </c>
      <c r="AH546" s="1">
        <f t="shared" si="277"/>
        <v>42503</v>
      </c>
      <c r="AI546">
        <f t="shared" si="278"/>
        <v>0.38543191867897891</v>
      </c>
      <c r="AJ546">
        <f t="shared" ca="1" si="279"/>
        <v>0.35739294413103523</v>
      </c>
      <c r="AK546">
        <f t="shared" ca="1" si="280"/>
        <v>0.36938397634968384</v>
      </c>
      <c r="AL546">
        <f t="shared" ca="1" si="281"/>
        <v>0.39673414536453644</v>
      </c>
      <c r="AM546">
        <f t="shared" ca="1" si="282"/>
        <v>0.4581816981271789</v>
      </c>
      <c r="AN546">
        <f t="shared" ca="1" si="283"/>
        <v>0.46582272965216831</v>
      </c>
    </row>
    <row r="547" spans="2:40">
      <c r="B547" s="1">
        <v>42510</v>
      </c>
      <c r="C547">
        <v>28.254000000000001</v>
      </c>
      <c r="D547">
        <v>12</v>
      </c>
      <c r="E547">
        <v>0.47099999999999997</v>
      </c>
      <c r="F547">
        <v>13.638</v>
      </c>
      <c r="G547">
        <v>12656.28</v>
      </c>
      <c r="I547" s="14">
        <f t="shared" si="265"/>
        <v>1.753880505636185E-2</v>
      </c>
      <c r="J547" s="15">
        <f t="shared" si="266"/>
        <v>-6.6147859922178975E-2</v>
      </c>
      <c r="K547" s="15">
        <f t="shared" si="267"/>
        <v>-1.8750000000000044E-2</v>
      </c>
      <c r="L547" s="15">
        <f t="shared" si="268"/>
        <v>-1.7364363426759843E-2</v>
      </c>
      <c r="M547" s="16">
        <f t="shared" si="269"/>
        <v>-3.5459198448964835E-2</v>
      </c>
      <c r="O547" s="13">
        <f t="shared" si="270"/>
        <v>-2.1180854573144253E-2</v>
      </c>
      <c r="Q547" s="5">
        <f t="shared" si="271"/>
        <v>898.27863897200507</v>
      </c>
      <c r="R547" s="6">
        <f t="shared" si="272"/>
        <v>783.04512185313274</v>
      </c>
      <c r="T547" s="11">
        <f t="shared" si="273"/>
        <v>1.1471607623915259</v>
      </c>
      <c r="V547" s="9">
        <v>42510</v>
      </c>
      <c r="W547">
        <v>114060.71090000001</v>
      </c>
      <c r="X547">
        <v>20350.313999999998</v>
      </c>
      <c r="Y547">
        <v>398.4325</v>
      </c>
      <c r="Z547">
        <v>13506.420099999999</v>
      </c>
      <c r="AC547" s="24">
        <f t="shared" si="274"/>
        <v>1.8794186965696686E-3</v>
      </c>
      <c r="AE547" s="5">
        <f t="shared" si="275"/>
        <v>313.49406027791531</v>
      </c>
      <c r="AF547" s="6">
        <f t="shared" si="276"/>
        <v>783.04512185313274</v>
      </c>
      <c r="AH547" s="1">
        <f t="shared" si="277"/>
        <v>42510</v>
      </c>
      <c r="AI547">
        <f t="shared" si="278"/>
        <v>0.40035248484277514</v>
      </c>
      <c r="AJ547">
        <f t="shared" ca="1" si="279"/>
        <v>0.35739294413103523</v>
      </c>
      <c r="AK547">
        <f t="shared" ca="1" si="280"/>
        <v>0.36938397634968384</v>
      </c>
      <c r="AL547">
        <f t="shared" ca="1" si="281"/>
        <v>0.39502677265815478</v>
      </c>
      <c r="AM547">
        <f t="shared" ca="1" si="282"/>
        <v>0.45684851882325861</v>
      </c>
      <c r="AN547">
        <f t="shared" ca="1" si="283"/>
        <v>0.46582272965216831</v>
      </c>
    </row>
    <row r="548" spans="2:40">
      <c r="B548" s="1">
        <v>42517</v>
      </c>
      <c r="C548">
        <v>29.228000000000002</v>
      </c>
      <c r="D548">
        <v>12.95</v>
      </c>
      <c r="E548">
        <v>0.45300000000000001</v>
      </c>
      <c r="F548">
        <v>13.959</v>
      </c>
      <c r="G548">
        <v>12727.46</v>
      </c>
      <c r="I548" s="14">
        <f t="shared" si="265"/>
        <v>3.4472994974162896E-2</v>
      </c>
      <c r="J548" s="15">
        <f t="shared" si="266"/>
        <v>7.9166666666666607E-2</v>
      </c>
      <c r="K548" s="15">
        <f t="shared" si="267"/>
        <v>-3.8216560509554021E-2</v>
      </c>
      <c r="L548" s="15">
        <f t="shared" si="268"/>
        <v>2.3537175538935307E-2</v>
      </c>
      <c r="M548" s="16">
        <f t="shared" si="269"/>
        <v>5.6240854342664015E-3</v>
      </c>
      <c r="O548" s="13">
        <f t="shared" si="270"/>
        <v>2.4740069167552697E-2</v>
      </c>
      <c r="Q548" s="5">
        <f t="shared" si="271"/>
        <v>920.5021146319076</v>
      </c>
      <c r="R548" s="6">
        <f t="shared" si="272"/>
        <v>787.44903451732034</v>
      </c>
      <c r="T548" s="11">
        <f t="shared" si="273"/>
        <v>1.1689672274424012</v>
      </c>
      <c r="V548" s="9">
        <v>42517</v>
      </c>
      <c r="W548">
        <v>117993.8389</v>
      </c>
      <c r="X548">
        <v>21961.380499999999</v>
      </c>
      <c r="Y548">
        <v>383.47430000000003</v>
      </c>
      <c r="Z548">
        <v>13824.218199999999</v>
      </c>
      <c r="AC548" s="24">
        <f t="shared" si="274"/>
        <v>3.9414236683164468E-2</v>
      </c>
      <c r="AE548" s="5">
        <f t="shared" si="275"/>
        <v>325.8501893684753</v>
      </c>
      <c r="AF548" s="6">
        <f t="shared" si="276"/>
        <v>787.44903451732034</v>
      </c>
      <c r="AH548" s="1">
        <f t="shared" si="277"/>
        <v>42517</v>
      </c>
      <c r="AI548">
        <f t="shared" si="278"/>
        <v>0.41380479889496652</v>
      </c>
      <c r="AJ548">
        <f t="shared" ca="1" si="279"/>
        <v>0.35739294413103523</v>
      </c>
      <c r="AK548">
        <f t="shared" ca="1" si="280"/>
        <v>0.36938397634968384</v>
      </c>
      <c r="AL548">
        <f t="shared" ca="1" si="281"/>
        <v>0.39502677265815478</v>
      </c>
      <c r="AM548">
        <f t="shared" ca="1" si="282"/>
        <v>0.44879885326657809</v>
      </c>
      <c r="AN548">
        <f t="shared" ca="1" si="283"/>
        <v>0.46582272965216831</v>
      </c>
    </row>
    <row r="549" spans="2:40">
      <c r="B549" s="1">
        <v>42524</v>
      </c>
      <c r="C549">
        <v>28.545999999999999</v>
      </c>
      <c r="D549">
        <v>13.2</v>
      </c>
      <c r="E549">
        <v>0.44500000000000001</v>
      </c>
      <c r="F549">
        <v>14.12</v>
      </c>
      <c r="G549">
        <v>12791.08</v>
      </c>
      <c r="I549" s="14">
        <f t="shared" si="265"/>
        <v>-2.3333789516901682E-2</v>
      </c>
      <c r="J549" s="15">
        <f t="shared" si="266"/>
        <v>1.9305019305019266E-2</v>
      </c>
      <c r="K549" s="15">
        <f t="shared" si="267"/>
        <v>-1.7660044150110354E-2</v>
      </c>
      <c r="L549" s="15">
        <f t="shared" si="268"/>
        <v>1.1533777491224306E-2</v>
      </c>
      <c r="M549" s="16">
        <f t="shared" si="269"/>
        <v>4.9986407342863526E-3</v>
      </c>
      <c r="O549" s="13">
        <f t="shared" si="270"/>
        <v>-2.5387592176921159E-3</v>
      </c>
      <c r="Q549" s="5">
        <f t="shared" si="271"/>
        <v>918.1651814034808</v>
      </c>
      <c r="R549" s="6">
        <f t="shared" si="272"/>
        <v>791.38520933743303</v>
      </c>
      <c r="T549" s="11">
        <f t="shared" si="273"/>
        <v>1.1602000777499886</v>
      </c>
      <c r="V549" s="9">
        <v>42524</v>
      </c>
      <c r="W549">
        <v>115240.6493</v>
      </c>
      <c r="X549">
        <v>22385.345399999998</v>
      </c>
      <c r="Y549">
        <v>376.67509999999999</v>
      </c>
      <c r="Z549">
        <v>13983.1173</v>
      </c>
      <c r="AC549" s="24">
        <f t="shared" si="274"/>
        <v>-1.4118864363679234E-2</v>
      </c>
      <c r="AE549" s="5">
        <f t="shared" si="275"/>
        <v>321.24955474190261</v>
      </c>
      <c r="AF549" s="6">
        <f t="shared" si="276"/>
        <v>791.38520933743303</v>
      </c>
      <c r="AH549" s="1">
        <f t="shared" si="277"/>
        <v>42524</v>
      </c>
      <c r="AI549">
        <f t="shared" si="278"/>
        <v>0.40593323068403137</v>
      </c>
      <c r="AJ549">
        <f t="shared" ca="1" si="279"/>
        <v>0.35739294413103523</v>
      </c>
      <c r="AK549">
        <f t="shared" ca="1" si="280"/>
        <v>0.36938397634968384</v>
      </c>
      <c r="AL549">
        <f t="shared" ca="1" si="281"/>
        <v>0.39502677265815478</v>
      </c>
      <c r="AM549">
        <f t="shared" ca="1" si="282"/>
        <v>0.4458000896181637</v>
      </c>
      <c r="AN549">
        <f t="shared" ca="1" si="283"/>
        <v>0.46506529883504322</v>
      </c>
    </row>
    <row r="550" spans="2:40">
      <c r="B550" s="1">
        <v>42531</v>
      </c>
      <c r="C550">
        <v>28.302</v>
      </c>
      <c r="D550">
        <v>14.25</v>
      </c>
      <c r="E550">
        <v>0.45600000000000002</v>
      </c>
      <c r="F550">
        <v>14.36</v>
      </c>
      <c r="G550">
        <v>13324.43</v>
      </c>
      <c r="I550" s="14">
        <f t="shared" si="265"/>
        <v>-8.5476073705598177E-3</v>
      </c>
      <c r="J550" s="15">
        <f t="shared" si="266"/>
        <v>7.9545454545454586E-2</v>
      </c>
      <c r="K550" s="15">
        <f t="shared" si="267"/>
        <v>2.4719101123595433E-2</v>
      </c>
      <c r="L550" s="15">
        <f t="shared" si="268"/>
        <v>1.6997167138810276E-2</v>
      </c>
      <c r="M550" s="16">
        <f t="shared" si="269"/>
        <v>4.1697026365248302E-2</v>
      </c>
      <c r="O550" s="13">
        <f t="shared" si="270"/>
        <v>2.8178528859325119E-2</v>
      </c>
      <c r="Q550" s="5">
        <f t="shared" si="271"/>
        <v>944.03772546528614</v>
      </c>
      <c r="R550" s="6">
        <f t="shared" si="272"/>
        <v>824.38361927624351</v>
      </c>
      <c r="T550" s="11">
        <f t="shared" si="273"/>
        <v>1.1451437211890398</v>
      </c>
      <c r="V550" s="9">
        <v>42531</v>
      </c>
      <c r="W550">
        <v>114257.3673</v>
      </c>
      <c r="X550">
        <v>24165.997800000001</v>
      </c>
      <c r="Y550">
        <v>386.19400000000002</v>
      </c>
      <c r="Z550">
        <v>14221.465899999999</v>
      </c>
      <c r="AC550" s="24">
        <f t="shared" si="274"/>
        <v>6.8598855413142213E-3</v>
      </c>
      <c r="AE550" s="5">
        <f t="shared" si="275"/>
        <v>323.45328991763023</v>
      </c>
      <c r="AF550" s="6">
        <f t="shared" si="276"/>
        <v>824.38361927624351</v>
      </c>
      <c r="AH550" s="1">
        <f t="shared" si="277"/>
        <v>42531</v>
      </c>
      <c r="AI550">
        <f t="shared" si="278"/>
        <v>0.39235773534850399</v>
      </c>
      <c r="AJ550">
        <f t="shared" ca="1" si="279"/>
        <v>0.35739294413103523</v>
      </c>
      <c r="AK550">
        <f t="shared" ca="1" si="280"/>
        <v>0.36938397634968384</v>
      </c>
      <c r="AL550">
        <f t="shared" ca="1" si="281"/>
        <v>0.39502677265815478</v>
      </c>
      <c r="AM550">
        <f t="shared" ca="1" si="282"/>
        <v>0.44207163343649375</v>
      </c>
      <c r="AN550">
        <f t="shared" ca="1" si="283"/>
        <v>0.46072885197339575</v>
      </c>
    </row>
    <row r="551" spans="2:40">
      <c r="B551" s="1">
        <v>42538</v>
      </c>
      <c r="C551">
        <v>26.646000000000001</v>
      </c>
      <c r="D551">
        <v>14.65</v>
      </c>
      <c r="E551">
        <v>0.44500000000000001</v>
      </c>
      <c r="F551">
        <v>14.2</v>
      </c>
      <c r="G551">
        <v>13073.38</v>
      </c>
      <c r="I551" s="14">
        <f t="shared" si="265"/>
        <v>-5.8511765952936168E-2</v>
      </c>
      <c r="J551" s="15">
        <f t="shared" si="266"/>
        <v>2.8070175438596578E-2</v>
      </c>
      <c r="K551" s="15">
        <f t="shared" si="267"/>
        <v>-2.4122807017543879E-2</v>
      </c>
      <c r="L551" s="15">
        <f t="shared" si="268"/>
        <v>-1.1142061281337101E-2</v>
      </c>
      <c r="M551" s="16">
        <f t="shared" si="269"/>
        <v>-1.8841331298974917E-2</v>
      </c>
      <c r="O551" s="13">
        <f t="shared" si="270"/>
        <v>-1.6426614703305142E-2</v>
      </c>
      <c r="Q551" s="5">
        <f t="shared" si="271"/>
        <v>928.5303814836833</v>
      </c>
      <c r="R551" s="6">
        <f t="shared" si="272"/>
        <v>808.85113438801181</v>
      </c>
      <c r="T551" s="11">
        <f t="shared" si="273"/>
        <v>1.1479620192239979</v>
      </c>
      <c r="V551" s="9">
        <v>42538</v>
      </c>
      <c r="W551">
        <v>107571.04979999999</v>
      </c>
      <c r="X551">
        <v>24844.3416</v>
      </c>
      <c r="Y551">
        <v>376.67509999999999</v>
      </c>
      <c r="Z551">
        <v>14062.566800000001</v>
      </c>
      <c r="AC551" s="24">
        <f t="shared" si="274"/>
        <v>-4.0350177775147905E-2</v>
      </c>
      <c r="AE551" s="5">
        <f t="shared" si="275"/>
        <v>310.40189216749741</v>
      </c>
      <c r="AF551" s="6">
        <f t="shared" si="276"/>
        <v>808.85113438801181</v>
      </c>
      <c r="AH551" s="1">
        <f t="shared" si="277"/>
        <v>42538</v>
      </c>
      <c r="AI551">
        <f t="shared" si="278"/>
        <v>0.38375651460556071</v>
      </c>
      <c r="AJ551">
        <f t="shared" ca="1" si="279"/>
        <v>0.35739294413103523</v>
      </c>
      <c r="AK551">
        <f t="shared" ca="1" si="280"/>
        <v>0.36938397634968384</v>
      </c>
      <c r="AL551">
        <f t="shared" ca="1" si="281"/>
        <v>0.39297705942752115</v>
      </c>
      <c r="AM551">
        <f t="shared" ca="1" si="282"/>
        <v>0.4358080661440622</v>
      </c>
      <c r="AN551">
        <f t="shared" ca="1" si="283"/>
        <v>0.46041462343916711</v>
      </c>
    </row>
    <row r="552" spans="2:40">
      <c r="B552" s="1">
        <v>42545</v>
      </c>
      <c r="C552">
        <v>28.059000000000001</v>
      </c>
      <c r="D552">
        <v>15.6</v>
      </c>
      <c r="E552">
        <v>0.44600000000000001</v>
      </c>
      <c r="F552">
        <v>15.162000000000001</v>
      </c>
      <c r="G552">
        <v>13924.54</v>
      </c>
      <c r="I552" s="14">
        <f t="shared" si="265"/>
        <v>5.3028597162801283E-2</v>
      </c>
      <c r="J552" s="15">
        <f t="shared" si="266"/>
        <v>6.4846416382252414E-2</v>
      </c>
      <c r="K552" s="15">
        <f t="shared" si="267"/>
        <v>2.2471910112360494E-3</v>
      </c>
      <c r="L552" s="15">
        <f t="shared" si="268"/>
        <v>6.7746478873239591E-2</v>
      </c>
      <c r="M552" s="16">
        <f t="shared" si="269"/>
        <v>6.5106345872299354E-2</v>
      </c>
      <c r="O552" s="13">
        <f t="shared" si="270"/>
        <v>4.6967170857382334E-2</v>
      </c>
      <c r="Q552" s="5">
        <f t="shared" si="271"/>
        <v>972.14082655709797</v>
      </c>
      <c r="R552" s="6">
        <f t="shared" si="272"/>
        <v>861.51247610267944</v>
      </c>
      <c r="T552" s="11">
        <f t="shared" si="273"/>
        <v>1.128411779890734</v>
      </c>
      <c r="V552" s="9">
        <v>42545</v>
      </c>
      <c r="W552">
        <v>113274.08530000001</v>
      </c>
      <c r="X552">
        <v>26455.408200000002</v>
      </c>
      <c r="Y552">
        <v>378.03500000000003</v>
      </c>
      <c r="Z552">
        <v>15015.9612</v>
      </c>
      <c r="AC552" s="24">
        <f t="shared" si="274"/>
        <v>5.6307002687391194E-2</v>
      </c>
      <c r="AE552" s="5">
        <f t="shared" si="275"/>
        <v>327.87969234394399</v>
      </c>
      <c r="AF552" s="6">
        <f t="shared" si="276"/>
        <v>861.51247610267944</v>
      </c>
      <c r="AH552" s="1">
        <f t="shared" si="277"/>
        <v>42545</v>
      </c>
      <c r="AI552">
        <f t="shared" si="278"/>
        <v>0.38058612201091979</v>
      </c>
      <c r="AJ552">
        <f t="shared" ca="1" si="279"/>
        <v>0.35739294413103523</v>
      </c>
      <c r="AK552">
        <f t="shared" ca="1" si="280"/>
        <v>0.36938397634968384</v>
      </c>
      <c r="AL552">
        <f t="shared" ca="1" si="281"/>
        <v>0.3924067518715067</v>
      </c>
      <c r="AM552">
        <f t="shared" ca="1" si="282"/>
        <v>0.41888336007945792</v>
      </c>
      <c r="AN552">
        <f t="shared" ca="1" si="283"/>
        <v>0.4594555506997054</v>
      </c>
    </row>
    <row r="553" spans="2:40">
      <c r="B553" s="1">
        <v>42552</v>
      </c>
      <c r="C553">
        <v>28.863</v>
      </c>
      <c r="D553">
        <v>16.899999999999999</v>
      </c>
      <c r="E553">
        <v>0.48699999999999999</v>
      </c>
      <c r="F553">
        <v>16.606000000000002</v>
      </c>
      <c r="G553">
        <v>15111.69</v>
      </c>
      <c r="I553" s="14">
        <f t="shared" si="265"/>
        <v>2.8653907837057568E-2</v>
      </c>
      <c r="J553" s="15">
        <f t="shared" si="266"/>
        <v>8.3333333333333259E-2</v>
      </c>
      <c r="K553" s="15">
        <f t="shared" si="267"/>
        <v>9.1928251121076165E-2</v>
      </c>
      <c r="L553" s="15">
        <f t="shared" si="268"/>
        <v>9.5238095238095344E-2</v>
      </c>
      <c r="M553" s="16">
        <f t="shared" si="269"/>
        <v>8.5255958186051251E-2</v>
      </c>
      <c r="O553" s="13">
        <f t="shared" si="270"/>
        <v>7.4788396882390584E-2</v>
      </c>
      <c r="Q553" s="5">
        <f t="shared" si="271"/>
        <v>1044.8456805192254</v>
      </c>
      <c r="R553" s="6">
        <f t="shared" si="272"/>
        <v>934.96154774205093</v>
      </c>
      <c r="T553" s="11">
        <f t="shared" si="273"/>
        <v>1.1175279700459839</v>
      </c>
      <c r="V553" s="9">
        <v>42552</v>
      </c>
      <c r="W553">
        <v>116518.91590000001</v>
      </c>
      <c r="X553">
        <v>28660.0255</v>
      </c>
      <c r="Y553">
        <v>412.03089999999997</v>
      </c>
      <c r="Z553">
        <v>16446.0527</v>
      </c>
      <c r="AC553" s="24">
        <f t="shared" si="274"/>
        <v>4.4578717273293114E-2</v>
      </c>
      <c r="AE553" s="5">
        <f t="shared" si="275"/>
        <v>342.496148448599</v>
      </c>
      <c r="AF553" s="6">
        <f t="shared" si="276"/>
        <v>934.96154774205093</v>
      </c>
      <c r="AH553" s="1">
        <f t="shared" si="277"/>
        <v>42552</v>
      </c>
      <c r="AI553">
        <f t="shared" si="278"/>
        <v>0.36632110622702446</v>
      </c>
      <c r="AJ553">
        <f t="shared" ca="1" si="279"/>
        <v>0.35739294413103523</v>
      </c>
      <c r="AK553">
        <f t="shared" ca="1" si="280"/>
        <v>0.36938397634968384</v>
      </c>
      <c r="AL553">
        <f t="shared" ca="1" si="281"/>
        <v>0.38957279886681984</v>
      </c>
      <c r="AM553">
        <f t="shared" ca="1" si="282"/>
        <v>0.41245735866081973</v>
      </c>
      <c r="AN553">
        <f t="shared" ca="1" si="283"/>
        <v>0.45927686764905573</v>
      </c>
    </row>
    <row r="554" spans="2:40">
      <c r="B554" s="1">
        <v>42559</v>
      </c>
      <c r="C554">
        <v>27.734999999999999</v>
      </c>
      <c r="D554">
        <v>16.5</v>
      </c>
      <c r="E554">
        <v>0.48799999999999999</v>
      </c>
      <c r="F554">
        <v>15.644</v>
      </c>
      <c r="G554">
        <v>14689.61</v>
      </c>
      <c r="I554" s="14">
        <f t="shared" si="265"/>
        <v>-3.9081176592869804E-2</v>
      </c>
      <c r="J554" s="15">
        <f t="shared" si="266"/>
        <v>-2.3668639053254337E-2</v>
      </c>
      <c r="K554" s="15">
        <f t="shared" si="267"/>
        <v>2.0533880903490509E-3</v>
      </c>
      <c r="L554" s="15">
        <f t="shared" si="268"/>
        <v>-5.7930868360833498E-2</v>
      </c>
      <c r="M554" s="16">
        <f t="shared" si="269"/>
        <v>-2.7930694713827475E-2</v>
      </c>
      <c r="O554" s="13">
        <f t="shared" si="270"/>
        <v>-2.9656823979152147E-2</v>
      </c>
      <c r="Q554" s="5">
        <f t="shared" si="271"/>
        <v>1013.8588760866893</v>
      </c>
      <c r="R554" s="6">
        <f t="shared" si="272"/>
        <v>908.84742218290012</v>
      </c>
      <c r="T554" s="11">
        <f t="shared" si="273"/>
        <v>1.1155435459689913</v>
      </c>
      <c r="V554" s="9">
        <v>42559</v>
      </c>
      <c r="W554">
        <v>111110.86500000001</v>
      </c>
      <c r="X554">
        <v>27981.681700000001</v>
      </c>
      <c r="Y554">
        <v>413.39069999999998</v>
      </c>
      <c r="Z554">
        <v>15492.6584</v>
      </c>
      <c r="AC554" s="24">
        <f t="shared" si="274"/>
        <v>-3.8163673902247487E-2</v>
      </c>
      <c r="AE554" s="5">
        <f t="shared" si="275"/>
        <v>329.42523712643094</v>
      </c>
      <c r="AF554" s="6">
        <f t="shared" si="276"/>
        <v>908.84742218290012</v>
      </c>
      <c r="AH554" s="1">
        <f t="shared" si="277"/>
        <v>42559</v>
      </c>
      <c r="AI554">
        <f t="shared" si="278"/>
        <v>0.36246484182703231</v>
      </c>
      <c r="AJ554">
        <f t="shared" ca="1" si="279"/>
        <v>0.35739294413103523</v>
      </c>
      <c r="AK554">
        <f t="shared" ca="1" si="280"/>
        <v>0.36835986185025427</v>
      </c>
      <c r="AL554">
        <f t="shared" ca="1" si="281"/>
        <v>0.38631597129069806</v>
      </c>
      <c r="AM554">
        <f t="shared" ca="1" si="282"/>
        <v>0.41161129951778408</v>
      </c>
      <c r="AN554">
        <f t="shared" ca="1" si="283"/>
        <v>0.4576388843793639</v>
      </c>
    </row>
    <row r="555" spans="2:40">
      <c r="B555" s="1">
        <v>42566</v>
      </c>
      <c r="C555">
        <v>28.175999999999998</v>
      </c>
      <c r="D555">
        <v>17</v>
      </c>
      <c r="E555">
        <v>0.48199999999999998</v>
      </c>
      <c r="F555">
        <v>15.603999999999999</v>
      </c>
      <c r="G555">
        <v>15643.26</v>
      </c>
      <c r="I555" s="14">
        <f t="shared" si="265"/>
        <v>1.5900486749594434E-2</v>
      </c>
      <c r="J555" s="15">
        <f t="shared" si="266"/>
        <v>3.0303030303030276E-2</v>
      </c>
      <c r="K555" s="15">
        <f t="shared" si="267"/>
        <v>-1.2295081967213073E-2</v>
      </c>
      <c r="L555" s="15">
        <f t="shared" si="268"/>
        <v>-2.5568908207620478E-3</v>
      </c>
      <c r="M555" s="16">
        <f t="shared" si="269"/>
        <v>6.4920035317479474E-2</v>
      </c>
      <c r="O555" s="13">
        <f t="shared" si="270"/>
        <v>7.8378860661623972E-3</v>
      </c>
      <c r="Q555" s="5">
        <f t="shared" si="271"/>
        <v>1021.8053864446241</v>
      </c>
      <c r="R555" s="6">
        <f t="shared" si="272"/>
        <v>967.84982892921414</v>
      </c>
      <c r="T555" s="11">
        <f t="shared" si="273"/>
        <v>1.055747860776195</v>
      </c>
      <c r="V555" s="9">
        <v>42566</v>
      </c>
      <c r="W555">
        <v>112880.77250000001</v>
      </c>
      <c r="X555">
        <v>28829.611400000002</v>
      </c>
      <c r="Y555">
        <v>407.95139999999998</v>
      </c>
      <c r="Z555">
        <v>15452.9336</v>
      </c>
      <c r="AC555" s="24">
        <f t="shared" si="274"/>
        <v>1.6580478444309741E-2</v>
      </c>
      <c r="AE555" s="5">
        <f t="shared" si="275"/>
        <v>334.88726516961736</v>
      </c>
      <c r="AF555" s="6">
        <f t="shared" si="276"/>
        <v>967.84982892921414</v>
      </c>
      <c r="AH555" s="1">
        <f t="shared" si="277"/>
        <v>42566</v>
      </c>
      <c r="AI555">
        <f t="shared" si="278"/>
        <v>0.34601159721247426</v>
      </c>
      <c r="AJ555">
        <f t="shared" ca="1" si="279"/>
        <v>0.35739294413103523</v>
      </c>
      <c r="AK555">
        <f t="shared" ca="1" si="280"/>
        <v>0.36696206997976566</v>
      </c>
      <c r="AL555">
        <f t="shared" ca="1" si="281"/>
        <v>0.38563799943761967</v>
      </c>
      <c r="AM555">
        <f t="shared" ca="1" si="282"/>
        <v>0.40877000278212727</v>
      </c>
      <c r="AN555">
        <f t="shared" ca="1" si="283"/>
        <v>0.4555117748969994</v>
      </c>
    </row>
    <row r="556" spans="2:40">
      <c r="B556" s="1">
        <v>42573</v>
      </c>
      <c r="C556">
        <v>27.882000000000001</v>
      </c>
      <c r="D556">
        <v>16.600000000000001</v>
      </c>
      <c r="E556">
        <v>0.498</v>
      </c>
      <c r="F556">
        <v>15.884</v>
      </c>
      <c r="G556">
        <v>15846.54</v>
      </c>
      <c r="I556" s="14">
        <f t="shared" si="265"/>
        <v>-1.0434412265758031E-2</v>
      </c>
      <c r="J556" s="15">
        <f t="shared" si="266"/>
        <v>-2.3529411764705799E-2</v>
      </c>
      <c r="K556" s="15">
        <f t="shared" si="267"/>
        <v>3.3195020746888071E-2</v>
      </c>
      <c r="L556" s="15">
        <f t="shared" si="268"/>
        <v>1.7944116893104489E-2</v>
      </c>
      <c r="M556" s="16">
        <f t="shared" si="269"/>
        <v>1.2994733834251981E-2</v>
      </c>
      <c r="O556" s="13">
        <f t="shared" si="270"/>
        <v>4.2938284023821827E-3</v>
      </c>
      <c r="Q556" s="5">
        <f t="shared" si="271"/>
        <v>1026.1928434346471</v>
      </c>
      <c r="R556" s="6">
        <f t="shared" si="272"/>
        <v>980.42677984767556</v>
      </c>
      <c r="T556" s="11">
        <f t="shared" si="273"/>
        <v>1.0466797363430669</v>
      </c>
      <c r="V556" s="9">
        <v>42573</v>
      </c>
      <c r="W556">
        <v>111700.8342</v>
      </c>
      <c r="X556">
        <v>28151.2677</v>
      </c>
      <c r="Y556">
        <v>421.5498</v>
      </c>
      <c r="Z556">
        <v>15731.0069</v>
      </c>
      <c r="AC556" s="24">
        <f t="shared" si="274"/>
        <v>-9.9342800478190094E-3</v>
      </c>
      <c r="AE556" s="5">
        <f t="shared" si="275"/>
        <v>331.56040129297418</v>
      </c>
      <c r="AF556" s="6">
        <f t="shared" si="276"/>
        <v>980.42677984767556</v>
      </c>
      <c r="AH556" s="1">
        <f t="shared" si="277"/>
        <v>42573</v>
      </c>
      <c r="AI556">
        <f t="shared" si="278"/>
        <v>0.33817966635355184</v>
      </c>
      <c r="AJ556">
        <f t="shared" ca="1" si="279"/>
        <v>0.35683915424103574</v>
      </c>
      <c r="AK556">
        <f t="shared" ca="1" si="280"/>
        <v>0.36591432459637796</v>
      </c>
      <c r="AL556">
        <f t="shared" ca="1" si="281"/>
        <v>0.38459421664226978</v>
      </c>
      <c r="AM556">
        <f t="shared" ca="1" si="282"/>
        <v>0.40758675147146634</v>
      </c>
      <c r="AN556">
        <f t="shared" ca="1" si="283"/>
        <v>0.4555117748969994</v>
      </c>
    </row>
    <row r="557" spans="2:40">
      <c r="B557" s="1">
        <v>42580</v>
      </c>
      <c r="C557">
        <v>27.562999999999999</v>
      </c>
      <c r="D557">
        <v>16.55</v>
      </c>
      <c r="E557">
        <v>0.52</v>
      </c>
      <c r="F557">
        <v>15.683999999999999</v>
      </c>
      <c r="G557">
        <v>15803.5</v>
      </c>
      <c r="I557" s="14">
        <f t="shared" si="265"/>
        <v>-1.1441073093752308E-2</v>
      </c>
      <c r="J557" s="15">
        <f t="shared" si="266"/>
        <v>-3.0120481927711218E-3</v>
      </c>
      <c r="K557" s="15">
        <f t="shared" si="267"/>
        <v>4.4176706827309342E-2</v>
      </c>
      <c r="L557" s="15">
        <f t="shared" si="268"/>
        <v>-1.2591286829514048E-2</v>
      </c>
      <c r="M557" s="16">
        <f t="shared" si="269"/>
        <v>-2.716050317608798E-3</v>
      </c>
      <c r="O557" s="13">
        <f t="shared" si="270"/>
        <v>4.2830746778179662E-3</v>
      </c>
      <c r="Q557" s="5">
        <f t="shared" si="271"/>
        <v>1030.5881040169202</v>
      </c>
      <c r="R557" s="6">
        <f t="shared" si="272"/>
        <v>977.76389138087814</v>
      </c>
      <c r="T557" s="11">
        <f t="shared" si="273"/>
        <v>1.0540255301936332</v>
      </c>
      <c r="V557" s="9">
        <v>42580</v>
      </c>
      <c r="W557">
        <v>110422.56759999999</v>
      </c>
      <c r="X557">
        <v>28066.474699999999</v>
      </c>
      <c r="Y557">
        <v>440.58749999999998</v>
      </c>
      <c r="Z557">
        <v>15532.383099999999</v>
      </c>
      <c r="AC557" s="24">
        <f t="shared" si="274"/>
        <v>-9.8857388979444374E-3</v>
      </c>
      <c r="AE557" s="5">
        <f t="shared" si="275"/>
        <v>328.28268173689418</v>
      </c>
      <c r="AF557" s="6">
        <f t="shared" si="276"/>
        <v>977.76389138087814</v>
      </c>
      <c r="AH557" s="1">
        <f t="shared" si="277"/>
        <v>42580</v>
      </c>
      <c r="AI557">
        <f t="shared" si="278"/>
        <v>0.33574842007436634</v>
      </c>
      <c r="AJ557">
        <f t="shared" ca="1" si="279"/>
        <v>0.35660349805508912</v>
      </c>
      <c r="AK557">
        <f t="shared" ca="1" si="280"/>
        <v>0.3646015816344344</v>
      </c>
      <c r="AL557">
        <f t="shared" ca="1" si="281"/>
        <v>0.38261681320408597</v>
      </c>
      <c r="AM557">
        <f t="shared" ca="1" si="282"/>
        <v>0.40632325639952627</v>
      </c>
      <c r="AN557">
        <f t="shared" ca="1" si="283"/>
        <v>0.44568277766636577</v>
      </c>
    </row>
    <row r="558" spans="2:40">
      <c r="B558" s="1">
        <v>42587</v>
      </c>
      <c r="C558">
        <v>26.704000000000001</v>
      </c>
      <c r="D558">
        <v>16.45</v>
      </c>
      <c r="E558">
        <v>0.49099999999999999</v>
      </c>
      <c r="F558">
        <v>15.243</v>
      </c>
      <c r="G558">
        <v>15394.31</v>
      </c>
      <c r="I558" s="14">
        <f t="shared" si="265"/>
        <v>-3.1164967528933607E-2</v>
      </c>
      <c r="J558" s="15">
        <f t="shared" si="266"/>
        <v>-6.0422960725076136E-3</v>
      </c>
      <c r="K558" s="15">
        <f t="shared" si="267"/>
        <v>-5.5769230769230793E-2</v>
      </c>
      <c r="L558" s="15">
        <f t="shared" si="268"/>
        <v>-2.8117827084927272E-2</v>
      </c>
      <c r="M558" s="16">
        <f t="shared" si="269"/>
        <v>-2.5892365615211799E-2</v>
      </c>
      <c r="O558" s="13">
        <f t="shared" si="270"/>
        <v>-3.0273580363899821E-2</v>
      </c>
      <c r="Q558" s="5">
        <f t="shared" si="271"/>
        <v>999.3885122278848</v>
      </c>
      <c r="R558" s="6">
        <f t="shared" si="272"/>
        <v>952.44727121989217</v>
      </c>
      <c r="T558" s="11">
        <f t="shared" si="273"/>
        <v>1.0492848711171909</v>
      </c>
      <c r="V558" s="9">
        <v>42587</v>
      </c>
      <c r="W558">
        <v>106981.0806</v>
      </c>
      <c r="X558">
        <v>27896.8887</v>
      </c>
      <c r="Y558">
        <v>416.11040000000003</v>
      </c>
      <c r="Z558">
        <v>15095.4107</v>
      </c>
      <c r="AC558" s="24">
        <f t="shared" si="274"/>
        <v>-2.6363826906651726E-2</v>
      </c>
      <c r="AE558" s="5">
        <f t="shared" si="275"/>
        <v>319.62789393913124</v>
      </c>
      <c r="AF558" s="6">
        <f t="shared" si="276"/>
        <v>952.44727121989217</v>
      </c>
      <c r="AH558" s="1">
        <f t="shared" si="277"/>
        <v>42587</v>
      </c>
      <c r="AI558">
        <f t="shared" si="278"/>
        <v>0.33558592018406708</v>
      </c>
      <c r="AJ558">
        <f t="shared" ca="1" si="279"/>
        <v>0.3559025579933669</v>
      </c>
      <c r="AK558">
        <f t="shared" ca="1" si="280"/>
        <v>0.36385950102507492</v>
      </c>
      <c r="AL558">
        <f t="shared" ca="1" si="281"/>
        <v>0.38143878204038645</v>
      </c>
      <c r="AM558">
        <f t="shared" ca="1" si="282"/>
        <v>0.40229031625263018</v>
      </c>
      <c r="AN558">
        <f t="shared" ca="1" si="283"/>
        <v>0.44019952467300028</v>
      </c>
    </row>
    <row r="559" spans="2:40">
      <c r="B559" s="1">
        <v>42594</v>
      </c>
      <c r="C559">
        <v>26.507000000000001</v>
      </c>
      <c r="D559">
        <v>15.9</v>
      </c>
      <c r="E559">
        <v>0.46899999999999997</v>
      </c>
      <c r="F559">
        <v>14.481</v>
      </c>
      <c r="G559">
        <v>15165.61</v>
      </c>
      <c r="I559" s="14">
        <f t="shared" si="265"/>
        <v>-7.3771719592570228E-3</v>
      </c>
      <c r="J559" s="15">
        <f t="shared" si="266"/>
        <v>-3.3434650455926973E-2</v>
      </c>
      <c r="K559" s="15">
        <f t="shared" si="267"/>
        <v>-4.4806517311609007E-2</v>
      </c>
      <c r="L559" s="15">
        <f t="shared" si="268"/>
        <v>-4.9990159417437563E-2</v>
      </c>
      <c r="M559" s="16">
        <f t="shared" si="269"/>
        <v>-1.4856138404384378E-2</v>
      </c>
      <c r="O559" s="13">
        <f t="shared" si="270"/>
        <v>-3.3902124786057641E-2</v>
      </c>
      <c r="Q559" s="5">
        <f t="shared" si="271"/>
        <v>965.50711817658259</v>
      </c>
      <c r="R559" s="6">
        <f t="shared" si="272"/>
        <v>938.29758273577124</v>
      </c>
      <c r="T559" s="11">
        <f t="shared" si="273"/>
        <v>1.0289988335699183</v>
      </c>
      <c r="V559" s="9">
        <v>42594</v>
      </c>
      <c r="W559">
        <v>106194.455</v>
      </c>
      <c r="X559">
        <v>26964.166000000001</v>
      </c>
      <c r="Y559">
        <v>397.0727</v>
      </c>
      <c r="Z559">
        <v>14340.6402</v>
      </c>
      <c r="AC559" s="24">
        <f t="shared" si="274"/>
        <v>-1.6591631430061468E-2</v>
      </c>
      <c r="AE559" s="5">
        <f t="shared" si="275"/>
        <v>314.3247457281264</v>
      </c>
      <c r="AF559" s="6">
        <f t="shared" si="276"/>
        <v>938.29758273577124</v>
      </c>
      <c r="AH559" s="1">
        <f t="shared" si="277"/>
        <v>42594</v>
      </c>
      <c r="AI559">
        <f t="shared" si="278"/>
        <v>0.33499473036225613</v>
      </c>
      <c r="AJ559">
        <f t="shared" ca="1" si="279"/>
        <v>0.35455916957555944</v>
      </c>
      <c r="AK559">
        <f t="shared" ca="1" si="280"/>
        <v>0.36203701733499666</v>
      </c>
      <c r="AL559">
        <f t="shared" ca="1" si="281"/>
        <v>0.38099328714454073</v>
      </c>
      <c r="AM559">
        <f t="shared" ca="1" si="282"/>
        <v>0.40053336649262211</v>
      </c>
      <c r="AN559">
        <f t="shared" ca="1" si="283"/>
        <v>0.43208761915913557</v>
      </c>
    </row>
    <row r="560" spans="2:40">
      <c r="B560" s="1">
        <v>42601</v>
      </c>
      <c r="C560">
        <v>26.213000000000001</v>
      </c>
      <c r="D560">
        <v>15</v>
      </c>
      <c r="E560">
        <v>0.48299999999999998</v>
      </c>
      <c r="F560">
        <v>14.28</v>
      </c>
      <c r="G560">
        <v>15598.22</v>
      </c>
      <c r="I560" s="14">
        <f t="shared" si="265"/>
        <v>-1.1091409816274989E-2</v>
      </c>
      <c r="J560" s="15">
        <f t="shared" si="266"/>
        <v>-5.6603773584905648E-2</v>
      </c>
      <c r="K560" s="15">
        <f t="shared" si="267"/>
        <v>2.9850746268656803E-2</v>
      </c>
      <c r="L560" s="15">
        <f t="shared" si="268"/>
        <v>-1.3880256888336495E-2</v>
      </c>
      <c r="M560" s="16">
        <f t="shared" si="269"/>
        <v>2.8525723660307589E-2</v>
      </c>
      <c r="O560" s="13">
        <f t="shared" si="270"/>
        <v>-1.2931173505215082E-2</v>
      </c>
      <c r="Q560" s="5">
        <f t="shared" si="271"/>
        <v>953.02197811092094</v>
      </c>
      <c r="R560" s="6">
        <f t="shared" si="272"/>
        <v>965.06320029202641</v>
      </c>
      <c r="T560" s="11">
        <f t="shared" si="273"/>
        <v>0.98752286671229217</v>
      </c>
      <c r="V560" s="9">
        <v>42601</v>
      </c>
      <c r="W560">
        <v>105014.5166</v>
      </c>
      <c r="X560">
        <v>25437.892500000002</v>
      </c>
      <c r="Y560">
        <v>409.31119999999999</v>
      </c>
      <c r="Z560">
        <v>14142.016299999999</v>
      </c>
      <c r="AC560" s="24">
        <f t="shared" si="274"/>
        <v>-1.9549630102711279E-2</v>
      </c>
      <c r="AE560" s="5">
        <f t="shared" si="275"/>
        <v>308.17981321701274</v>
      </c>
      <c r="AF560" s="6">
        <f t="shared" si="276"/>
        <v>965.06320029202641</v>
      </c>
      <c r="AH560" s="1">
        <f t="shared" si="277"/>
        <v>42601</v>
      </c>
      <c r="AI560">
        <f t="shared" si="278"/>
        <v>0.31933640524657664</v>
      </c>
      <c r="AJ560">
        <f t="shared" ca="1" si="279"/>
        <v>0.35171288589608662</v>
      </c>
      <c r="AK560">
        <f t="shared" ca="1" si="280"/>
        <v>0.36071399777436192</v>
      </c>
      <c r="AL560">
        <f t="shared" ca="1" si="281"/>
        <v>0.37995051595311735</v>
      </c>
      <c r="AM560">
        <f t="shared" ca="1" si="282"/>
        <v>0.39913224838762718</v>
      </c>
      <c r="AN560">
        <f t="shared" ca="1" si="283"/>
        <v>0.4136251401970803</v>
      </c>
    </row>
    <row r="561" spans="2:40">
      <c r="B561" s="1">
        <v>42608</v>
      </c>
      <c r="C561">
        <v>25.28</v>
      </c>
      <c r="D561">
        <v>15.45</v>
      </c>
      <c r="E561">
        <v>0.499</v>
      </c>
      <c r="F561">
        <v>14.561</v>
      </c>
      <c r="G561">
        <v>15764.02</v>
      </c>
      <c r="I561" s="14">
        <f t="shared" si="265"/>
        <v>-3.5593026360965951E-2</v>
      </c>
      <c r="J561" s="15">
        <f t="shared" si="266"/>
        <v>3.0000000000000027E-2</v>
      </c>
      <c r="K561" s="15">
        <f t="shared" si="267"/>
        <v>3.3126293995859202E-2</v>
      </c>
      <c r="L561" s="15">
        <f t="shared" si="268"/>
        <v>1.9677871148459536E-2</v>
      </c>
      <c r="M561" s="16">
        <f t="shared" si="269"/>
        <v>1.0629417972050748E-2</v>
      </c>
      <c r="O561" s="13">
        <f t="shared" si="270"/>
        <v>1.1802784695838203E-2</v>
      </c>
      <c r="Q561" s="5">
        <f t="shared" si="271"/>
        <v>964.27029132896598</v>
      </c>
      <c r="R561" s="6">
        <f t="shared" si="272"/>
        <v>975.32126041737524</v>
      </c>
      <c r="T561" s="11">
        <f t="shared" si="273"/>
        <v>0.98866940613631227</v>
      </c>
      <c r="V561" s="9">
        <v>42608</v>
      </c>
      <c r="W561">
        <v>101278.0451</v>
      </c>
      <c r="X561">
        <v>26201.029200000001</v>
      </c>
      <c r="Y561">
        <v>422.90960000000001</v>
      </c>
      <c r="Z561">
        <v>14420.0897</v>
      </c>
      <c r="AC561" s="24">
        <f t="shared" si="274"/>
        <v>-1.8501619391717683E-2</v>
      </c>
      <c r="AE561" s="5">
        <f t="shared" si="275"/>
        <v>302.4779876086609</v>
      </c>
      <c r="AF561" s="6">
        <f t="shared" si="276"/>
        <v>975.32126041737524</v>
      </c>
      <c r="AH561" s="1">
        <f t="shared" si="277"/>
        <v>42608</v>
      </c>
      <c r="AI561">
        <f t="shared" si="278"/>
        <v>0.31013164572996149</v>
      </c>
      <c r="AJ561">
        <f t="shared" ca="1" si="279"/>
        <v>0.34655166577762792</v>
      </c>
      <c r="AK561">
        <f t="shared" ca="1" si="280"/>
        <v>0.359879474019283</v>
      </c>
      <c r="AL561">
        <f t="shared" ca="1" si="281"/>
        <v>0.37748177397552912</v>
      </c>
      <c r="AM561">
        <f t="shared" ca="1" si="282"/>
        <v>0.39736619763061665</v>
      </c>
      <c r="AN561">
        <f t="shared" ca="1" si="283"/>
        <v>0.41195529026299482</v>
      </c>
    </row>
    <row r="562" spans="2:40">
      <c r="B562" s="1">
        <v>42615</v>
      </c>
      <c r="C562">
        <v>25.417999999999999</v>
      </c>
      <c r="D562">
        <v>15.5</v>
      </c>
      <c r="E562">
        <v>0.48499999999999999</v>
      </c>
      <c r="F562">
        <v>15.243</v>
      </c>
      <c r="G562">
        <v>15965.65</v>
      </c>
      <c r="I562" s="14">
        <f t="shared" si="265"/>
        <v>5.4588607594936445E-3</v>
      </c>
      <c r="J562" s="15">
        <f t="shared" si="266"/>
        <v>3.2362459546926292E-3</v>
      </c>
      <c r="K562" s="15">
        <f t="shared" si="267"/>
        <v>-2.8056112224448926E-2</v>
      </c>
      <c r="L562" s="15">
        <f t="shared" si="268"/>
        <v>4.6837442483345981E-2</v>
      </c>
      <c r="M562" s="16">
        <f t="shared" si="269"/>
        <v>1.2790519169602721E-2</v>
      </c>
      <c r="O562" s="13">
        <f t="shared" si="270"/>
        <v>6.8691092432708323E-3</v>
      </c>
      <c r="Q562" s="5">
        <f t="shared" si="271"/>
        <v>970.89396930014527</v>
      </c>
      <c r="R562" s="6">
        <f t="shared" si="272"/>
        <v>987.79612569526478</v>
      </c>
      <c r="T562" s="11">
        <f t="shared" si="273"/>
        <v>0.98288902339718853</v>
      </c>
      <c r="V562" s="9">
        <v>42615</v>
      </c>
      <c r="W562">
        <v>101828.683</v>
      </c>
      <c r="X562">
        <v>26285.822199999999</v>
      </c>
      <c r="Y562">
        <v>410.67110000000002</v>
      </c>
      <c r="Z562">
        <v>15095.4107</v>
      </c>
      <c r="AC562" s="24">
        <f t="shared" si="274"/>
        <v>9.142577892302042E-3</v>
      </c>
      <c r="AE562" s="5">
        <f t="shared" si="275"/>
        <v>305.24341617107984</v>
      </c>
      <c r="AF562" s="6">
        <f t="shared" si="276"/>
        <v>987.79612569526478</v>
      </c>
      <c r="AH562" s="1">
        <f t="shared" si="277"/>
        <v>42615</v>
      </c>
      <c r="AI562">
        <f t="shared" si="278"/>
        <v>0.30901459140288978</v>
      </c>
      <c r="AJ562">
        <f t="shared" ca="1" si="279"/>
        <v>0.3389628594394441</v>
      </c>
      <c r="AK562">
        <f t="shared" ca="1" si="280"/>
        <v>0.35763768601930701</v>
      </c>
      <c r="AL562">
        <f t="shared" ca="1" si="281"/>
        <v>0.3733314962915244</v>
      </c>
      <c r="AM562">
        <f t="shared" ca="1" si="282"/>
        <v>0.39664467011015658</v>
      </c>
      <c r="AN562">
        <f t="shared" ca="1" si="283"/>
        <v>0.41111779637129292</v>
      </c>
    </row>
    <row r="563" spans="2:40">
      <c r="B563" s="1">
        <v>42622</v>
      </c>
      <c r="C563">
        <v>25.477</v>
      </c>
      <c r="D563">
        <v>16.55</v>
      </c>
      <c r="E563">
        <v>0.495</v>
      </c>
      <c r="F563">
        <v>15.644</v>
      </c>
      <c r="G563">
        <v>15975.57</v>
      </c>
      <c r="I563" s="14">
        <f t="shared" si="265"/>
        <v>2.3211897080810395E-3</v>
      </c>
      <c r="J563" s="15">
        <f t="shared" si="266"/>
        <v>6.7741935483871085E-2</v>
      </c>
      <c r="K563" s="15">
        <f t="shared" si="267"/>
        <v>2.0618556701030855E-2</v>
      </c>
      <c r="L563" s="15">
        <f t="shared" si="268"/>
        <v>2.6307157383717028E-2</v>
      </c>
      <c r="M563" s="16">
        <f t="shared" si="269"/>
        <v>6.2133392627305994E-4</v>
      </c>
      <c r="O563" s="13">
        <f t="shared" si="270"/>
        <v>2.9247209819175002E-2</v>
      </c>
      <c r="Q563" s="5">
        <f t="shared" si="271"/>
        <v>999.28990893243827</v>
      </c>
      <c r="R563" s="6">
        <f t="shared" si="272"/>
        <v>988.4098769404003</v>
      </c>
      <c r="T563" s="11">
        <f t="shared" si="273"/>
        <v>1.0110076115646647</v>
      </c>
      <c r="V563" s="9">
        <v>42622</v>
      </c>
      <c r="W563">
        <v>102064.6706</v>
      </c>
      <c r="X563">
        <v>28066.474699999999</v>
      </c>
      <c r="Y563">
        <v>418.83010000000002</v>
      </c>
      <c r="Z563">
        <v>15492.6584</v>
      </c>
      <c r="AC563" s="24">
        <f t="shared" si="274"/>
        <v>1.686806190951945E-2</v>
      </c>
      <c r="AE563" s="5">
        <f t="shared" si="275"/>
        <v>310.39228101252684</v>
      </c>
      <c r="AF563" s="6">
        <f t="shared" si="276"/>
        <v>988.4098769404003</v>
      </c>
      <c r="AH563" s="1">
        <f t="shared" si="277"/>
        <v>42622</v>
      </c>
      <c r="AI563">
        <f t="shared" si="278"/>
        <v>0.31403194995717659</v>
      </c>
      <c r="AJ563">
        <f t="shared" ca="1" si="279"/>
        <v>0.33599154470228487</v>
      </c>
      <c r="AK563">
        <f t="shared" ca="1" si="280"/>
        <v>0.35721192006289404</v>
      </c>
      <c r="AL563">
        <f t="shared" ca="1" si="281"/>
        <v>0.37054278784986328</v>
      </c>
      <c r="AM563">
        <f t="shared" ca="1" si="282"/>
        <v>0.3942625615593438</v>
      </c>
      <c r="AN563">
        <f t="shared" ca="1" si="283"/>
        <v>0.40782963807765055</v>
      </c>
    </row>
    <row r="564" spans="2:40">
      <c r="B564" s="1">
        <v>42629</v>
      </c>
      <c r="C564">
        <v>25.28</v>
      </c>
      <c r="D564">
        <v>18.149999999999999</v>
      </c>
      <c r="E564">
        <v>0.47699999999999998</v>
      </c>
      <c r="F564">
        <v>15.804</v>
      </c>
      <c r="G564">
        <v>15828.16</v>
      </c>
      <c r="I564" s="14">
        <f t="shared" si="265"/>
        <v>-7.7324645758919397E-3</v>
      </c>
      <c r="J564" s="15">
        <f t="shared" si="266"/>
        <v>9.6676737160120707E-2</v>
      </c>
      <c r="K564" s="15">
        <f t="shared" si="267"/>
        <v>-3.6363636363636376E-2</v>
      </c>
      <c r="L564" s="15">
        <f t="shared" si="268"/>
        <v>1.0227563283047747E-2</v>
      </c>
      <c r="M564" s="16">
        <f t="shared" si="269"/>
        <v>-9.2272138020740302E-3</v>
      </c>
      <c r="O564" s="13">
        <f t="shared" si="270"/>
        <v>1.5702049875910035E-2</v>
      </c>
      <c r="Q564" s="5">
        <f t="shared" si="271"/>
        <v>1014.9808089229889</v>
      </c>
      <c r="R564" s="6">
        <f t="shared" si="272"/>
        <v>979.28960768178956</v>
      </c>
      <c r="T564" s="11">
        <f t="shared" si="273"/>
        <v>1.0364460124576313</v>
      </c>
      <c r="V564" s="9">
        <v>42629</v>
      </c>
      <c r="W564">
        <v>101278.0451</v>
      </c>
      <c r="X564">
        <v>30779.849900000001</v>
      </c>
      <c r="Y564">
        <v>403.87189999999998</v>
      </c>
      <c r="Z564">
        <v>15651.5574</v>
      </c>
      <c r="AC564" s="24">
        <f t="shared" si="274"/>
        <v>1.4156042332842352E-2</v>
      </c>
      <c r="AE564" s="5">
        <f t="shared" si="275"/>
        <v>314.78620728232767</v>
      </c>
      <c r="AF564" s="6">
        <f t="shared" si="276"/>
        <v>979.28960768178956</v>
      </c>
      <c r="AH564" s="1">
        <f t="shared" si="277"/>
        <v>42629</v>
      </c>
      <c r="AI564">
        <f t="shared" si="278"/>
        <v>0.32144342675860843</v>
      </c>
      <c r="AJ564">
        <f t="shared" ca="1" si="279"/>
        <v>0.33560217017309701</v>
      </c>
      <c r="AK564">
        <f t="shared" ca="1" si="280"/>
        <v>0.35673227576473299</v>
      </c>
      <c r="AL564">
        <f t="shared" ca="1" si="281"/>
        <v>0.36993902024174746</v>
      </c>
      <c r="AM564">
        <f t="shared" ca="1" si="282"/>
        <v>0.39271641391101525</v>
      </c>
      <c r="AN564">
        <f t="shared" ca="1" si="283"/>
        <v>0.40733732325981292</v>
      </c>
    </row>
    <row r="565" spans="2:40">
      <c r="B565" s="1">
        <v>42636</v>
      </c>
      <c r="C565">
        <v>25.966999999999999</v>
      </c>
      <c r="D565">
        <v>19.45</v>
      </c>
      <c r="E565">
        <v>0.48699999999999999</v>
      </c>
      <c r="F565">
        <v>17.128</v>
      </c>
      <c r="G565">
        <v>16441.71</v>
      </c>
      <c r="I565" s="14">
        <f t="shared" si="265"/>
        <v>2.7175632911392356E-2</v>
      </c>
      <c r="J565" s="15">
        <f t="shared" si="266"/>
        <v>7.1625344352617137E-2</v>
      </c>
      <c r="K565" s="15">
        <f t="shared" si="267"/>
        <v>2.0964360587002018E-2</v>
      </c>
      <c r="L565" s="15">
        <f t="shared" si="268"/>
        <v>8.3776259174892509E-2</v>
      </c>
      <c r="M565" s="16">
        <f t="shared" si="269"/>
        <v>3.8763191678628406E-2</v>
      </c>
      <c r="O565" s="13">
        <f t="shared" si="270"/>
        <v>5.0885399256476005E-2</v>
      </c>
      <c r="Q565" s="5">
        <f t="shared" si="271"/>
        <v>1066.628512622696</v>
      </c>
      <c r="R565" s="6">
        <f t="shared" si="272"/>
        <v>1017.2499984532476</v>
      </c>
      <c r="T565" s="11">
        <f t="shared" si="273"/>
        <v>1.0485411789083603</v>
      </c>
      <c r="V565" s="9">
        <v>42636</v>
      </c>
      <c r="W565">
        <v>104031.2346</v>
      </c>
      <c r="X565">
        <v>32984.467199999999</v>
      </c>
      <c r="Y565">
        <v>412.03089999999997</v>
      </c>
      <c r="Z565">
        <v>16962.474699999999</v>
      </c>
      <c r="AC565" s="24">
        <f t="shared" si="274"/>
        <v>4.2377066336671716E-2</v>
      </c>
      <c r="AE565" s="5">
        <f t="shared" si="275"/>
        <v>328.12592327020019</v>
      </c>
      <c r="AF565" s="6">
        <f t="shared" si="276"/>
        <v>1017.2499984532476</v>
      </c>
      <c r="AH565" s="1">
        <f t="shared" si="277"/>
        <v>42636</v>
      </c>
      <c r="AI565">
        <f t="shared" si="278"/>
        <v>0.32256173386003772</v>
      </c>
      <c r="AJ565">
        <f t="shared" ca="1" si="279"/>
        <v>0.33505384934443722</v>
      </c>
      <c r="AK565">
        <f t="shared" ca="1" si="280"/>
        <v>0.35639448384798367</v>
      </c>
      <c r="AL565">
        <f t="shared" ca="1" si="281"/>
        <v>0.36970029817549255</v>
      </c>
      <c r="AM565">
        <f t="shared" ca="1" si="282"/>
        <v>0.39238224361000534</v>
      </c>
      <c r="AN565">
        <f t="shared" ca="1" si="283"/>
        <v>0.40544750875984453</v>
      </c>
    </row>
    <row r="566" spans="2:40">
      <c r="B566" s="1">
        <v>42643</v>
      </c>
      <c r="C566">
        <v>27.292999999999999</v>
      </c>
      <c r="D566">
        <v>19.3</v>
      </c>
      <c r="E566">
        <v>0.48699999999999999</v>
      </c>
      <c r="F566">
        <v>16.687000000000001</v>
      </c>
      <c r="G566">
        <v>16675.68</v>
      </c>
      <c r="I566" s="14">
        <f t="shared" si="265"/>
        <v>5.1064813031925116E-2</v>
      </c>
      <c r="J566" s="15">
        <f t="shared" si="266"/>
        <v>-7.7120822622107621E-3</v>
      </c>
      <c r="K566" s="15">
        <f t="shared" si="267"/>
        <v>0</v>
      </c>
      <c r="L566" s="15">
        <f t="shared" si="268"/>
        <v>-2.574731433909383E-2</v>
      </c>
      <c r="M566" s="16">
        <f t="shared" si="269"/>
        <v>1.4230271668822736E-2</v>
      </c>
      <c r="O566" s="13">
        <f t="shared" si="270"/>
        <v>4.401354107655131E-3</v>
      </c>
      <c r="Q566" s="5">
        <f t="shared" si="271"/>
        <v>1071.3231224080698</v>
      </c>
      <c r="R566" s="6">
        <f t="shared" si="272"/>
        <v>1031.7257422863468</v>
      </c>
      <c r="T566" s="11">
        <f t="shared" si="273"/>
        <v>1.0383797539392334</v>
      </c>
      <c r="V566" s="9">
        <v>42643</v>
      </c>
      <c r="W566">
        <v>109340.9574</v>
      </c>
      <c r="X566">
        <v>32730.088299999999</v>
      </c>
      <c r="Y566">
        <v>412.03089999999997</v>
      </c>
      <c r="Z566">
        <v>16525.502199999999</v>
      </c>
      <c r="AC566" s="24">
        <f t="shared" si="274"/>
        <v>2.9932069719066395E-2</v>
      </c>
      <c r="AE566" s="5">
        <f t="shared" si="275"/>
        <v>337.94741128215685</v>
      </c>
      <c r="AF566" s="6">
        <f t="shared" si="276"/>
        <v>1031.7257422863468</v>
      </c>
      <c r="AH566" s="1">
        <f t="shared" si="277"/>
        <v>42643</v>
      </c>
      <c r="AI566">
        <f t="shared" si="278"/>
        <v>0.32755547083011755</v>
      </c>
      <c r="AJ566">
        <f t="shared" ca="1" si="279"/>
        <v>0.32380503351025958</v>
      </c>
      <c r="AK566">
        <f t="shared" ca="1" si="280"/>
        <v>0.3554747361156852</v>
      </c>
      <c r="AL566">
        <f t="shared" ca="1" si="281"/>
        <v>0.36917417565945637</v>
      </c>
      <c r="AM566">
        <f t="shared" ca="1" si="282"/>
        <v>0.38818033062597779</v>
      </c>
      <c r="AN566">
        <f t="shared" ca="1" si="283"/>
        <v>0.40544750875984453</v>
      </c>
    </row>
    <row r="567" spans="2:40">
      <c r="B567" s="1">
        <v>42650</v>
      </c>
      <c r="C567">
        <v>29.010999999999999</v>
      </c>
      <c r="D567">
        <v>19.25</v>
      </c>
      <c r="E567">
        <v>0.50600000000000001</v>
      </c>
      <c r="F567">
        <v>17.93</v>
      </c>
      <c r="G567">
        <v>17136.22</v>
      </c>
      <c r="I567" s="14">
        <f t="shared" si="265"/>
        <v>6.2946543069651639E-2</v>
      </c>
      <c r="J567" s="15">
        <f t="shared" si="266"/>
        <v>-2.5906735751295429E-3</v>
      </c>
      <c r="K567" s="15">
        <f t="shared" si="267"/>
        <v>3.9014373716632411E-2</v>
      </c>
      <c r="L567" s="15">
        <f t="shared" si="268"/>
        <v>7.4489123269610991E-2</v>
      </c>
      <c r="M567" s="16">
        <f t="shared" si="269"/>
        <v>2.761746447521185E-2</v>
      </c>
      <c r="O567" s="13">
        <f t="shared" si="270"/>
        <v>4.3464841620191375E-2</v>
      </c>
      <c r="Q567" s="5">
        <f t="shared" si="271"/>
        <v>1117.8880122475855</v>
      </c>
      <c r="R567" s="6">
        <f t="shared" si="272"/>
        <v>1060.2193913221015</v>
      </c>
      <c r="T567" s="11">
        <f t="shared" si="273"/>
        <v>1.0543931014632459</v>
      </c>
      <c r="V567" s="9">
        <v>42650</v>
      </c>
      <c r="W567">
        <v>116223.9313</v>
      </c>
      <c r="X567">
        <v>32645.295300000002</v>
      </c>
      <c r="Y567">
        <v>428.34899999999999</v>
      </c>
      <c r="Z567">
        <v>17756.97</v>
      </c>
      <c r="AC567" s="24">
        <f t="shared" si="274"/>
        <v>5.0594047617316402E-2</v>
      </c>
      <c r="AE567" s="5">
        <f t="shared" si="275"/>
        <v>355.0455387007151</v>
      </c>
      <c r="AF567" s="6">
        <f t="shared" si="276"/>
        <v>1060.2193913221015</v>
      </c>
      <c r="AH567" s="1">
        <f t="shared" si="277"/>
        <v>42650</v>
      </c>
      <c r="AI567">
        <f t="shared" si="278"/>
        <v>0.33487931045853697</v>
      </c>
      <c r="AJ567">
        <f t="shared" ca="1" si="279"/>
        <v>0.3230611075570457</v>
      </c>
      <c r="AK567">
        <f t="shared" ca="1" si="280"/>
        <v>0.3536668056045808</v>
      </c>
      <c r="AL567">
        <f t="shared" ca="1" si="281"/>
        <v>0.36796514942150704</v>
      </c>
      <c r="AM567">
        <f t="shared" ca="1" si="282"/>
        <v>0.38818033062597779</v>
      </c>
      <c r="AN567">
        <f t="shared" ca="1" si="283"/>
        <v>0.40544750875984453</v>
      </c>
    </row>
    <row r="568" spans="2:40">
      <c r="B568" s="1">
        <v>42657</v>
      </c>
      <c r="C568">
        <v>28.126999999999999</v>
      </c>
      <c r="D568">
        <v>19.600000000000001</v>
      </c>
      <c r="E568">
        <v>0.52400000000000002</v>
      </c>
      <c r="F568">
        <v>17.850000000000001</v>
      </c>
      <c r="G568">
        <v>17414.89</v>
      </c>
      <c r="I568" s="14">
        <f t="shared" si="265"/>
        <v>-3.0471200579090696E-2</v>
      </c>
      <c r="J568" s="15">
        <f t="shared" si="266"/>
        <v>1.8181818181818299E-2</v>
      </c>
      <c r="K568" s="15">
        <f t="shared" si="267"/>
        <v>3.5573122529644285E-2</v>
      </c>
      <c r="L568" s="15">
        <f t="shared" si="268"/>
        <v>-4.4617958728386808E-3</v>
      </c>
      <c r="M568" s="16">
        <f t="shared" si="269"/>
        <v>1.6262046122190288E-2</v>
      </c>
      <c r="O568" s="13">
        <f t="shared" si="270"/>
        <v>4.7054860648833019E-3</v>
      </c>
      <c r="Q568" s="5">
        <f t="shared" si="271"/>
        <v>1123.1482187113168</v>
      </c>
      <c r="R568" s="6">
        <f t="shared" si="272"/>
        <v>1077.460727963422</v>
      </c>
      <c r="T568" s="11">
        <f t="shared" si="273"/>
        <v>1.0424029289997898</v>
      </c>
      <c r="V568" s="9">
        <v>42657</v>
      </c>
      <c r="W568">
        <v>112684.1161</v>
      </c>
      <c r="X568">
        <v>33238.846100000002</v>
      </c>
      <c r="Y568">
        <v>443.30720000000002</v>
      </c>
      <c r="Z568">
        <v>17677.520400000001</v>
      </c>
      <c r="AC568" s="24">
        <f t="shared" si="274"/>
        <v>-1.8029573228769778E-2</v>
      </c>
      <c r="AE568" s="5">
        <f t="shared" si="275"/>
        <v>348.64421916116254</v>
      </c>
      <c r="AF568" s="6">
        <f t="shared" si="276"/>
        <v>1077.460727963422</v>
      </c>
      <c r="AH568" s="1">
        <f t="shared" si="277"/>
        <v>42657</v>
      </c>
      <c r="AI568">
        <f t="shared" si="278"/>
        <v>0.32357951442012878</v>
      </c>
      <c r="AJ568">
        <f t="shared" ca="1" si="279"/>
        <v>0.3230611075570457</v>
      </c>
      <c r="AK568">
        <f t="shared" ca="1" si="280"/>
        <v>0.35006211145112653</v>
      </c>
      <c r="AL568">
        <f t="shared" ca="1" si="281"/>
        <v>0.36674841539551861</v>
      </c>
      <c r="AM568">
        <f t="shared" ca="1" si="282"/>
        <v>0.38608002574347922</v>
      </c>
      <c r="AN568">
        <f t="shared" ca="1" si="283"/>
        <v>0.40544750875984453</v>
      </c>
    </row>
    <row r="569" spans="2:40">
      <c r="B569" s="1">
        <v>42664</v>
      </c>
      <c r="C569">
        <v>28.298999999999999</v>
      </c>
      <c r="D569">
        <v>21.1</v>
      </c>
      <c r="E569">
        <v>0.55600000000000005</v>
      </c>
      <c r="F569">
        <v>19.134</v>
      </c>
      <c r="G569">
        <v>18257.28</v>
      </c>
      <c r="I569" s="14">
        <f t="shared" si="265"/>
        <v>6.1151207025278431E-3</v>
      </c>
      <c r="J569" s="15">
        <f t="shared" si="266"/>
        <v>7.6530612244897878E-2</v>
      </c>
      <c r="K569" s="15">
        <f t="shared" si="267"/>
        <v>6.1068702290076438E-2</v>
      </c>
      <c r="L569" s="15">
        <f t="shared" si="268"/>
        <v>7.193277310924362E-2</v>
      </c>
      <c r="M569" s="16">
        <f t="shared" si="269"/>
        <v>4.8371824341124192E-2</v>
      </c>
      <c r="O569" s="13">
        <f t="shared" si="270"/>
        <v>5.3911802086686444E-2</v>
      </c>
      <c r="Q569" s="5">
        <f t="shared" si="271"/>
        <v>1183.6991631924957</v>
      </c>
      <c r="R569" s="6">
        <f t="shared" si="272"/>
        <v>1129.5794690309283</v>
      </c>
      <c r="T569" s="11">
        <f t="shared" si="273"/>
        <v>1.0479113649330019</v>
      </c>
      <c r="V569" s="9">
        <v>42664</v>
      </c>
      <c r="W569">
        <v>113372.4135</v>
      </c>
      <c r="X569">
        <v>35782.635399999999</v>
      </c>
      <c r="Y569">
        <v>470.50389999999999</v>
      </c>
      <c r="Z569">
        <v>18948.712899999999</v>
      </c>
      <c r="AC569" s="24">
        <f t="shared" si="274"/>
        <v>2.7623913581659824E-2</v>
      </c>
      <c r="AE569" s="5">
        <f t="shared" si="275"/>
        <v>358.27513694201576</v>
      </c>
      <c r="AF569" s="6">
        <f t="shared" si="276"/>
        <v>1129.5794690309283</v>
      </c>
      <c r="AH569" s="1">
        <f t="shared" si="277"/>
        <v>42664</v>
      </c>
      <c r="AI569">
        <f t="shared" si="278"/>
        <v>0.31717568065342205</v>
      </c>
      <c r="AJ569">
        <f t="shared" ca="1" si="279"/>
        <v>0.32266351191604681</v>
      </c>
      <c r="AK569">
        <f t="shared" ca="1" si="280"/>
        <v>0.34405361449774363</v>
      </c>
      <c r="AL569">
        <f t="shared" ca="1" si="281"/>
        <v>0.3655075429657314</v>
      </c>
      <c r="AM569">
        <f t="shared" ca="1" si="282"/>
        <v>0.38608002574347922</v>
      </c>
      <c r="AN569">
        <f t="shared" ca="1" si="283"/>
        <v>0.40544750875984453</v>
      </c>
    </row>
    <row r="570" spans="2:40">
      <c r="B570" s="1">
        <v>42671</v>
      </c>
      <c r="C570">
        <v>26.655000000000001</v>
      </c>
      <c r="D570">
        <v>20.75</v>
      </c>
      <c r="E570">
        <v>0.55900000000000005</v>
      </c>
      <c r="F570">
        <v>18.170999999999999</v>
      </c>
      <c r="G570">
        <v>17869.060000000001</v>
      </c>
      <c r="I570" s="14">
        <f t="shared" si="265"/>
        <v>-5.8093925580409156E-2</v>
      </c>
      <c r="J570" s="15">
        <f t="shared" si="266"/>
        <v>-1.6587677725118599E-2</v>
      </c>
      <c r="K570" s="15">
        <f t="shared" si="267"/>
        <v>5.3956834532373765E-3</v>
      </c>
      <c r="L570" s="15">
        <f t="shared" si="268"/>
        <v>-5.0329256820319856E-2</v>
      </c>
      <c r="M570" s="16">
        <f t="shared" si="269"/>
        <v>-2.1263846531356156E-2</v>
      </c>
      <c r="O570" s="13">
        <f t="shared" si="270"/>
        <v>-2.9903794168152559E-2</v>
      </c>
      <c r="Q570" s="5">
        <f t="shared" si="271"/>
        <v>1148.3020670593728</v>
      </c>
      <c r="R570" s="6">
        <f t="shared" si="272"/>
        <v>1105.5602645564838</v>
      </c>
      <c r="T570" s="11">
        <f t="shared" si="273"/>
        <v>1.0386607622154687</v>
      </c>
      <c r="V570" s="9">
        <v>42671</v>
      </c>
      <c r="W570">
        <v>106784.42419999999</v>
      </c>
      <c r="X570">
        <v>35189.084600000002</v>
      </c>
      <c r="Y570">
        <v>473.22359999999998</v>
      </c>
      <c r="Z570">
        <v>17995.318599999999</v>
      </c>
      <c r="AC570" s="24">
        <f t="shared" si="274"/>
        <v>-4.823355030495434E-2</v>
      </c>
      <c r="AE570" s="5">
        <f t="shared" si="275"/>
        <v>340.99425510130862</v>
      </c>
      <c r="AF570" s="6">
        <f t="shared" si="276"/>
        <v>1105.5602645564838</v>
      </c>
      <c r="AH570" s="1">
        <f t="shared" si="277"/>
        <v>42671</v>
      </c>
      <c r="AI570">
        <f t="shared" si="278"/>
        <v>0.30843570091414674</v>
      </c>
      <c r="AJ570">
        <f t="shared" ca="1" si="279"/>
        <v>0.32155525746875135</v>
      </c>
      <c r="AK570">
        <f t="shared" ca="1" si="280"/>
        <v>0.33757185478375545</v>
      </c>
      <c r="AL570">
        <f t="shared" ca="1" si="281"/>
        <v>0.36450918356443041</v>
      </c>
      <c r="AM570">
        <f t="shared" ca="1" si="282"/>
        <v>0.38553495905829926</v>
      </c>
      <c r="AN570">
        <f t="shared" ca="1" si="283"/>
        <v>0.40544750875984453</v>
      </c>
    </row>
    <row r="571" spans="2:40">
      <c r="B571" s="1">
        <v>42678</v>
      </c>
      <c r="C571">
        <v>24.789000000000001</v>
      </c>
      <c r="D571">
        <v>20.2</v>
      </c>
      <c r="E571">
        <v>0.503</v>
      </c>
      <c r="F571">
        <v>16.766999999999999</v>
      </c>
      <c r="G571">
        <v>16754.93</v>
      </c>
      <c r="I571" s="14">
        <f t="shared" si="265"/>
        <v>-7.0005627462014663E-2</v>
      </c>
      <c r="J571" s="15">
        <f t="shared" si="266"/>
        <v>-2.6506024096385583E-2</v>
      </c>
      <c r="K571" s="15">
        <f t="shared" si="267"/>
        <v>-0.1001788908765654</v>
      </c>
      <c r="L571" s="15">
        <f t="shared" si="268"/>
        <v>-7.7265973254086129E-2</v>
      </c>
      <c r="M571" s="16">
        <f t="shared" si="269"/>
        <v>-6.2349670324012618E-2</v>
      </c>
      <c r="O571" s="13">
        <f t="shared" si="270"/>
        <v>-6.8489128922262943E-2</v>
      </c>
      <c r="Q571" s="5">
        <f t="shared" si="271"/>
        <v>1069.6558587468426</v>
      </c>
      <c r="R571" s="6">
        <f t="shared" si="272"/>
        <v>1036.6289465380589</v>
      </c>
      <c r="T571" s="11">
        <f t="shared" si="273"/>
        <v>1.0318599170118496</v>
      </c>
      <c r="V571" s="9">
        <v>42678</v>
      </c>
      <c r="W571">
        <v>99311.481100000005</v>
      </c>
      <c r="X571">
        <v>34256.361799999999</v>
      </c>
      <c r="Y571">
        <v>425.6293</v>
      </c>
      <c r="Z571">
        <v>16604.951799999999</v>
      </c>
      <c r="AC571" s="24">
        <f t="shared" si="274"/>
        <v>-6.1368363862783493E-2</v>
      </c>
      <c r="AE571" s="5">
        <f t="shared" si="275"/>
        <v>320.06799557913268</v>
      </c>
      <c r="AF571" s="6">
        <f t="shared" si="276"/>
        <v>1036.6289465380589</v>
      </c>
      <c r="AH571" s="1">
        <f t="shared" si="277"/>
        <v>42678</v>
      </c>
      <c r="AI571">
        <f t="shared" si="278"/>
        <v>0.30875849709583786</v>
      </c>
      <c r="AJ571">
        <f t="shared" ca="1" si="279"/>
        <v>0.31954710739777981</v>
      </c>
      <c r="AK571">
        <f t="shared" ca="1" si="280"/>
        <v>0.3357077951017915</v>
      </c>
      <c r="AL571">
        <f t="shared" ca="1" si="281"/>
        <v>0.36339461462572736</v>
      </c>
      <c r="AM571">
        <f t="shared" ca="1" si="282"/>
        <v>0.38417536562391524</v>
      </c>
      <c r="AN571">
        <f t="shared" ca="1" si="283"/>
        <v>0.40100365878222427</v>
      </c>
    </row>
    <row r="572" spans="2:40">
      <c r="B572" s="1">
        <v>42685</v>
      </c>
      <c r="C572">
        <v>23.763000000000002</v>
      </c>
      <c r="D572">
        <v>19.649999999999999</v>
      </c>
      <c r="E572">
        <v>0.47699999999999998</v>
      </c>
      <c r="F572">
        <v>16.687000000000001</v>
      </c>
      <c r="G572">
        <v>15659.74</v>
      </c>
      <c r="I572" s="14">
        <f t="shared" si="265"/>
        <v>-4.1389325910686225E-2</v>
      </c>
      <c r="J572" s="15">
        <f t="shared" si="266"/>
        <v>-2.7227722772277252E-2</v>
      </c>
      <c r="K572" s="15">
        <f t="shared" si="267"/>
        <v>-5.1689860834990053E-2</v>
      </c>
      <c r="L572" s="15">
        <f t="shared" si="268"/>
        <v>-4.7712769129837351E-3</v>
      </c>
      <c r="M572" s="16">
        <f t="shared" si="269"/>
        <v>-6.5365238768529621E-2</v>
      </c>
      <c r="O572" s="13">
        <f t="shared" si="270"/>
        <v>-3.1269546607734316E-2</v>
      </c>
      <c r="Q572" s="5">
        <f t="shared" si="271"/>
        <v>1036.2082050175222</v>
      </c>
      <c r="R572" s="6">
        <f t="shared" si="272"/>
        <v>968.86944793322937</v>
      </c>
      <c r="T572" s="11">
        <f t="shared" si="273"/>
        <v>1.0695024053322544</v>
      </c>
      <c r="V572" s="9">
        <v>42685</v>
      </c>
      <c r="W572">
        <v>95201.362399999998</v>
      </c>
      <c r="X572">
        <v>33323.6391</v>
      </c>
      <c r="Y572">
        <v>403.87189999999998</v>
      </c>
      <c r="Z572">
        <v>16525.502199999999</v>
      </c>
      <c r="AC572" s="24">
        <f t="shared" si="274"/>
        <v>-3.4159623892524436E-2</v>
      </c>
      <c r="AE572" s="5">
        <f t="shared" si="275"/>
        <v>309.13459323011534</v>
      </c>
      <c r="AF572" s="6">
        <f t="shared" si="276"/>
        <v>968.86944793322937</v>
      </c>
      <c r="AH572" s="1">
        <f t="shared" si="277"/>
        <v>42685</v>
      </c>
      <c r="AI572">
        <f t="shared" si="278"/>
        <v>0.31906733553169048</v>
      </c>
      <c r="AJ572">
        <f t="shared" ca="1" si="279"/>
        <v>0.31739175311273754</v>
      </c>
      <c r="AK572">
        <f t="shared" ca="1" si="280"/>
        <v>0.33543812272861434</v>
      </c>
      <c r="AL572">
        <f t="shared" ca="1" si="281"/>
        <v>0.361609192842961</v>
      </c>
      <c r="AM572">
        <f t="shared" ca="1" si="282"/>
        <v>0.38204696250334857</v>
      </c>
      <c r="AN572">
        <f t="shared" ca="1" si="283"/>
        <v>0.40018978664875543</v>
      </c>
    </row>
    <row r="573" spans="2:40">
      <c r="B573" s="1">
        <v>42692</v>
      </c>
      <c r="C573">
        <v>24.937000000000001</v>
      </c>
      <c r="D573">
        <v>20.7</v>
      </c>
      <c r="E573">
        <v>0.46300000000000002</v>
      </c>
      <c r="F573">
        <v>17.89</v>
      </c>
      <c r="G573">
        <v>16385.12</v>
      </c>
      <c r="I573" s="14">
        <f t="shared" si="265"/>
        <v>4.9404536464251025E-2</v>
      </c>
      <c r="J573" s="15">
        <f t="shared" si="266"/>
        <v>5.3435114503816772E-2</v>
      </c>
      <c r="K573" s="15">
        <f t="shared" si="267"/>
        <v>-2.9350104821802891E-2</v>
      </c>
      <c r="L573" s="15">
        <f t="shared" si="268"/>
        <v>7.2092047701803663E-2</v>
      </c>
      <c r="M573" s="16">
        <f t="shared" si="269"/>
        <v>4.6321331005495514E-2</v>
      </c>
      <c r="O573" s="13">
        <f t="shared" si="270"/>
        <v>3.6395398462017142E-2</v>
      </c>
      <c r="Q573" s="5">
        <f t="shared" si="271"/>
        <v>1073.9214155287464</v>
      </c>
      <c r="R573" s="6">
        <f t="shared" si="272"/>
        <v>1013.7487703320562</v>
      </c>
      <c r="T573" s="11">
        <f t="shared" si="273"/>
        <v>1.0593565654111525</v>
      </c>
      <c r="V573" s="9">
        <v>42692</v>
      </c>
      <c r="W573">
        <v>99901.450299999997</v>
      </c>
      <c r="X573">
        <v>35104.291599999997</v>
      </c>
      <c r="Y573">
        <v>391.63330000000002</v>
      </c>
      <c r="Z573">
        <v>17717.245200000001</v>
      </c>
      <c r="AC573" s="24">
        <f t="shared" si="274"/>
        <v>5.268686644741008E-2</v>
      </c>
      <c r="AE573" s="5">
        <f t="shared" si="275"/>
        <v>325.42192625790489</v>
      </c>
      <c r="AF573" s="6">
        <f t="shared" si="276"/>
        <v>1013.7487703320562</v>
      </c>
      <c r="AH573" s="1">
        <f t="shared" si="277"/>
        <v>42692</v>
      </c>
      <c r="AI573">
        <f t="shared" si="278"/>
        <v>0.32100845473904938</v>
      </c>
      <c r="AJ573">
        <f t="shared" ca="1" si="279"/>
        <v>0.31736484614124888</v>
      </c>
      <c r="AK573">
        <f t="shared" ca="1" si="280"/>
        <v>0.33496587538632633</v>
      </c>
      <c r="AL573">
        <f t="shared" ca="1" si="281"/>
        <v>0.36067445168983414</v>
      </c>
      <c r="AM573">
        <f t="shared" ca="1" si="282"/>
        <v>0.38080886945884262</v>
      </c>
      <c r="AN573">
        <f t="shared" ca="1" si="283"/>
        <v>0.39820278765837336</v>
      </c>
    </row>
    <row r="574" spans="2:40">
      <c r="B574" s="1">
        <v>42699</v>
      </c>
      <c r="C574">
        <v>25.329000000000001</v>
      </c>
      <c r="D574">
        <v>22.1</v>
      </c>
      <c r="E574">
        <v>0.50800000000000001</v>
      </c>
      <c r="F574">
        <v>19.334</v>
      </c>
      <c r="G574">
        <v>17168.64</v>
      </c>
      <c r="I574" s="14">
        <f t="shared" si="265"/>
        <v>1.5719613425833057E-2</v>
      </c>
      <c r="J574" s="15">
        <f t="shared" si="266"/>
        <v>6.7632850241545972E-2</v>
      </c>
      <c r="K574" s="15">
        <f t="shared" si="267"/>
        <v>9.7192224622030254E-2</v>
      </c>
      <c r="L574" s="15">
        <f t="shared" si="268"/>
        <v>8.0715483510340968E-2</v>
      </c>
      <c r="M574" s="16">
        <f t="shared" si="269"/>
        <v>4.7818996748269171E-2</v>
      </c>
      <c r="O574" s="13">
        <f t="shared" si="270"/>
        <v>6.5315042949937563E-2</v>
      </c>
      <c r="Q574" s="5">
        <f t="shared" si="271"/>
        <v>1144.0646389088643</v>
      </c>
      <c r="R574" s="6">
        <f t="shared" si="272"/>
        <v>1062.2252194841267</v>
      </c>
      <c r="T574" s="11">
        <f t="shared" si="273"/>
        <v>1.077045261140084</v>
      </c>
      <c r="V574" s="9">
        <v>42699</v>
      </c>
      <c r="W574">
        <v>101474.7015</v>
      </c>
      <c r="X574">
        <v>40586.534</v>
      </c>
      <c r="Y574">
        <v>429.7088</v>
      </c>
      <c r="Z574">
        <v>19147.3367</v>
      </c>
      <c r="AC574" s="24">
        <f t="shared" si="274"/>
        <v>3.5350871042402227E-2</v>
      </c>
      <c r="AE574" s="5">
        <f t="shared" si="275"/>
        <v>336.92587480741821</v>
      </c>
      <c r="AF574" s="6">
        <f t="shared" si="276"/>
        <v>1062.2252194841267</v>
      </c>
      <c r="AH574" s="1">
        <f t="shared" si="277"/>
        <v>42699</v>
      </c>
      <c r="AI574">
        <f t="shared" si="278"/>
        <v>0.31718873608654052</v>
      </c>
      <c r="AJ574">
        <f t="shared" ca="1" si="279"/>
        <v>0.31736484614124888</v>
      </c>
      <c r="AK574">
        <f t="shared" ca="1" si="280"/>
        <v>0.33304835055143212</v>
      </c>
      <c r="AL574">
        <f t="shared" ca="1" si="281"/>
        <v>0.3591635885177874</v>
      </c>
      <c r="AM574">
        <f t="shared" ca="1" si="282"/>
        <v>0.37963271292421619</v>
      </c>
      <c r="AN574">
        <f t="shared" ca="1" si="283"/>
        <v>0.39820278765837336</v>
      </c>
    </row>
    <row r="575" spans="2:40">
      <c r="B575" s="1">
        <v>42706</v>
      </c>
      <c r="C575">
        <v>25.535</v>
      </c>
      <c r="D575">
        <v>22.2</v>
      </c>
      <c r="E575">
        <v>0.48299999999999998</v>
      </c>
      <c r="F575">
        <v>20.939</v>
      </c>
      <c r="G575">
        <v>16947.759999999998</v>
      </c>
      <c r="I575" s="14">
        <f t="shared" si="265"/>
        <v>8.1329701133088239E-3</v>
      </c>
      <c r="J575" s="15">
        <f t="shared" si="266"/>
        <v>4.5248868778280382E-3</v>
      </c>
      <c r="K575" s="15">
        <f t="shared" si="267"/>
        <v>-4.9212598425196874E-2</v>
      </c>
      <c r="L575" s="15">
        <f t="shared" si="268"/>
        <v>8.3014378814523671E-2</v>
      </c>
      <c r="M575" s="16">
        <f t="shared" si="269"/>
        <v>-1.286531722955353E-2</v>
      </c>
      <c r="O575" s="13">
        <f t="shared" si="270"/>
        <v>1.1614909345115915E-2</v>
      </c>
      <c r="Q575" s="5">
        <f t="shared" si="271"/>
        <v>1157.3528459747436</v>
      </c>
      <c r="R575" s="6">
        <f t="shared" si="272"/>
        <v>1048.5593550662313</v>
      </c>
      <c r="T575" s="11">
        <f t="shared" si="273"/>
        <v>1.1037552050657546</v>
      </c>
      <c r="V575" s="9">
        <v>42706</v>
      </c>
      <c r="W575">
        <v>102300.6583</v>
      </c>
      <c r="X575">
        <v>40770.183499999999</v>
      </c>
      <c r="Y575">
        <v>409.31119999999999</v>
      </c>
      <c r="Z575">
        <v>20736.327300000001</v>
      </c>
      <c r="AC575" s="24">
        <f t="shared" si="274"/>
        <v>1.5944845176610198E-2</v>
      </c>
      <c r="AE575" s="5">
        <f t="shared" si="275"/>
        <v>342.29810571721646</v>
      </c>
      <c r="AF575" s="6">
        <f t="shared" si="276"/>
        <v>1048.5593550662313</v>
      </c>
      <c r="AH575" s="1">
        <f t="shared" si="277"/>
        <v>42706</v>
      </c>
      <c r="AI575">
        <f t="shared" si="278"/>
        <v>0.3264460939319887</v>
      </c>
      <c r="AJ575">
        <f t="shared" ca="1" si="279"/>
        <v>0.3171769861967339</v>
      </c>
      <c r="AK575">
        <f t="shared" ca="1" si="280"/>
        <v>0.32656148172762034</v>
      </c>
      <c r="AL575">
        <f t="shared" ca="1" si="281"/>
        <v>0.35754355452381786</v>
      </c>
      <c r="AM575">
        <f t="shared" ca="1" si="282"/>
        <v>0.37688300904453742</v>
      </c>
      <c r="AN575">
        <f t="shared" ca="1" si="283"/>
        <v>0.39820278765837336</v>
      </c>
    </row>
    <row r="576" spans="2:40">
      <c r="B576" s="1">
        <v>42713</v>
      </c>
      <c r="C576">
        <v>25.437000000000001</v>
      </c>
      <c r="D576">
        <v>22.8</v>
      </c>
      <c r="E576">
        <v>0.498</v>
      </c>
      <c r="F576">
        <v>20.617999999999999</v>
      </c>
      <c r="G576">
        <v>17196.77</v>
      </c>
      <c r="I576" s="14">
        <f t="shared" ref="I576:I639" si="284">+C576/C575-1</f>
        <v>-3.8378695907577143E-3</v>
      </c>
      <c r="J576" s="15">
        <f t="shared" ref="J576:J639" si="285">+D576/D575-1</f>
        <v>2.7027027027027195E-2</v>
      </c>
      <c r="K576" s="15">
        <f t="shared" ref="K576:K639" si="286">+E576/E575-1</f>
        <v>3.105590062111796E-2</v>
      </c>
      <c r="L576" s="15">
        <f t="shared" ref="L576:L639" si="287">+F576/F575-1</f>
        <v>-1.5330244997373343E-2</v>
      </c>
      <c r="M576" s="16">
        <f t="shared" ref="M576:M639" si="288">+G576/G575-1</f>
        <v>1.4692797160214877E-2</v>
      </c>
      <c r="O576" s="13">
        <f t="shared" ref="O576:O639" si="289">+AVERAGE(I576:L576)</f>
        <v>9.7287032650035243E-3</v>
      </c>
      <c r="Q576" s="5">
        <f t="shared" ref="Q576:Q639" si="290">+Q575*(1+O576)</f>
        <v>1168.6123883861392</v>
      </c>
      <c r="R576" s="6">
        <f t="shared" ref="R576:R639" si="291">+R575*(1+M576)</f>
        <v>1063.9656249806651</v>
      </c>
      <c r="T576" s="11">
        <f t="shared" ref="T576:T639" si="292">+Q576/R576</f>
        <v>1.0983553988479429</v>
      </c>
      <c r="V576" s="9">
        <v>42713</v>
      </c>
      <c r="W576">
        <v>101907.3455</v>
      </c>
      <c r="X576">
        <v>41872.080300000001</v>
      </c>
      <c r="Y576">
        <v>421.5498</v>
      </c>
      <c r="Z576">
        <v>20418.529200000001</v>
      </c>
      <c r="AC576" s="24">
        <f t="shared" ref="AC576:AC639" si="293">+SUMPRODUCT(I576:L576,W575:Z575)/SUM(W575:AA575)</f>
        <v>2.4607689502579222E-3</v>
      </c>
      <c r="AE576" s="5">
        <f t="shared" ref="AE576:AE639" si="294">+AE575*(1+AC576)</f>
        <v>343.14042226749746</v>
      </c>
      <c r="AF576" s="6">
        <f t="shared" ref="AF576:AF639" si="295">+AF575*(1+M576)</f>
        <v>1063.9656249806651</v>
      </c>
      <c r="AH576" s="1">
        <f t="shared" ref="AH576:AH639" si="296">+B576</f>
        <v>42713</v>
      </c>
      <c r="AI576">
        <f t="shared" ref="AI576:AI639" si="297">+(AE576/$AE$6)/(AF576/$AF$6)</f>
        <v>0.3225108163374481</v>
      </c>
      <c r="AJ576">
        <f t="shared" ref="AJ576:AJ639" ca="1" si="298">+_xlfn.PERCENTILE.INC(OFFSET(AI576,-52,0,52,1),0.1)</f>
        <v>0.3171769861967339</v>
      </c>
      <c r="AK576">
        <f t="shared" ref="AK576:AK639" ca="1" si="299">+_xlfn.PERCENTILE.INC(OFFSET(AI576,-52,0,52,1),0.25)</f>
        <v>0.32572944905402373</v>
      </c>
      <c r="AL576">
        <f t="shared" ref="AL576:AL639" ca="1" si="300">+_xlfn.PERCENTILE.INC(OFFSET(AI576,-52,0,52,1),0.5)</f>
        <v>0.35706854859294856</v>
      </c>
      <c r="AM576">
        <f t="shared" ref="AM576:AM639" ca="1" si="301">+_xlfn.PERCENTILE.INC(OFFSET(AI576,-52,0,52,1),0.75)</f>
        <v>0.37688300904453742</v>
      </c>
      <c r="AN576">
        <f t="shared" ref="AN576:AN639" ca="1" si="302">+_xlfn.PERCENTILE.INC(OFFSET(AI576,-52,0,52,1),0.9)</f>
        <v>0.39820278765837336</v>
      </c>
    </row>
    <row r="577" spans="2:40">
      <c r="B577" s="1">
        <v>42720</v>
      </c>
      <c r="C577">
        <v>24.053000000000001</v>
      </c>
      <c r="D577">
        <v>22.05</v>
      </c>
      <c r="E577">
        <v>0.46600000000000003</v>
      </c>
      <c r="F577">
        <v>21.780999999999999</v>
      </c>
      <c r="G577">
        <v>16563.5</v>
      </c>
      <c r="I577" s="14">
        <f t="shared" si="284"/>
        <v>-5.4408931870896682E-2</v>
      </c>
      <c r="J577" s="15">
        <f t="shared" si="285"/>
        <v>-3.289473684210531E-2</v>
      </c>
      <c r="K577" s="15">
        <f t="shared" si="286"/>
        <v>-6.425702811244971E-2</v>
      </c>
      <c r="L577" s="15">
        <f t="shared" si="287"/>
        <v>5.6407022989620748E-2</v>
      </c>
      <c r="M577" s="16">
        <f t="shared" si="288"/>
        <v>-3.6824938636732418E-2</v>
      </c>
      <c r="O577" s="13">
        <f t="shared" si="289"/>
        <v>-2.3788418458957739E-2</v>
      </c>
      <c r="Q577" s="5">
        <f t="shared" si="290"/>
        <v>1140.8129478748876</v>
      </c>
      <c r="R577" s="6">
        <f t="shared" si="291"/>
        <v>1024.7851561291595</v>
      </c>
      <c r="T577" s="11">
        <f t="shared" si="292"/>
        <v>1.1132215772757588</v>
      </c>
      <c r="V577" s="9">
        <v>42720</v>
      </c>
      <c r="W577">
        <v>96361.6351</v>
      </c>
      <c r="X577">
        <v>40494.709300000002</v>
      </c>
      <c r="Y577">
        <v>394.35300000000001</v>
      </c>
      <c r="Z577">
        <v>21570.547399999999</v>
      </c>
      <c r="AC577" s="24">
        <f t="shared" si="293"/>
        <v>-3.5216847355649353E-2</v>
      </c>
      <c r="AE577" s="5">
        <f t="shared" si="294"/>
        <v>331.05609839494991</v>
      </c>
      <c r="AF577" s="6">
        <f t="shared" si="295"/>
        <v>1024.7851561291595</v>
      </c>
      <c r="AH577" s="1">
        <f t="shared" si="296"/>
        <v>42720</v>
      </c>
      <c r="AI577">
        <f t="shared" si="297"/>
        <v>0.32304927175704035</v>
      </c>
      <c r="AJ577">
        <f t="shared" ca="1" si="298"/>
        <v>0.3171769861967339</v>
      </c>
      <c r="AK577">
        <f t="shared" ca="1" si="299"/>
        <v>0.32332506928010601</v>
      </c>
      <c r="AL577">
        <f t="shared" ca="1" si="300"/>
        <v>0.35706854859294856</v>
      </c>
      <c r="AM577">
        <f t="shared" ca="1" si="301"/>
        <v>0.37688300904453742</v>
      </c>
      <c r="AN577">
        <f t="shared" ca="1" si="302"/>
        <v>0.39820278765837336</v>
      </c>
    </row>
    <row r="578" spans="2:40">
      <c r="B578" s="1">
        <v>42727</v>
      </c>
      <c r="C578">
        <v>23.562000000000001</v>
      </c>
      <c r="D578">
        <v>20.95</v>
      </c>
      <c r="E578">
        <v>0.46400000000000002</v>
      </c>
      <c r="F578">
        <v>22.343</v>
      </c>
      <c r="G578">
        <v>16354.52</v>
      </c>
      <c r="I578" s="14">
        <f t="shared" si="284"/>
        <v>-2.0413254063942121E-2</v>
      </c>
      <c r="J578" s="15">
        <f t="shared" si="285"/>
        <v>-4.9886621315192836E-2</v>
      </c>
      <c r="K578" s="15">
        <f t="shared" si="286"/>
        <v>-4.2918454935622075E-3</v>
      </c>
      <c r="L578" s="15">
        <f t="shared" si="287"/>
        <v>2.5802304761030292E-2</v>
      </c>
      <c r="M578" s="16">
        <f t="shared" si="288"/>
        <v>-1.2616898602348492E-2</v>
      </c>
      <c r="O578" s="13">
        <f t="shared" si="289"/>
        <v>-1.2197354027916718E-2</v>
      </c>
      <c r="Q578" s="5">
        <f t="shared" si="290"/>
        <v>1126.8980484700262</v>
      </c>
      <c r="R578" s="6">
        <f t="shared" si="291"/>
        <v>1011.855545725086</v>
      </c>
      <c r="T578" s="11">
        <f t="shared" si="292"/>
        <v>1.1136945913188645</v>
      </c>
      <c r="V578" s="9">
        <v>42727</v>
      </c>
      <c r="W578">
        <v>94395.071100000001</v>
      </c>
      <c r="X578">
        <v>38474.565000000002</v>
      </c>
      <c r="Y578">
        <v>392.9932</v>
      </c>
      <c r="Z578">
        <v>22126.694100000001</v>
      </c>
      <c r="AC578" s="24">
        <f t="shared" si="293"/>
        <v>-2.1611223586757666E-2</v>
      </c>
      <c r="AE578" s="5">
        <f t="shared" si="294"/>
        <v>323.90157103277699</v>
      </c>
      <c r="AF578" s="6">
        <f t="shared" si="295"/>
        <v>1011.855545725086</v>
      </c>
      <c r="AH578" s="1">
        <f t="shared" si="296"/>
        <v>42727</v>
      </c>
      <c r="AI578">
        <f t="shared" si="297"/>
        <v>0.32010653338928158</v>
      </c>
      <c r="AJ578">
        <f t="shared" ca="1" si="298"/>
        <v>0.3171769861967339</v>
      </c>
      <c r="AK578">
        <f t="shared" ca="1" si="299"/>
        <v>0.32292738728278969</v>
      </c>
      <c r="AL578">
        <f t="shared" ca="1" si="300"/>
        <v>0.35668274587640841</v>
      </c>
      <c r="AM578">
        <f t="shared" ca="1" si="301"/>
        <v>0.37688300904453742</v>
      </c>
      <c r="AN578">
        <f t="shared" ca="1" si="302"/>
        <v>0.39820278765837336</v>
      </c>
    </row>
    <row r="579" spans="2:40">
      <c r="B579" s="1">
        <v>42734</v>
      </c>
      <c r="C579">
        <v>25.427</v>
      </c>
      <c r="D579">
        <v>22</v>
      </c>
      <c r="E579">
        <v>0.47699999999999998</v>
      </c>
      <c r="F579">
        <v>23.745999999999999</v>
      </c>
      <c r="G579">
        <v>16917.86</v>
      </c>
      <c r="I579" s="14">
        <f t="shared" si="284"/>
        <v>7.915287327052023E-2</v>
      </c>
      <c r="J579" s="15">
        <f t="shared" si="285"/>
        <v>5.0119331742243478E-2</v>
      </c>
      <c r="K579" s="15">
        <f t="shared" si="286"/>
        <v>2.8017241379310276E-2</v>
      </c>
      <c r="L579" s="15">
        <f t="shared" si="287"/>
        <v>6.27937161527099E-2</v>
      </c>
      <c r="M579" s="16">
        <f t="shared" si="288"/>
        <v>3.4445523317101268E-2</v>
      </c>
      <c r="O579" s="13">
        <f t="shared" si="289"/>
        <v>5.5020790636195971E-2</v>
      </c>
      <c r="Q579" s="5">
        <f t="shared" si="290"/>
        <v>1188.9008700632332</v>
      </c>
      <c r="R579" s="6">
        <f t="shared" si="291"/>
        <v>1046.7094395188976</v>
      </c>
      <c r="T579" s="11">
        <f t="shared" si="292"/>
        <v>1.1358461337749008</v>
      </c>
      <c r="V579" s="9">
        <v>42734</v>
      </c>
      <c r="W579">
        <v>101868.01420000001</v>
      </c>
      <c r="X579">
        <v>40402.8845</v>
      </c>
      <c r="Y579">
        <v>403.87189999999998</v>
      </c>
      <c r="Z579">
        <v>23517.0609</v>
      </c>
      <c r="AC579" s="24">
        <f t="shared" si="293"/>
        <v>6.9505344928167859E-2</v>
      </c>
      <c r="AE579" s="5">
        <f t="shared" si="294"/>
        <v>346.41446145018563</v>
      </c>
      <c r="AF579" s="6">
        <f t="shared" si="295"/>
        <v>1046.7094395188976</v>
      </c>
      <c r="AH579" s="1">
        <f t="shared" si="296"/>
        <v>42734</v>
      </c>
      <c r="AI579">
        <f t="shared" si="297"/>
        <v>0.33095570592103307</v>
      </c>
      <c r="AJ579">
        <f t="shared" ca="1" si="298"/>
        <v>0.3171769861967339</v>
      </c>
      <c r="AK579">
        <f t="shared" ca="1" si="299"/>
        <v>0.32254900447939033</v>
      </c>
      <c r="AL579">
        <f t="shared" ca="1" si="300"/>
        <v>0.35550099964226511</v>
      </c>
      <c r="AM579">
        <f t="shared" ca="1" si="301"/>
        <v>0.37688300904453742</v>
      </c>
      <c r="AN579">
        <f t="shared" ca="1" si="302"/>
        <v>0.39820278765837336</v>
      </c>
    </row>
    <row r="580" spans="2:40">
      <c r="B580" s="1">
        <v>42741</v>
      </c>
      <c r="C580">
        <v>26.885000000000002</v>
      </c>
      <c r="D580">
        <v>23.5</v>
      </c>
      <c r="E580">
        <v>0.495</v>
      </c>
      <c r="F580">
        <v>24.027000000000001</v>
      </c>
      <c r="G580">
        <v>18284.28</v>
      </c>
      <c r="I580" s="14">
        <f t="shared" si="284"/>
        <v>5.7340622173280398E-2</v>
      </c>
      <c r="J580" s="15">
        <f t="shared" si="285"/>
        <v>6.8181818181818121E-2</v>
      </c>
      <c r="K580" s="15">
        <f t="shared" si="286"/>
        <v>3.7735849056603765E-2</v>
      </c>
      <c r="L580" s="15">
        <f t="shared" si="287"/>
        <v>1.1833571970015999E-2</v>
      </c>
      <c r="M580" s="16">
        <f t="shared" si="288"/>
        <v>8.076789854035904E-2</v>
      </c>
      <c r="O580" s="13">
        <f t="shared" si="289"/>
        <v>4.3772965345429571E-2</v>
      </c>
      <c r="Q580" s="5">
        <f t="shared" si="290"/>
        <v>1240.9425866476622</v>
      </c>
      <c r="R580" s="6">
        <f t="shared" si="291"/>
        <v>1131.2499613311961</v>
      </c>
      <c r="T580" s="11">
        <f t="shared" si="292"/>
        <v>1.0969658599478629</v>
      </c>
      <c r="V580" s="9">
        <v>42741</v>
      </c>
      <c r="W580">
        <v>107708.7093</v>
      </c>
      <c r="X580">
        <v>43157.626600000003</v>
      </c>
      <c r="Y580">
        <v>418.83010000000002</v>
      </c>
      <c r="Z580">
        <v>23795.1342</v>
      </c>
      <c r="AC580" s="24">
        <f t="shared" si="293"/>
        <v>5.3489083309877124E-2</v>
      </c>
      <c r="AE580" s="5">
        <f t="shared" si="294"/>
        <v>364.94385343844084</v>
      </c>
      <c r="AF580" s="6">
        <f t="shared" si="295"/>
        <v>1131.2499613311961</v>
      </c>
      <c r="AH580" s="1">
        <f t="shared" si="296"/>
        <v>42741</v>
      </c>
      <c r="AI580">
        <f t="shared" si="297"/>
        <v>0.32260231240935811</v>
      </c>
      <c r="AJ580">
        <f t="shared" ca="1" si="298"/>
        <v>0.3171769861967339</v>
      </c>
      <c r="AK580">
        <f t="shared" ca="1" si="299"/>
        <v>0.32254900447939033</v>
      </c>
      <c r="AL580">
        <f t="shared" ca="1" si="300"/>
        <v>0.35550099964226511</v>
      </c>
      <c r="AM580">
        <f t="shared" ca="1" si="301"/>
        <v>0.37688300904453742</v>
      </c>
      <c r="AN580">
        <f t="shared" ca="1" si="302"/>
        <v>0.39820278765837336</v>
      </c>
    </row>
    <row r="581" spans="2:40">
      <c r="B581" s="1">
        <v>42748</v>
      </c>
      <c r="C581">
        <v>32.692</v>
      </c>
      <c r="D581">
        <v>26</v>
      </c>
      <c r="E581">
        <v>0.47499999999999998</v>
      </c>
      <c r="F581">
        <v>25.271000000000001</v>
      </c>
      <c r="G581">
        <v>18885.09</v>
      </c>
      <c r="I581" s="14">
        <f t="shared" si="284"/>
        <v>0.21599404872605543</v>
      </c>
      <c r="J581" s="15">
        <f t="shared" si="285"/>
        <v>0.1063829787234043</v>
      </c>
      <c r="K581" s="15">
        <f t="shared" si="286"/>
        <v>-4.0404040404040442E-2</v>
      </c>
      <c r="L581" s="15">
        <f t="shared" si="287"/>
        <v>5.1775086361177003E-2</v>
      </c>
      <c r="M581" s="16">
        <f t="shared" si="288"/>
        <v>3.2859374282170339E-2</v>
      </c>
      <c r="O581" s="13">
        <f t="shared" si="289"/>
        <v>8.3437018351649073E-2</v>
      </c>
      <c r="Q581" s="5">
        <f t="shared" si="290"/>
        <v>1344.483136023126</v>
      </c>
      <c r="R581" s="6">
        <f t="shared" si="291"/>
        <v>1168.4221272172686</v>
      </c>
      <c r="T581" s="11">
        <f t="shared" si="292"/>
        <v>1.1506827067929353</v>
      </c>
      <c r="V581" s="9">
        <v>42748</v>
      </c>
      <c r="W581">
        <v>130973.1612</v>
      </c>
      <c r="X581">
        <v>47748.863499999999</v>
      </c>
      <c r="Y581">
        <v>402.512</v>
      </c>
      <c r="Z581">
        <v>25026.601999999999</v>
      </c>
      <c r="AC581" s="24">
        <f t="shared" si="293"/>
        <v>0.16604238023235429</v>
      </c>
      <c r="AE581" s="5">
        <f t="shared" si="294"/>
        <v>425.53999951452704</v>
      </c>
      <c r="AF581" s="6">
        <f t="shared" si="295"/>
        <v>1168.4221272172686</v>
      </c>
      <c r="AH581" s="1">
        <f t="shared" si="296"/>
        <v>42748</v>
      </c>
      <c r="AI581">
        <f t="shared" si="297"/>
        <v>0.36420056553362223</v>
      </c>
      <c r="AJ581">
        <f t="shared" ca="1" si="298"/>
        <v>0.3171769861967339</v>
      </c>
      <c r="AK581">
        <f t="shared" ca="1" si="299"/>
        <v>0.32254900447939033</v>
      </c>
      <c r="AL581">
        <f t="shared" ca="1" si="300"/>
        <v>0.35129764165611677</v>
      </c>
      <c r="AM581">
        <f t="shared" ca="1" si="301"/>
        <v>0.37688300904453742</v>
      </c>
      <c r="AN581">
        <f t="shared" ca="1" si="302"/>
        <v>0.39820278765837336</v>
      </c>
    </row>
    <row r="582" spans="2:40">
      <c r="B582" s="1">
        <v>42755</v>
      </c>
      <c r="C582">
        <v>33.036000000000001</v>
      </c>
      <c r="D582">
        <v>27.7</v>
      </c>
      <c r="E582">
        <v>0.47199999999999998</v>
      </c>
      <c r="F582">
        <v>25.550999999999998</v>
      </c>
      <c r="G582">
        <v>19039.490000000002</v>
      </c>
      <c r="I582" s="14">
        <f t="shared" si="284"/>
        <v>1.0522451976018532E-2</v>
      </c>
      <c r="J582" s="15">
        <f t="shared" si="285"/>
        <v>6.5384615384615374E-2</v>
      </c>
      <c r="K582" s="15">
        <f t="shared" si="286"/>
        <v>-6.3157894736841635E-3</v>
      </c>
      <c r="L582" s="15">
        <f t="shared" si="287"/>
        <v>1.1079893949586417E-2</v>
      </c>
      <c r="M582" s="16">
        <f t="shared" si="288"/>
        <v>8.1757619370625978E-3</v>
      </c>
      <c r="O582" s="13">
        <f t="shared" si="289"/>
        <v>2.016779295913404E-2</v>
      </c>
      <c r="Q582" s="5">
        <f t="shared" si="290"/>
        <v>1371.5983935474876</v>
      </c>
      <c r="R582" s="6">
        <f t="shared" si="291"/>
        <v>1177.9748683713933</v>
      </c>
      <c r="T582" s="11">
        <f t="shared" si="292"/>
        <v>1.1643698268739706</v>
      </c>
      <c r="V582" s="9">
        <v>42755</v>
      </c>
      <c r="W582">
        <v>132349.75599999999</v>
      </c>
      <c r="X582">
        <v>50870.904600000002</v>
      </c>
      <c r="Y582">
        <v>399.79239999999999</v>
      </c>
      <c r="Z582">
        <v>25304.675299999999</v>
      </c>
      <c r="AC582" s="24">
        <f t="shared" si="293"/>
        <v>2.3389288050540809E-2</v>
      </c>
      <c r="AE582" s="5">
        <f t="shared" si="294"/>
        <v>435.49307714019932</v>
      </c>
      <c r="AF582" s="6">
        <f t="shared" si="295"/>
        <v>1177.9748683713933</v>
      </c>
      <c r="AH582" s="1">
        <f t="shared" si="296"/>
        <v>42755</v>
      </c>
      <c r="AI582">
        <f t="shared" si="297"/>
        <v>0.36969640765111517</v>
      </c>
      <c r="AJ582">
        <f t="shared" ca="1" si="298"/>
        <v>0.3171769861967339</v>
      </c>
      <c r="AK582">
        <f t="shared" ca="1" si="299"/>
        <v>0.32254900447939033</v>
      </c>
      <c r="AL582">
        <f t="shared" ca="1" si="300"/>
        <v>0.35129764165611677</v>
      </c>
      <c r="AM582">
        <f t="shared" ca="1" si="301"/>
        <v>0.37688300904453742</v>
      </c>
      <c r="AN582">
        <f t="shared" ca="1" si="302"/>
        <v>0.39820278765837336</v>
      </c>
    </row>
    <row r="583" spans="2:40">
      <c r="B583" s="1">
        <v>42762</v>
      </c>
      <c r="C583">
        <v>34.262999999999998</v>
      </c>
      <c r="D583">
        <v>28.85</v>
      </c>
      <c r="E583">
        <v>0.48199999999999998</v>
      </c>
      <c r="F583">
        <v>25.510999999999999</v>
      </c>
      <c r="G583">
        <v>19215.78</v>
      </c>
      <c r="I583" s="14">
        <f t="shared" si="284"/>
        <v>3.7141300399563981E-2</v>
      </c>
      <c r="J583" s="15">
        <f t="shared" si="285"/>
        <v>4.1516245487364767E-2</v>
      </c>
      <c r="K583" s="15">
        <f t="shared" si="286"/>
        <v>2.1186440677966045E-2</v>
      </c>
      <c r="L583" s="15">
        <f t="shared" si="287"/>
        <v>-1.5654964580642527E-3</v>
      </c>
      <c r="M583" s="16">
        <f t="shared" si="288"/>
        <v>9.2591765850869034E-3</v>
      </c>
      <c r="O583" s="13">
        <f t="shared" si="289"/>
        <v>2.4569622526707635E-2</v>
      </c>
      <c r="Q583" s="5">
        <f t="shared" si="290"/>
        <v>1405.2980483351878</v>
      </c>
      <c r="R583" s="6">
        <f t="shared" si="291"/>
        <v>1188.8819456904384</v>
      </c>
      <c r="T583" s="11">
        <f t="shared" si="292"/>
        <v>1.182033298957254</v>
      </c>
      <c r="V583" s="9">
        <v>42762</v>
      </c>
      <c r="W583">
        <v>137266.16589999999</v>
      </c>
      <c r="X583">
        <v>52982.873599999999</v>
      </c>
      <c r="Y583">
        <v>407.95139999999998</v>
      </c>
      <c r="Z583">
        <v>25264.950499999999</v>
      </c>
      <c r="AC583" s="24">
        <f t="shared" si="293"/>
        <v>3.3487914375278115E-2</v>
      </c>
      <c r="AE583" s="5">
        <f t="shared" si="294"/>
        <v>450.07683201849676</v>
      </c>
      <c r="AF583" s="6">
        <f t="shared" si="295"/>
        <v>1188.8819456904384</v>
      </c>
      <c r="AH583" s="1">
        <f t="shared" si="296"/>
        <v>42762</v>
      </c>
      <c r="AI583">
        <f t="shared" si="297"/>
        <v>0.37857150884490587</v>
      </c>
      <c r="AJ583">
        <f t="shared" ca="1" si="298"/>
        <v>0.3171769861967339</v>
      </c>
      <c r="AK583">
        <f t="shared" ca="1" si="299"/>
        <v>0.32254900447939033</v>
      </c>
      <c r="AL583">
        <f t="shared" ca="1" si="300"/>
        <v>0.35129764165611677</v>
      </c>
      <c r="AM583">
        <f t="shared" ca="1" si="301"/>
        <v>0.37688300904453742</v>
      </c>
      <c r="AN583">
        <f t="shared" ca="1" si="302"/>
        <v>0.39820278765837336</v>
      </c>
    </row>
    <row r="584" spans="2:40">
      <c r="B584" s="1">
        <v>42769</v>
      </c>
      <c r="C584">
        <v>33.771999999999998</v>
      </c>
      <c r="D584">
        <v>29.45</v>
      </c>
      <c r="E584">
        <v>0.47699999999999998</v>
      </c>
      <c r="F584">
        <v>27.276</v>
      </c>
      <c r="G584">
        <v>19200.5</v>
      </c>
      <c r="I584" s="14">
        <f t="shared" si="284"/>
        <v>-1.4330327175086865E-2</v>
      </c>
      <c r="J584" s="15">
        <f t="shared" si="285"/>
        <v>2.0797227036394972E-2</v>
      </c>
      <c r="K584" s="15">
        <f t="shared" si="286"/>
        <v>-1.0373443983402453E-2</v>
      </c>
      <c r="L584" s="15">
        <f t="shared" si="287"/>
        <v>6.9185841401748327E-2</v>
      </c>
      <c r="M584" s="16">
        <f t="shared" si="288"/>
        <v>-7.9517979493926028E-4</v>
      </c>
      <c r="O584" s="13">
        <f t="shared" si="289"/>
        <v>1.6319824319913495E-2</v>
      </c>
      <c r="Q584" s="5">
        <f t="shared" si="290"/>
        <v>1428.2322656011352</v>
      </c>
      <c r="R584" s="6">
        <f t="shared" si="291"/>
        <v>1187.9365707886573</v>
      </c>
      <c r="T584" s="11">
        <f t="shared" si="292"/>
        <v>1.202279903423588</v>
      </c>
      <c r="V584" s="9">
        <v>42769</v>
      </c>
      <c r="W584">
        <v>135299.60190000001</v>
      </c>
      <c r="X584">
        <v>54084.770400000001</v>
      </c>
      <c r="Y584">
        <v>403.87189999999998</v>
      </c>
      <c r="Z584">
        <v>27012.840199999999</v>
      </c>
      <c r="AC584" s="24">
        <f t="shared" si="293"/>
        <v>4.0689370219011796E-3</v>
      </c>
      <c r="AE584" s="5">
        <f t="shared" si="294"/>
        <v>451.90816630299679</v>
      </c>
      <c r="AF584" s="6">
        <f t="shared" si="295"/>
        <v>1187.9365707886573</v>
      </c>
      <c r="AH584" s="1">
        <f t="shared" si="296"/>
        <v>42769</v>
      </c>
      <c r="AI584">
        <f t="shared" si="297"/>
        <v>0.3804143903095602</v>
      </c>
      <c r="AJ584">
        <f t="shared" ca="1" si="298"/>
        <v>0.3171769861967339</v>
      </c>
      <c r="AK584">
        <f t="shared" ca="1" si="299"/>
        <v>0.32254900447939033</v>
      </c>
      <c r="AL584">
        <f t="shared" ca="1" si="300"/>
        <v>0.35129764165611677</v>
      </c>
      <c r="AM584">
        <f t="shared" ca="1" si="301"/>
        <v>0.37637935575303394</v>
      </c>
      <c r="AN584">
        <f t="shared" ca="1" si="302"/>
        <v>0.39820278765837336</v>
      </c>
    </row>
    <row r="585" spans="2:40">
      <c r="B585" s="1">
        <v>42776</v>
      </c>
      <c r="C585">
        <v>33.380000000000003</v>
      </c>
      <c r="D585">
        <v>29.15</v>
      </c>
      <c r="E585">
        <v>0.48699999999999999</v>
      </c>
      <c r="F585">
        <v>28.239000000000001</v>
      </c>
      <c r="G585">
        <v>19502.93</v>
      </c>
      <c r="I585" s="14">
        <f t="shared" si="284"/>
        <v>-1.1607248608314413E-2</v>
      </c>
      <c r="J585" s="15">
        <f t="shared" si="285"/>
        <v>-1.018675721561968E-2</v>
      </c>
      <c r="K585" s="15">
        <f t="shared" si="286"/>
        <v>2.0964360587002018E-2</v>
      </c>
      <c r="L585" s="15">
        <f t="shared" si="287"/>
        <v>3.5305763308403071E-2</v>
      </c>
      <c r="M585" s="16">
        <f t="shared" si="288"/>
        <v>1.5751152313741912E-2</v>
      </c>
      <c r="O585" s="13">
        <f t="shared" si="289"/>
        <v>8.619029517867749E-3</v>
      </c>
      <c r="Q585" s="5">
        <f t="shared" si="290"/>
        <v>1440.5422416567224</v>
      </c>
      <c r="R585" s="6">
        <f t="shared" si="291"/>
        <v>1206.6479406542137</v>
      </c>
      <c r="T585" s="11">
        <f t="shared" si="292"/>
        <v>1.1938380642125799</v>
      </c>
      <c r="V585" s="9">
        <v>42776</v>
      </c>
      <c r="W585">
        <v>133726.35079999999</v>
      </c>
      <c r="X585">
        <v>53533.822</v>
      </c>
      <c r="Y585">
        <v>412.03089999999997</v>
      </c>
      <c r="Z585">
        <v>27966.2346</v>
      </c>
      <c r="AC585" s="24">
        <f t="shared" si="293"/>
        <v>-5.3469690230715924E-3</v>
      </c>
      <c r="AE585" s="5">
        <f t="shared" si="294"/>
        <v>449.49182733650156</v>
      </c>
      <c r="AF585" s="6">
        <f t="shared" si="295"/>
        <v>1206.6479406542137</v>
      </c>
      <c r="AH585" s="1">
        <f t="shared" si="296"/>
        <v>42776</v>
      </c>
      <c r="AI585">
        <f t="shared" si="297"/>
        <v>0.37251282017918047</v>
      </c>
      <c r="AJ585">
        <f t="shared" ca="1" si="298"/>
        <v>0.3171769861967339</v>
      </c>
      <c r="AK585">
        <f t="shared" ca="1" si="299"/>
        <v>0.32254900447939033</v>
      </c>
      <c r="AL585">
        <f t="shared" ca="1" si="300"/>
        <v>0.35129764165611677</v>
      </c>
      <c r="AM585">
        <f t="shared" ca="1" si="301"/>
        <v>0.37637935575303394</v>
      </c>
      <c r="AN585">
        <f t="shared" ca="1" si="302"/>
        <v>0.39808872614717045</v>
      </c>
    </row>
    <row r="586" spans="2:40">
      <c r="B586" s="1">
        <v>42783</v>
      </c>
      <c r="C586">
        <v>32.643000000000001</v>
      </c>
      <c r="D586">
        <v>29.4</v>
      </c>
      <c r="E586">
        <v>0.48199999999999998</v>
      </c>
      <c r="F586">
        <v>28.038</v>
      </c>
      <c r="G586">
        <v>19681.34</v>
      </c>
      <c r="I586" s="14">
        <f t="shared" si="284"/>
        <v>-2.2079089275015007E-2</v>
      </c>
      <c r="J586" s="15">
        <f t="shared" si="285"/>
        <v>8.5763293310463506E-3</v>
      </c>
      <c r="K586" s="15">
        <f t="shared" si="286"/>
        <v>-1.0266940451745366E-2</v>
      </c>
      <c r="L586" s="15">
        <f t="shared" si="287"/>
        <v>-7.1178157866780278E-3</v>
      </c>
      <c r="M586" s="16">
        <f t="shared" si="288"/>
        <v>9.1478562451898782E-3</v>
      </c>
      <c r="O586" s="13">
        <f t="shared" si="289"/>
        <v>-7.7218790455980124E-3</v>
      </c>
      <c r="Q586" s="5">
        <f t="shared" si="290"/>
        <v>1429.4185487065747</v>
      </c>
      <c r="R586" s="6">
        <f t="shared" si="291"/>
        <v>1217.6861825538729</v>
      </c>
      <c r="T586" s="11">
        <f t="shared" si="292"/>
        <v>1.1738808973824701</v>
      </c>
      <c r="V586" s="9">
        <v>42783</v>
      </c>
      <c r="W586">
        <v>130776.5048</v>
      </c>
      <c r="X586">
        <v>53992.945699999997</v>
      </c>
      <c r="Y586">
        <v>407.95139999999998</v>
      </c>
      <c r="Z586">
        <v>27767.610700000001</v>
      </c>
      <c r="AC586" s="24">
        <f t="shared" si="293"/>
        <v>-1.2505753491899406E-2</v>
      </c>
      <c r="AE586" s="5">
        <f t="shared" si="294"/>
        <v>443.87059334720783</v>
      </c>
      <c r="AF586" s="6">
        <f t="shared" si="295"/>
        <v>1217.6861825538729</v>
      </c>
      <c r="AH586" s="1">
        <f t="shared" si="296"/>
        <v>42783</v>
      </c>
      <c r="AI586">
        <f t="shared" si="297"/>
        <v>0.36451969292800124</v>
      </c>
      <c r="AJ586">
        <f t="shared" ca="1" si="298"/>
        <v>0.3171769861967339</v>
      </c>
      <c r="AK586">
        <f t="shared" ca="1" si="299"/>
        <v>0.32254900447939033</v>
      </c>
      <c r="AL586">
        <f t="shared" ca="1" si="300"/>
        <v>0.35129764165611677</v>
      </c>
      <c r="AM586">
        <f t="shared" ca="1" si="301"/>
        <v>0.37329677464832117</v>
      </c>
      <c r="AN586">
        <f t="shared" ca="1" si="302"/>
        <v>0.39166515368155147</v>
      </c>
    </row>
    <row r="587" spans="2:40">
      <c r="B587" s="1">
        <v>42790</v>
      </c>
      <c r="C587">
        <v>31.907</v>
      </c>
      <c r="D587">
        <v>28.5</v>
      </c>
      <c r="E587">
        <v>0.498</v>
      </c>
      <c r="F587">
        <v>29.523</v>
      </c>
      <c r="G587">
        <v>19117.45</v>
      </c>
      <c r="I587" s="14">
        <f t="shared" si="284"/>
        <v>-2.2546947278130114E-2</v>
      </c>
      <c r="J587" s="15">
        <f t="shared" si="285"/>
        <v>-3.0612244897959107E-2</v>
      </c>
      <c r="K587" s="15">
        <f t="shared" si="286"/>
        <v>3.3195020746888071E-2</v>
      </c>
      <c r="L587" s="15">
        <f t="shared" si="287"/>
        <v>5.296383479563449E-2</v>
      </c>
      <c r="M587" s="16">
        <f t="shared" si="288"/>
        <v>-2.8650996324437239E-2</v>
      </c>
      <c r="O587" s="13">
        <f t="shared" si="289"/>
        <v>8.2499158416083351E-3</v>
      </c>
      <c r="Q587" s="5">
        <f t="shared" si="290"/>
        <v>1441.2111314358378</v>
      </c>
      <c r="R587" s="6">
        <f t="shared" si="291"/>
        <v>1182.7982602132038</v>
      </c>
      <c r="T587" s="11">
        <f t="shared" si="292"/>
        <v>1.2184758634799262</v>
      </c>
      <c r="V587" s="9">
        <v>42790</v>
      </c>
      <c r="W587">
        <v>127826.6588</v>
      </c>
      <c r="X587">
        <v>52340.100400000003</v>
      </c>
      <c r="Y587">
        <v>4502.1454999999996</v>
      </c>
      <c r="Z587">
        <v>29237.427100000001</v>
      </c>
      <c r="AC587" s="24">
        <f t="shared" si="293"/>
        <v>-1.4638685811152562E-2</v>
      </c>
      <c r="AE587" s="5">
        <f t="shared" si="294"/>
        <v>437.37291119038821</v>
      </c>
      <c r="AF587" s="6">
        <f t="shared" si="295"/>
        <v>1182.7982602132038</v>
      </c>
      <c r="AH587" s="1">
        <f t="shared" si="296"/>
        <v>42790</v>
      </c>
      <c r="AI587">
        <f t="shared" si="297"/>
        <v>0.36977811508747915</v>
      </c>
      <c r="AJ587">
        <f t="shared" ca="1" si="298"/>
        <v>0.3171769861967339</v>
      </c>
      <c r="AK587">
        <f t="shared" ca="1" si="299"/>
        <v>0.32254900447939033</v>
      </c>
      <c r="AL587">
        <f t="shared" ca="1" si="300"/>
        <v>0.35129764165611677</v>
      </c>
      <c r="AM587">
        <f t="shared" ca="1" si="301"/>
        <v>0.37068162092411094</v>
      </c>
      <c r="AN587">
        <f t="shared" ca="1" si="302"/>
        <v>0.38526437827163706</v>
      </c>
    </row>
    <row r="588" spans="2:40">
      <c r="B588" s="1">
        <v>42797</v>
      </c>
      <c r="C588">
        <v>32.398000000000003</v>
      </c>
      <c r="D588">
        <v>29.1</v>
      </c>
      <c r="E588">
        <v>0.49099999999999999</v>
      </c>
      <c r="F588">
        <v>29.603000000000002</v>
      </c>
      <c r="G588">
        <v>19265.45</v>
      </c>
      <c r="I588" s="14">
        <f t="shared" si="284"/>
        <v>1.5388472748926629E-2</v>
      </c>
      <c r="J588" s="15">
        <f t="shared" si="285"/>
        <v>2.1052631578947434E-2</v>
      </c>
      <c r="K588" s="15">
        <f t="shared" si="286"/>
        <v>-1.4056224899598457E-2</v>
      </c>
      <c r="L588" s="15">
        <f t="shared" si="287"/>
        <v>2.7097517189988984E-3</v>
      </c>
      <c r="M588" s="16">
        <f t="shared" si="288"/>
        <v>7.7416182597573879E-3</v>
      </c>
      <c r="O588" s="13">
        <f t="shared" si="289"/>
        <v>6.2736577868186261E-3</v>
      </c>
      <c r="Q588" s="5">
        <f t="shared" si="290"/>
        <v>1450.2527968730199</v>
      </c>
      <c r="R588" s="6">
        <f t="shared" si="291"/>
        <v>1191.9550328220796</v>
      </c>
      <c r="T588" s="11">
        <f t="shared" si="292"/>
        <v>1.2167009299330638</v>
      </c>
      <c r="V588" s="9">
        <v>42797</v>
      </c>
      <c r="W588">
        <v>129793.2228</v>
      </c>
      <c r="X588">
        <v>53441.997300000003</v>
      </c>
      <c r="Y588">
        <v>4444.0532999999996</v>
      </c>
      <c r="Z588">
        <v>29316.8766</v>
      </c>
      <c r="AC588" s="24">
        <f t="shared" si="293"/>
        <v>1.4421718509975758E-2</v>
      </c>
      <c r="AE588" s="5">
        <f t="shared" si="294"/>
        <v>443.6805801994646</v>
      </c>
      <c r="AF588" s="6">
        <f t="shared" si="295"/>
        <v>1191.9550328220796</v>
      </c>
      <c r="AH588" s="1">
        <f t="shared" si="296"/>
        <v>42797</v>
      </c>
      <c r="AI588">
        <f t="shared" si="297"/>
        <v>0.37222929387613218</v>
      </c>
      <c r="AJ588">
        <f t="shared" ca="1" si="298"/>
        <v>0.3171769861967339</v>
      </c>
      <c r="AK588">
        <f t="shared" ca="1" si="299"/>
        <v>0.32254900447939033</v>
      </c>
      <c r="AL588">
        <f t="shared" ca="1" si="300"/>
        <v>0.35129764165611677</v>
      </c>
      <c r="AM588">
        <f t="shared" ca="1" si="301"/>
        <v>0.36985139160871461</v>
      </c>
      <c r="AN588">
        <f t="shared" ca="1" si="302"/>
        <v>0.38352857432526577</v>
      </c>
    </row>
    <row r="589" spans="2:40">
      <c r="B589" s="1">
        <v>42804</v>
      </c>
      <c r="C589">
        <v>31.803999999999998</v>
      </c>
      <c r="D589">
        <v>28.75</v>
      </c>
      <c r="E589">
        <v>0.498</v>
      </c>
      <c r="F589">
        <v>32.21</v>
      </c>
      <c r="G589">
        <v>18895.91</v>
      </c>
      <c r="I589" s="14">
        <f t="shared" si="284"/>
        <v>-1.833446509043779E-2</v>
      </c>
      <c r="J589" s="15">
        <f t="shared" si="285"/>
        <v>-1.2027491408934776E-2</v>
      </c>
      <c r="K589" s="15">
        <f t="shared" si="286"/>
        <v>1.4256619144602967E-2</v>
      </c>
      <c r="L589" s="15">
        <f t="shared" si="287"/>
        <v>8.8065398777150916E-2</v>
      </c>
      <c r="M589" s="16">
        <f t="shared" si="288"/>
        <v>-1.9181488104352606E-2</v>
      </c>
      <c r="O589" s="13">
        <f t="shared" si="289"/>
        <v>1.7990015355595329E-2</v>
      </c>
      <c r="Q589" s="5">
        <f t="shared" si="290"/>
        <v>1476.3428669582606</v>
      </c>
      <c r="R589" s="6">
        <f t="shared" si="291"/>
        <v>1169.0915615390797</v>
      </c>
      <c r="T589" s="11">
        <f t="shared" si="292"/>
        <v>1.2628120119306072</v>
      </c>
      <c r="V589" s="9">
        <v>42804</v>
      </c>
      <c r="W589">
        <v>127413.6804</v>
      </c>
      <c r="X589">
        <v>52799.224099999999</v>
      </c>
      <c r="Y589">
        <v>4502.1454999999996</v>
      </c>
      <c r="Z589">
        <v>31898.9863</v>
      </c>
      <c r="AC589" s="24">
        <f t="shared" si="293"/>
        <v>-1.7387537602309513E-3</v>
      </c>
      <c r="AE589" s="5">
        <f t="shared" si="294"/>
        <v>442.90912892230136</v>
      </c>
      <c r="AF589" s="6">
        <f t="shared" si="295"/>
        <v>1169.0915615390797</v>
      </c>
      <c r="AH589" s="1">
        <f t="shared" si="296"/>
        <v>42804</v>
      </c>
      <c r="AI589">
        <f t="shared" si="297"/>
        <v>0.37884896572106169</v>
      </c>
      <c r="AJ589">
        <f t="shared" ca="1" si="298"/>
        <v>0.3171769861967339</v>
      </c>
      <c r="AK589">
        <f t="shared" ca="1" si="299"/>
        <v>0.32254900447939033</v>
      </c>
      <c r="AL589">
        <f t="shared" ca="1" si="300"/>
        <v>0.35129764165611677</v>
      </c>
      <c r="AM589">
        <f t="shared" ca="1" si="301"/>
        <v>0.36985139160871461</v>
      </c>
      <c r="AN589">
        <f t="shared" ca="1" si="302"/>
        <v>0.38343947534609663</v>
      </c>
    </row>
    <row r="590" spans="2:40">
      <c r="B590" s="1">
        <v>42811</v>
      </c>
      <c r="C590">
        <v>35.54</v>
      </c>
      <c r="D590">
        <v>30.4</v>
      </c>
      <c r="E590">
        <v>0.495</v>
      </c>
      <c r="F590">
        <v>35.298999999999999</v>
      </c>
      <c r="G590">
        <v>19434</v>
      </c>
      <c r="I590" s="14">
        <f t="shared" si="284"/>
        <v>0.11746950069173701</v>
      </c>
      <c r="J590" s="15">
        <f t="shared" si="285"/>
        <v>5.7391304347826022E-2</v>
      </c>
      <c r="K590" s="15">
        <f t="shared" si="286"/>
        <v>-6.0240963855421326E-3</v>
      </c>
      <c r="L590" s="15">
        <f t="shared" si="287"/>
        <v>9.5901893821794371E-2</v>
      </c>
      <c r="M590" s="16">
        <f t="shared" si="288"/>
        <v>2.8476532752325756E-2</v>
      </c>
      <c r="O590" s="13">
        <f t="shared" si="289"/>
        <v>6.6184650618953816E-2</v>
      </c>
      <c r="Q590" s="5">
        <f t="shared" si="290"/>
        <v>1574.0541038016777</v>
      </c>
      <c r="R590" s="6">
        <f t="shared" si="291"/>
        <v>1202.383235681715</v>
      </c>
      <c r="T590" s="11">
        <f t="shared" si="292"/>
        <v>1.3091118181710482</v>
      </c>
      <c r="V590" s="9">
        <v>42811</v>
      </c>
      <c r="W590">
        <v>142379.2323</v>
      </c>
      <c r="X590">
        <v>55829.440399999999</v>
      </c>
      <c r="Y590">
        <v>4473.0994000000001</v>
      </c>
      <c r="Z590">
        <v>34957.7932</v>
      </c>
      <c r="AC590" s="24">
        <f t="shared" si="293"/>
        <v>9.7082765066727431E-2</v>
      </c>
      <c r="AE590" s="5">
        <f t="shared" si="294"/>
        <v>485.90797183137403</v>
      </c>
      <c r="AF590" s="6">
        <f t="shared" si="295"/>
        <v>1202.383235681715</v>
      </c>
      <c r="AH590" s="1">
        <f t="shared" si="296"/>
        <v>42811</v>
      </c>
      <c r="AI590">
        <f t="shared" si="297"/>
        <v>0.40412071410483275</v>
      </c>
      <c r="AJ590">
        <f t="shared" ca="1" si="298"/>
        <v>0.3171769861967339</v>
      </c>
      <c r="AK590">
        <f t="shared" ca="1" si="299"/>
        <v>0.32254900447939033</v>
      </c>
      <c r="AL590">
        <f t="shared" ca="1" si="300"/>
        <v>0.35330347836662646</v>
      </c>
      <c r="AM590">
        <f t="shared" ca="1" si="301"/>
        <v>0.37061073934834887</v>
      </c>
      <c r="AN590">
        <f t="shared" ca="1" si="302"/>
        <v>0.38343947534609663</v>
      </c>
    </row>
    <row r="591" spans="2:40">
      <c r="B591" s="1">
        <v>42818</v>
      </c>
      <c r="C591">
        <v>35.932000000000002</v>
      </c>
      <c r="D591">
        <v>31.3</v>
      </c>
      <c r="E591">
        <v>0.51400000000000001</v>
      </c>
      <c r="F591">
        <v>34.737000000000002</v>
      </c>
      <c r="G591">
        <v>19705.099999999999</v>
      </c>
      <c r="I591" s="14">
        <f t="shared" si="284"/>
        <v>1.1029825548677596E-2</v>
      </c>
      <c r="J591" s="15">
        <f t="shared" si="285"/>
        <v>2.9605263157894912E-2</v>
      </c>
      <c r="K591" s="15">
        <f t="shared" si="286"/>
        <v>3.8383838383838409E-2</v>
      </c>
      <c r="L591" s="15">
        <f t="shared" si="287"/>
        <v>-1.5921130910224068E-2</v>
      </c>
      <c r="M591" s="16">
        <f t="shared" si="288"/>
        <v>1.3949778738293617E-2</v>
      </c>
      <c r="O591" s="13">
        <f t="shared" si="289"/>
        <v>1.5774449045046712E-2</v>
      </c>
      <c r="Q591" s="5">
        <f t="shared" si="290"/>
        <v>1598.8839400562438</v>
      </c>
      <c r="R591" s="6">
        <f t="shared" si="291"/>
        <v>1219.1562157781084</v>
      </c>
      <c r="T591" s="11">
        <f t="shared" si="292"/>
        <v>1.3114676522694673</v>
      </c>
      <c r="V591" s="9">
        <v>42818</v>
      </c>
      <c r="W591">
        <v>143952.4835</v>
      </c>
      <c r="X591">
        <v>57482.2857</v>
      </c>
      <c r="Y591">
        <v>4647.3760000000002</v>
      </c>
      <c r="Z591">
        <v>34401.646500000003</v>
      </c>
      <c r="AC591" s="24">
        <f t="shared" si="293"/>
        <v>1.1944098988798965E-2</v>
      </c>
      <c r="AE591" s="5">
        <f t="shared" si="294"/>
        <v>491.71170474637444</v>
      </c>
      <c r="AF591" s="6">
        <f t="shared" si="295"/>
        <v>1219.1562157781084</v>
      </c>
      <c r="AH591" s="1">
        <f t="shared" si="296"/>
        <v>42818</v>
      </c>
      <c r="AI591">
        <f t="shared" si="297"/>
        <v>0.40332132862280223</v>
      </c>
      <c r="AJ591">
        <f t="shared" ca="1" si="298"/>
        <v>0.3171769861967339</v>
      </c>
      <c r="AK591">
        <f t="shared" ca="1" si="299"/>
        <v>0.32254900447939033</v>
      </c>
      <c r="AL591">
        <f t="shared" ca="1" si="300"/>
        <v>0.35330347836662646</v>
      </c>
      <c r="AM591">
        <f t="shared" ca="1" si="301"/>
        <v>0.37230017545189426</v>
      </c>
      <c r="AN591">
        <f t="shared" ca="1" si="302"/>
        <v>0.38526437827163706</v>
      </c>
    </row>
    <row r="592" spans="2:40">
      <c r="B592" s="1">
        <v>42825</v>
      </c>
      <c r="C592">
        <v>36.816000000000003</v>
      </c>
      <c r="D592">
        <v>33.700000000000003</v>
      </c>
      <c r="E592">
        <v>0.499</v>
      </c>
      <c r="F592">
        <v>35.219000000000001</v>
      </c>
      <c r="G592">
        <v>20265.32</v>
      </c>
      <c r="I592" s="14">
        <f t="shared" si="284"/>
        <v>2.460202604920414E-2</v>
      </c>
      <c r="J592" s="15">
        <f t="shared" si="285"/>
        <v>7.667731629392982E-2</v>
      </c>
      <c r="K592" s="15">
        <f t="shared" si="286"/>
        <v>-2.9182879377431914E-2</v>
      </c>
      <c r="L592" s="15">
        <f t="shared" si="287"/>
        <v>1.3875694504418945E-2</v>
      </c>
      <c r="M592" s="16">
        <f t="shared" si="288"/>
        <v>2.8430203348371874E-2</v>
      </c>
      <c r="O592" s="13">
        <f t="shared" si="289"/>
        <v>2.1493039367530248E-2</v>
      </c>
      <c r="Q592" s="5">
        <f t="shared" si="290"/>
        <v>1633.2488155239846</v>
      </c>
      <c r="R592" s="6">
        <f t="shared" si="291"/>
        <v>1253.8170749061117</v>
      </c>
      <c r="T592" s="11">
        <f t="shared" si="292"/>
        <v>1.3026212899886418</v>
      </c>
      <c r="V592" s="9">
        <v>42825</v>
      </c>
      <c r="W592">
        <v>147492.29860000001</v>
      </c>
      <c r="X592">
        <v>61889.873099999997</v>
      </c>
      <c r="Y592">
        <v>4516.6684999999998</v>
      </c>
      <c r="Z592">
        <v>34878.343699999998</v>
      </c>
      <c r="AC592" s="24">
        <f t="shared" si="293"/>
        <v>3.447564185626157E-2</v>
      </c>
      <c r="AE592" s="5">
        <f t="shared" si="294"/>
        <v>508.66378137574225</v>
      </c>
      <c r="AF592" s="6">
        <f t="shared" si="295"/>
        <v>1253.8170749061117</v>
      </c>
      <c r="AH592" s="1">
        <f t="shared" si="296"/>
        <v>42825</v>
      </c>
      <c r="AI592">
        <f t="shared" si="297"/>
        <v>0.40569217915127853</v>
      </c>
      <c r="AJ592">
        <f t="shared" ca="1" si="298"/>
        <v>0.3171769861967339</v>
      </c>
      <c r="AK592">
        <f t="shared" ca="1" si="299"/>
        <v>0.32254900447939033</v>
      </c>
      <c r="AL592">
        <f t="shared" ca="1" si="300"/>
        <v>0.35330347836662646</v>
      </c>
      <c r="AM592">
        <f t="shared" ca="1" si="301"/>
        <v>0.37329677464832117</v>
      </c>
      <c r="AN592">
        <f t="shared" ca="1" si="302"/>
        <v>0.39166515368155147</v>
      </c>
    </row>
    <row r="593" spans="2:40">
      <c r="B593" s="1">
        <v>42832</v>
      </c>
      <c r="C593">
        <v>38.19</v>
      </c>
      <c r="D593">
        <v>34.549999999999997</v>
      </c>
      <c r="E593">
        <v>0.51400000000000001</v>
      </c>
      <c r="F593">
        <v>36.662999999999997</v>
      </c>
      <c r="G593">
        <v>20727.560000000001</v>
      </c>
      <c r="I593" s="14">
        <f t="shared" si="284"/>
        <v>3.7320730117340162E-2</v>
      </c>
      <c r="J593" s="15">
        <f t="shared" si="285"/>
        <v>2.5222551928783199E-2</v>
      </c>
      <c r="K593" s="15">
        <f t="shared" si="286"/>
        <v>3.0060120240480881E-2</v>
      </c>
      <c r="L593" s="15">
        <f t="shared" si="287"/>
        <v>4.1000596269059164E-2</v>
      </c>
      <c r="M593" s="16">
        <f t="shared" si="288"/>
        <v>2.2809410362135907E-2</v>
      </c>
      <c r="O593" s="13">
        <f t="shared" si="289"/>
        <v>3.3400999638915851E-2</v>
      </c>
      <c r="Q593" s="5">
        <f t="shared" si="290"/>
        <v>1687.8009586215612</v>
      </c>
      <c r="R593" s="6">
        <f t="shared" si="291"/>
        <v>1282.4159030866981</v>
      </c>
      <c r="T593" s="11">
        <f t="shared" si="292"/>
        <v>1.3161104401147286</v>
      </c>
      <c r="V593" s="9">
        <v>42832</v>
      </c>
      <c r="W593">
        <v>152998.6778</v>
      </c>
      <c r="X593">
        <v>63450.893600000003</v>
      </c>
      <c r="Y593">
        <v>4647.3760000000002</v>
      </c>
      <c r="Z593">
        <v>36308.4352</v>
      </c>
      <c r="AC593" s="24">
        <f t="shared" si="293"/>
        <v>3.4695084010639754E-2</v>
      </c>
      <c r="AE593" s="5">
        <f t="shared" si="294"/>
        <v>526.31191400374325</v>
      </c>
      <c r="AF593" s="6">
        <f t="shared" si="295"/>
        <v>1282.4159030866981</v>
      </c>
      <c r="AH593" s="1">
        <f t="shared" si="296"/>
        <v>42832</v>
      </c>
      <c r="AI593">
        <f t="shared" si="297"/>
        <v>0.41040657148507131</v>
      </c>
      <c r="AJ593">
        <f t="shared" ca="1" si="298"/>
        <v>0.3171769861967339</v>
      </c>
      <c r="AK593">
        <f t="shared" ca="1" si="299"/>
        <v>0.32254900447939033</v>
      </c>
      <c r="AL593">
        <f t="shared" ca="1" si="300"/>
        <v>0.35423821951975332</v>
      </c>
      <c r="AM593">
        <f t="shared" ca="1" si="301"/>
        <v>0.37637935575303394</v>
      </c>
      <c r="AN593">
        <f t="shared" ca="1" si="302"/>
        <v>0.39955300989334802</v>
      </c>
    </row>
    <row r="594" spans="2:40">
      <c r="B594" s="1">
        <v>42839</v>
      </c>
      <c r="C594">
        <v>38.808999999999997</v>
      </c>
      <c r="D594">
        <v>35.75</v>
      </c>
      <c r="E594">
        <v>0.51200000000000001</v>
      </c>
      <c r="F594">
        <v>41.316000000000003</v>
      </c>
      <c r="G594">
        <v>20812.169999999998</v>
      </c>
      <c r="I594" s="14">
        <f t="shared" si="284"/>
        <v>1.6208431526577582E-2</v>
      </c>
      <c r="J594" s="15">
        <f t="shared" si="285"/>
        <v>3.473227206946472E-2</v>
      </c>
      <c r="K594" s="15">
        <f t="shared" si="286"/>
        <v>-3.8910505836575737E-3</v>
      </c>
      <c r="L594" s="15">
        <f t="shared" si="287"/>
        <v>0.12691269126912719</v>
      </c>
      <c r="M594" s="16">
        <f t="shared" si="288"/>
        <v>4.08200482835408E-3</v>
      </c>
      <c r="O594" s="13">
        <f t="shared" si="289"/>
        <v>4.3490586070377979E-2</v>
      </c>
      <c r="Q594" s="5">
        <f t="shared" si="290"/>
        <v>1761.2044114821588</v>
      </c>
      <c r="R594" s="6">
        <f t="shared" si="291"/>
        <v>1287.6507309950562</v>
      </c>
      <c r="T594" s="11">
        <f t="shared" si="292"/>
        <v>1.3677656285887052</v>
      </c>
      <c r="V594" s="9">
        <v>42839</v>
      </c>
      <c r="W594">
        <v>155476.5484</v>
      </c>
      <c r="X594">
        <v>65654.687300000005</v>
      </c>
      <c r="Y594">
        <v>4632.8528999999999</v>
      </c>
      <c r="Z594">
        <v>40916.508000000002</v>
      </c>
      <c r="AC594" s="24">
        <f t="shared" si="293"/>
        <v>3.6027142286532345E-2</v>
      </c>
      <c r="AE594" s="5">
        <f t="shared" si="294"/>
        <v>545.27342821665331</v>
      </c>
      <c r="AF594" s="6">
        <f t="shared" si="295"/>
        <v>1287.6507309950562</v>
      </c>
      <c r="AH594" s="1">
        <f t="shared" si="296"/>
        <v>42839</v>
      </c>
      <c r="AI594">
        <f t="shared" si="297"/>
        <v>0.42346376629265225</v>
      </c>
      <c r="AJ594">
        <f t="shared" ca="1" si="298"/>
        <v>0.3171769861967339</v>
      </c>
      <c r="AK594">
        <f t="shared" ca="1" si="299"/>
        <v>0.32254900447939033</v>
      </c>
      <c r="AL594">
        <f t="shared" ca="1" si="300"/>
        <v>0.35423821951975332</v>
      </c>
      <c r="AM594">
        <f t="shared" ca="1" si="301"/>
        <v>0.37864087306394484</v>
      </c>
      <c r="AN594">
        <f t="shared" ca="1" si="302"/>
        <v>0.4030244442447995</v>
      </c>
    </row>
    <row r="595" spans="2:40">
      <c r="B595" s="1">
        <v>42846</v>
      </c>
      <c r="C595">
        <v>38.877000000000002</v>
      </c>
      <c r="D595">
        <v>36.1</v>
      </c>
      <c r="E595">
        <v>0.52</v>
      </c>
      <c r="F595">
        <v>40.512999999999998</v>
      </c>
      <c r="G595">
        <v>20768.98</v>
      </c>
      <c r="I595" s="14">
        <f t="shared" si="284"/>
        <v>1.7521708881962361E-3</v>
      </c>
      <c r="J595" s="15">
        <f t="shared" si="285"/>
        <v>9.7902097902098362E-3</v>
      </c>
      <c r="K595" s="15">
        <f t="shared" si="286"/>
        <v>1.5625E-2</v>
      </c>
      <c r="L595" s="15">
        <f t="shared" si="287"/>
        <v>-1.9435569755058668E-2</v>
      </c>
      <c r="M595" s="16">
        <f t="shared" si="288"/>
        <v>-2.0752280997127226E-3</v>
      </c>
      <c r="O595" s="13">
        <f t="shared" si="289"/>
        <v>1.932952730836851E-3</v>
      </c>
      <c r="Q595" s="5">
        <f t="shared" si="290"/>
        <v>1764.6087363588952</v>
      </c>
      <c r="R595" s="6">
        <f t="shared" si="291"/>
        <v>1284.9785620154796</v>
      </c>
      <c r="T595" s="11">
        <f t="shared" si="292"/>
        <v>1.373259281144052</v>
      </c>
      <c r="V595" s="9">
        <v>42846</v>
      </c>
      <c r="W595">
        <v>155751.86730000001</v>
      </c>
      <c r="X595">
        <v>66297.460500000001</v>
      </c>
      <c r="Y595">
        <v>4705.4682000000003</v>
      </c>
      <c r="Z595">
        <v>40122.012699999999</v>
      </c>
      <c r="AC595" s="24">
        <f t="shared" si="293"/>
        <v>7.2126479364724189E-4</v>
      </c>
      <c r="AE595" s="5">
        <f t="shared" si="294"/>
        <v>545.66671474333725</v>
      </c>
      <c r="AF595" s="6">
        <f t="shared" si="295"/>
        <v>1284.9785620154796</v>
      </c>
      <c r="AH595" s="1">
        <f t="shared" si="296"/>
        <v>42846</v>
      </c>
      <c r="AI595">
        <f t="shared" si="297"/>
        <v>0.42465044232914123</v>
      </c>
      <c r="AJ595">
        <f t="shared" ca="1" si="298"/>
        <v>0.3171769861967339</v>
      </c>
      <c r="AK595">
        <f t="shared" ca="1" si="299"/>
        <v>0.32254900447939033</v>
      </c>
      <c r="AL595">
        <f t="shared" ca="1" si="300"/>
        <v>0.35423821951975332</v>
      </c>
      <c r="AM595">
        <f t="shared" ca="1" si="301"/>
        <v>0.37924032186818635</v>
      </c>
      <c r="AN595">
        <f t="shared" ca="1" si="302"/>
        <v>0.40404077555662971</v>
      </c>
    </row>
    <row r="596" spans="2:40">
      <c r="B596" s="1">
        <v>42853</v>
      </c>
      <c r="C596">
        <v>39.466999999999999</v>
      </c>
      <c r="D596">
        <v>34</v>
      </c>
      <c r="E596">
        <v>0.59899999999999998</v>
      </c>
      <c r="F596">
        <v>37.143999999999998</v>
      </c>
      <c r="G596">
        <v>21019.91</v>
      </c>
      <c r="I596" s="14">
        <f t="shared" si="284"/>
        <v>1.5176068112251473E-2</v>
      </c>
      <c r="J596" s="15">
        <f t="shared" si="285"/>
        <v>-5.817174515235457E-2</v>
      </c>
      <c r="K596" s="15">
        <f t="shared" si="286"/>
        <v>0.15192307692307683</v>
      </c>
      <c r="L596" s="15">
        <f t="shared" si="287"/>
        <v>-8.3158492335793421E-2</v>
      </c>
      <c r="M596" s="16">
        <f t="shared" si="288"/>
        <v>1.208196069330314E-2</v>
      </c>
      <c r="O596" s="13">
        <f t="shared" si="289"/>
        <v>6.4422268867950772E-3</v>
      </c>
      <c r="Q596" s="5">
        <f t="shared" si="290"/>
        <v>1775.9767462049397</v>
      </c>
      <c r="R596" s="6">
        <f t="shared" si="291"/>
        <v>1300.5036224934879</v>
      </c>
      <c r="T596" s="11">
        <f t="shared" si="292"/>
        <v>1.3656069198790968</v>
      </c>
      <c r="V596" s="9">
        <v>42853</v>
      </c>
      <c r="W596">
        <v>158111.74410000001</v>
      </c>
      <c r="X596">
        <v>62440.821499999998</v>
      </c>
      <c r="Y596">
        <v>5417.0977000000003</v>
      </c>
      <c r="Z596">
        <v>36785.132400000002</v>
      </c>
      <c r="AC596" s="24">
        <f t="shared" si="293"/>
        <v>-1.5417431466014845E-2</v>
      </c>
      <c r="AE596" s="5">
        <f t="shared" si="294"/>
        <v>537.25393556549636</v>
      </c>
      <c r="AF596" s="6">
        <f t="shared" si="295"/>
        <v>1300.5036224934879</v>
      </c>
      <c r="AH596" s="1">
        <f t="shared" si="296"/>
        <v>42853</v>
      </c>
      <c r="AI596">
        <f t="shared" si="297"/>
        <v>0.41311221766180556</v>
      </c>
      <c r="AJ596">
        <f t="shared" ca="1" si="298"/>
        <v>0.3171769861967339</v>
      </c>
      <c r="AK596">
        <f t="shared" ca="1" si="299"/>
        <v>0.32254900447939033</v>
      </c>
      <c r="AL596">
        <f t="shared" ca="1" si="300"/>
        <v>0.35423821951975332</v>
      </c>
      <c r="AM596">
        <f t="shared" ca="1" si="301"/>
        <v>0.38045732323490011</v>
      </c>
      <c r="AN596">
        <f t="shared" ca="1" si="302"/>
        <v>0.40553503264663393</v>
      </c>
    </row>
    <row r="597" spans="2:40">
      <c r="B597" s="1">
        <v>42860</v>
      </c>
      <c r="C597">
        <v>37.209000000000003</v>
      </c>
      <c r="D597">
        <v>35.6</v>
      </c>
      <c r="E597">
        <v>0.622</v>
      </c>
      <c r="F597">
        <v>36.982999999999997</v>
      </c>
      <c r="G597">
        <v>21169.68</v>
      </c>
      <c r="I597" s="14">
        <f t="shared" si="284"/>
        <v>-5.7212354625383099E-2</v>
      </c>
      <c r="J597" s="15">
        <f t="shared" si="285"/>
        <v>4.705882352941182E-2</v>
      </c>
      <c r="K597" s="15">
        <f t="shared" si="286"/>
        <v>3.8397328881469184E-2</v>
      </c>
      <c r="L597" s="15">
        <f t="shared" si="287"/>
        <v>-4.3344820159380015E-3</v>
      </c>
      <c r="M597" s="16">
        <f t="shared" si="288"/>
        <v>7.1251494416484373E-3</v>
      </c>
      <c r="O597" s="13">
        <f t="shared" si="289"/>
        <v>5.9773289423899756E-3</v>
      </c>
      <c r="Q597" s="5">
        <f t="shared" si="290"/>
        <v>1786.5923434110418</v>
      </c>
      <c r="R597" s="6">
        <f t="shared" si="291"/>
        <v>1309.7699051531592</v>
      </c>
      <c r="T597" s="11">
        <f t="shared" si="292"/>
        <v>1.3640505377180161</v>
      </c>
      <c r="V597" s="9">
        <v>42860</v>
      </c>
      <c r="W597">
        <v>149065.54980000001</v>
      </c>
      <c r="X597">
        <v>65379.213100000001</v>
      </c>
      <c r="Y597">
        <v>5620.4204</v>
      </c>
      <c r="Z597">
        <v>36626.2333</v>
      </c>
      <c r="AC597" s="24">
        <f t="shared" si="293"/>
        <v>-2.305950675654507E-2</v>
      </c>
      <c r="AE597" s="5">
        <f t="shared" si="294"/>
        <v>524.86512480834335</v>
      </c>
      <c r="AF597" s="6">
        <f t="shared" si="295"/>
        <v>1309.7699051531592</v>
      </c>
      <c r="AH597" s="1">
        <f t="shared" si="296"/>
        <v>42860</v>
      </c>
      <c r="AI597">
        <f t="shared" si="297"/>
        <v>0.40073078694457231</v>
      </c>
      <c r="AJ597">
        <f t="shared" ca="1" si="298"/>
        <v>0.3171769861967339</v>
      </c>
      <c r="AK597">
        <f t="shared" ca="1" si="299"/>
        <v>0.32254900447939033</v>
      </c>
      <c r="AL597">
        <f t="shared" ca="1" si="300"/>
        <v>0.35423821951975332</v>
      </c>
      <c r="AM597">
        <f t="shared" ca="1" si="301"/>
        <v>0.38137872015958002</v>
      </c>
      <c r="AN597">
        <f t="shared" ca="1" si="302"/>
        <v>0.40590912553075609</v>
      </c>
    </row>
    <row r="598" spans="2:40">
      <c r="B598" s="1">
        <v>42867</v>
      </c>
      <c r="C598">
        <v>37.11</v>
      </c>
      <c r="D598">
        <v>37.1</v>
      </c>
      <c r="E598">
        <v>0.58599999999999997</v>
      </c>
      <c r="F598">
        <v>37.223999999999997</v>
      </c>
      <c r="G598">
        <v>21502.41</v>
      </c>
      <c r="I598" s="14">
        <f t="shared" si="284"/>
        <v>-2.6606466177538923E-3</v>
      </c>
      <c r="J598" s="15">
        <f t="shared" si="285"/>
        <v>4.2134831460674205E-2</v>
      </c>
      <c r="K598" s="15">
        <f t="shared" si="286"/>
        <v>-5.7877813504823239E-2</v>
      </c>
      <c r="L598" s="15">
        <f t="shared" si="287"/>
        <v>6.5165075845659004E-3</v>
      </c>
      <c r="M598" s="16">
        <f t="shared" si="288"/>
        <v>1.5717290010996754E-2</v>
      </c>
      <c r="O598" s="13">
        <f t="shared" si="289"/>
        <v>-2.9717802693342565E-3</v>
      </c>
      <c r="Q598" s="5">
        <f t="shared" si="290"/>
        <v>1781.2829835355492</v>
      </c>
      <c r="R598" s="6">
        <f t="shared" si="291"/>
        <v>1330.355938600127</v>
      </c>
      <c r="T598" s="11">
        <f t="shared" si="292"/>
        <v>1.3389521795271664</v>
      </c>
      <c r="V598" s="9">
        <v>42867</v>
      </c>
      <c r="W598">
        <v>148672.23699999999</v>
      </c>
      <c r="X598">
        <v>68133.955300000001</v>
      </c>
      <c r="Y598">
        <v>5300.9132</v>
      </c>
      <c r="Z598">
        <v>36864.581899999997</v>
      </c>
      <c r="AC598" s="24">
        <f t="shared" si="293"/>
        <v>8.8491811979997254E-3</v>
      </c>
      <c r="AE598" s="5">
        <f t="shared" si="294"/>
        <v>529.5097514022832</v>
      </c>
      <c r="AF598" s="6">
        <f t="shared" si="295"/>
        <v>1330.355938600127</v>
      </c>
      <c r="AH598" s="1">
        <f t="shared" si="296"/>
        <v>42867</v>
      </c>
      <c r="AI598">
        <f t="shared" si="297"/>
        <v>0.39802111302593363</v>
      </c>
      <c r="AJ598">
        <f t="shared" ca="1" si="298"/>
        <v>0.3171769861967339</v>
      </c>
      <c r="AK598">
        <f t="shared" ca="1" si="299"/>
        <v>0.32254900447939033</v>
      </c>
      <c r="AL598">
        <f t="shared" ca="1" si="300"/>
        <v>0.35423821951975332</v>
      </c>
      <c r="AM598">
        <f t="shared" ca="1" si="301"/>
        <v>0.38417536562391524</v>
      </c>
      <c r="AN598">
        <f t="shared" ca="1" si="302"/>
        <v>0.40590912553075609</v>
      </c>
    </row>
    <row r="599" spans="2:40">
      <c r="B599" s="1">
        <v>42874</v>
      </c>
      <c r="C599">
        <v>38.19</v>
      </c>
      <c r="D599">
        <v>38.200000000000003</v>
      </c>
      <c r="E599">
        <v>0.56100000000000005</v>
      </c>
      <c r="F599">
        <v>38.628</v>
      </c>
      <c r="G599">
        <v>21614.87</v>
      </c>
      <c r="I599" s="14">
        <f t="shared" si="284"/>
        <v>2.9102667744543176E-2</v>
      </c>
      <c r="J599" s="15">
        <f t="shared" si="285"/>
        <v>2.9649595687331498E-2</v>
      </c>
      <c r="K599" s="15">
        <f t="shared" si="286"/>
        <v>-4.2662116040955489E-2</v>
      </c>
      <c r="L599" s="15">
        <f t="shared" si="287"/>
        <v>3.771760154738879E-2</v>
      </c>
      <c r="M599" s="16">
        <f t="shared" si="288"/>
        <v>5.2301114154180706E-3</v>
      </c>
      <c r="O599" s="13">
        <f t="shared" si="289"/>
        <v>1.3451937234576994E-2</v>
      </c>
      <c r="Q599" s="5">
        <f t="shared" si="290"/>
        <v>1805.2446904270894</v>
      </c>
      <c r="R599" s="6">
        <f t="shared" si="291"/>
        <v>1337.3138483811688</v>
      </c>
      <c r="T599" s="11">
        <f t="shared" si="292"/>
        <v>1.3499035343216967</v>
      </c>
      <c r="V599" s="9">
        <v>42874</v>
      </c>
      <c r="W599">
        <v>152998.6778</v>
      </c>
      <c r="X599">
        <v>70154.099499999997</v>
      </c>
      <c r="Y599">
        <v>5068.5443999999998</v>
      </c>
      <c r="Z599">
        <v>38254.948700000001</v>
      </c>
      <c r="AC599" s="24">
        <f t="shared" si="293"/>
        <v>2.9003936515751116E-2</v>
      </c>
      <c r="AE599" s="5">
        <f t="shared" si="294"/>
        <v>544.86761861642617</v>
      </c>
      <c r="AF599" s="6">
        <f t="shared" si="295"/>
        <v>1337.3138483811688</v>
      </c>
      <c r="AH599" s="1">
        <f t="shared" si="296"/>
        <v>42874</v>
      </c>
      <c r="AI599">
        <f t="shared" si="297"/>
        <v>0.40743436499666374</v>
      </c>
      <c r="AJ599">
        <f t="shared" ca="1" si="298"/>
        <v>0.3171769861967339</v>
      </c>
      <c r="AK599">
        <f t="shared" ca="1" si="299"/>
        <v>0.32254900447939033</v>
      </c>
      <c r="AL599">
        <f t="shared" ca="1" si="300"/>
        <v>0.35423821951975332</v>
      </c>
      <c r="AM599">
        <f t="shared" ca="1" si="301"/>
        <v>0.38590681979129654</v>
      </c>
      <c r="AN599">
        <f t="shared" ca="1" si="302"/>
        <v>0.40590912553075609</v>
      </c>
    </row>
    <row r="600" spans="2:40">
      <c r="B600" s="1">
        <v>42881</v>
      </c>
      <c r="C600">
        <v>39.466999999999999</v>
      </c>
      <c r="D600">
        <v>40.75</v>
      </c>
      <c r="E600">
        <v>0.57299999999999995</v>
      </c>
      <c r="F600">
        <v>40.874000000000002</v>
      </c>
      <c r="G600">
        <v>22141.71</v>
      </c>
      <c r="I600" s="14">
        <f t="shared" si="284"/>
        <v>3.3438072793925189E-2</v>
      </c>
      <c r="J600" s="15">
        <f t="shared" si="285"/>
        <v>6.6753926701570654E-2</v>
      </c>
      <c r="K600" s="15">
        <f t="shared" si="286"/>
        <v>2.1390374331550666E-2</v>
      </c>
      <c r="L600" s="15">
        <f t="shared" si="287"/>
        <v>5.8144351247799486E-2</v>
      </c>
      <c r="M600" s="16">
        <f t="shared" si="288"/>
        <v>2.4373961074019901E-2</v>
      </c>
      <c r="O600" s="13">
        <f t="shared" si="289"/>
        <v>4.4931681268711499E-2</v>
      </c>
      <c r="Q600" s="5">
        <f t="shared" si="290"/>
        <v>1886.3573694693932</v>
      </c>
      <c r="R600" s="6">
        <f t="shared" si="291"/>
        <v>1369.909484065359</v>
      </c>
      <c r="T600" s="11">
        <f t="shared" si="292"/>
        <v>1.3769941674331778</v>
      </c>
      <c r="V600" s="9">
        <v>42881</v>
      </c>
      <c r="W600">
        <v>158111.74410000001</v>
      </c>
      <c r="X600">
        <v>74837.161099999998</v>
      </c>
      <c r="Y600">
        <v>5184.7287999999999</v>
      </c>
      <c r="Z600">
        <v>40479.535499999998</v>
      </c>
      <c r="AC600" s="24">
        <f t="shared" si="293"/>
        <v>4.5526642051426106E-2</v>
      </c>
      <c r="AE600" s="5">
        <f t="shared" si="294"/>
        <v>569.67361165458919</v>
      </c>
      <c r="AF600" s="6">
        <f t="shared" si="295"/>
        <v>1369.909484065359</v>
      </c>
      <c r="AH600" s="1">
        <f t="shared" si="296"/>
        <v>42881</v>
      </c>
      <c r="AI600">
        <f t="shared" si="297"/>
        <v>0.41584762955580046</v>
      </c>
      <c r="AJ600">
        <f t="shared" ca="1" si="298"/>
        <v>0.3171769861967339</v>
      </c>
      <c r="AK600">
        <f t="shared" ca="1" si="299"/>
        <v>0.32254900447939033</v>
      </c>
      <c r="AL600">
        <f t="shared" ca="1" si="300"/>
        <v>0.35423821951975332</v>
      </c>
      <c r="AM600">
        <f t="shared" ca="1" si="301"/>
        <v>0.38590681979129654</v>
      </c>
      <c r="AN600">
        <f t="shared" ca="1" si="302"/>
        <v>0.40728425156540049</v>
      </c>
    </row>
    <row r="601" spans="2:40">
      <c r="B601" s="1">
        <v>42888</v>
      </c>
      <c r="C601">
        <v>39.26</v>
      </c>
      <c r="D601">
        <v>41.3</v>
      </c>
      <c r="E601">
        <v>0.55100000000000005</v>
      </c>
      <c r="F601">
        <v>43.722000000000001</v>
      </c>
      <c r="G601">
        <v>22518.99</v>
      </c>
      <c r="I601" s="14">
        <f t="shared" si="284"/>
        <v>-5.2448881343907239E-3</v>
      </c>
      <c r="J601" s="15">
        <f t="shared" si="285"/>
        <v>1.3496932515337345E-2</v>
      </c>
      <c r="K601" s="15">
        <f t="shared" si="286"/>
        <v>-3.8394415357765999E-2</v>
      </c>
      <c r="L601" s="15">
        <f t="shared" si="287"/>
        <v>6.9677545628027637E-2</v>
      </c>
      <c r="M601" s="16">
        <f t="shared" si="288"/>
        <v>1.7039334360354319E-2</v>
      </c>
      <c r="O601" s="13">
        <f t="shared" si="289"/>
        <v>9.8837936628020651E-3</v>
      </c>
      <c r="Q601" s="5">
        <f t="shared" si="290"/>
        <v>1905.0017364835346</v>
      </c>
      <c r="R601" s="6">
        <f t="shared" si="291"/>
        <v>1393.2518298077691</v>
      </c>
      <c r="T601" s="11">
        <f t="shared" si="292"/>
        <v>1.3673061077166309</v>
      </c>
      <c r="V601" s="9">
        <v>42888</v>
      </c>
      <c r="W601">
        <v>157285.7873</v>
      </c>
      <c r="X601">
        <v>75847.233200000002</v>
      </c>
      <c r="Y601">
        <v>4981.4062000000004</v>
      </c>
      <c r="Z601">
        <v>43299.993900000001</v>
      </c>
      <c r="AC601" s="24">
        <f t="shared" si="293"/>
        <v>1.0057829492536818E-2</v>
      </c>
      <c r="AE601" s="5">
        <f t="shared" si="294"/>
        <v>575.40329170700875</v>
      </c>
      <c r="AF601" s="6">
        <f t="shared" si="295"/>
        <v>1393.2518298077691</v>
      </c>
      <c r="AH601" s="1">
        <f t="shared" si="296"/>
        <v>42888</v>
      </c>
      <c r="AI601">
        <f t="shared" si="297"/>
        <v>0.4129930278192413</v>
      </c>
      <c r="AJ601">
        <f t="shared" ca="1" si="298"/>
        <v>0.3171769861967339</v>
      </c>
      <c r="AK601">
        <f t="shared" ca="1" si="299"/>
        <v>0.32254900447939033</v>
      </c>
      <c r="AL601">
        <f t="shared" ca="1" si="300"/>
        <v>0.35423821951975332</v>
      </c>
      <c r="AM601">
        <f t="shared" ca="1" si="301"/>
        <v>0.38590681979129654</v>
      </c>
      <c r="AN601">
        <f t="shared" ca="1" si="302"/>
        <v>0.40728425156540049</v>
      </c>
    </row>
    <row r="602" spans="2:40">
      <c r="B602" s="1">
        <v>42895</v>
      </c>
      <c r="C602">
        <v>37.012</v>
      </c>
      <c r="D602">
        <v>40.5</v>
      </c>
      <c r="E602">
        <v>0.54800000000000004</v>
      </c>
      <c r="F602">
        <v>39.631</v>
      </c>
      <c r="G602">
        <v>21614.25</v>
      </c>
      <c r="I602" s="14">
        <f t="shared" si="284"/>
        <v>-5.7259296994396247E-2</v>
      </c>
      <c r="J602" s="15">
        <f t="shared" si="285"/>
        <v>-1.937046004842613E-2</v>
      </c>
      <c r="K602" s="15">
        <f t="shared" si="286"/>
        <v>-5.4446460980036582E-3</v>
      </c>
      <c r="L602" s="15">
        <f t="shared" si="287"/>
        <v>-9.3568455239924964E-2</v>
      </c>
      <c r="M602" s="16">
        <f t="shared" si="288"/>
        <v>-4.0176757483350811E-2</v>
      </c>
      <c r="O602" s="13">
        <f t="shared" si="289"/>
        <v>-4.391071459518775E-2</v>
      </c>
      <c r="Q602" s="5">
        <f t="shared" si="290"/>
        <v>1821.3517489294691</v>
      </c>
      <c r="R602" s="6">
        <f t="shared" si="291"/>
        <v>1337.2754889283476</v>
      </c>
      <c r="T602" s="11">
        <f t="shared" si="292"/>
        <v>1.3619869383750132</v>
      </c>
      <c r="V602" s="9">
        <v>42895</v>
      </c>
      <c r="W602">
        <v>148278.92420000001</v>
      </c>
      <c r="X602">
        <v>74378.037400000001</v>
      </c>
      <c r="Y602">
        <v>4952.3600999999999</v>
      </c>
      <c r="Z602">
        <v>39248.067799999997</v>
      </c>
      <c r="AC602" s="24">
        <f t="shared" si="293"/>
        <v>-5.1716983487956246E-2</v>
      </c>
      <c r="AE602" s="5">
        <f t="shared" si="294"/>
        <v>545.64516917088167</v>
      </c>
      <c r="AF602" s="6">
        <f t="shared" si="295"/>
        <v>1337.2754889283476</v>
      </c>
      <c r="AH602" s="1">
        <f t="shared" si="296"/>
        <v>42895</v>
      </c>
      <c r="AI602">
        <f t="shared" si="297"/>
        <v>0.40802749597103982</v>
      </c>
      <c r="AJ602">
        <f t="shared" ca="1" si="298"/>
        <v>0.3171769861967339</v>
      </c>
      <c r="AK602">
        <f t="shared" ca="1" si="299"/>
        <v>0.32254900447939033</v>
      </c>
      <c r="AL602">
        <f t="shared" ca="1" si="300"/>
        <v>0.35423821951975332</v>
      </c>
      <c r="AM602">
        <f t="shared" ca="1" si="301"/>
        <v>0.38590681979129654</v>
      </c>
      <c r="AN602">
        <f t="shared" ca="1" si="302"/>
        <v>0.41010935083623057</v>
      </c>
    </row>
    <row r="603" spans="2:40">
      <c r="B603" s="1">
        <v>42902</v>
      </c>
      <c r="C603">
        <v>34.253</v>
      </c>
      <c r="D603">
        <v>40.6</v>
      </c>
      <c r="E603">
        <v>0.54400000000000004</v>
      </c>
      <c r="F603">
        <v>41.234999999999999</v>
      </c>
      <c r="G603">
        <v>21291.38</v>
      </c>
      <c r="I603" s="14">
        <f t="shared" si="284"/>
        <v>-7.4543391332540843E-2</v>
      </c>
      <c r="J603" s="15">
        <f t="shared" si="285"/>
        <v>2.4691358024691024E-3</v>
      </c>
      <c r="K603" s="15">
        <f t="shared" si="286"/>
        <v>-7.2992700729926918E-3</v>
      </c>
      <c r="L603" s="15">
        <f t="shared" si="287"/>
        <v>4.0473366808811306E-2</v>
      </c>
      <c r="M603" s="16">
        <f t="shared" si="288"/>
        <v>-1.4937830366540505E-2</v>
      </c>
      <c r="O603" s="13">
        <f t="shared" si="289"/>
        <v>-9.7250396985632814E-3</v>
      </c>
      <c r="Q603" s="5">
        <f t="shared" si="290"/>
        <v>1803.6390308660823</v>
      </c>
      <c r="R603" s="6">
        <f t="shared" si="291"/>
        <v>1317.2994945214034</v>
      </c>
      <c r="T603" s="11">
        <f t="shared" si="292"/>
        <v>1.3691943543342617</v>
      </c>
      <c r="V603" s="9">
        <v>42902</v>
      </c>
      <c r="W603">
        <v>137226.83350000001</v>
      </c>
      <c r="X603">
        <v>74561.684399999998</v>
      </c>
      <c r="Y603">
        <v>4923.3140000000003</v>
      </c>
      <c r="Z603">
        <v>40837.057500000003</v>
      </c>
      <c r="AC603" s="24">
        <f t="shared" si="293"/>
        <v>-3.4914572104098138E-2</v>
      </c>
      <c r="AE603" s="5">
        <f t="shared" si="294"/>
        <v>526.59420156861211</v>
      </c>
      <c r="AF603" s="6">
        <f t="shared" si="295"/>
        <v>1317.2994945214034</v>
      </c>
      <c r="AH603" s="1">
        <f t="shared" si="296"/>
        <v>42902</v>
      </c>
      <c r="AI603">
        <f t="shared" si="297"/>
        <v>0.39975283051325577</v>
      </c>
      <c r="AJ603">
        <f t="shared" ca="1" si="298"/>
        <v>0.3171769861967339</v>
      </c>
      <c r="AK603">
        <f t="shared" ca="1" si="299"/>
        <v>0.32254900447939033</v>
      </c>
      <c r="AL603">
        <f t="shared" ca="1" si="300"/>
        <v>0.35423821951975332</v>
      </c>
      <c r="AM603">
        <f t="shared" ca="1" si="301"/>
        <v>0.38732266421065392</v>
      </c>
      <c r="AN603">
        <f t="shared" ca="1" si="302"/>
        <v>0.41016866393366819</v>
      </c>
    </row>
    <row r="604" spans="2:40">
      <c r="B604" s="1">
        <v>42909</v>
      </c>
      <c r="C604">
        <v>35.554000000000002</v>
      </c>
      <c r="D604">
        <v>38.4</v>
      </c>
      <c r="E604">
        <v>0.55700000000000005</v>
      </c>
      <c r="F604">
        <v>43.682000000000002</v>
      </c>
      <c r="G604">
        <v>21066.14</v>
      </c>
      <c r="I604" s="14">
        <f t="shared" si="284"/>
        <v>3.7982074562812107E-2</v>
      </c>
      <c r="J604" s="15">
        <f t="shared" si="285"/>
        <v>-5.4187192118226646E-2</v>
      </c>
      <c r="K604" s="15">
        <f t="shared" si="286"/>
        <v>2.3897058823529438E-2</v>
      </c>
      <c r="L604" s="15">
        <f t="shared" si="287"/>
        <v>5.9342791318055088E-2</v>
      </c>
      <c r="M604" s="16">
        <f t="shared" si="288"/>
        <v>-1.0578929125308112E-2</v>
      </c>
      <c r="O604" s="13">
        <f t="shared" si="289"/>
        <v>1.6758683146542497E-2</v>
      </c>
      <c r="Q604" s="5">
        <f t="shared" si="290"/>
        <v>1833.8656458951039</v>
      </c>
      <c r="R604" s="6">
        <f t="shared" si="291"/>
        <v>1303.3638765320572</v>
      </c>
      <c r="T604" s="11">
        <f t="shared" si="292"/>
        <v>1.4070250671474693</v>
      </c>
      <c r="V604" s="9">
        <v>42909</v>
      </c>
      <c r="W604">
        <v>142438.228</v>
      </c>
      <c r="X604">
        <v>70521.396099999998</v>
      </c>
      <c r="Y604">
        <v>5039.4984000000004</v>
      </c>
      <c r="Z604">
        <v>43260.268199999999</v>
      </c>
      <c r="AC604" s="24">
        <f t="shared" si="293"/>
        <v>1.4416327785200855E-2</v>
      </c>
      <c r="AE604" s="5">
        <f t="shared" si="294"/>
        <v>534.18575618821137</v>
      </c>
      <c r="AF604" s="6">
        <f t="shared" si="295"/>
        <v>1303.3638765320572</v>
      </c>
      <c r="AH604" s="1">
        <f t="shared" si="296"/>
        <v>42909</v>
      </c>
      <c r="AI604">
        <f t="shared" si="297"/>
        <v>0.40985158926573378</v>
      </c>
      <c r="AJ604">
        <f t="shared" ca="1" si="298"/>
        <v>0.3171769861967339</v>
      </c>
      <c r="AK604">
        <f t="shared" ca="1" si="299"/>
        <v>0.32254900447939033</v>
      </c>
      <c r="AL604">
        <f t="shared" ca="1" si="300"/>
        <v>0.35423821951975332</v>
      </c>
      <c r="AM604">
        <f t="shared" ca="1" si="301"/>
        <v>0.39845404239776416</v>
      </c>
      <c r="AN604">
        <f t="shared" ca="1" si="302"/>
        <v>0.41016866393366819</v>
      </c>
    </row>
    <row r="605" spans="2:40">
      <c r="B605" s="1">
        <v>42916</v>
      </c>
      <c r="C605">
        <v>35.844000000000001</v>
      </c>
      <c r="D605">
        <v>39.4</v>
      </c>
      <c r="E605">
        <v>0.56000000000000005</v>
      </c>
      <c r="F605">
        <v>45.247</v>
      </c>
      <c r="G605">
        <v>21912.63</v>
      </c>
      <c r="I605" s="14">
        <f t="shared" si="284"/>
        <v>8.1566068515497303E-3</v>
      </c>
      <c r="J605" s="15">
        <f t="shared" si="285"/>
        <v>2.6041666666666741E-2</v>
      </c>
      <c r="K605" s="15">
        <f t="shared" si="286"/>
        <v>5.3859964093356805E-3</v>
      </c>
      <c r="L605" s="15">
        <f t="shared" si="287"/>
        <v>3.5827114143125227E-2</v>
      </c>
      <c r="M605" s="16">
        <f t="shared" si="288"/>
        <v>4.0182491904069861E-2</v>
      </c>
      <c r="O605" s="13">
        <f t="shared" si="289"/>
        <v>1.8852846017669345E-2</v>
      </c>
      <c r="Q605" s="5">
        <f t="shared" si="290"/>
        <v>1868.4392325342581</v>
      </c>
      <c r="R605" s="6">
        <f t="shared" si="291"/>
        <v>1355.7362849488638</v>
      </c>
      <c r="T605" s="11">
        <f t="shared" si="292"/>
        <v>1.3781730660138911</v>
      </c>
      <c r="V605" s="9">
        <v>42916</v>
      </c>
      <c r="W605">
        <v>143598.5007</v>
      </c>
      <c r="X605">
        <v>72357.890799999994</v>
      </c>
      <c r="Y605">
        <v>5065.6639999999998</v>
      </c>
      <c r="Z605">
        <v>44809.534</v>
      </c>
      <c r="AC605" s="24">
        <f t="shared" si="293"/>
        <v>1.7512635971566774E-2</v>
      </c>
      <c r="AE605" s="5">
        <f t="shared" si="294"/>
        <v>543.54075687753163</v>
      </c>
      <c r="AF605" s="6">
        <f t="shared" si="295"/>
        <v>1355.7362849488638</v>
      </c>
      <c r="AH605" s="1">
        <f t="shared" si="296"/>
        <v>42916</v>
      </c>
      <c r="AI605">
        <f t="shared" si="297"/>
        <v>0.40091923695767506</v>
      </c>
      <c r="AJ605">
        <f t="shared" ca="1" si="298"/>
        <v>0.3171769861967339</v>
      </c>
      <c r="AK605">
        <f t="shared" ca="1" si="299"/>
        <v>0.32254900447939033</v>
      </c>
      <c r="AL605">
        <f t="shared" ca="1" si="300"/>
        <v>0.35423821951975332</v>
      </c>
      <c r="AM605">
        <f t="shared" ca="1" si="301"/>
        <v>0.39999731962108492</v>
      </c>
      <c r="AN605">
        <f t="shared" ca="1" si="302"/>
        <v>0.41035107326313758</v>
      </c>
    </row>
    <row r="606" spans="2:40">
      <c r="B606" s="1">
        <v>42923</v>
      </c>
      <c r="C606">
        <v>36.658999999999999</v>
      </c>
      <c r="D606">
        <v>40.15</v>
      </c>
      <c r="E606">
        <v>0.56499999999999995</v>
      </c>
      <c r="F606">
        <v>45.688000000000002</v>
      </c>
      <c r="G606">
        <v>22027.84</v>
      </c>
      <c r="I606" s="14">
        <f t="shared" si="284"/>
        <v>2.2737417698917461E-2</v>
      </c>
      <c r="J606" s="15">
        <f t="shared" si="285"/>
        <v>1.9035532994923887E-2</v>
      </c>
      <c r="K606" s="15">
        <f t="shared" si="286"/>
        <v>8.9285714285711748E-3</v>
      </c>
      <c r="L606" s="15">
        <f t="shared" si="287"/>
        <v>9.746502530554535E-3</v>
      </c>
      <c r="M606" s="16">
        <f t="shared" si="288"/>
        <v>5.2576984141108341E-3</v>
      </c>
      <c r="O606" s="13">
        <f t="shared" si="289"/>
        <v>1.5112006163241765E-2</v>
      </c>
      <c r="Q606" s="5">
        <f t="shared" si="290"/>
        <v>1896.6750977319584</v>
      </c>
      <c r="R606" s="6">
        <f t="shared" si="291"/>
        <v>1362.864337464192</v>
      </c>
      <c r="T606" s="11">
        <f t="shared" si="292"/>
        <v>1.3916829765030019</v>
      </c>
      <c r="V606" s="9">
        <v>42923</v>
      </c>
      <c r="W606">
        <v>146862.9969</v>
      </c>
      <c r="X606">
        <v>73735.261799999993</v>
      </c>
      <c r="Y606">
        <v>5113.1545999999998</v>
      </c>
      <c r="Z606">
        <v>45246.506399999998</v>
      </c>
      <c r="AC606" s="24">
        <f t="shared" si="293"/>
        <v>1.927684929447334E-2</v>
      </c>
      <c r="AE606" s="5">
        <f t="shared" si="294"/>
        <v>554.0185101332637</v>
      </c>
      <c r="AF606" s="6">
        <f t="shared" si="295"/>
        <v>1362.864337464192</v>
      </c>
      <c r="AH606" s="1">
        <f t="shared" si="296"/>
        <v>42923</v>
      </c>
      <c r="AI606">
        <f t="shared" si="297"/>
        <v>0.40651038764731051</v>
      </c>
      <c r="AJ606">
        <f t="shared" ca="1" si="298"/>
        <v>0.3171769861967339</v>
      </c>
      <c r="AK606">
        <f t="shared" ca="1" si="299"/>
        <v>0.32254900447939033</v>
      </c>
      <c r="AL606">
        <f t="shared" ca="1" si="300"/>
        <v>0.35423821951975332</v>
      </c>
      <c r="AM606">
        <f t="shared" ca="1" si="301"/>
        <v>0.40077789944784803</v>
      </c>
      <c r="AN606">
        <f t="shared" ca="1" si="302"/>
        <v>0.41035107326313758</v>
      </c>
    </row>
    <row r="607" spans="2:40">
      <c r="B607" s="1">
        <v>42930</v>
      </c>
      <c r="C607">
        <v>36.325000000000003</v>
      </c>
      <c r="D607">
        <v>37.049999999999997</v>
      </c>
      <c r="E607">
        <v>0.59499999999999997</v>
      </c>
      <c r="F607">
        <v>44.685000000000002</v>
      </c>
      <c r="G607">
        <v>21880.16</v>
      </c>
      <c r="I607" s="14">
        <f t="shared" si="284"/>
        <v>-9.1109959355136771E-3</v>
      </c>
      <c r="J607" s="15">
        <f t="shared" si="285"/>
        <v>-7.7210460772104694E-2</v>
      </c>
      <c r="K607" s="15">
        <f t="shared" si="286"/>
        <v>5.3097345132743445E-2</v>
      </c>
      <c r="L607" s="15">
        <f t="shared" si="287"/>
        <v>-2.1953248117667634E-2</v>
      </c>
      <c r="M607" s="16">
        <f t="shared" si="288"/>
        <v>-6.704243357496753E-3</v>
      </c>
      <c r="O607" s="13">
        <f t="shared" si="289"/>
        <v>-1.379433992313564E-2</v>
      </c>
      <c r="Q607" s="5">
        <f t="shared" si="290"/>
        <v>1870.5117167100973</v>
      </c>
      <c r="R607" s="6">
        <f t="shared" si="291"/>
        <v>1353.7273632825784</v>
      </c>
      <c r="T607" s="11">
        <f t="shared" si="292"/>
        <v>1.3817492114323502</v>
      </c>
      <c r="V607" s="9">
        <v>42930</v>
      </c>
      <c r="W607">
        <v>145525.7334</v>
      </c>
      <c r="X607">
        <v>68042.128299999997</v>
      </c>
      <c r="Y607">
        <v>5382.268</v>
      </c>
      <c r="Z607">
        <v>44253.387300000002</v>
      </c>
      <c r="AC607" s="24">
        <f t="shared" si="293"/>
        <v>-2.8613352811722923E-2</v>
      </c>
      <c r="AE607" s="5">
        <f t="shared" si="294"/>
        <v>538.16618303859548</v>
      </c>
      <c r="AF607" s="6">
        <f t="shared" si="295"/>
        <v>1353.7273632825784</v>
      </c>
      <c r="AH607" s="1">
        <f t="shared" si="296"/>
        <v>42930</v>
      </c>
      <c r="AI607">
        <f t="shared" si="297"/>
        <v>0.39754399418626374</v>
      </c>
      <c r="AJ607">
        <f t="shared" ca="1" si="298"/>
        <v>0.3171769861967339</v>
      </c>
      <c r="AK607">
        <f t="shared" ca="1" si="299"/>
        <v>0.32254900447939033</v>
      </c>
      <c r="AL607">
        <f t="shared" ca="1" si="300"/>
        <v>0.35510608137304822</v>
      </c>
      <c r="AM607">
        <f t="shared" ca="1" si="301"/>
        <v>0.40151975987395683</v>
      </c>
      <c r="AN607">
        <f t="shared" ca="1" si="302"/>
        <v>0.41035107326313758</v>
      </c>
    </row>
    <row r="608" spans="2:40">
      <c r="B608" s="1">
        <v>42937</v>
      </c>
      <c r="C608">
        <v>34.371000000000002</v>
      </c>
      <c r="D608">
        <v>38.85</v>
      </c>
      <c r="E608">
        <v>0.57799999999999996</v>
      </c>
      <c r="F608">
        <v>41.595999999999997</v>
      </c>
      <c r="G608">
        <v>21498.58</v>
      </c>
      <c r="I608" s="14">
        <f t="shared" si="284"/>
        <v>-5.3792154163799011E-2</v>
      </c>
      <c r="J608" s="15">
        <f t="shared" si="285"/>
        <v>4.8582995951417018E-2</v>
      </c>
      <c r="K608" s="15">
        <f t="shared" si="286"/>
        <v>-2.8571428571428581E-2</v>
      </c>
      <c r="L608" s="15">
        <f t="shared" si="287"/>
        <v>-6.9128342844355095E-2</v>
      </c>
      <c r="M608" s="16">
        <f t="shared" si="288"/>
        <v>-1.7439543403704461E-2</v>
      </c>
      <c r="O608" s="13">
        <f t="shared" si="289"/>
        <v>-2.5727232407041417E-2</v>
      </c>
      <c r="Q608" s="5">
        <f t="shared" si="290"/>
        <v>1822.3886270542025</v>
      </c>
      <c r="R608" s="6">
        <f t="shared" si="291"/>
        <v>1330.1189761738294</v>
      </c>
      <c r="T608" s="11">
        <f t="shared" si="292"/>
        <v>1.3700944499689927</v>
      </c>
      <c r="V608" s="9">
        <v>42937</v>
      </c>
      <c r="W608">
        <v>137698.8088</v>
      </c>
      <c r="X608">
        <v>71347.818700000003</v>
      </c>
      <c r="Y608">
        <v>5223.9660000000003</v>
      </c>
      <c r="Z608">
        <v>41194.580399999999</v>
      </c>
      <c r="AC608" s="24">
        <f t="shared" si="293"/>
        <v>-2.9389404614759512E-2</v>
      </c>
      <c r="AE608" s="5">
        <f t="shared" si="294"/>
        <v>522.34979933529348</v>
      </c>
      <c r="AF608" s="6">
        <f t="shared" si="295"/>
        <v>1330.1189761738294</v>
      </c>
      <c r="AH608" s="1">
        <f t="shared" si="296"/>
        <v>42937</v>
      </c>
      <c r="AI608">
        <f t="shared" si="297"/>
        <v>0.39270907993348492</v>
      </c>
      <c r="AJ608">
        <f t="shared" ca="1" si="298"/>
        <v>0.3171769861967339</v>
      </c>
      <c r="AK608">
        <f t="shared" ca="1" si="299"/>
        <v>0.32254900447939033</v>
      </c>
      <c r="AL608">
        <f t="shared" ca="1" si="300"/>
        <v>0.36436012923081174</v>
      </c>
      <c r="AM608">
        <f t="shared" ca="1" si="301"/>
        <v>0.40151975987395683</v>
      </c>
      <c r="AN608">
        <f t="shared" ca="1" si="302"/>
        <v>0.41035107326313758</v>
      </c>
    </row>
    <row r="609" spans="2:40">
      <c r="B609" s="1">
        <v>42944</v>
      </c>
      <c r="C609">
        <v>36.423000000000002</v>
      </c>
      <c r="D609">
        <v>39.1</v>
      </c>
      <c r="E609">
        <v>0.57399999999999995</v>
      </c>
      <c r="F609">
        <v>42.88</v>
      </c>
      <c r="G609">
        <v>21689.22</v>
      </c>
      <c r="I609" s="14">
        <f t="shared" si="284"/>
        <v>5.9701492537313383E-2</v>
      </c>
      <c r="J609" s="15">
        <f t="shared" si="285"/>
        <v>6.4350064350064962E-3</v>
      </c>
      <c r="K609" s="15">
        <f t="shared" si="286"/>
        <v>-6.9204152249134898E-3</v>
      </c>
      <c r="L609" s="15">
        <f t="shared" si="287"/>
        <v>3.0868352726223902E-2</v>
      </c>
      <c r="M609" s="16">
        <f t="shared" si="288"/>
        <v>8.867562415750152E-3</v>
      </c>
      <c r="O609" s="13">
        <f t="shared" si="289"/>
        <v>2.2521109118407573E-2</v>
      </c>
      <c r="Q609" s="5">
        <f t="shared" si="290"/>
        <v>1863.4308401802352</v>
      </c>
      <c r="R609" s="6">
        <f t="shared" si="291"/>
        <v>1341.9138892154244</v>
      </c>
      <c r="T609" s="11">
        <f t="shared" si="292"/>
        <v>1.3886366741980185</v>
      </c>
      <c r="V609" s="9">
        <v>42944</v>
      </c>
      <c r="W609">
        <v>145919.04620000001</v>
      </c>
      <c r="X609">
        <v>71806.9424</v>
      </c>
      <c r="Y609">
        <v>5192.3055999999997</v>
      </c>
      <c r="Z609">
        <v>42465.772900000004</v>
      </c>
      <c r="AC609" s="24">
        <f t="shared" si="293"/>
        <v>3.8813137428527898E-2</v>
      </c>
      <c r="AE609" s="5">
        <f t="shared" si="294"/>
        <v>542.62383388265823</v>
      </c>
      <c r="AF609" s="6">
        <f t="shared" si="295"/>
        <v>1341.9138892154244</v>
      </c>
      <c r="AH609" s="1">
        <f t="shared" si="296"/>
        <v>42944</v>
      </c>
      <c r="AI609">
        <f t="shared" si="297"/>
        <v>0.40436561410055427</v>
      </c>
      <c r="AJ609">
        <f t="shared" ca="1" si="298"/>
        <v>0.3171769861967339</v>
      </c>
      <c r="AK609">
        <f t="shared" ca="1" si="299"/>
        <v>0.32254900447939033</v>
      </c>
      <c r="AL609">
        <f t="shared" ca="1" si="300"/>
        <v>0.36710805028955817</v>
      </c>
      <c r="AM609">
        <f t="shared" ca="1" si="301"/>
        <v>0.40151975987395683</v>
      </c>
      <c r="AN609">
        <f t="shared" ca="1" si="302"/>
        <v>0.41035107326313758</v>
      </c>
    </row>
    <row r="610" spans="2:40">
      <c r="B610" s="1">
        <v>42951</v>
      </c>
      <c r="C610">
        <v>33.969000000000001</v>
      </c>
      <c r="D610">
        <v>40.049999999999997</v>
      </c>
      <c r="E610">
        <v>0.56899999999999995</v>
      </c>
      <c r="F610">
        <v>44.323999999999998</v>
      </c>
      <c r="G610">
        <v>21703.9</v>
      </c>
      <c r="I610" s="14">
        <f t="shared" si="284"/>
        <v>-6.7375010295692261E-2</v>
      </c>
      <c r="J610" s="15">
        <f t="shared" si="285"/>
        <v>2.4296675191815664E-2</v>
      </c>
      <c r="K610" s="15">
        <f t="shared" si="286"/>
        <v>-8.7108013937282625E-3</v>
      </c>
      <c r="L610" s="15">
        <f t="shared" si="287"/>
        <v>3.3675373134328224E-2</v>
      </c>
      <c r="M610" s="16">
        <f t="shared" si="288"/>
        <v>6.7683392948203469E-4</v>
      </c>
      <c r="O610" s="13">
        <f t="shared" si="289"/>
        <v>-4.528440840819159E-3</v>
      </c>
      <c r="Q610" s="5">
        <f t="shared" si="290"/>
        <v>1854.9924038595211</v>
      </c>
      <c r="R610" s="6">
        <f t="shared" si="291"/>
        <v>1342.8221420660886</v>
      </c>
      <c r="T610" s="11">
        <f t="shared" si="292"/>
        <v>1.3814133277586551</v>
      </c>
      <c r="V610" s="9">
        <v>42951</v>
      </c>
      <c r="W610">
        <v>136086.22640000001</v>
      </c>
      <c r="X610">
        <v>73551.612299999993</v>
      </c>
      <c r="Y610">
        <v>5144.8149999999996</v>
      </c>
      <c r="Z610">
        <v>43895.864399999999</v>
      </c>
      <c r="AC610" s="24">
        <f t="shared" si="293"/>
        <v>-2.5253232992842239E-2</v>
      </c>
      <c r="AE610" s="5">
        <f t="shared" si="294"/>
        <v>528.92082777815017</v>
      </c>
      <c r="AF610" s="6">
        <f t="shared" si="295"/>
        <v>1342.8221420660886</v>
      </c>
      <c r="AH610" s="1">
        <f t="shared" si="296"/>
        <v>42951</v>
      </c>
      <c r="AI610">
        <f t="shared" si="297"/>
        <v>0.39388747862344875</v>
      </c>
      <c r="AJ610">
        <f t="shared" ca="1" si="298"/>
        <v>0.3171769861967339</v>
      </c>
      <c r="AK610">
        <f t="shared" ca="1" si="299"/>
        <v>0.32254900447939033</v>
      </c>
      <c r="AL610">
        <f t="shared" ca="1" si="300"/>
        <v>0.36973726136929719</v>
      </c>
      <c r="AM610">
        <f t="shared" ca="1" si="301"/>
        <v>0.40352117499330986</v>
      </c>
      <c r="AN610">
        <f t="shared" ca="1" si="302"/>
        <v>0.41035107326313758</v>
      </c>
    </row>
    <row r="611" spans="2:40">
      <c r="B611" s="1">
        <v>42958</v>
      </c>
      <c r="C611">
        <v>35.048999999999999</v>
      </c>
      <c r="D611">
        <v>39.25</v>
      </c>
      <c r="E611">
        <v>0.54400000000000004</v>
      </c>
      <c r="F611">
        <v>44.122999999999998</v>
      </c>
      <c r="G611">
        <v>21632.98</v>
      </c>
      <c r="I611" s="14">
        <f t="shared" si="284"/>
        <v>3.179369425064027E-2</v>
      </c>
      <c r="J611" s="15">
        <f t="shared" si="285"/>
        <v>-1.9975031210986205E-2</v>
      </c>
      <c r="K611" s="15">
        <f t="shared" si="286"/>
        <v>-4.3936731107205418E-2</v>
      </c>
      <c r="L611" s="15">
        <f t="shared" si="287"/>
        <v>-4.5347892789459054E-3</v>
      </c>
      <c r="M611" s="16">
        <f t="shared" si="288"/>
        <v>-3.2676154976756244E-3</v>
      </c>
      <c r="O611" s="13">
        <f t="shared" si="289"/>
        <v>-9.1632143366243146E-3</v>
      </c>
      <c r="Q611" s="5">
        <f t="shared" si="290"/>
        <v>1837.9947108701465</v>
      </c>
      <c r="R611" s="6">
        <f t="shared" si="291"/>
        <v>1338.4343156240516</v>
      </c>
      <c r="T611" s="11">
        <f t="shared" si="292"/>
        <v>1.3732423693972404</v>
      </c>
      <c r="V611" s="9">
        <v>42958</v>
      </c>
      <c r="W611">
        <v>140412.66709999999</v>
      </c>
      <c r="X611">
        <v>72082.416599999997</v>
      </c>
      <c r="Y611">
        <v>4923.1922000000004</v>
      </c>
      <c r="Z611">
        <v>43697.240599999997</v>
      </c>
      <c r="AC611" s="24">
        <f t="shared" si="293"/>
        <v>9.4031127591017883E-3</v>
      </c>
      <c r="AE611" s="5">
        <f t="shared" si="294"/>
        <v>533.89432996238565</v>
      </c>
      <c r="AF611" s="6">
        <f t="shared" si="295"/>
        <v>1338.4343156240516</v>
      </c>
      <c r="AH611" s="1">
        <f t="shared" si="296"/>
        <v>42958</v>
      </c>
      <c r="AI611">
        <f t="shared" si="297"/>
        <v>0.3988946814423649</v>
      </c>
      <c r="AJ611">
        <f t="shared" ca="1" si="298"/>
        <v>0.3171769861967339</v>
      </c>
      <c r="AK611">
        <f t="shared" ca="1" si="299"/>
        <v>0.32254900447939033</v>
      </c>
      <c r="AL611">
        <f t="shared" ca="1" si="300"/>
        <v>0.37100370448180564</v>
      </c>
      <c r="AM611">
        <f t="shared" ca="1" si="301"/>
        <v>0.40352117499330986</v>
      </c>
      <c r="AN611">
        <f t="shared" ca="1" si="302"/>
        <v>0.41035107326313758</v>
      </c>
    </row>
    <row r="612" spans="2:40">
      <c r="B612" s="1">
        <v>42965</v>
      </c>
      <c r="C612">
        <v>34.360999999999997</v>
      </c>
      <c r="D612">
        <v>41.5</v>
      </c>
      <c r="E612">
        <v>0.55100000000000005</v>
      </c>
      <c r="F612">
        <v>50.14</v>
      </c>
      <c r="G612">
        <v>22967.35</v>
      </c>
      <c r="I612" s="14">
        <f t="shared" si="284"/>
        <v>-1.962966133127908E-2</v>
      </c>
      <c r="J612" s="15">
        <f t="shared" si="285"/>
        <v>5.7324840764331197E-2</v>
      </c>
      <c r="K612" s="15">
        <f t="shared" si="286"/>
        <v>1.2867647058823595E-2</v>
      </c>
      <c r="L612" s="15">
        <f t="shared" si="287"/>
        <v>0.1363687872538133</v>
      </c>
      <c r="M612" s="16">
        <f t="shared" si="288"/>
        <v>6.1682209293402845E-2</v>
      </c>
      <c r="O612" s="13">
        <f t="shared" si="289"/>
        <v>4.6732903436422252E-2</v>
      </c>
      <c r="Q612" s="5">
        <f t="shared" si="290"/>
        <v>1923.889540209896</v>
      </c>
      <c r="R612" s="6">
        <f t="shared" si="291"/>
        <v>1420.9919012058467</v>
      </c>
      <c r="T612" s="11">
        <f t="shared" si="292"/>
        <v>1.3539060557468996</v>
      </c>
      <c r="V612" s="9">
        <v>42965</v>
      </c>
      <c r="W612">
        <v>137659.47760000001</v>
      </c>
      <c r="X612">
        <v>76214.529599999994</v>
      </c>
      <c r="Y612">
        <v>4986.5129999999999</v>
      </c>
      <c r="Z612">
        <v>49655.955199999997</v>
      </c>
      <c r="AC612" s="24">
        <f t="shared" si="293"/>
        <v>2.8332860710332388E-2</v>
      </c>
      <c r="AE612" s="5">
        <f t="shared" si="294"/>
        <v>549.0210836472462</v>
      </c>
      <c r="AF612" s="6">
        <f t="shared" si="295"/>
        <v>1420.9919012058467</v>
      </c>
      <c r="AH612" s="1">
        <f t="shared" si="296"/>
        <v>42965</v>
      </c>
      <c r="AI612">
        <f t="shared" si="297"/>
        <v>0.38636468172784771</v>
      </c>
      <c r="AJ612">
        <f t="shared" ca="1" si="298"/>
        <v>0.3171769861967339</v>
      </c>
      <c r="AK612">
        <f t="shared" ca="1" si="299"/>
        <v>0.32254900447939033</v>
      </c>
      <c r="AL612">
        <f t="shared" ca="1" si="300"/>
        <v>0.37237105702765633</v>
      </c>
      <c r="AM612">
        <f t="shared" ca="1" si="301"/>
        <v>0.40352117499330986</v>
      </c>
      <c r="AN612">
        <f t="shared" ca="1" si="302"/>
        <v>0.41035107326313758</v>
      </c>
    </row>
    <row r="613" spans="2:40">
      <c r="B613" s="1">
        <v>42972</v>
      </c>
      <c r="C613">
        <v>35.618000000000002</v>
      </c>
      <c r="D613">
        <v>42.6</v>
      </c>
      <c r="E613">
        <v>0.54400000000000004</v>
      </c>
      <c r="F613">
        <v>50.381</v>
      </c>
      <c r="G613">
        <v>23500.95</v>
      </c>
      <c r="I613" s="14">
        <f t="shared" si="284"/>
        <v>3.6582171648089634E-2</v>
      </c>
      <c r="J613" s="15">
        <f t="shared" si="285"/>
        <v>2.6506024096385472E-2</v>
      </c>
      <c r="K613" s="15">
        <f t="shared" si="286"/>
        <v>-1.2704174228675091E-2</v>
      </c>
      <c r="L613" s="15">
        <f t="shared" si="287"/>
        <v>4.806541683286758E-3</v>
      </c>
      <c r="M613" s="16">
        <f t="shared" si="288"/>
        <v>2.3232980731342723E-2</v>
      </c>
      <c r="O613" s="13">
        <f t="shared" si="289"/>
        <v>1.3797640799771693E-2</v>
      </c>
      <c r="Q613" s="5">
        <f t="shared" si="290"/>
        <v>1950.4346770241502</v>
      </c>
      <c r="R613" s="6">
        <f t="shared" si="291"/>
        <v>1454.0057786659563</v>
      </c>
      <c r="T613" s="11">
        <f t="shared" si="292"/>
        <v>1.3414215442896418</v>
      </c>
      <c r="V613" s="9">
        <v>42972</v>
      </c>
      <c r="W613">
        <v>142693.88130000001</v>
      </c>
      <c r="X613">
        <v>78234.673800000004</v>
      </c>
      <c r="Y613">
        <v>4923.1922000000004</v>
      </c>
      <c r="Z613">
        <v>49894.303800000002</v>
      </c>
      <c r="AC613" s="24">
        <f t="shared" si="293"/>
        <v>2.6930752291442078E-2</v>
      </c>
      <c r="AE613" s="5">
        <f t="shared" si="294"/>
        <v>563.80663445372932</v>
      </c>
      <c r="AF613" s="6">
        <f t="shared" si="295"/>
        <v>1454.0057786659563</v>
      </c>
      <c r="AH613" s="1">
        <f t="shared" si="296"/>
        <v>42972</v>
      </c>
      <c r="AI613">
        <f t="shared" si="297"/>
        <v>0.38776093102671116</v>
      </c>
      <c r="AJ613">
        <f t="shared" ca="1" si="298"/>
        <v>0.3171769861967339</v>
      </c>
      <c r="AK613">
        <f t="shared" ca="1" si="299"/>
        <v>0.32259216777202804</v>
      </c>
      <c r="AL613">
        <f t="shared" ca="1" si="300"/>
        <v>0.37554216451204314</v>
      </c>
      <c r="AM613">
        <f t="shared" ca="1" si="301"/>
        <v>0.40352117499330986</v>
      </c>
      <c r="AN613">
        <f t="shared" ca="1" si="302"/>
        <v>0.41035107326313758</v>
      </c>
    </row>
    <row r="614" spans="2:40">
      <c r="B614" s="1">
        <v>42979</v>
      </c>
      <c r="C614">
        <v>33.939</v>
      </c>
      <c r="D614">
        <v>43</v>
      </c>
      <c r="E614">
        <v>0.56899999999999995</v>
      </c>
      <c r="F614">
        <v>50.06</v>
      </c>
      <c r="G614">
        <v>23657.64</v>
      </c>
      <c r="I614" s="14">
        <f t="shared" si="284"/>
        <v>-4.7139086978494116E-2</v>
      </c>
      <c r="J614" s="15">
        <f t="shared" si="285"/>
        <v>9.3896713615022609E-3</v>
      </c>
      <c r="K614" s="15">
        <f t="shared" si="286"/>
        <v>4.5955882352940902E-2</v>
      </c>
      <c r="L614" s="15">
        <f t="shared" si="287"/>
        <v>-6.371449554395503E-3</v>
      </c>
      <c r="M614" s="16">
        <f t="shared" si="288"/>
        <v>6.6673900416791554E-3</v>
      </c>
      <c r="O614" s="13">
        <f t="shared" si="289"/>
        <v>4.5875429538838608E-4</v>
      </c>
      <c r="Q614" s="5">
        <f t="shared" si="290"/>
        <v>1951.3294473101096</v>
      </c>
      <c r="R614" s="6">
        <f t="shared" si="291"/>
        <v>1463.7002023151776</v>
      </c>
      <c r="T614" s="11">
        <f t="shared" si="292"/>
        <v>1.3331483074359314</v>
      </c>
      <c r="V614" s="9">
        <v>42979</v>
      </c>
      <c r="W614">
        <v>135968.23250000001</v>
      </c>
      <c r="X614">
        <v>78969.271699999998</v>
      </c>
      <c r="Y614">
        <v>5144.8149999999996</v>
      </c>
      <c r="Z614">
        <v>49576.505700000002</v>
      </c>
      <c r="AC614" s="24">
        <f t="shared" si="293"/>
        <v>-2.2062005166508625E-2</v>
      </c>
      <c r="AE614" s="5">
        <f t="shared" si="294"/>
        <v>551.3679295714993</v>
      </c>
      <c r="AF614" s="6">
        <f t="shared" si="295"/>
        <v>1463.7002023151776</v>
      </c>
      <c r="AH614" s="1">
        <f t="shared" si="296"/>
        <v>42979</v>
      </c>
      <c r="AI614">
        <f t="shared" si="297"/>
        <v>0.37669457768700476</v>
      </c>
      <c r="AJ614">
        <f t="shared" ca="1" si="298"/>
        <v>0.3173765960310555</v>
      </c>
      <c r="AK614">
        <f t="shared" ca="1" si="299"/>
        <v>0.32293753192011976</v>
      </c>
      <c r="AL614">
        <f t="shared" ca="1" si="300"/>
        <v>0.37871023728298381</v>
      </c>
      <c r="AM614">
        <f t="shared" ca="1" si="301"/>
        <v>0.40352117499330986</v>
      </c>
      <c r="AN614">
        <f t="shared" ca="1" si="302"/>
        <v>0.41035107326313758</v>
      </c>
    </row>
    <row r="615" spans="2:40">
      <c r="B615" s="1">
        <v>42986</v>
      </c>
      <c r="C615">
        <v>33.969000000000001</v>
      </c>
      <c r="D615">
        <v>42.8</v>
      </c>
      <c r="E615">
        <v>0.6</v>
      </c>
      <c r="F615">
        <v>49.378</v>
      </c>
      <c r="G615">
        <v>24018.13</v>
      </c>
      <c r="I615" s="14">
        <f t="shared" si="284"/>
        <v>8.8393883143300656E-4</v>
      </c>
      <c r="J615" s="15">
        <f t="shared" si="285"/>
        <v>-4.6511627906977715E-3</v>
      </c>
      <c r="K615" s="15">
        <f t="shared" si="286"/>
        <v>5.4481546572935136E-2</v>
      </c>
      <c r="L615" s="15">
        <f t="shared" si="287"/>
        <v>-1.3623651618058341E-2</v>
      </c>
      <c r="M615" s="16">
        <f t="shared" si="288"/>
        <v>1.5237783650440262E-2</v>
      </c>
      <c r="O615" s="13">
        <f t="shared" si="289"/>
        <v>9.2726677489030074E-3</v>
      </c>
      <c r="Q615" s="5">
        <f t="shared" si="290"/>
        <v>1969.4234769436669</v>
      </c>
      <c r="R615" s="6">
        <f t="shared" si="291"/>
        <v>1486.003749327162</v>
      </c>
      <c r="T615" s="11">
        <f t="shared" si="292"/>
        <v>1.3253152812268403</v>
      </c>
      <c r="V615" s="9">
        <v>42986</v>
      </c>
      <c r="W615">
        <v>136086.22640000001</v>
      </c>
      <c r="X615">
        <v>78601.972699999998</v>
      </c>
      <c r="Y615">
        <v>5429.7586000000001</v>
      </c>
      <c r="Z615">
        <v>48901.184699999998</v>
      </c>
      <c r="AC615" s="24">
        <f t="shared" si="293"/>
        <v>-2.3816276062743071E-3</v>
      </c>
      <c r="AE615" s="5">
        <f t="shared" si="294"/>
        <v>550.05477648921749</v>
      </c>
      <c r="AF615" s="6">
        <f t="shared" si="295"/>
        <v>1486.003749327162</v>
      </c>
      <c r="AH615" s="1">
        <f t="shared" si="296"/>
        <v>42986</v>
      </c>
      <c r="AI615">
        <f t="shared" si="297"/>
        <v>0.37015705831043372</v>
      </c>
      <c r="AJ615">
        <f t="shared" ca="1" si="298"/>
        <v>0.31917125531744961</v>
      </c>
      <c r="AK615">
        <f t="shared" ca="1" si="299"/>
        <v>0.32344695375435667</v>
      </c>
      <c r="AL615">
        <f t="shared" ca="1" si="300"/>
        <v>0.37871023728298381</v>
      </c>
      <c r="AM615">
        <f t="shared" ca="1" si="301"/>
        <v>0.40352117499330986</v>
      </c>
      <c r="AN615">
        <f t="shared" ca="1" si="302"/>
        <v>0.41035107326313758</v>
      </c>
    </row>
    <row r="616" spans="2:40">
      <c r="B616" s="1">
        <v>42993</v>
      </c>
      <c r="C616">
        <v>34.018000000000001</v>
      </c>
      <c r="D616">
        <v>41.4</v>
      </c>
      <c r="E616">
        <v>0.58299999999999996</v>
      </c>
      <c r="F616">
        <v>47.814</v>
      </c>
      <c r="G616">
        <v>23715.54</v>
      </c>
      <c r="I616" s="14">
        <f t="shared" si="284"/>
        <v>1.4424916835937829E-3</v>
      </c>
      <c r="J616" s="15">
        <f t="shared" si="285"/>
        <v>-3.2710280373831724E-2</v>
      </c>
      <c r="K616" s="15">
        <f t="shared" si="286"/>
        <v>-2.8333333333333321E-2</v>
      </c>
      <c r="L616" s="15">
        <f t="shared" si="287"/>
        <v>-3.1674024869374984E-2</v>
      </c>
      <c r="M616" s="16">
        <f t="shared" si="288"/>
        <v>-1.2598399625616152E-2</v>
      </c>
      <c r="O616" s="13">
        <f t="shared" si="289"/>
        <v>-2.2818786723236562E-2</v>
      </c>
      <c r="Q616" s="5">
        <f t="shared" si="290"/>
        <v>1924.4836226555544</v>
      </c>
      <c r="R616" s="6">
        <f t="shared" si="291"/>
        <v>1467.2824802479745</v>
      </c>
      <c r="T616" s="11">
        <f t="shared" si="292"/>
        <v>1.3115972204141031</v>
      </c>
      <c r="V616" s="9">
        <v>42993</v>
      </c>
      <c r="W616">
        <v>136282.88279999999</v>
      </c>
      <c r="X616">
        <v>76030.8802</v>
      </c>
      <c r="Y616">
        <v>5271.4566000000004</v>
      </c>
      <c r="Z616">
        <v>47351.918899999997</v>
      </c>
      <c r="AC616" s="24">
        <f t="shared" si="293"/>
        <v>-1.5157024810226438E-2</v>
      </c>
      <c r="AE616" s="5">
        <f t="shared" si="294"/>
        <v>541.71758259498688</v>
      </c>
      <c r="AF616" s="6">
        <f t="shared" si="295"/>
        <v>1467.2824802479745</v>
      </c>
      <c r="AH616" s="1">
        <f t="shared" si="296"/>
        <v>42993</v>
      </c>
      <c r="AI616">
        <f t="shared" si="297"/>
        <v>0.36919788104021745</v>
      </c>
      <c r="AJ616">
        <f t="shared" ca="1" si="298"/>
        <v>0.32019672552425837</v>
      </c>
      <c r="AK616">
        <f t="shared" ca="1" si="299"/>
        <v>0.32572944905402373</v>
      </c>
      <c r="AL616">
        <f t="shared" ca="1" si="300"/>
        <v>0.37871023728298381</v>
      </c>
      <c r="AM616">
        <f t="shared" ca="1" si="301"/>
        <v>0.40352117499330986</v>
      </c>
      <c r="AN616">
        <f t="shared" ca="1" si="302"/>
        <v>0.41035107326313758</v>
      </c>
    </row>
    <row r="617" spans="2:40">
      <c r="B617" s="1">
        <v>43000</v>
      </c>
      <c r="C617">
        <v>34.802999999999997</v>
      </c>
      <c r="D617">
        <v>43.15</v>
      </c>
      <c r="E617">
        <v>0.60599999999999998</v>
      </c>
      <c r="F617">
        <v>54.633000000000003</v>
      </c>
      <c r="G617">
        <v>24994.48</v>
      </c>
      <c r="I617" s="14">
        <f t="shared" si="284"/>
        <v>2.3076018578399582E-2</v>
      </c>
      <c r="J617" s="15">
        <f t="shared" si="285"/>
        <v>4.2270531400966149E-2</v>
      </c>
      <c r="K617" s="15">
        <f t="shared" si="286"/>
        <v>3.9451114922813169E-2</v>
      </c>
      <c r="L617" s="15">
        <f t="shared" si="287"/>
        <v>0.14261513364286627</v>
      </c>
      <c r="M617" s="16">
        <f t="shared" si="288"/>
        <v>5.3928352464249096E-2</v>
      </c>
      <c r="O617" s="13">
        <f t="shared" si="289"/>
        <v>6.1853199636261291E-2</v>
      </c>
      <c r="Q617" s="5">
        <f t="shared" si="290"/>
        <v>2043.5190923643836</v>
      </c>
      <c r="R617" s="6">
        <f t="shared" si="291"/>
        <v>1546.4106070074049</v>
      </c>
      <c r="T617" s="11">
        <f t="shared" si="292"/>
        <v>1.321459567791621</v>
      </c>
      <c r="V617" s="9">
        <v>43000</v>
      </c>
      <c r="W617">
        <v>139429.38510000001</v>
      </c>
      <c r="X617">
        <v>79244.745899999994</v>
      </c>
      <c r="Y617">
        <v>5477.2492000000002</v>
      </c>
      <c r="Z617">
        <v>54105.128799999999</v>
      </c>
      <c r="AC617" s="24">
        <f t="shared" si="293"/>
        <v>5.0275311351468892E-2</v>
      </c>
      <c r="AE617" s="5">
        <f t="shared" si="294"/>
        <v>568.95260272451492</v>
      </c>
      <c r="AF617" s="6">
        <f t="shared" si="295"/>
        <v>1546.4106070074049</v>
      </c>
      <c r="AH617" s="1">
        <f t="shared" si="296"/>
        <v>43000</v>
      </c>
      <c r="AI617">
        <f t="shared" si="297"/>
        <v>0.36791819724099351</v>
      </c>
      <c r="AJ617">
        <f t="shared" ca="1" si="298"/>
        <v>0.32019672552425837</v>
      </c>
      <c r="AK617">
        <f t="shared" ca="1" si="299"/>
        <v>0.32727812660558531</v>
      </c>
      <c r="AL617">
        <f t="shared" ca="1" si="300"/>
        <v>0.37871023728298381</v>
      </c>
      <c r="AM617">
        <f t="shared" ca="1" si="301"/>
        <v>0.40352117499330986</v>
      </c>
      <c r="AN617">
        <f t="shared" ca="1" si="302"/>
        <v>0.41035107326313758</v>
      </c>
    </row>
    <row r="618" spans="2:40">
      <c r="B618" s="1">
        <v>43007</v>
      </c>
      <c r="C618">
        <v>38.215000000000003</v>
      </c>
      <c r="D618">
        <v>45.35</v>
      </c>
      <c r="E618">
        <v>0.69299999999999995</v>
      </c>
      <c r="F618">
        <v>57.441000000000003</v>
      </c>
      <c r="G618">
        <v>26078.29</v>
      </c>
      <c r="I618" s="14">
        <f t="shared" si="284"/>
        <v>9.8037525500675349E-2</v>
      </c>
      <c r="J618" s="15">
        <f t="shared" si="285"/>
        <v>5.0984936268829717E-2</v>
      </c>
      <c r="K618" s="15">
        <f t="shared" si="286"/>
        <v>0.14356435643564347</v>
      </c>
      <c r="L618" s="15">
        <f t="shared" si="287"/>
        <v>5.1397507001262888E-2</v>
      </c>
      <c r="M618" s="16">
        <f t="shared" si="288"/>
        <v>4.3361974323930852E-2</v>
      </c>
      <c r="O618" s="13">
        <f t="shared" si="289"/>
        <v>8.5996081301602856E-2</v>
      </c>
      <c r="Q618" s="5">
        <f t="shared" si="290"/>
        <v>2219.253726372729</v>
      </c>
      <c r="R618" s="6">
        <f t="shared" si="291"/>
        <v>1613.4660240427143</v>
      </c>
      <c r="T618" s="11">
        <f t="shared" si="292"/>
        <v>1.3754573652639726</v>
      </c>
      <c r="V618" s="9">
        <v>43007</v>
      </c>
      <c r="W618">
        <v>153097.00469999999</v>
      </c>
      <c r="X618">
        <v>83285.034199999995</v>
      </c>
      <c r="Y618">
        <v>6268.7592000000004</v>
      </c>
      <c r="Z618">
        <v>56885.862300000001</v>
      </c>
      <c r="AC618" s="24">
        <f t="shared" si="293"/>
        <v>7.6464722373749447E-2</v>
      </c>
      <c r="AE618" s="5">
        <f t="shared" si="294"/>
        <v>612.45740553566702</v>
      </c>
      <c r="AF618" s="6">
        <f t="shared" si="295"/>
        <v>1613.4660240427143</v>
      </c>
      <c r="AH618" s="1">
        <f t="shared" si="296"/>
        <v>43007</v>
      </c>
      <c r="AI618">
        <f t="shared" si="297"/>
        <v>0.37959113883358298</v>
      </c>
      <c r="AJ618">
        <f t="shared" ca="1" si="298"/>
        <v>0.32019672552425837</v>
      </c>
      <c r="AK618">
        <f t="shared" ca="1" si="299"/>
        <v>0.3301056471483042</v>
      </c>
      <c r="AL618">
        <f t="shared" ca="1" si="300"/>
        <v>0.37871023728298381</v>
      </c>
      <c r="AM618">
        <f t="shared" ca="1" si="301"/>
        <v>0.40352117499330986</v>
      </c>
      <c r="AN618">
        <f t="shared" ca="1" si="302"/>
        <v>0.41035107326313758</v>
      </c>
    </row>
    <row r="619" spans="2:40">
      <c r="B619" s="1">
        <v>43014</v>
      </c>
      <c r="C619">
        <v>38.332999999999998</v>
      </c>
      <c r="D619">
        <v>47</v>
      </c>
      <c r="E619">
        <v>0.77200000000000002</v>
      </c>
      <c r="F619">
        <v>60.65</v>
      </c>
      <c r="G619">
        <v>26797.79</v>
      </c>
      <c r="I619" s="14">
        <f t="shared" si="284"/>
        <v>3.0877927515371439E-3</v>
      </c>
      <c r="J619" s="15">
        <f t="shared" si="285"/>
        <v>3.6383682469680156E-2</v>
      </c>
      <c r="K619" s="15">
        <f t="shared" si="286"/>
        <v>0.1139971139971141</v>
      </c>
      <c r="L619" s="15">
        <f t="shared" si="287"/>
        <v>5.5866019045629267E-2</v>
      </c>
      <c r="M619" s="16">
        <f t="shared" si="288"/>
        <v>2.7589999190897885E-2</v>
      </c>
      <c r="O619" s="13">
        <f t="shared" si="289"/>
        <v>5.2333652065990166E-2</v>
      </c>
      <c r="Q619" s="5">
        <f t="shared" si="290"/>
        <v>2335.3953787348714</v>
      </c>
      <c r="R619" s="6">
        <f t="shared" si="291"/>
        <v>1657.9815503405939</v>
      </c>
      <c r="T619" s="11">
        <f t="shared" si="292"/>
        <v>1.4085774225021495</v>
      </c>
      <c r="V619" s="9">
        <v>43014</v>
      </c>
      <c r="W619">
        <v>153568.98000000001</v>
      </c>
      <c r="X619">
        <v>86315.250400000004</v>
      </c>
      <c r="Y619">
        <v>6981.1181999999999</v>
      </c>
      <c r="Z619">
        <v>60063.843399999998</v>
      </c>
      <c r="AC619" s="24">
        <f t="shared" si="293"/>
        <v>2.4689983436917768E-2</v>
      </c>
      <c r="AE619" s="5">
        <f t="shared" si="294"/>
        <v>627.5789687341603</v>
      </c>
      <c r="AF619" s="6">
        <f t="shared" si="295"/>
        <v>1657.9815503405939</v>
      </c>
      <c r="AH619" s="1">
        <f t="shared" si="296"/>
        <v>43014</v>
      </c>
      <c r="AI619">
        <f t="shared" si="297"/>
        <v>0.37851987472673548</v>
      </c>
      <c r="AJ619">
        <f t="shared" ca="1" si="298"/>
        <v>0.32019672552425837</v>
      </c>
      <c r="AK619">
        <f t="shared" ca="1" si="299"/>
        <v>0.33389840932416098</v>
      </c>
      <c r="AL619">
        <f t="shared" ca="1" si="300"/>
        <v>0.37922005227732236</v>
      </c>
      <c r="AM619">
        <f t="shared" ca="1" si="301"/>
        <v>0.40352117499330986</v>
      </c>
      <c r="AN619">
        <f t="shared" ca="1" si="302"/>
        <v>0.41035107326313758</v>
      </c>
    </row>
    <row r="620" spans="2:40">
      <c r="B620" s="1">
        <v>43021</v>
      </c>
      <c r="C620">
        <v>38.956000000000003</v>
      </c>
      <c r="D620">
        <v>46.95</v>
      </c>
      <c r="E620">
        <v>0.77600000000000002</v>
      </c>
      <c r="F620">
        <v>60.529000000000003</v>
      </c>
      <c r="G620">
        <v>27140.799999999999</v>
      </c>
      <c r="I620" s="14">
        <f t="shared" si="284"/>
        <v>1.6252315237524018E-2</v>
      </c>
      <c r="J620" s="15">
        <f t="shared" si="285"/>
        <v>-1.0638297872339608E-3</v>
      </c>
      <c r="K620" s="15">
        <f t="shared" si="286"/>
        <v>5.1813471502590858E-3</v>
      </c>
      <c r="L620" s="15">
        <f t="shared" si="287"/>
        <v>-1.9950535861499308E-3</v>
      </c>
      <c r="M620" s="16">
        <f t="shared" si="288"/>
        <v>1.2799936114134658E-2</v>
      </c>
      <c r="O620" s="13">
        <f t="shared" si="289"/>
        <v>4.5936947535998029E-3</v>
      </c>
      <c r="Q620" s="5">
        <f t="shared" si="290"/>
        <v>2346.1234722337472</v>
      </c>
      <c r="R620" s="6">
        <f t="shared" si="291"/>
        <v>1679.2036082633674</v>
      </c>
      <c r="T620" s="11">
        <f t="shared" si="292"/>
        <v>1.3971643823824964</v>
      </c>
      <c r="V620" s="9">
        <v>43021</v>
      </c>
      <c r="W620">
        <v>156066.51629999999</v>
      </c>
      <c r="X620">
        <v>86223.425700000007</v>
      </c>
      <c r="Y620">
        <v>7012.7785999999996</v>
      </c>
      <c r="Z620">
        <v>59944.669099999999</v>
      </c>
      <c r="AC620" s="24">
        <f t="shared" si="293"/>
        <v>7.5599448028880138E-3</v>
      </c>
      <c r="AE620" s="5">
        <f t="shared" si="294"/>
        <v>632.32343109724388</v>
      </c>
      <c r="AF620" s="6">
        <f t="shared" si="295"/>
        <v>1679.2036082633674</v>
      </c>
      <c r="AH620" s="1">
        <f t="shared" si="296"/>
        <v>43021</v>
      </c>
      <c r="AI620">
        <f t="shared" si="297"/>
        <v>0.37656150093149982</v>
      </c>
      <c r="AJ620">
        <f t="shared" ca="1" si="298"/>
        <v>0.32019672552425837</v>
      </c>
      <c r="AK620">
        <f t="shared" ca="1" si="299"/>
        <v>0.35588935063047494</v>
      </c>
      <c r="AL620">
        <f t="shared" ca="1" si="300"/>
        <v>0.37922005227732236</v>
      </c>
      <c r="AM620">
        <f t="shared" ca="1" si="301"/>
        <v>0.40352117499330986</v>
      </c>
      <c r="AN620">
        <f t="shared" ca="1" si="302"/>
        <v>0.41035107326313758</v>
      </c>
    </row>
    <row r="621" spans="2:40">
      <c r="B621" s="1">
        <v>43028</v>
      </c>
      <c r="C621">
        <v>39.436999999999998</v>
      </c>
      <c r="D621">
        <v>46.45</v>
      </c>
      <c r="E621">
        <v>0.77700000000000002</v>
      </c>
      <c r="F621">
        <v>59.326000000000001</v>
      </c>
      <c r="G621">
        <v>26978.98</v>
      </c>
      <c r="I621" s="14">
        <f t="shared" si="284"/>
        <v>1.234726357942284E-2</v>
      </c>
      <c r="J621" s="15">
        <f t="shared" si="285"/>
        <v>-1.0649627263045747E-2</v>
      </c>
      <c r="K621" s="15">
        <f t="shared" si="286"/>
        <v>1.2886597938144284E-3</v>
      </c>
      <c r="L621" s="15">
        <f t="shared" si="287"/>
        <v>-1.9874770771035388E-2</v>
      </c>
      <c r="M621" s="16">
        <f t="shared" si="288"/>
        <v>-5.9622413488179538E-3</v>
      </c>
      <c r="O621" s="13">
        <f t="shared" si="289"/>
        <v>-4.2221186652109666E-3</v>
      </c>
      <c r="Q621" s="5">
        <f t="shared" si="290"/>
        <v>2336.2178605307395</v>
      </c>
      <c r="R621" s="6">
        <f t="shared" si="291"/>
        <v>1669.1917910770953</v>
      </c>
      <c r="T621" s="11">
        <f t="shared" si="292"/>
        <v>1.3996102023861654</v>
      </c>
      <c r="V621" s="9">
        <v>43028</v>
      </c>
      <c r="W621">
        <v>157993.74890000001</v>
      </c>
      <c r="X621">
        <v>85305.178400000004</v>
      </c>
      <c r="Y621">
        <v>7028.6088</v>
      </c>
      <c r="Z621">
        <v>58752.926200000002</v>
      </c>
      <c r="AC621" s="24">
        <f t="shared" si="293"/>
        <v>-5.6137063605052751E-4</v>
      </c>
      <c r="AE621" s="5">
        <f t="shared" si="294"/>
        <v>631.96846329053915</v>
      </c>
      <c r="AF621" s="6">
        <f t="shared" si="295"/>
        <v>1669.1917910770953</v>
      </c>
      <c r="AH621" s="1">
        <f t="shared" si="296"/>
        <v>43028</v>
      </c>
      <c r="AI621">
        <f t="shared" si="297"/>
        <v>0.378607459411685</v>
      </c>
      <c r="AJ621">
        <f t="shared" ca="1" si="298"/>
        <v>0.32019672552425837</v>
      </c>
      <c r="AK621">
        <f t="shared" ca="1" si="299"/>
        <v>0.36443991107940649</v>
      </c>
      <c r="AL621">
        <f t="shared" ca="1" si="300"/>
        <v>0.37922005227732236</v>
      </c>
      <c r="AM621">
        <f t="shared" ca="1" si="301"/>
        <v>0.40352117499330986</v>
      </c>
      <c r="AN621">
        <f t="shared" ca="1" si="302"/>
        <v>0.41035107326313758</v>
      </c>
    </row>
    <row r="622" spans="2:40">
      <c r="B622" s="1">
        <v>43035</v>
      </c>
      <c r="C622">
        <v>42.381999999999998</v>
      </c>
      <c r="D622">
        <v>47.15</v>
      </c>
      <c r="E622">
        <v>0.877</v>
      </c>
      <c r="F622">
        <v>58.203000000000003</v>
      </c>
      <c r="G622">
        <v>27479.39</v>
      </c>
      <c r="I622" s="14">
        <f t="shared" si="284"/>
        <v>7.4676065623652921E-2</v>
      </c>
      <c r="J622" s="15">
        <f t="shared" si="285"/>
        <v>1.5069967707211918E-2</v>
      </c>
      <c r="K622" s="15">
        <f t="shared" si="286"/>
        <v>0.12870012870012859</v>
      </c>
      <c r="L622" s="15">
        <f t="shared" si="287"/>
        <v>-1.8929305869264668E-2</v>
      </c>
      <c r="M622" s="16">
        <f t="shared" si="288"/>
        <v>1.854814377711822E-2</v>
      </c>
      <c r="O622" s="13">
        <f t="shared" si="289"/>
        <v>4.987921404043219E-2</v>
      </c>
      <c r="Q622" s="5">
        <f t="shared" si="290"/>
        <v>2452.7465712412331</v>
      </c>
      <c r="R622" s="6">
        <f t="shared" si="291"/>
        <v>1700.1522004095789</v>
      </c>
      <c r="T622" s="11">
        <f t="shared" si="292"/>
        <v>1.4426629396181994</v>
      </c>
      <c r="V622" s="9">
        <v>43035</v>
      </c>
      <c r="W622">
        <v>169793.13269999999</v>
      </c>
      <c r="X622">
        <v>86590.724600000001</v>
      </c>
      <c r="Y622">
        <v>7930.9301999999998</v>
      </c>
      <c r="Z622">
        <v>57640.632799999999</v>
      </c>
      <c r="AC622" s="24">
        <f t="shared" si="293"/>
        <v>4.1660118194788966E-2</v>
      </c>
      <c r="AE622" s="5">
        <f t="shared" si="294"/>
        <v>658.29634416660213</v>
      </c>
      <c r="AF622" s="6">
        <f t="shared" si="295"/>
        <v>1700.1522004095789</v>
      </c>
      <c r="AH622" s="1">
        <f t="shared" si="296"/>
        <v>43035</v>
      </c>
      <c r="AI622">
        <f t="shared" si="297"/>
        <v>0.38719847788216477</v>
      </c>
      <c r="AJ622">
        <f t="shared" ca="1" si="298"/>
        <v>0.32115869089888927</v>
      </c>
      <c r="AK622">
        <f t="shared" ca="1" si="299"/>
        <v>0.36706857116274544</v>
      </c>
      <c r="AL622">
        <f t="shared" ca="1" si="300"/>
        <v>0.37922005227732236</v>
      </c>
      <c r="AM622">
        <f t="shared" ca="1" si="301"/>
        <v>0.40352117499330986</v>
      </c>
      <c r="AN622">
        <f t="shared" ca="1" si="302"/>
        <v>0.41035107326313758</v>
      </c>
    </row>
    <row r="623" spans="2:40">
      <c r="B623" s="1">
        <v>43042</v>
      </c>
      <c r="C623">
        <v>42.554000000000002</v>
      </c>
      <c r="D623">
        <v>47.45</v>
      </c>
      <c r="E623">
        <v>0.89800000000000002</v>
      </c>
      <c r="F623">
        <v>59.567</v>
      </c>
      <c r="G623">
        <v>27978.33</v>
      </c>
      <c r="I623" s="14">
        <f t="shared" si="284"/>
        <v>4.0583266481053482E-3</v>
      </c>
      <c r="J623" s="15">
        <f t="shared" si="285"/>
        <v>6.3626723223755288E-3</v>
      </c>
      <c r="K623" s="15">
        <f t="shared" si="286"/>
        <v>2.3945267958950911E-2</v>
      </c>
      <c r="L623" s="15">
        <f t="shared" si="287"/>
        <v>2.3435218115904544E-2</v>
      </c>
      <c r="M623" s="16">
        <f t="shared" si="288"/>
        <v>1.8156880483882754E-2</v>
      </c>
      <c r="O623" s="13">
        <f t="shared" si="289"/>
        <v>1.4450371261334083E-2</v>
      </c>
      <c r="Q623" s="5">
        <f t="shared" si="290"/>
        <v>2488.1896698056335</v>
      </c>
      <c r="R623" s="6">
        <f t="shared" si="291"/>
        <v>1731.0216607168259</v>
      </c>
      <c r="T623" s="11">
        <f t="shared" si="292"/>
        <v>1.4374110539871927</v>
      </c>
      <c r="V623" s="9">
        <v>43042</v>
      </c>
      <c r="W623">
        <v>170481.4301</v>
      </c>
      <c r="X623">
        <v>87141.672999999995</v>
      </c>
      <c r="Y623">
        <v>8120.8926000000001</v>
      </c>
      <c r="Z623">
        <v>58991.274799999999</v>
      </c>
      <c r="AC623" s="24">
        <f t="shared" si="293"/>
        <v>8.6370760588746556E-3</v>
      </c>
      <c r="AE623" s="5">
        <f t="shared" si="294"/>
        <v>663.98209976044825</v>
      </c>
      <c r="AF623" s="6">
        <f t="shared" si="295"/>
        <v>1731.0216607168259</v>
      </c>
      <c r="AH623" s="1">
        <f t="shared" si="296"/>
        <v>43042</v>
      </c>
      <c r="AI623">
        <f t="shared" si="297"/>
        <v>0.38357815781778815</v>
      </c>
      <c r="AJ623">
        <f t="shared" ca="1" si="298"/>
        <v>0.32251996594463911</v>
      </c>
      <c r="AK623">
        <f t="shared" ca="1" si="299"/>
        <v>0.36887796009041146</v>
      </c>
      <c r="AL623">
        <f t="shared" ca="1" si="300"/>
        <v>0.38000276457157156</v>
      </c>
      <c r="AM623">
        <f t="shared" ca="1" si="301"/>
        <v>0.40352117499330986</v>
      </c>
      <c r="AN623">
        <f t="shared" ca="1" si="302"/>
        <v>0.41035107326313758</v>
      </c>
    </row>
    <row r="624" spans="2:40">
      <c r="B624" s="1">
        <v>43049</v>
      </c>
      <c r="C624">
        <v>39.701999999999998</v>
      </c>
      <c r="D624">
        <v>45.35</v>
      </c>
      <c r="E624">
        <v>0.78800000000000003</v>
      </c>
      <c r="F624">
        <v>57.762</v>
      </c>
      <c r="G624">
        <v>27080.55</v>
      </c>
      <c r="I624" s="14">
        <f t="shared" si="284"/>
        <v>-6.7020726606194625E-2</v>
      </c>
      <c r="J624" s="15">
        <f t="shared" si="285"/>
        <v>-4.425711275026345E-2</v>
      </c>
      <c r="K624" s="15">
        <f t="shared" si="286"/>
        <v>-0.12249443207126942</v>
      </c>
      <c r="L624" s="15">
        <f t="shared" si="287"/>
        <v>-3.0302012859469207E-2</v>
      </c>
      <c r="M624" s="16">
        <f t="shared" si="288"/>
        <v>-3.2088405562447853E-2</v>
      </c>
      <c r="O624" s="13">
        <f t="shared" si="289"/>
        <v>-6.6018571071799176E-2</v>
      </c>
      <c r="Q624" s="5">
        <f t="shared" si="290"/>
        <v>2323.9229432494535</v>
      </c>
      <c r="R624" s="6">
        <f t="shared" si="291"/>
        <v>1675.4759356303623</v>
      </c>
      <c r="T624" s="11">
        <f t="shared" si="292"/>
        <v>1.3870225730070702</v>
      </c>
      <c r="V624" s="9">
        <v>43049</v>
      </c>
      <c r="W624">
        <v>159055.69349999999</v>
      </c>
      <c r="X624">
        <v>83285.034199999995</v>
      </c>
      <c r="Y624">
        <v>7123.59</v>
      </c>
      <c r="Z624">
        <v>57203.660400000001</v>
      </c>
      <c r="AC624" s="24">
        <f t="shared" si="293"/>
        <v>-5.562914872811027E-2</v>
      </c>
      <c r="AE624" s="5">
        <f t="shared" si="294"/>
        <v>627.04534078007134</v>
      </c>
      <c r="AF624" s="6">
        <f t="shared" si="295"/>
        <v>1675.4759356303623</v>
      </c>
      <c r="AH624" s="1">
        <f t="shared" si="296"/>
        <v>43049</v>
      </c>
      <c r="AI624">
        <f t="shared" si="297"/>
        <v>0.37424908794297829</v>
      </c>
      <c r="AJ624">
        <f t="shared" ca="1" si="298"/>
        <v>0.32264700834412635</v>
      </c>
      <c r="AK624">
        <f t="shared" ca="1" si="299"/>
        <v>0.36957177599839075</v>
      </c>
      <c r="AL624">
        <f t="shared" ca="1" si="300"/>
        <v>0.3819962740636742</v>
      </c>
      <c r="AM624">
        <f t="shared" ca="1" si="301"/>
        <v>0.40352117499330986</v>
      </c>
      <c r="AN624">
        <f t="shared" ca="1" si="302"/>
        <v>0.41035107326313758</v>
      </c>
    </row>
    <row r="625" spans="2:40">
      <c r="B625" s="1">
        <v>43056</v>
      </c>
      <c r="C625">
        <v>39.442</v>
      </c>
      <c r="D625">
        <v>45.4</v>
      </c>
      <c r="E625">
        <v>0.78400000000000003</v>
      </c>
      <c r="F625">
        <v>58.162999999999997</v>
      </c>
      <c r="G625">
        <v>27128.5</v>
      </c>
      <c r="I625" s="14">
        <f t="shared" si="284"/>
        <v>-6.5487884741322056E-3</v>
      </c>
      <c r="J625" s="15">
        <f t="shared" si="285"/>
        <v>1.1025358324145973E-3</v>
      </c>
      <c r="K625" s="15">
        <f t="shared" si="286"/>
        <v>-5.0761421319797106E-3</v>
      </c>
      <c r="L625" s="15">
        <f t="shared" si="287"/>
        <v>6.942280391953215E-3</v>
      </c>
      <c r="M625" s="16">
        <f t="shared" si="288"/>
        <v>1.770643506132652E-3</v>
      </c>
      <c r="O625" s="13">
        <f t="shared" si="289"/>
        <v>-8.9502859543602598E-4</v>
      </c>
      <c r="Q625" s="5">
        <f t="shared" si="290"/>
        <v>2321.8429657616553</v>
      </c>
      <c r="R625" s="6">
        <f t="shared" si="291"/>
        <v>1678.4426062154678</v>
      </c>
      <c r="T625" s="11">
        <f t="shared" si="292"/>
        <v>1.3833317607427273</v>
      </c>
      <c r="V625" s="9">
        <v>43056</v>
      </c>
      <c r="W625">
        <v>158013.41459999999</v>
      </c>
      <c r="X625">
        <v>83376.858900000007</v>
      </c>
      <c r="Y625">
        <v>7091.9296000000004</v>
      </c>
      <c r="Z625">
        <v>57600.908000000003</v>
      </c>
      <c r="AC625" s="24">
        <f t="shared" si="293"/>
        <v>-1.9201022123790112E-3</v>
      </c>
      <c r="AE625" s="5">
        <f t="shared" si="294"/>
        <v>625.84134963397753</v>
      </c>
      <c r="AF625" s="6">
        <f t="shared" si="295"/>
        <v>1678.4426062154678</v>
      </c>
      <c r="AH625" s="1">
        <f t="shared" si="296"/>
        <v>43056</v>
      </c>
      <c r="AI625">
        <f t="shared" si="297"/>
        <v>0.37287027111705479</v>
      </c>
      <c r="AJ625">
        <f t="shared" ca="1" si="298"/>
        <v>0.32338895397453521</v>
      </c>
      <c r="AK625">
        <f t="shared" ca="1" si="299"/>
        <v>0.36975768822838817</v>
      </c>
      <c r="AL625">
        <f t="shared" ca="1" si="300"/>
        <v>0.3819962740636742</v>
      </c>
      <c r="AM625">
        <f t="shared" ca="1" si="301"/>
        <v>0.40352117499330986</v>
      </c>
      <c r="AN625">
        <f t="shared" ca="1" si="302"/>
        <v>0.41035107326313758</v>
      </c>
    </row>
    <row r="626" spans="2:40">
      <c r="B626" s="1">
        <v>43063</v>
      </c>
      <c r="C626">
        <v>39.500999999999998</v>
      </c>
      <c r="D626">
        <v>46.5</v>
      </c>
      <c r="E626">
        <v>0.80400000000000005</v>
      </c>
      <c r="F626">
        <v>60.088000000000001</v>
      </c>
      <c r="G626">
        <v>27464.78</v>
      </c>
      <c r="I626" s="14">
        <f t="shared" si="284"/>
        <v>1.4958673495257813E-3</v>
      </c>
      <c r="J626" s="15">
        <f t="shared" si="285"/>
        <v>2.4229074889867919E-2</v>
      </c>
      <c r="K626" s="15">
        <f t="shared" si="286"/>
        <v>2.5510204081632626E-2</v>
      </c>
      <c r="L626" s="15">
        <f t="shared" si="287"/>
        <v>3.3096642195210135E-2</v>
      </c>
      <c r="M626" s="16">
        <f t="shared" si="288"/>
        <v>1.2395819894207127E-2</v>
      </c>
      <c r="O626" s="13">
        <f t="shared" si="289"/>
        <v>2.1082947129059115E-2</v>
      </c>
      <c r="Q626" s="5">
        <f t="shared" si="290"/>
        <v>2370.7942582507858</v>
      </c>
      <c r="R626" s="6">
        <f t="shared" si="291"/>
        <v>1699.2482784648782</v>
      </c>
      <c r="T626" s="11">
        <f t="shared" si="292"/>
        <v>1.3952018008766738</v>
      </c>
      <c r="V626" s="9">
        <v>43063</v>
      </c>
      <c r="W626">
        <v>158249.40229999999</v>
      </c>
      <c r="X626">
        <v>85397.003100000002</v>
      </c>
      <c r="Y626">
        <v>7266.0618000000004</v>
      </c>
      <c r="Z626">
        <v>59507.6967</v>
      </c>
      <c r="AC626" s="24">
        <f t="shared" si="293"/>
        <v>1.4191650313766884E-2</v>
      </c>
      <c r="AE626" s="5">
        <f t="shared" si="294"/>
        <v>634.72307121987888</v>
      </c>
      <c r="AF626" s="6">
        <f t="shared" si="295"/>
        <v>1699.2482784648782</v>
      </c>
      <c r="AH626" s="1">
        <f t="shared" si="296"/>
        <v>43063</v>
      </c>
      <c r="AI626">
        <f t="shared" si="297"/>
        <v>0.37353168413582005</v>
      </c>
      <c r="AJ626">
        <f t="shared" ca="1" si="298"/>
        <v>0.32689705513089312</v>
      </c>
      <c r="AK626">
        <f t="shared" ca="1" si="299"/>
        <v>0.37006232250469506</v>
      </c>
      <c r="AL626">
        <f t="shared" ca="1" si="300"/>
        <v>0.3819962740636742</v>
      </c>
      <c r="AM626">
        <f t="shared" ca="1" si="301"/>
        <v>0.40352117499330986</v>
      </c>
      <c r="AN626">
        <f t="shared" ca="1" si="302"/>
        <v>0.41035107326313758</v>
      </c>
    </row>
    <row r="627" spans="2:40">
      <c r="B627" s="1">
        <v>43070</v>
      </c>
      <c r="C627">
        <v>38.896999999999998</v>
      </c>
      <c r="D627">
        <v>44</v>
      </c>
      <c r="E627">
        <v>0.73699999999999999</v>
      </c>
      <c r="F627">
        <v>58.805</v>
      </c>
      <c r="G627">
        <v>26941.63</v>
      </c>
      <c r="I627" s="14">
        <f t="shared" si="284"/>
        <v>-1.5290752132857355E-2</v>
      </c>
      <c r="J627" s="15">
        <f t="shared" si="285"/>
        <v>-5.3763440860215006E-2</v>
      </c>
      <c r="K627" s="15">
        <f t="shared" si="286"/>
        <v>-8.333333333333337E-2</v>
      </c>
      <c r="L627" s="15">
        <f t="shared" si="287"/>
        <v>-2.1352017041672222E-2</v>
      </c>
      <c r="M627" s="16">
        <f t="shared" si="288"/>
        <v>-1.9048031697322831E-2</v>
      </c>
      <c r="O627" s="13">
        <f t="shared" si="289"/>
        <v>-4.3434885842019488E-2</v>
      </c>
      <c r="Q627" s="5">
        <f t="shared" si="290"/>
        <v>2267.8190802887475</v>
      </c>
      <c r="R627" s="6">
        <f t="shared" si="291"/>
        <v>1666.880943395058</v>
      </c>
      <c r="T627" s="11">
        <f t="shared" si="292"/>
        <v>1.3605165319544148</v>
      </c>
      <c r="V627" s="9">
        <v>43070</v>
      </c>
      <c r="W627">
        <v>155830.52859999999</v>
      </c>
      <c r="X627">
        <v>80805.766399999993</v>
      </c>
      <c r="Y627">
        <v>6664.5141999999996</v>
      </c>
      <c r="Z627">
        <v>58236.504200000003</v>
      </c>
      <c r="AC627" s="24">
        <f t="shared" si="293"/>
        <v>-2.8629272995489313E-2</v>
      </c>
      <c r="AE627" s="5">
        <f t="shared" si="294"/>
        <v>616.55141113738955</v>
      </c>
      <c r="AF627" s="6">
        <f t="shared" si="295"/>
        <v>1666.880943395058</v>
      </c>
      <c r="AH627" s="1">
        <f t="shared" si="296"/>
        <v>43070</v>
      </c>
      <c r="AI627">
        <f t="shared" si="297"/>
        <v>0.36988329225338329</v>
      </c>
      <c r="AJ627">
        <f t="shared" ca="1" si="298"/>
        <v>0.33428019188229202</v>
      </c>
      <c r="AK627">
        <f t="shared" ca="1" si="299"/>
        <v>0.37171123498470759</v>
      </c>
      <c r="AL627">
        <f t="shared" ca="1" si="300"/>
        <v>0.3819962740636742</v>
      </c>
      <c r="AM627">
        <f t="shared" ca="1" si="301"/>
        <v>0.40352117499330986</v>
      </c>
      <c r="AN627">
        <f t="shared" ca="1" si="302"/>
        <v>0.41035107326313758</v>
      </c>
    </row>
    <row r="628" spans="2:40">
      <c r="B628" s="1">
        <v>43077</v>
      </c>
      <c r="C628">
        <v>37.762999999999998</v>
      </c>
      <c r="D628">
        <v>44.3</v>
      </c>
      <c r="E628">
        <v>0.753</v>
      </c>
      <c r="F628">
        <v>60.167999999999999</v>
      </c>
      <c r="G628">
        <v>26841.5</v>
      </c>
      <c r="I628" s="14">
        <f t="shared" si="284"/>
        <v>-2.9153919325397903E-2</v>
      </c>
      <c r="J628" s="15">
        <f t="shared" si="285"/>
        <v>6.8181818181818343E-3</v>
      </c>
      <c r="K628" s="15">
        <f t="shared" si="286"/>
        <v>2.1709633649932281E-2</v>
      </c>
      <c r="L628" s="15">
        <f t="shared" si="287"/>
        <v>2.3178301164866966E-2</v>
      </c>
      <c r="M628" s="16">
        <f t="shared" si="288"/>
        <v>-3.7165531558409626E-3</v>
      </c>
      <c r="O628" s="13">
        <f t="shared" si="289"/>
        <v>5.6380493268957943E-3</v>
      </c>
      <c r="Q628" s="5">
        <f t="shared" si="290"/>
        <v>2280.605156127891</v>
      </c>
      <c r="R628" s="6">
        <f t="shared" si="291"/>
        <v>1660.685891764472</v>
      </c>
      <c r="T628" s="11">
        <f t="shared" si="292"/>
        <v>1.3732911006456237</v>
      </c>
      <c r="V628" s="9">
        <v>43077</v>
      </c>
      <c r="W628">
        <v>151287.76579999999</v>
      </c>
      <c r="X628">
        <v>81356.714800000002</v>
      </c>
      <c r="Y628">
        <v>6806.9859999999999</v>
      </c>
      <c r="Z628">
        <v>59587.146200000003</v>
      </c>
      <c r="AC628" s="24">
        <f t="shared" si="293"/>
        <v>-8.28293795195819E-3</v>
      </c>
      <c r="AE628" s="5">
        <f t="shared" si="294"/>
        <v>611.44455405474628</v>
      </c>
      <c r="AF628" s="6">
        <f t="shared" si="295"/>
        <v>1660.685891764472</v>
      </c>
      <c r="AH628" s="1">
        <f t="shared" si="296"/>
        <v>43077</v>
      </c>
      <c r="AI628">
        <f t="shared" si="297"/>
        <v>0.36818796202639442</v>
      </c>
      <c r="AJ628">
        <f t="shared" ca="1" si="298"/>
        <v>0.36423247827306016</v>
      </c>
      <c r="AK628">
        <f t="shared" ca="1" si="299"/>
        <v>0.37171123498470759</v>
      </c>
      <c r="AL628">
        <f t="shared" ca="1" si="300"/>
        <v>0.3819962740636742</v>
      </c>
      <c r="AM628">
        <f t="shared" ca="1" si="301"/>
        <v>0.40352117499330986</v>
      </c>
      <c r="AN628">
        <f t="shared" ca="1" si="302"/>
        <v>0.41035107326313758</v>
      </c>
    </row>
    <row r="629" spans="2:40">
      <c r="B629" s="1">
        <v>43084</v>
      </c>
      <c r="C629">
        <v>36.207000000000001</v>
      </c>
      <c r="D629">
        <v>44.7</v>
      </c>
      <c r="E629">
        <v>0.71399999999999997</v>
      </c>
      <c r="F629">
        <v>62.776000000000003</v>
      </c>
      <c r="G629">
        <v>27021.94</v>
      </c>
      <c r="I629" s="14">
        <f t="shared" si="284"/>
        <v>-4.1204353467679922E-2</v>
      </c>
      <c r="J629" s="15">
        <f t="shared" si="285"/>
        <v>9.0293453724605843E-3</v>
      </c>
      <c r="K629" s="15">
        <f t="shared" si="286"/>
        <v>-5.1792828685259029E-2</v>
      </c>
      <c r="L629" s="15">
        <f t="shared" si="287"/>
        <v>4.334529982715063E-2</v>
      </c>
      <c r="M629" s="16">
        <f t="shared" si="288"/>
        <v>6.7224260939215963E-3</v>
      </c>
      <c r="O629" s="13">
        <f t="shared" si="289"/>
        <v>-1.0155634238331934E-2</v>
      </c>
      <c r="Q629" s="5">
        <f t="shared" si="290"/>
        <v>2257.4441643202022</v>
      </c>
      <c r="R629" s="6">
        <f t="shared" si="291"/>
        <v>1671.849729937077</v>
      </c>
      <c r="T629" s="11">
        <f t="shared" si="292"/>
        <v>1.3502673858165262</v>
      </c>
      <c r="V629" s="9">
        <v>43084</v>
      </c>
      <c r="W629">
        <v>145053.75810000001</v>
      </c>
      <c r="X629">
        <v>82091.312600000005</v>
      </c>
      <c r="Y629">
        <v>6458.7215999999999</v>
      </c>
      <c r="Z629">
        <v>62169.255899999996</v>
      </c>
      <c r="AC629" s="24">
        <f t="shared" si="293"/>
        <v>-1.0931187154498794E-2</v>
      </c>
      <c r="AE629" s="5">
        <f t="shared" si="294"/>
        <v>604.76073919977478</v>
      </c>
      <c r="AF629" s="6">
        <f t="shared" si="295"/>
        <v>1671.849729937077</v>
      </c>
      <c r="AH629" s="1">
        <f t="shared" si="296"/>
        <v>43084</v>
      </c>
      <c r="AI629">
        <f t="shared" si="297"/>
        <v>0.36173151711579721</v>
      </c>
      <c r="AJ629">
        <f t="shared" ca="1" si="298"/>
        <v>0.36485954335930049</v>
      </c>
      <c r="AK629">
        <f t="shared" ca="1" si="299"/>
        <v>0.37171123498470759</v>
      </c>
      <c r="AL629">
        <f t="shared" ca="1" si="300"/>
        <v>0.3819962740636742</v>
      </c>
      <c r="AM629">
        <f t="shared" ca="1" si="301"/>
        <v>0.40352117499330986</v>
      </c>
      <c r="AN629">
        <f t="shared" ca="1" si="302"/>
        <v>0.41035107326313758</v>
      </c>
    </row>
    <row r="630" spans="2:40">
      <c r="B630" s="1">
        <v>43091</v>
      </c>
      <c r="C630">
        <v>39.551000000000002</v>
      </c>
      <c r="D630">
        <v>48.7</v>
      </c>
      <c r="E630">
        <v>0.76300000000000001</v>
      </c>
      <c r="F630">
        <v>68.271000000000001</v>
      </c>
      <c r="G630">
        <v>28931.54</v>
      </c>
      <c r="I630" s="14">
        <f t="shared" si="284"/>
        <v>9.2357831358577114E-2</v>
      </c>
      <c r="J630" s="15">
        <f t="shared" si="285"/>
        <v>8.948545861297541E-2</v>
      </c>
      <c r="K630" s="15">
        <f t="shared" si="286"/>
        <v>6.8627450980392135E-2</v>
      </c>
      <c r="L630" s="15">
        <f t="shared" si="287"/>
        <v>8.753345227475462E-2</v>
      </c>
      <c r="M630" s="16">
        <f t="shared" si="288"/>
        <v>7.0668501225300773E-2</v>
      </c>
      <c r="O630" s="13">
        <f t="shared" si="289"/>
        <v>8.450104830667482E-2</v>
      </c>
      <c r="Q630" s="5">
        <f t="shared" si="290"/>
        <v>2448.2005626990449</v>
      </c>
      <c r="R630" s="6">
        <f t="shared" si="291"/>
        <v>1789.9968446256541</v>
      </c>
      <c r="T630" s="11">
        <f t="shared" si="292"/>
        <v>1.3677122225380471</v>
      </c>
      <c r="V630" s="9">
        <v>43091</v>
      </c>
      <c r="W630">
        <v>157718.43</v>
      </c>
      <c r="X630">
        <v>89437.291400000002</v>
      </c>
      <c r="Y630">
        <v>6901.9672</v>
      </c>
      <c r="Z630">
        <v>67611.548599999995</v>
      </c>
      <c r="AC630" s="24">
        <f t="shared" si="293"/>
        <v>9.0028366820474284E-2</v>
      </c>
      <c r="AE630" s="5">
        <f t="shared" si="294"/>
        <v>659.20636086707327</v>
      </c>
      <c r="AF630" s="6">
        <f t="shared" si="295"/>
        <v>1789.9968446256541</v>
      </c>
      <c r="AH630" s="1">
        <f t="shared" si="296"/>
        <v>43091</v>
      </c>
      <c r="AI630">
        <f t="shared" si="297"/>
        <v>0.36827235916437301</v>
      </c>
      <c r="AJ630">
        <f t="shared" ca="1" si="298"/>
        <v>0.36485954335930049</v>
      </c>
      <c r="AK630">
        <f t="shared" ca="1" si="299"/>
        <v>0.37171123498470759</v>
      </c>
      <c r="AL630">
        <f t="shared" ca="1" si="300"/>
        <v>0.3819962740636742</v>
      </c>
      <c r="AM630">
        <f t="shared" ca="1" si="301"/>
        <v>0.40352117499330986</v>
      </c>
      <c r="AN630">
        <f t="shared" ca="1" si="302"/>
        <v>0.41035107326313758</v>
      </c>
    </row>
    <row r="631" spans="2:40">
      <c r="B631" s="1">
        <v>43098</v>
      </c>
      <c r="C631">
        <v>41.597999999999999</v>
      </c>
      <c r="D631">
        <v>49.9</v>
      </c>
      <c r="E631">
        <v>0.82599999999999996</v>
      </c>
      <c r="F631">
        <v>66.626000000000005</v>
      </c>
      <c r="G631">
        <v>30065.61</v>
      </c>
      <c r="I631" s="14">
        <f t="shared" si="284"/>
        <v>5.1755960658390388E-2</v>
      </c>
      <c r="J631" s="15">
        <f t="shared" si="285"/>
        <v>2.4640657084188833E-2</v>
      </c>
      <c r="K631" s="15">
        <f t="shared" si="286"/>
        <v>8.256880733944949E-2</v>
      </c>
      <c r="L631" s="15">
        <f t="shared" si="287"/>
        <v>-2.4095150210191707E-2</v>
      </c>
      <c r="M631" s="16">
        <f t="shared" si="288"/>
        <v>3.9198397320018286E-2</v>
      </c>
      <c r="O631" s="13">
        <f t="shared" si="289"/>
        <v>3.3717568717959251E-2</v>
      </c>
      <c r="Q631" s="5">
        <f t="shared" si="290"/>
        <v>2530.7479334071963</v>
      </c>
      <c r="R631" s="6">
        <f t="shared" si="291"/>
        <v>1860.1618521428695</v>
      </c>
      <c r="T631" s="11">
        <f t="shared" si="292"/>
        <v>1.3604987815935614</v>
      </c>
      <c r="V631" s="9">
        <v>43098</v>
      </c>
      <c r="W631">
        <v>165879.6704</v>
      </c>
      <c r="X631">
        <v>91641.085000000006</v>
      </c>
      <c r="Y631">
        <v>7471.8544000000002</v>
      </c>
      <c r="Z631">
        <v>65982.833299999998</v>
      </c>
      <c r="AC631" s="24">
        <f t="shared" si="293"/>
        <v>2.8934813125637907E-2</v>
      </c>
      <c r="AE631" s="5">
        <f t="shared" si="294"/>
        <v>678.28037372999393</v>
      </c>
      <c r="AF631" s="6">
        <f t="shared" si="295"/>
        <v>1860.1618521428695</v>
      </c>
      <c r="AH631" s="1">
        <f t="shared" si="296"/>
        <v>43098</v>
      </c>
      <c r="AI631">
        <f t="shared" si="297"/>
        <v>0.3646351380384607</v>
      </c>
      <c r="AJ631">
        <f t="shared" ca="1" si="298"/>
        <v>0.36794517371953361</v>
      </c>
      <c r="AK631">
        <f t="shared" ca="1" si="299"/>
        <v>0.37171123498470759</v>
      </c>
      <c r="AL631">
        <f t="shared" ca="1" si="300"/>
        <v>0.3819962740636742</v>
      </c>
      <c r="AM631">
        <f t="shared" ca="1" si="301"/>
        <v>0.40352117499330986</v>
      </c>
      <c r="AN631">
        <f t="shared" ca="1" si="302"/>
        <v>0.41035107326313758</v>
      </c>
    </row>
    <row r="632" spans="2:40">
      <c r="B632" s="1">
        <v>43105</v>
      </c>
      <c r="C632">
        <v>42.584000000000003</v>
      </c>
      <c r="D632">
        <v>52.3</v>
      </c>
      <c r="E632">
        <v>0.84899999999999998</v>
      </c>
      <c r="F632">
        <v>69.513999999999996</v>
      </c>
      <c r="G632">
        <v>32190.3</v>
      </c>
      <c r="I632" s="14">
        <f t="shared" si="284"/>
        <v>2.3703062647242756E-2</v>
      </c>
      <c r="J632" s="15">
        <f t="shared" si="285"/>
        <v>4.8096192384769587E-2</v>
      </c>
      <c r="K632" s="15">
        <f t="shared" si="286"/>
        <v>2.7845036319612548E-2</v>
      </c>
      <c r="L632" s="15">
        <f t="shared" si="287"/>
        <v>4.3346441329210617E-2</v>
      </c>
      <c r="M632" s="16">
        <f t="shared" si="288"/>
        <v>7.0668448103996528E-2</v>
      </c>
      <c r="O632" s="13">
        <f t="shared" si="289"/>
        <v>3.5747683170208877E-2</v>
      </c>
      <c r="Q632" s="5">
        <f t="shared" si="290"/>
        <v>2621.2163087142976</v>
      </c>
      <c r="R632" s="6">
        <f t="shared" si="291"/>
        <v>1991.616603456062</v>
      </c>
      <c r="T632" s="11">
        <f t="shared" si="292"/>
        <v>1.3161249530485377</v>
      </c>
      <c r="V632" s="9">
        <v>43105</v>
      </c>
      <c r="W632">
        <v>169812.7984</v>
      </c>
      <c r="X632">
        <v>96048.672300000006</v>
      </c>
      <c r="Y632">
        <v>7677.6469999999999</v>
      </c>
      <c r="Z632">
        <v>68843.016300000003</v>
      </c>
      <c r="AC632" s="24">
        <f t="shared" si="293"/>
        <v>3.4466661443441071E-2</v>
      </c>
      <c r="AE632" s="5">
        <f t="shared" si="294"/>
        <v>701.6584337350763</v>
      </c>
      <c r="AF632" s="6">
        <f t="shared" si="295"/>
        <v>1991.616603456062</v>
      </c>
      <c r="AH632" s="1">
        <f t="shared" si="296"/>
        <v>43105</v>
      </c>
      <c r="AI632">
        <f t="shared" si="297"/>
        <v>0.35230597722347018</v>
      </c>
      <c r="AJ632">
        <f t="shared" ca="1" si="298"/>
        <v>0.36794517371953361</v>
      </c>
      <c r="AK632">
        <f t="shared" ca="1" si="299"/>
        <v>0.37171123498470759</v>
      </c>
      <c r="AL632">
        <f t="shared" ca="1" si="300"/>
        <v>0.3819962740636742</v>
      </c>
      <c r="AM632">
        <f t="shared" ca="1" si="301"/>
        <v>0.40352117499330986</v>
      </c>
      <c r="AN632">
        <f t="shared" ca="1" si="302"/>
        <v>0.41035107326313758</v>
      </c>
    </row>
    <row r="633" spans="2:40">
      <c r="B633" s="1">
        <v>43112</v>
      </c>
      <c r="C633">
        <v>46.411000000000001</v>
      </c>
      <c r="D633">
        <v>53.95</v>
      </c>
      <c r="E633">
        <v>0.83</v>
      </c>
      <c r="F633">
        <v>69.876000000000005</v>
      </c>
      <c r="G633">
        <v>32719.7</v>
      </c>
      <c r="I633" s="14">
        <f t="shared" si="284"/>
        <v>8.986943452940066E-2</v>
      </c>
      <c r="J633" s="15">
        <f t="shared" si="285"/>
        <v>3.1548757170172248E-2</v>
      </c>
      <c r="K633" s="15">
        <f t="shared" si="286"/>
        <v>-2.2379269729093099E-2</v>
      </c>
      <c r="L633" s="15">
        <f t="shared" si="287"/>
        <v>5.2075840837817466E-3</v>
      </c>
      <c r="M633" s="16">
        <f t="shared" si="288"/>
        <v>1.6445948002969946E-2</v>
      </c>
      <c r="O633" s="13">
        <f t="shared" si="289"/>
        <v>2.6061626513565389E-2</v>
      </c>
      <c r="Q633" s="5">
        <f t="shared" si="290"/>
        <v>2689.5294691632762</v>
      </c>
      <c r="R633" s="6">
        <f t="shared" si="291"/>
        <v>2024.3706265583519</v>
      </c>
      <c r="T633" s="11">
        <f t="shared" si="292"/>
        <v>1.328575624383449</v>
      </c>
      <c r="V633" s="9">
        <v>43112</v>
      </c>
      <c r="W633">
        <v>185073.33470000001</v>
      </c>
      <c r="X633">
        <v>99078.888500000001</v>
      </c>
      <c r="Y633">
        <v>7503.5147999999999</v>
      </c>
      <c r="Z633">
        <v>69200.539099999995</v>
      </c>
      <c r="AC633" s="24">
        <f t="shared" si="293"/>
        <v>5.3968593086223676E-2</v>
      </c>
      <c r="AE633" s="5">
        <f t="shared" si="294"/>
        <v>739.52595223084165</v>
      </c>
      <c r="AF633" s="6">
        <f t="shared" si="295"/>
        <v>2024.3706265583519</v>
      </c>
      <c r="AH633" s="1">
        <f t="shared" si="296"/>
        <v>43112</v>
      </c>
      <c r="AI633">
        <f t="shared" si="297"/>
        <v>0.36531154054932885</v>
      </c>
      <c r="AJ633">
        <f t="shared" ca="1" si="298"/>
        <v>0.36794517371953361</v>
      </c>
      <c r="AK633">
        <f t="shared" ca="1" si="299"/>
        <v>0.37171123498470759</v>
      </c>
      <c r="AL633">
        <f t="shared" ca="1" si="300"/>
        <v>0.3819962740636742</v>
      </c>
      <c r="AM633">
        <f t="shared" ca="1" si="301"/>
        <v>0.40352117499330986</v>
      </c>
      <c r="AN633">
        <f t="shared" ca="1" si="302"/>
        <v>0.41035107326313758</v>
      </c>
    </row>
    <row r="634" spans="2:40">
      <c r="B634" s="1">
        <v>43119</v>
      </c>
      <c r="C634">
        <v>46.656999999999996</v>
      </c>
      <c r="D634">
        <v>53.4</v>
      </c>
      <c r="E634">
        <v>0.89800000000000002</v>
      </c>
      <c r="F634">
        <v>71.319999999999993</v>
      </c>
      <c r="G634">
        <v>33591.699999999997</v>
      </c>
      <c r="I634" s="14">
        <f t="shared" si="284"/>
        <v>5.300467561569322E-3</v>
      </c>
      <c r="J634" s="15">
        <f t="shared" si="285"/>
        <v>-1.0194624652456019E-2</v>
      </c>
      <c r="K634" s="15">
        <f t="shared" si="286"/>
        <v>8.192771084337358E-2</v>
      </c>
      <c r="L634" s="15">
        <f t="shared" si="287"/>
        <v>2.0665178315873556E-2</v>
      </c>
      <c r="M634" s="16">
        <f t="shared" si="288"/>
        <v>2.6650611099734878E-2</v>
      </c>
      <c r="O634" s="13">
        <f t="shared" si="289"/>
        <v>2.442468301709011E-2</v>
      </c>
      <c r="Q634" s="5">
        <f t="shared" si="290"/>
        <v>2755.2203739127121</v>
      </c>
      <c r="R634" s="6">
        <f t="shared" si="291"/>
        <v>2078.3213408484853</v>
      </c>
      <c r="T634" s="11">
        <f t="shared" si="292"/>
        <v>1.3256950788889457</v>
      </c>
      <c r="V634" s="9">
        <v>43119</v>
      </c>
      <c r="W634">
        <v>186056.61670000001</v>
      </c>
      <c r="X634">
        <v>98068.816399999996</v>
      </c>
      <c r="Y634">
        <v>8120.8926000000001</v>
      </c>
      <c r="Z634">
        <v>70630.630699999994</v>
      </c>
      <c r="AC634" s="24">
        <f t="shared" si="293"/>
        <v>5.5858537779838588E-3</v>
      </c>
      <c r="AE634" s="5">
        <f t="shared" si="294"/>
        <v>743.65683606502739</v>
      </c>
      <c r="AF634" s="6">
        <f t="shared" si="295"/>
        <v>2078.3213408484853</v>
      </c>
      <c r="AH634" s="1">
        <f t="shared" si="296"/>
        <v>43119</v>
      </c>
      <c r="AI634">
        <f t="shared" si="297"/>
        <v>0.35781609968043998</v>
      </c>
      <c r="AJ634">
        <f t="shared" ca="1" si="298"/>
        <v>0.36794517371953361</v>
      </c>
      <c r="AK634">
        <f t="shared" ca="1" si="299"/>
        <v>0.37171123498470759</v>
      </c>
      <c r="AL634">
        <f t="shared" ca="1" si="300"/>
        <v>0.3819962740636742</v>
      </c>
      <c r="AM634">
        <f t="shared" ca="1" si="301"/>
        <v>0.40352117499330986</v>
      </c>
      <c r="AN634">
        <f t="shared" ca="1" si="302"/>
        <v>0.41035107326313758</v>
      </c>
    </row>
    <row r="635" spans="2:40">
      <c r="B635" s="1">
        <v>43126</v>
      </c>
      <c r="C635">
        <v>50.302</v>
      </c>
      <c r="D635">
        <v>55.25</v>
      </c>
      <c r="E635">
        <v>0.90700000000000003</v>
      </c>
      <c r="F635">
        <v>74.287999999999997</v>
      </c>
      <c r="G635">
        <v>35126.22</v>
      </c>
      <c r="I635" s="14">
        <f t="shared" si="284"/>
        <v>7.8123325546006095E-2</v>
      </c>
      <c r="J635" s="15">
        <f t="shared" si="285"/>
        <v>3.4644194756554336E-2</v>
      </c>
      <c r="K635" s="15">
        <f t="shared" si="286"/>
        <v>1.0022271714922093E-2</v>
      </c>
      <c r="L635" s="15">
        <f t="shared" si="287"/>
        <v>4.1615255187885669E-2</v>
      </c>
      <c r="M635" s="16">
        <f t="shared" si="288"/>
        <v>4.5681522518955742E-2</v>
      </c>
      <c r="O635" s="13">
        <f t="shared" si="289"/>
        <v>4.1101261801342048E-2</v>
      </c>
      <c r="Q635" s="5">
        <f t="shared" si="290"/>
        <v>2868.4634078212898</v>
      </c>
      <c r="R635" s="6">
        <f t="shared" si="291"/>
        <v>2173.2622239820817</v>
      </c>
      <c r="T635" s="11">
        <f t="shared" si="292"/>
        <v>1.3198883117589864</v>
      </c>
      <c r="V635" s="9">
        <v>43126</v>
      </c>
      <c r="W635">
        <v>200589.52439999999</v>
      </c>
      <c r="X635">
        <v>101466.3316</v>
      </c>
      <c r="Y635">
        <v>8200.0436000000009</v>
      </c>
      <c r="Z635">
        <v>73570.263200000001</v>
      </c>
      <c r="AC635" s="24">
        <f t="shared" si="293"/>
        <v>5.7742928986426141E-2</v>
      </c>
      <c r="AE635" s="5">
        <f t="shared" si="294"/>
        <v>786.5977599402006</v>
      </c>
      <c r="AF635" s="6">
        <f t="shared" si="295"/>
        <v>2173.2622239820817</v>
      </c>
      <c r="AH635" s="1">
        <f t="shared" si="296"/>
        <v>43126</v>
      </c>
      <c r="AI635">
        <f t="shared" si="297"/>
        <v>0.36194332706842564</v>
      </c>
      <c r="AJ635">
        <f t="shared" ca="1" si="298"/>
        <v>0.36557220621849534</v>
      </c>
      <c r="AK635">
        <f t="shared" ca="1" si="299"/>
        <v>0.37171123498470759</v>
      </c>
      <c r="AL635">
        <f t="shared" ca="1" si="300"/>
        <v>0.3819962740636742</v>
      </c>
      <c r="AM635">
        <f t="shared" ca="1" si="301"/>
        <v>0.40352117499330986</v>
      </c>
      <c r="AN635">
        <f t="shared" ca="1" si="302"/>
        <v>0.41035107326313758</v>
      </c>
    </row>
    <row r="636" spans="2:40">
      <c r="B636" s="1">
        <v>43133</v>
      </c>
      <c r="C636">
        <v>44.881999999999998</v>
      </c>
      <c r="D636">
        <v>50.25</v>
      </c>
      <c r="E636">
        <v>0.83199999999999996</v>
      </c>
      <c r="F636">
        <v>67.028000000000006</v>
      </c>
      <c r="G636">
        <v>32614.77</v>
      </c>
      <c r="I636" s="14">
        <f t="shared" si="284"/>
        <v>-0.10774919486302736</v>
      </c>
      <c r="J636" s="15">
        <f t="shared" si="285"/>
        <v>-9.0497737556561098E-2</v>
      </c>
      <c r="K636" s="15">
        <f t="shared" si="286"/>
        <v>-8.2690187431091577E-2</v>
      </c>
      <c r="L636" s="15">
        <f t="shared" si="287"/>
        <v>-9.7727762222700743E-2</v>
      </c>
      <c r="M636" s="16">
        <f t="shared" si="288"/>
        <v>-7.1497872529409645E-2</v>
      </c>
      <c r="O636" s="13">
        <f t="shared" si="289"/>
        <v>-9.4666220518345195E-2</v>
      </c>
      <c r="Q636" s="5">
        <f t="shared" si="290"/>
        <v>2596.9168183076758</v>
      </c>
      <c r="R636" s="6">
        <f t="shared" si="291"/>
        <v>2017.8785985188294</v>
      </c>
      <c r="T636" s="11">
        <f t="shared" si="292"/>
        <v>1.28695394272672</v>
      </c>
      <c r="V636" s="9">
        <v>43133</v>
      </c>
      <c r="W636">
        <v>178976.9865</v>
      </c>
      <c r="X636">
        <v>92283.858200000002</v>
      </c>
      <c r="Y636">
        <v>7519.3450000000003</v>
      </c>
      <c r="Z636">
        <v>66380.080900000001</v>
      </c>
      <c r="AC636" s="24">
        <f t="shared" si="293"/>
        <v>-0.10073245984293705</v>
      </c>
      <c r="AE636" s="5">
        <f t="shared" si="294"/>
        <v>707.36183267448007</v>
      </c>
      <c r="AF636" s="6">
        <f t="shared" si="295"/>
        <v>2017.8785985188294</v>
      </c>
      <c r="AH636" s="1">
        <f t="shared" si="296"/>
        <v>43133</v>
      </c>
      <c r="AI636">
        <f t="shared" si="297"/>
        <v>0.35054726939157804</v>
      </c>
      <c r="AJ636">
        <f t="shared" ca="1" si="298"/>
        <v>0.3647027782895475</v>
      </c>
      <c r="AK636">
        <f t="shared" ca="1" si="299"/>
        <v>0.37008861679617111</v>
      </c>
      <c r="AL636">
        <f t="shared" ca="1" si="300"/>
        <v>0.3819962740636742</v>
      </c>
      <c r="AM636">
        <f t="shared" ca="1" si="301"/>
        <v>0.40352117499330986</v>
      </c>
      <c r="AN636">
        <f t="shared" ca="1" si="302"/>
        <v>0.41035107326313758</v>
      </c>
    </row>
    <row r="637" spans="2:40">
      <c r="B637" s="1">
        <v>43140</v>
      </c>
      <c r="C637">
        <v>41.606999999999999</v>
      </c>
      <c r="D637">
        <v>47.95</v>
      </c>
      <c r="E637">
        <v>0.74399999999999999</v>
      </c>
      <c r="F637">
        <v>65.423000000000002</v>
      </c>
      <c r="G637">
        <v>30143.439999999999</v>
      </c>
      <c r="I637" s="14">
        <f t="shared" si="284"/>
        <v>-7.2969119023216455E-2</v>
      </c>
      <c r="J637" s="15">
        <f t="shared" si="285"/>
        <v>-4.5771144278606957E-2</v>
      </c>
      <c r="K637" s="15">
        <f t="shared" si="286"/>
        <v>-0.10576923076923073</v>
      </c>
      <c r="L637" s="15">
        <f t="shared" si="287"/>
        <v>-2.394521692427054E-2</v>
      </c>
      <c r="M637" s="16">
        <f t="shared" si="288"/>
        <v>-7.5773338275879398E-2</v>
      </c>
      <c r="O637" s="13">
        <f t="shared" si="289"/>
        <v>-6.211367774883117E-2</v>
      </c>
      <c r="Q637" s="5">
        <f t="shared" si="290"/>
        <v>2435.612763914793</v>
      </c>
      <c r="R637" s="6">
        <f t="shared" si="291"/>
        <v>1864.9772008736047</v>
      </c>
      <c r="T637" s="11">
        <f t="shared" si="292"/>
        <v>1.3059745517392318</v>
      </c>
      <c r="V637" s="9">
        <v>43140</v>
      </c>
      <c r="W637">
        <v>165919.00169999999</v>
      </c>
      <c r="X637">
        <v>88059.920400000003</v>
      </c>
      <c r="Y637">
        <v>6727.835</v>
      </c>
      <c r="Z637">
        <v>64791.090300000003</v>
      </c>
      <c r="AC637" s="24">
        <f t="shared" si="293"/>
        <v>-5.6983764549561687E-2</v>
      </c>
      <c r="AE637" s="5">
        <f t="shared" si="294"/>
        <v>667.05369255001108</v>
      </c>
      <c r="AF637" s="6">
        <f t="shared" si="295"/>
        <v>1864.9772008736047</v>
      </c>
      <c r="AH637" s="1">
        <f t="shared" si="296"/>
        <v>43140</v>
      </c>
      <c r="AI637">
        <f t="shared" si="297"/>
        <v>0.35767391270925214</v>
      </c>
      <c r="AJ637">
        <f t="shared" ca="1" si="298"/>
        <v>0.3645312374390472</v>
      </c>
      <c r="AK637">
        <f t="shared" ca="1" si="299"/>
        <v>0.36985699796190724</v>
      </c>
      <c r="AL637">
        <f t="shared" ca="1" si="300"/>
        <v>0.38158464832568556</v>
      </c>
      <c r="AM637">
        <f t="shared" ca="1" si="301"/>
        <v>0.40352117499330986</v>
      </c>
      <c r="AN637">
        <f t="shared" ca="1" si="302"/>
        <v>0.41035107326313758</v>
      </c>
    </row>
    <row r="638" spans="2:40">
      <c r="B638" s="1">
        <v>43147</v>
      </c>
      <c r="C638">
        <v>45.335999999999999</v>
      </c>
      <c r="D638">
        <v>51.6</v>
      </c>
      <c r="E638">
        <v>0.78600000000000003</v>
      </c>
      <c r="F638">
        <v>70.156000000000006</v>
      </c>
      <c r="G638">
        <v>32677.25</v>
      </c>
      <c r="I638" s="14">
        <f t="shared" si="284"/>
        <v>8.9624342057826878E-2</v>
      </c>
      <c r="J638" s="15">
        <f t="shared" si="285"/>
        <v>7.6120959332638183E-2</v>
      </c>
      <c r="K638" s="15">
        <f t="shared" si="286"/>
        <v>5.6451612903225756E-2</v>
      </c>
      <c r="L638" s="15">
        <f t="shared" si="287"/>
        <v>7.2344588294636525E-2</v>
      </c>
      <c r="M638" s="16">
        <f t="shared" si="288"/>
        <v>8.4058421998285615E-2</v>
      </c>
      <c r="O638" s="13">
        <f t="shared" si="289"/>
        <v>7.3635375647081835E-2</v>
      </c>
      <c r="Q638" s="5">
        <f t="shared" si="290"/>
        <v>2614.9600247164858</v>
      </c>
      <c r="R638" s="6">
        <f t="shared" si="291"/>
        <v>2021.7442414418197</v>
      </c>
      <c r="T638" s="11">
        <f t="shared" si="292"/>
        <v>1.2934178177016151</v>
      </c>
      <c r="V638" s="9">
        <v>43147</v>
      </c>
      <c r="W638">
        <v>180786.22529999999</v>
      </c>
      <c r="X638">
        <v>94763.126000000004</v>
      </c>
      <c r="Y638">
        <v>7107.7597999999998</v>
      </c>
      <c r="Z638">
        <v>69478.612500000003</v>
      </c>
      <c r="AC638" s="24">
        <f t="shared" si="293"/>
        <v>8.1845914142498893E-2</v>
      </c>
      <c r="AE638" s="5">
        <f t="shared" si="294"/>
        <v>721.64931179889618</v>
      </c>
      <c r="AF638" s="6">
        <f t="shared" si="295"/>
        <v>2021.7442414418197</v>
      </c>
      <c r="AH638" s="1">
        <f t="shared" si="296"/>
        <v>43147</v>
      </c>
      <c r="AI638">
        <f t="shared" si="297"/>
        <v>0.35694391852663193</v>
      </c>
      <c r="AJ638">
        <f t="shared" ca="1" si="298"/>
        <v>0.3622009636543832</v>
      </c>
      <c r="AK638">
        <f t="shared" ca="1" si="299"/>
        <v>0.3696330565756637</v>
      </c>
      <c r="AL638">
        <f t="shared" ca="1" si="300"/>
        <v>0.38158464832568556</v>
      </c>
      <c r="AM638">
        <f t="shared" ca="1" si="301"/>
        <v>0.40352117499330986</v>
      </c>
      <c r="AN638">
        <f t="shared" ca="1" si="302"/>
        <v>0.41035107326313758</v>
      </c>
    </row>
    <row r="639" spans="2:40">
      <c r="B639" s="1">
        <v>43154</v>
      </c>
      <c r="C639">
        <v>46.307000000000002</v>
      </c>
      <c r="D639">
        <v>51.05</v>
      </c>
      <c r="E639">
        <v>0.77400000000000002</v>
      </c>
      <c r="F639">
        <v>67.108000000000004</v>
      </c>
      <c r="G639">
        <v>32742.39</v>
      </c>
      <c r="I639" s="14">
        <f t="shared" si="284"/>
        <v>2.1417857773072146E-2</v>
      </c>
      <c r="J639" s="15">
        <f t="shared" si="285"/>
        <v>-1.06589147286823E-2</v>
      </c>
      <c r="K639" s="15">
        <f t="shared" si="286"/>
        <v>-1.5267175572519109E-2</v>
      </c>
      <c r="L639" s="15">
        <f t="shared" si="287"/>
        <v>-4.3446034551570811E-2</v>
      </c>
      <c r="M639" s="16">
        <f t="shared" si="288"/>
        <v>1.9934358001361119E-3</v>
      </c>
      <c r="O639" s="13">
        <f t="shared" si="289"/>
        <v>-1.1988566769925019E-2</v>
      </c>
      <c r="Q639" s="5">
        <f t="shared" si="290"/>
        <v>2583.6104018594874</v>
      </c>
      <c r="R639" s="6">
        <f t="shared" si="291"/>
        <v>2025.7744587914287</v>
      </c>
      <c r="T639" s="11">
        <f t="shared" si="292"/>
        <v>1.2753692251608613</v>
      </c>
      <c r="V639" s="9">
        <v>43154</v>
      </c>
      <c r="W639">
        <v>184660.35630000001</v>
      </c>
      <c r="X639">
        <v>93753.053899999999</v>
      </c>
      <c r="Y639">
        <v>6996.9484000000002</v>
      </c>
      <c r="Z639">
        <v>66459.530400000003</v>
      </c>
      <c r="AC639" s="24">
        <f t="shared" si="293"/>
        <v>-7.5284618102715165E-4</v>
      </c>
      <c r="AE639" s="5">
        <f t="shared" si="294"/>
        <v>721.10602087046755</v>
      </c>
      <c r="AF639" s="6">
        <f t="shared" si="295"/>
        <v>2025.7744587914287</v>
      </c>
      <c r="AH639" s="1">
        <f t="shared" si="296"/>
        <v>43154</v>
      </c>
      <c r="AI639">
        <f t="shared" si="297"/>
        <v>0.3559656000898922</v>
      </c>
      <c r="AJ639">
        <f t="shared" ca="1" si="298"/>
        <v>0.36175269811106003</v>
      </c>
      <c r="AK639">
        <f t="shared" ca="1" si="299"/>
        <v>0.3696330565756637</v>
      </c>
      <c r="AL639">
        <f t="shared" ca="1" si="300"/>
        <v>0.38158464832568556</v>
      </c>
      <c r="AM639">
        <f t="shared" ca="1" si="301"/>
        <v>0.40352117499330986</v>
      </c>
      <c r="AN639">
        <f t="shared" ca="1" si="302"/>
        <v>0.41035107326313758</v>
      </c>
    </row>
    <row r="640" spans="2:40">
      <c r="B640" s="1">
        <v>43161</v>
      </c>
      <c r="C640">
        <v>44.585999999999999</v>
      </c>
      <c r="D640">
        <v>48.95</v>
      </c>
      <c r="E640">
        <v>0.755</v>
      </c>
      <c r="F640">
        <v>63.859000000000002</v>
      </c>
      <c r="G640">
        <v>31900.7</v>
      </c>
      <c r="I640" s="14">
        <f t="shared" ref="I640:I703" si="303">+C640/C639-1</f>
        <v>-3.7165007450277621E-2</v>
      </c>
      <c r="J640" s="15">
        <f t="shared" ref="J640:J703" si="304">+D640/D639-1</f>
        <v>-4.1136141038197738E-2</v>
      </c>
      <c r="K640" s="15">
        <f t="shared" ref="K640:K703" si="305">+E640/E639-1</f>
        <v>-2.4547803617571029E-2</v>
      </c>
      <c r="L640" s="15">
        <f t="shared" ref="L640:L703" si="306">+F640/F639-1</f>
        <v>-4.8414496036240151E-2</v>
      </c>
      <c r="M640" s="16">
        <f t="shared" ref="M640:M703" si="307">+G640/G639-1</f>
        <v>-2.5706431326485313E-2</v>
      </c>
      <c r="O640" s="13">
        <f t="shared" ref="O640:O703" si="308">+AVERAGE(I640:L640)</f>
        <v>-3.7815862035571635E-2</v>
      </c>
      <c r="Q640" s="5">
        <f t="shared" ref="Q640:Q703" si="309">+Q639*(1+O640)</f>
        <v>2485.9089473491013</v>
      </c>
      <c r="R640" s="6">
        <f t="shared" ref="R640:R703" si="310">+R639*(1+M640)</f>
        <v>1973.699026783559</v>
      </c>
      <c r="T640" s="11">
        <f t="shared" ref="T640:T703" si="311">+Q640/R640</f>
        <v>1.2595177449118298</v>
      </c>
      <c r="V640" s="9">
        <v>43161</v>
      </c>
      <c r="W640">
        <v>177797.04810000001</v>
      </c>
      <c r="X640">
        <v>89896.415099999998</v>
      </c>
      <c r="Y640">
        <v>6822.8162000000002</v>
      </c>
      <c r="Z640">
        <v>63241.824500000002</v>
      </c>
      <c r="AC640" s="24">
        <f t="shared" ref="AC640:AC703" si="312">+SUMPRODUCT(I640:L640,W639:Z639)/SUM(W639:AA639)</f>
        <v>-4.0096942628754559E-2</v>
      </c>
      <c r="AE640" s="5">
        <f t="shared" ref="AE640:AE703" si="313">+AE639*(1+AC640)</f>
        <v>692.191874122375</v>
      </c>
      <c r="AF640" s="6">
        <f t="shared" ref="AF640:AF703" si="314">+AF639*(1+M640)</f>
        <v>1973.699026783559</v>
      </c>
      <c r="AH640" s="1">
        <f t="shared" ref="AH640:AH703" si="315">+B640</f>
        <v>43161</v>
      </c>
      <c r="AI640">
        <f t="shared" ref="AI640:AI703" si="316">+(AE640/$AE$6)/(AF640/$AF$6)</f>
        <v>0.35070791682478875</v>
      </c>
      <c r="AJ640">
        <f t="shared" ref="AJ640:AJ703" ca="1" si="317">+_xlfn.PERCENTILE.INC(OFFSET(AI640,-52,0,52,1),0.1)</f>
        <v>0.35820764142397571</v>
      </c>
      <c r="AK640">
        <f t="shared" ref="AK640:AK703" ca="1" si="318">+_xlfn.PERCENTILE.INC(OFFSET(AI640,-52,0,52,1),0.25)</f>
        <v>0.36896650057125635</v>
      </c>
      <c r="AL640">
        <f t="shared" ref="AL640:AL703" ca="1" si="319">+_xlfn.PERCENTILE.INC(OFFSET(AI640,-52,0,52,1),0.5)</f>
        <v>0.38158464832568556</v>
      </c>
      <c r="AM640">
        <f t="shared" ref="AM640:AM703" ca="1" si="320">+_xlfn.PERCENTILE.INC(OFFSET(AI640,-52,0,52,1),0.75)</f>
        <v>0.40352117499330986</v>
      </c>
      <c r="AN640">
        <f t="shared" ref="AN640:AN703" ca="1" si="321">+_xlfn.PERCENTILE.INC(OFFSET(AI640,-52,0,52,1),0.9)</f>
        <v>0.41035107326313758</v>
      </c>
    </row>
    <row r="641" spans="2:40">
      <c r="B641" s="1">
        <v>43168</v>
      </c>
      <c r="C641">
        <v>44.866999999999997</v>
      </c>
      <c r="D641">
        <v>52</v>
      </c>
      <c r="E641">
        <v>0.77700000000000002</v>
      </c>
      <c r="F641">
        <v>69.956000000000003</v>
      </c>
      <c r="G641">
        <v>33182.6</v>
      </c>
      <c r="I641" s="14">
        <f t="shared" si="303"/>
        <v>6.3024267707352255E-3</v>
      </c>
      <c r="J641" s="15">
        <f t="shared" si="304"/>
        <v>6.2308478038815007E-2</v>
      </c>
      <c r="K641" s="15">
        <f t="shared" si="305"/>
        <v>2.9139072847682135E-2</v>
      </c>
      <c r="L641" s="15">
        <f t="shared" si="306"/>
        <v>9.5475970497502338E-2</v>
      </c>
      <c r="M641" s="16">
        <f t="shared" si="307"/>
        <v>4.0184071195929816E-2</v>
      </c>
      <c r="O641" s="13">
        <f t="shared" si="308"/>
        <v>4.8306487038683676E-2</v>
      </c>
      <c r="Q641" s="5">
        <f t="shared" si="309"/>
        <v>2605.9944756935688</v>
      </c>
      <c r="R641" s="6">
        <f t="shared" si="310"/>
        <v>2053.0102889951668</v>
      </c>
      <c r="T641" s="11">
        <f t="shared" si="311"/>
        <v>1.2693528569547776</v>
      </c>
      <c r="V641" s="9">
        <v>43168</v>
      </c>
      <c r="W641">
        <v>178917.9895</v>
      </c>
      <c r="X641">
        <v>95497.723899999997</v>
      </c>
      <c r="Y641">
        <v>7028.6088</v>
      </c>
      <c r="Z641">
        <v>69279.988700000002</v>
      </c>
      <c r="AC641" s="24">
        <f t="shared" si="312"/>
        <v>3.8366945575981644E-2</v>
      </c>
      <c r="AE641" s="5">
        <f t="shared" si="313"/>
        <v>718.74916208496484</v>
      </c>
      <c r="AF641" s="6">
        <f t="shared" si="314"/>
        <v>2053.0102889951668</v>
      </c>
      <c r="AH641" s="1">
        <f t="shared" si="315"/>
        <v>43168</v>
      </c>
      <c r="AI641">
        <f t="shared" si="316"/>
        <v>0.35009525570217781</v>
      </c>
      <c r="AJ641">
        <f t="shared" ca="1" si="317"/>
        <v>0.3576881314063709</v>
      </c>
      <c r="AK641">
        <f t="shared" ca="1" si="318"/>
        <v>0.36825125987987839</v>
      </c>
      <c r="AL641">
        <f t="shared" ca="1" si="319"/>
        <v>0.38158464832568556</v>
      </c>
      <c r="AM641">
        <f t="shared" ca="1" si="320"/>
        <v>0.40352117499330986</v>
      </c>
      <c r="AN641">
        <f t="shared" ca="1" si="321"/>
        <v>0.41035107326313758</v>
      </c>
    </row>
    <row r="642" spans="2:40">
      <c r="B642" s="1">
        <v>43175</v>
      </c>
      <c r="C642">
        <v>42.85</v>
      </c>
      <c r="D642">
        <v>51.6</v>
      </c>
      <c r="E642">
        <v>0.72799999999999998</v>
      </c>
      <c r="F642">
        <v>68.992999999999995</v>
      </c>
      <c r="G642">
        <v>32555.08</v>
      </c>
      <c r="I642" s="14">
        <f t="shared" si="303"/>
        <v>-4.4955089486705013E-2</v>
      </c>
      <c r="J642" s="15">
        <f t="shared" si="304"/>
        <v>-7.692307692307665E-3</v>
      </c>
      <c r="K642" s="15">
        <f t="shared" si="305"/>
        <v>-6.3063063063063085E-2</v>
      </c>
      <c r="L642" s="15">
        <f t="shared" si="306"/>
        <v>-1.3765795642975753E-2</v>
      </c>
      <c r="M642" s="16">
        <f t="shared" si="307"/>
        <v>-1.891111606685425E-2</v>
      </c>
      <c r="O642" s="13">
        <f t="shared" si="308"/>
        <v>-3.2369063971262879E-2</v>
      </c>
      <c r="Q642" s="5">
        <f t="shared" si="309"/>
        <v>2521.6408738010859</v>
      </c>
      <c r="R642" s="6">
        <f t="shared" si="310"/>
        <v>2014.1855731335331</v>
      </c>
      <c r="T642" s="11">
        <f t="shared" si="311"/>
        <v>1.2519406888006295</v>
      </c>
      <c r="V642" s="9">
        <v>43175</v>
      </c>
      <c r="W642">
        <v>170874.74290000001</v>
      </c>
      <c r="X642">
        <v>94763.126000000004</v>
      </c>
      <c r="Y642">
        <v>6585.3631999999998</v>
      </c>
      <c r="Z642">
        <v>68326.594299999997</v>
      </c>
      <c r="AC642" s="24">
        <f t="shared" si="312"/>
        <v>-2.9010854267244243E-2</v>
      </c>
      <c r="AE642" s="5">
        <f t="shared" si="313"/>
        <v>697.89763488901406</v>
      </c>
      <c r="AF642" s="6">
        <f t="shared" si="314"/>
        <v>2014.1855731335331</v>
      </c>
      <c r="AH642" s="1">
        <f t="shared" si="315"/>
        <v>43175</v>
      </c>
      <c r="AI642">
        <f t="shared" si="316"/>
        <v>0.34649122910917901</v>
      </c>
      <c r="AJ642">
        <f t="shared" ca="1" si="317"/>
        <v>0.35701691794489393</v>
      </c>
      <c r="AK642">
        <f t="shared" ca="1" si="318"/>
        <v>0.36812052083004421</v>
      </c>
      <c r="AL642">
        <f t="shared" ca="1" si="319"/>
        <v>0.38158464832568556</v>
      </c>
      <c r="AM642">
        <f t="shared" ca="1" si="320"/>
        <v>0.40352117499330986</v>
      </c>
      <c r="AN642">
        <f t="shared" ca="1" si="321"/>
        <v>0.41035107326313758</v>
      </c>
    </row>
    <row r="643" spans="2:40">
      <c r="B643" s="1">
        <v>43182</v>
      </c>
      <c r="C643">
        <v>41.695999999999998</v>
      </c>
      <c r="D643">
        <v>49.25</v>
      </c>
      <c r="E643">
        <v>0.71199999999999997</v>
      </c>
      <c r="F643">
        <v>62.575000000000003</v>
      </c>
      <c r="G643">
        <v>31461.26</v>
      </c>
      <c r="I643" s="14">
        <f t="shared" si="303"/>
        <v>-2.6931155192532197E-2</v>
      </c>
      <c r="J643" s="15">
        <f t="shared" si="304"/>
        <v>-4.554263565891481E-2</v>
      </c>
      <c r="K643" s="15">
        <f t="shared" si="305"/>
        <v>-2.1978021978022011E-2</v>
      </c>
      <c r="L643" s="15">
        <f t="shared" si="306"/>
        <v>-9.3023929963909291E-2</v>
      </c>
      <c r="M643" s="16">
        <f t="shared" si="307"/>
        <v>-3.3599057351418105E-2</v>
      </c>
      <c r="O643" s="13">
        <f t="shared" si="308"/>
        <v>-4.6868935698344577E-2</v>
      </c>
      <c r="Q643" s="5">
        <f t="shared" si="309"/>
        <v>2403.4542498325854</v>
      </c>
      <c r="R643" s="6">
        <f t="shared" si="310"/>
        <v>1946.5108365454205</v>
      </c>
      <c r="T643" s="11">
        <f t="shared" si="311"/>
        <v>1.2347499971272329</v>
      </c>
      <c r="V643" s="9">
        <v>43182</v>
      </c>
      <c r="W643">
        <v>166272.98319999999</v>
      </c>
      <c r="X643">
        <v>90447.363500000007</v>
      </c>
      <c r="Y643">
        <v>6442.8914000000004</v>
      </c>
      <c r="Z643">
        <v>61970.632100000003</v>
      </c>
      <c r="AC643" s="24">
        <f t="shared" si="312"/>
        <v>-4.5274897021119954E-2</v>
      </c>
      <c r="AE643" s="5">
        <f t="shared" si="313"/>
        <v>666.30039133813079</v>
      </c>
      <c r="AF643" s="6">
        <f t="shared" si="314"/>
        <v>1946.5108365454205</v>
      </c>
      <c r="AH643" s="1">
        <f t="shared" si="315"/>
        <v>43182</v>
      </c>
      <c r="AI643">
        <f t="shared" si="316"/>
        <v>0.34230499970945477</v>
      </c>
      <c r="AJ643">
        <f t="shared" ca="1" si="317"/>
        <v>0.35606343193356615</v>
      </c>
      <c r="AK643">
        <f t="shared" ca="1" si="318"/>
        <v>0.36726653306807733</v>
      </c>
      <c r="AL643">
        <f t="shared" ca="1" si="319"/>
        <v>0.37909929912263396</v>
      </c>
      <c r="AM643">
        <f t="shared" ca="1" si="320"/>
        <v>0.40151975987395683</v>
      </c>
      <c r="AN643">
        <f t="shared" ca="1" si="321"/>
        <v>0.41035107326313758</v>
      </c>
    </row>
    <row r="644" spans="2:40">
      <c r="B644" s="1">
        <v>43189</v>
      </c>
      <c r="C644">
        <v>42.607999999999997</v>
      </c>
      <c r="D644">
        <v>48.25</v>
      </c>
      <c r="E644">
        <v>0.70699999999999996</v>
      </c>
      <c r="F644">
        <v>65.582999999999998</v>
      </c>
      <c r="G644">
        <v>31114.93</v>
      </c>
      <c r="I644" s="14">
        <f t="shared" si="303"/>
        <v>2.187260168841143E-2</v>
      </c>
      <c r="J644" s="15">
        <f t="shared" si="304"/>
        <v>-2.0304568527918732E-2</v>
      </c>
      <c r="K644" s="15">
        <f t="shared" si="305"/>
        <v>-7.0224719101124045E-3</v>
      </c>
      <c r="L644" s="15">
        <f t="shared" si="306"/>
        <v>4.8070315621254522E-2</v>
      </c>
      <c r="M644" s="16">
        <f t="shared" si="307"/>
        <v>-1.100814144125184E-2</v>
      </c>
      <c r="O644" s="13">
        <f t="shared" si="308"/>
        <v>1.0653969217908704E-2</v>
      </c>
      <c r="Q644" s="5">
        <f t="shared" si="309"/>
        <v>2429.0605774269534</v>
      </c>
      <c r="R644" s="6">
        <f t="shared" si="310"/>
        <v>1925.083369939799</v>
      </c>
      <c r="T644" s="11">
        <f t="shared" si="311"/>
        <v>1.2617950034563514</v>
      </c>
      <c r="V644" s="9">
        <v>43189</v>
      </c>
      <c r="W644">
        <v>169911.12659999999</v>
      </c>
      <c r="X644">
        <v>88610.868799999997</v>
      </c>
      <c r="Y644">
        <v>6395.4008000000003</v>
      </c>
      <c r="Z644">
        <v>64949.989399999999</v>
      </c>
      <c r="AC644" s="24">
        <f t="shared" si="312"/>
        <v>1.4560251321184691E-2</v>
      </c>
      <c r="AE644" s="5">
        <f t="shared" si="313"/>
        <v>676.00189249141772</v>
      </c>
      <c r="AF644" s="6">
        <f t="shared" si="314"/>
        <v>1925.083369939799</v>
      </c>
      <c r="AH644" s="1">
        <f t="shared" si="315"/>
        <v>43189</v>
      </c>
      <c r="AI644">
        <f t="shared" si="316"/>
        <v>0.35115460610547872</v>
      </c>
      <c r="AJ644">
        <f t="shared" ca="1" si="317"/>
        <v>0.35267193951011239</v>
      </c>
      <c r="AK644">
        <f t="shared" ca="1" si="318"/>
        <v>0.36514243992161183</v>
      </c>
      <c r="AL644">
        <f t="shared" ca="1" si="319"/>
        <v>0.37856366706921024</v>
      </c>
      <c r="AM644">
        <f t="shared" ca="1" si="320"/>
        <v>0.40077789944784803</v>
      </c>
      <c r="AN644">
        <f t="shared" ca="1" si="321"/>
        <v>0.41035107326313758</v>
      </c>
    </row>
    <row r="645" spans="2:40">
      <c r="B645" s="1">
        <v>43196</v>
      </c>
      <c r="C645">
        <v>42.337000000000003</v>
      </c>
      <c r="D645">
        <v>48.35</v>
      </c>
      <c r="E645">
        <v>0.68799999999999994</v>
      </c>
      <c r="F645">
        <v>67.87</v>
      </c>
      <c r="G645">
        <v>31738.77</v>
      </c>
      <c r="I645" s="14">
        <f t="shared" si="303"/>
        <v>-6.3603079233944815E-3</v>
      </c>
      <c r="J645" s="15">
        <f t="shared" si="304"/>
        <v>2.0725388601037231E-3</v>
      </c>
      <c r="K645" s="15">
        <f t="shared" si="305"/>
        <v>-2.6874115983026914E-2</v>
      </c>
      <c r="L645" s="15">
        <f t="shared" si="306"/>
        <v>3.4871841788268299E-2</v>
      </c>
      <c r="M645" s="16">
        <f t="shared" si="307"/>
        <v>2.0049538919097776E-2</v>
      </c>
      <c r="O645" s="13">
        <f t="shared" si="308"/>
        <v>9.2748918548765658E-4</v>
      </c>
      <c r="Q645" s="5">
        <f t="shared" si="309"/>
        <v>2431.313504843411</v>
      </c>
      <c r="R645" s="6">
        <f t="shared" si="310"/>
        <v>1963.680403887915</v>
      </c>
      <c r="T645" s="11">
        <f t="shared" si="311"/>
        <v>1.2381411455905063</v>
      </c>
      <c r="V645" s="9">
        <v>43196</v>
      </c>
      <c r="W645">
        <v>168829.51639999999</v>
      </c>
      <c r="X645">
        <v>88794.518299999996</v>
      </c>
      <c r="Y645">
        <v>6221.2686000000003</v>
      </c>
      <c r="Z645">
        <v>67214.300900000002</v>
      </c>
      <c r="AC645" s="24">
        <f t="shared" si="312"/>
        <v>3.6257521903919009E-3</v>
      </c>
      <c r="AE645" s="5">
        <f t="shared" si="313"/>
        <v>678.45290783382757</v>
      </c>
      <c r="AF645" s="6">
        <f t="shared" si="314"/>
        <v>1963.680403887915</v>
      </c>
      <c r="AH645" s="1">
        <f t="shared" si="315"/>
        <v>43196</v>
      </c>
      <c r="AI645">
        <f t="shared" si="316"/>
        <v>0.34550067642909221</v>
      </c>
      <c r="AJ645">
        <f t="shared" ca="1" si="317"/>
        <v>0.35126974321727789</v>
      </c>
      <c r="AK645">
        <f t="shared" ca="1" si="318"/>
        <v>0.36396218529595192</v>
      </c>
      <c r="AL645">
        <f t="shared" ca="1" si="319"/>
        <v>0.37760722620687015</v>
      </c>
      <c r="AM645">
        <f t="shared" ca="1" si="320"/>
        <v>0.39999731962108492</v>
      </c>
      <c r="AN645">
        <f t="shared" ca="1" si="321"/>
        <v>0.41035107326313758</v>
      </c>
    </row>
    <row r="646" spans="2:40">
      <c r="B646" s="1">
        <v>43203</v>
      </c>
      <c r="C646">
        <v>44.561</v>
      </c>
      <c r="D646">
        <v>47.45</v>
      </c>
      <c r="E646">
        <v>0.755</v>
      </c>
      <c r="F646">
        <v>65.944999999999993</v>
      </c>
      <c r="G646">
        <v>31593.11</v>
      </c>
      <c r="I646" s="14">
        <f t="shared" si="303"/>
        <v>5.2530883151852947E-2</v>
      </c>
      <c r="J646" s="15">
        <f t="shared" si="304"/>
        <v>-1.8614270941054833E-2</v>
      </c>
      <c r="K646" s="15">
        <f t="shared" si="305"/>
        <v>9.738372093023262E-2</v>
      </c>
      <c r="L646" s="15">
        <f t="shared" si="306"/>
        <v>-2.8363047001620956E-2</v>
      </c>
      <c r="M646" s="16">
        <f t="shared" si="307"/>
        <v>-4.5893397885299336E-3</v>
      </c>
      <c r="O646" s="13">
        <f t="shared" si="308"/>
        <v>2.5734321534852445E-2</v>
      </c>
      <c r="Q646" s="5">
        <f t="shared" si="309"/>
        <v>2493.8817083290805</v>
      </c>
      <c r="R646" s="6">
        <f t="shared" si="310"/>
        <v>1954.6684072783955</v>
      </c>
      <c r="T646" s="11">
        <f t="shared" si="311"/>
        <v>1.2758592194168956</v>
      </c>
      <c r="V646" s="9">
        <v>43203</v>
      </c>
      <c r="W646">
        <v>177698.7199</v>
      </c>
      <c r="X646">
        <v>87141.672999999995</v>
      </c>
      <c r="Y646">
        <v>6822.8162000000002</v>
      </c>
      <c r="Z646">
        <v>65307.512300000002</v>
      </c>
      <c r="AC646" s="24">
        <f t="shared" si="312"/>
        <v>1.7867979697301334E-2</v>
      </c>
      <c r="AE646" s="5">
        <f t="shared" si="313"/>
        <v>690.57549061657744</v>
      </c>
      <c r="AF646" s="6">
        <f t="shared" si="314"/>
        <v>1954.6684072783955</v>
      </c>
      <c r="AH646" s="1">
        <f t="shared" si="315"/>
        <v>43203</v>
      </c>
      <c r="AI646">
        <f t="shared" si="316"/>
        <v>0.35329546845140247</v>
      </c>
      <c r="AJ646">
        <f t="shared" ca="1" si="317"/>
        <v>0.35075258575285773</v>
      </c>
      <c r="AK646">
        <f t="shared" ca="1" si="318"/>
        <v>0.36189037458026851</v>
      </c>
      <c r="AL646">
        <f t="shared" ca="1" si="319"/>
        <v>0.37662803930925226</v>
      </c>
      <c r="AM646">
        <f t="shared" ca="1" si="320"/>
        <v>0.39910921871008764</v>
      </c>
      <c r="AN646">
        <f t="shared" ca="1" si="321"/>
        <v>0.40966917993626439</v>
      </c>
    </row>
    <row r="647" spans="2:40">
      <c r="B647" s="1">
        <v>43210</v>
      </c>
      <c r="C647">
        <v>45.098999999999997</v>
      </c>
      <c r="D647">
        <v>45.85</v>
      </c>
      <c r="E647">
        <v>0.76</v>
      </c>
      <c r="F647">
        <v>62.936</v>
      </c>
      <c r="G647">
        <v>31161.7</v>
      </c>
      <c r="I647" s="14">
        <f t="shared" si="303"/>
        <v>1.2073337671955287E-2</v>
      </c>
      <c r="J647" s="15">
        <f t="shared" si="304"/>
        <v>-3.3719704952581697E-2</v>
      </c>
      <c r="K647" s="15">
        <f t="shared" si="305"/>
        <v>6.6225165562914245E-3</v>
      </c>
      <c r="L647" s="15">
        <f t="shared" si="306"/>
        <v>-4.5628933201910638E-2</v>
      </c>
      <c r="M647" s="16">
        <f t="shared" si="307"/>
        <v>-1.3655192540398819E-2</v>
      </c>
      <c r="O647" s="13">
        <f t="shared" si="308"/>
        <v>-1.5163195981561406E-2</v>
      </c>
      <c r="Q647" s="5">
        <f t="shared" si="309"/>
        <v>2456.0664912308553</v>
      </c>
      <c r="R647" s="6">
        <f t="shared" si="310"/>
        <v>1927.9770338243743</v>
      </c>
      <c r="T647" s="11">
        <f t="shared" si="311"/>
        <v>1.2739085830078338</v>
      </c>
      <c r="V647" s="9">
        <v>43210</v>
      </c>
      <c r="W647">
        <v>179842.2746</v>
      </c>
      <c r="X647">
        <v>84203.281499999997</v>
      </c>
      <c r="Y647">
        <v>6870.3068000000003</v>
      </c>
      <c r="Z647">
        <v>62328.154999999999</v>
      </c>
      <c r="AC647" s="24">
        <f t="shared" si="312"/>
        <v>-1.1062393613886475E-2</v>
      </c>
      <c r="AE647" s="5">
        <f t="shared" si="313"/>
        <v>682.93607271927408</v>
      </c>
      <c r="AF647" s="6">
        <f t="shared" si="314"/>
        <v>1927.9770338243743</v>
      </c>
      <c r="AH647" s="1">
        <f t="shared" si="315"/>
        <v>43210</v>
      </c>
      <c r="AI647">
        <f t="shared" si="316"/>
        <v>0.35422417421881225</v>
      </c>
      <c r="AJ647">
        <f t="shared" ca="1" si="317"/>
        <v>0.35075258575285773</v>
      </c>
      <c r="AK647">
        <f t="shared" ca="1" si="318"/>
        <v>0.36075266275695789</v>
      </c>
      <c r="AL647">
        <f t="shared" ca="1" si="319"/>
        <v>0.37540529443723902</v>
      </c>
      <c r="AM647">
        <f t="shared" ca="1" si="320"/>
        <v>0.39823950513004147</v>
      </c>
      <c r="AN647">
        <f t="shared" ca="1" si="321"/>
        <v>0.4079681828736022</v>
      </c>
    </row>
    <row r="648" spans="2:40">
      <c r="B648" s="1">
        <v>43217</v>
      </c>
      <c r="C648">
        <v>45.03</v>
      </c>
      <c r="D648">
        <v>45.15</v>
      </c>
      <c r="E648">
        <v>0.70499999999999996</v>
      </c>
      <c r="F648">
        <v>62.615000000000002</v>
      </c>
      <c r="G648">
        <v>30006.35</v>
      </c>
      <c r="I648" s="14">
        <f t="shared" si="303"/>
        <v>-1.5299674050421874E-3</v>
      </c>
      <c r="J648" s="15">
        <f t="shared" si="304"/>
        <v>-1.5267175572519109E-2</v>
      </c>
      <c r="K648" s="15">
        <f t="shared" si="305"/>
        <v>-7.2368421052631637E-2</v>
      </c>
      <c r="L648" s="15">
        <f t="shared" si="306"/>
        <v>-5.1004194737510611E-3</v>
      </c>
      <c r="M648" s="16">
        <f t="shared" si="307"/>
        <v>-3.7075961837768845E-2</v>
      </c>
      <c r="O648" s="13">
        <f t="shared" si="308"/>
        <v>-2.3566495875985999E-2</v>
      </c>
      <c r="Q648" s="5">
        <f t="shared" si="309"/>
        <v>2398.1856103941159</v>
      </c>
      <c r="R648" s="6">
        <f t="shared" si="310"/>
        <v>1856.4954308942069</v>
      </c>
      <c r="T648" s="11">
        <f t="shared" si="311"/>
        <v>1.2917810464198107</v>
      </c>
      <c r="V648" s="9">
        <v>43217</v>
      </c>
      <c r="W648">
        <v>179566.95559999999</v>
      </c>
      <c r="X648">
        <v>82917.7353</v>
      </c>
      <c r="Y648">
        <v>6379.5706</v>
      </c>
      <c r="Z648">
        <v>62010.356800000001</v>
      </c>
      <c r="AC648" s="24">
        <f t="shared" si="312"/>
        <v>-7.1292865402026772E-3</v>
      </c>
      <c r="AE648" s="5">
        <f t="shared" si="313"/>
        <v>678.06722576821767</v>
      </c>
      <c r="AF648" s="6">
        <f t="shared" si="314"/>
        <v>1856.4954308942069</v>
      </c>
      <c r="AH648" s="1">
        <f t="shared" si="315"/>
        <v>43217</v>
      </c>
      <c r="AI648">
        <f t="shared" si="316"/>
        <v>0.36524044955048296</v>
      </c>
      <c r="AJ648">
        <f t="shared" ca="1" si="317"/>
        <v>0.35075258575285773</v>
      </c>
      <c r="AK648">
        <f t="shared" ca="1" si="318"/>
        <v>0.35778055293764299</v>
      </c>
      <c r="AL648">
        <f t="shared" ca="1" si="319"/>
        <v>0.37389038603939917</v>
      </c>
      <c r="AM648">
        <f t="shared" ca="1" si="320"/>
        <v>0.39766327389618122</v>
      </c>
      <c r="AN648">
        <f t="shared" ca="1" si="321"/>
        <v>0.40734196726172844</v>
      </c>
    </row>
    <row r="649" spans="2:40">
      <c r="B649" s="1">
        <v>43224</v>
      </c>
      <c r="C649">
        <v>42.741999999999997</v>
      </c>
      <c r="D649">
        <v>46.4</v>
      </c>
      <c r="E649">
        <v>0.67</v>
      </c>
      <c r="F649">
        <v>59.927999999999997</v>
      </c>
      <c r="G649">
        <v>28553.27</v>
      </c>
      <c r="I649" s="14">
        <f t="shared" si="303"/>
        <v>-5.0810570730624116E-2</v>
      </c>
      <c r="J649" s="15">
        <f t="shared" si="304"/>
        <v>2.7685492801771794E-2</v>
      </c>
      <c r="K649" s="15">
        <f t="shared" si="305"/>
        <v>-4.9645390070921835E-2</v>
      </c>
      <c r="L649" s="15">
        <f t="shared" si="306"/>
        <v>-4.2913040006388292E-2</v>
      </c>
      <c r="M649" s="16">
        <f t="shared" si="307"/>
        <v>-4.8425749882941349E-2</v>
      </c>
      <c r="O649" s="13">
        <f t="shared" si="308"/>
        <v>-2.8920877001540612E-2</v>
      </c>
      <c r="Q649" s="5">
        <f t="shared" si="309"/>
        <v>2328.827979329043</v>
      </c>
      <c r="R649" s="6">
        <f t="shared" si="310"/>
        <v>1766.5932474989006</v>
      </c>
      <c r="T649" s="11">
        <f t="shared" si="311"/>
        <v>1.3182593008470629</v>
      </c>
      <c r="V649" s="9">
        <v>43224</v>
      </c>
      <c r="W649">
        <v>170442.09880000001</v>
      </c>
      <c r="X649">
        <v>85213.353600000002</v>
      </c>
      <c r="Y649">
        <v>6062.9665999999997</v>
      </c>
      <c r="Z649">
        <v>59348.797599999998</v>
      </c>
      <c r="AC649" s="24">
        <f t="shared" si="312"/>
        <v>-2.9636755995617173E-2</v>
      </c>
      <c r="AE649" s="5">
        <f t="shared" si="313"/>
        <v>657.97151284949996</v>
      </c>
      <c r="AF649" s="6">
        <f t="shared" si="314"/>
        <v>1766.5932474989006</v>
      </c>
      <c r="AH649" s="1">
        <f t="shared" si="315"/>
        <v>43224</v>
      </c>
      <c r="AI649">
        <f t="shared" si="316"/>
        <v>0.37245218376162137</v>
      </c>
      <c r="AJ649">
        <f t="shared" ca="1" si="317"/>
        <v>0.35075258575285773</v>
      </c>
      <c r="AK649">
        <f t="shared" ca="1" si="318"/>
        <v>0.35778055293764299</v>
      </c>
      <c r="AL649">
        <f t="shared" ca="1" si="319"/>
        <v>0.37320097762643745</v>
      </c>
      <c r="AM649">
        <f t="shared" ca="1" si="320"/>
        <v>0.3948016075141525</v>
      </c>
      <c r="AN649">
        <f t="shared" ca="1" si="321"/>
        <v>0.4062959102926349</v>
      </c>
    </row>
    <row r="650" spans="2:40">
      <c r="B650" s="1">
        <v>43231</v>
      </c>
      <c r="C650">
        <v>49.527000000000001</v>
      </c>
      <c r="D650">
        <v>50.6</v>
      </c>
      <c r="E650">
        <v>0.70699999999999996</v>
      </c>
      <c r="F650">
        <v>66.546000000000006</v>
      </c>
      <c r="G650">
        <v>29852.06</v>
      </c>
      <c r="I650" s="14">
        <f t="shared" si="303"/>
        <v>0.15874315661410332</v>
      </c>
      <c r="J650" s="15">
        <f t="shared" si="304"/>
        <v>9.0517241379310498E-2</v>
      </c>
      <c r="K650" s="15">
        <f t="shared" si="305"/>
        <v>5.5223880597014885E-2</v>
      </c>
      <c r="L650" s="15">
        <f t="shared" si="306"/>
        <v>0.11043251902282747</v>
      </c>
      <c r="M650" s="16">
        <f t="shared" si="307"/>
        <v>4.5486558982561487E-2</v>
      </c>
      <c r="O650" s="13">
        <f t="shared" si="308"/>
        <v>0.10372919940331404</v>
      </c>
      <c r="Q650" s="5">
        <f t="shared" si="309"/>
        <v>2570.3954411728823</v>
      </c>
      <c r="R650" s="6">
        <f t="shared" si="310"/>
        <v>1846.9494954494542</v>
      </c>
      <c r="T650" s="11">
        <f t="shared" si="311"/>
        <v>1.3916977413328662</v>
      </c>
      <c r="V650" s="9">
        <v>43231</v>
      </c>
      <c r="W650">
        <v>197502.019</v>
      </c>
      <c r="X650">
        <v>92926.631299999994</v>
      </c>
      <c r="Y650">
        <v>6395.4008000000003</v>
      </c>
      <c r="Z650">
        <v>65903.383700000006</v>
      </c>
      <c r="AC650" s="24">
        <f t="shared" si="312"/>
        <v>0.1297505634012546</v>
      </c>
      <c r="AE650" s="5">
        <f t="shared" si="313"/>
        <v>743.34368734369843</v>
      </c>
      <c r="AF650" s="6">
        <f t="shared" si="314"/>
        <v>1846.9494954494542</v>
      </c>
      <c r="AH650" s="1">
        <f t="shared" si="315"/>
        <v>43231</v>
      </c>
      <c r="AI650">
        <f t="shared" si="316"/>
        <v>0.40247104166906639</v>
      </c>
      <c r="AJ650">
        <f t="shared" ca="1" si="317"/>
        <v>0.35075258575285773</v>
      </c>
      <c r="AK650">
        <f t="shared" ca="1" si="318"/>
        <v>0.35778055293764299</v>
      </c>
      <c r="AL650">
        <f t="shared" ca="1" si="319"/>
        <v>0.37266122743933805</v>
      </c>
      <c r="AM650">
        <f t="shared" ca="1" si="320"/>
        <v>0.39300367960597588</v>
      </c>
      <c r="AN650">
        <f t="shared" ca="1" si="321"/>
        <v>0.4062959102926349</v>
      </c>
    </row>
    <row r="651" spans="2:40">
      <c r="B651" s="1">
        <v>43238</v>
      </c>
      <c r="C651">
        <v>48.822000000000003</v>
      </c>
      <c r="D651">
        <v>53.2</v>
      </c>
      <c r="E651">
        <v>0.73699999999999999</v>
      </c>
      <c r="F651">
        <v>70.718000000000004</v>
      </c>
      <c r="G651">
        <v>31869.82</v>
      </c>
      <c r="I651" s="14">
        <f t="shared" si="303"/>
        <v>-1.4234659882488288E-2</v>
      </c>
      <c r="J651" s="15">
        <f t="shared" si="304"/>
        <v>5.1383399209486091E-2</v>
      </c>
      <c r="K651" s="15">
        <f t="shared" si="305"/>
        <v>4.2432814710042566E-2</v>
      </c>
      <c r="L651" s="15">
        <f t="shared" si="306"/>
        <v>6.269347519009405E-2</v>
      </c>
      <c r="M651" s="16">
        <f t="shared" si="307"/>
        <v>6.7591985276727939E-2</v>
      </c>
      <c r="O651" s="13">
        <f t="shared" si="308"/>
        <v>3.5568757306783605E-2</v>
      </c>
      <c r="Q651" s="5">
        <f t="shared" si="309"/>
        <v>2661.8212128024234</v>
      </c>
      <c r="R651" s="6">
        <f t="shared" si="310"/>
        <v>1971.7884785527337</v>
      </c>
      <c r="T651" s="11">
        <f t="shared" si="311"/>
        <v>1.3499527164070684</v>
      </c>
      <c r="V651" s="9">
        <v>43238</v>
      </c>
      <c r="W651">
        <v>194689.83249999999</v>
      </c>
      <c r="X651">
        <v>97701.517500000002</v>
      </c>
      <c r="Y651">
        <v>6664.5141999999996</v>
      </c>
      <c r="Z651">
        <v>70034.7592</v>
      </c>
      <c r="AC651" s="24">
        <f t="shared" si="312"/>
        <v>1.7552019847363754E-2</v>
      </c>
      <c r="AE651" s="5">
        <f t="shared" si="313"/>
        <v>756.39087049736759</v>
      </c>
      <c r="AF651" s="6">
        <f t="shared" si="314"/>
        <v>1971.7884785527337</v>
      </c>
      <c r="AH651" s="1">
        <f t="shared" si="315"/>
        <v>43238</v>
      </c>
      <c r="AI651">
        <f t="shared" si="316"/>
        <v>0.3836064967032104</v>
      </c>
      <c r="AJ651">
        <f t="shared" ca="1" si="317"/>
        <v>0.35075258575285773</v>
      </c>
      <c r="AK651">
        <f t="shared" ca="1" si="318"/>
        <v>0.35778055293764299</v>
      </c>
      <c r="AL651">
        <f t="shared" ca="1" si="319"/>
        <v>0.37266122743933805</v>
      </c>
      <c r="AM651">
        <f t="shared" ca="1" si="320"/>
        <v>0.39300367960597588</v>
      </c>
      <c r="AN651">
        <f t="shared" ca="1" si="321"/>
        <v>0.4062959102926349</v>
      </c>
    </row>
    <row r="652" spans="2:40">
      <c r="B652" s="1">
        <v>43245</v>
      </c>
      <c r="C652">
        <v>46.405999999999999</v>
      </c>
      <c r="D652">
        <v>51.35</v>
      </c>
      <c r="E652">
        <v>0.72299999999999998</v>
      </c>
      <c r="F652">
        <v>69.594999999999999</v>
      </c>
      <c r="G652">
        <v>29664.9</v>
      </c>
      <c r="I652" s="14">
        <f t="shared" si="303"/>
        <v>-4.9485887509729265E-2</v>
      </c>
      <c r="J652" s="15">
        <f t="shared" si="304"/>
        <v>-3.4774436090225569E-2</v>
      </c>
      <c r="K652" s="15">
        <f t="shared" si="305"/>
        <v>-1.8995929443690662E-2</v>
      </c>
      <c r="L652" s="15">
        <f t="shared" si="306"/>
        <v>-1.5879973981164697E-2</v>
      </c>
      <c r="M652" s="16">
        <f t="shared" si="307"/>
        <v>-6.9185204058259453E-2</v>
      </c>
      <c r="O652" s="13">
        <f t="shared" si="308"/>
        <v>-2.9784056756202548E-2</v>
      </c>
      <c r="Q652" s="5">
        <f t="shared" si="309"/>
        <v>2582.541378725452</v>
      </c>
      <c r="R652" s="6">
        <f t="shared" si="310"/>
        <v>1835.369890304338</v>
      </c>
      <c r="T652" s="11">
        <f t="shared" si="311"/>
        <v>1.4070958624570327</v>
      </c>
      <c r="V652" s="9">
        <v>43245</v>
      </c>
      <c r="W652">
        <v>185053.6691</v>
      </c>
      <c r="X652">
        <v>94304.002299999993</v>
      </c>
      <c r="Y652">
        <v>6537.8725999999997</v>
      </c>
      <c r="Z652">
        <v>68922.465800000005</v>
      </c>
      <c r="AC652" s="24">
        <f t="shared" si="312"/>
        <v>-3.8664388140069048E-2</v>
      </c>
      <c r="AE652" s="5">
        <f t="shared" si="313"/>
        <v>727.14548029485275</v>
      </c>
      <c r="AF652" s="6">
        <f t="shared" si="314"/>
        <v>1835.369890304338</v>
      </c>
      <c r="AH652" s="1">
        <f t="shared" si="315"/>
        <v>43245</v>
      </c>
      <c r="AI652">
        <f t="shared" si="316"/>
        <v>0.39618470594735467</v>
      </c>
      <c r="AJ652">
        <f t="shared" ca="1" si="317"/>
        <v>0.35075258575285773</v>
      </c>
      <c r="AK652">
        <f t="shared" ca="1" si="318"/>
        <v>0.35778055293764299</v>
      </c>
      <c r="AL652">
        <f t="shared" ca="1" si="319"/>
        <v>0.37266122743933805</v>
      </c>
      <c r="AM652">
        <f t="shared" ca="1" si="320"/>
        <v>0.3889979682534046</v>
      </c>
      <c r="AN652">
        <f t="shared" ca="1" si="321"/>
        <v>0.40417615685740549</v>
      </c>
    </row>
    <row r="653" spans="2:40">
      <c r="B653" s="1">
        <v>43252</v>
      </c>
      <c r="C653">
        <v>44.951000000000001</v>
      </c>
      <c r="D653">
        <v>48</v>
      </c>
      <c r="E653">
        <v>0.66300000000000003</v>
      </c>
      <c r="F653">
        <v>68.512</v>
      </c>
      <c r="G653">
        <v>28436.75</v>
      </c>
      <c r="I653" s="14">
        <f t="shared" si="303"/>
        <v>-3.1353704262379822E-2</v>
      </c>
      <c r="J653" s="15">
        <f t="shared" si="304"/>
        <v>-6.5238558909444966E-2</v>
      </c>
      <c r="K653" s="15">
        <f t="shared" si="305"/>
        <v>-8.2987551867219844E-2</v>
      </c>
      <c r="L653" s="15">
        <f t="shared" si="306"/>
        <v>-1.556146274876069E-2</v>
      </c>
      <c r="M653" s="16">
        <f t="shared" si="307"/>
        <v>-4.1400780046452201E-2</v>
      </c>
      <c r="O653" s="13">
        <f t="shared" si="308"/>
        <v>-4.8785319446951331E-2</v>
      </c>
      <c r="Q653" s="5">
        <f t="shared" si="309"/>
        <v>2456.5512725793606</v>
      </c>
      <c r="R653" s="6">
        <f t="shared" si="310"/>
        <v>1759.384145171967</v>
      </c>
      <c r="T653" s="11">
        <f t="shared" si="311"/>
        <v>1.3962563430621631</v>
      </c>
      <c r="V653" s="9">
        <v>43252</v>
      </c>
      <c r="W653">
        <v>179252.30540000001</v>
      </c>
      <c r="X653">
        <v>88151.7451</v>
      </c>
      <c r="Y653">
        <v>5999.6458000000002</v>
      </c>
      <c r="Z653">
        <v>67849.897200000007</v>
      </c>
      <c r="AC653" s="24">
        <f t="shared" si="312"/>
        <v>-3.8243469254327256E-2</v>
      </c>
      <c r="AE653" s="5">
        <f t="shared" si="313"/>
        <v>699.3369144757736</v>
      </c>
      <c r="AF653" s="6">
        <f t="shared" si="314"/>
        <v>1759.384145171967</v>
      </c>
      <c r="AH653" s="1">
        <f t="shared" si="315"/>
        <v>43252</v>
      </c>
      <c r="AI653">
        <f t="shared" si="316"/>
        <v>0.39748960816480389</v>
      </c>
      <c r="AJ653">
        <f t="shared" ca="1" si="317"/>
        <v>0.35075258575285773</v>
      </c>
      <c r="AK653">
        <f t="shared" ca="1" si="318"/>
        <v>0.35778055293764299</v>
      </c>
      <c r="AL653">
        <f t="shared" ca="1" si="319"/>
        <v>0.37266122743933805</v>
      </c>
      <c r="AM653">
        <f t="shared" ca="1" si="320"/>
        <v>0.3889979682534046</v>
      </c>
      <c r="AN653">
        <f t="shared" ca="1" si="321"/>
        <v>0.40231586119792723</v>
      </c>
    </row>
    <row r="654" spans="2:40">
      <c r="B654" s="1">
        <v>43259</v>
      </c>
      <c r="C654">
        <v>45.523000000000003</v>
      </c>
      <c r="D654">
        <v>50.6</v>
      </c>
      <c r="E654">
        <v>0.74099999999999999</v>
      </c>
      <c r="F654">
        <v>71.599999999999994</v>
      </c>
      <c r="G654">
        <v>31444.080000000002</v>
      </c>
      <c r="I654" s="14">
        <f t="shared" si="303"/>
        <v>1.2724967186491964E-2</v>
      </c>
      <c r="J654" s="15">
        <f t="shared" si="304"/>
        <v>5.4166666666666696E-2</v>
      </c>
      <c r="K654" s="15">
        <f t="shared" si="305"/>
        <v>0.11764705882352944</v>
      </c>
      <c r="L654" s="15">
        <f t="shared" si="306"/>
        <v>4.5072396076599519E-2</v>
      </c>
      <c r="M654" s="16">
        <f t="shared" si="307"/>
        <v>0.10575505288051557</v>
      </c>
      <c r="O654" s="13">
        <f t="shared" si="308"/>
        <v>5.7402772188321904E-2</v>
      </c>
      <c r="Q654" s="5">
        <f t="shared" si="309"/>
        <v>2597.5641256481658</v>
      </c>
      <c r="R654" s="6">
        <f t="shared" si="310"/>
        <v>1945.447908481769</v>
      </c>
      <c r="T654" s="11">
        <f t="shared" si="311"/>
        <v>1.3352010682595503</v>
      </c>
      <c r="V654" s="9">
        <v>43259</v>
      </c>
      <c r="W654">
        <v>181533.5196</v>
      </c>
      <c r="X654">
        <v>92926.631299999994</v>
      </c>
      <c r="Y654">
        <v>6696.1746000000003</v>
      </c>
      <c r="Z654">
        <v>70908.703999999998</v>
      </c>
      <c r="AC654" s="24">
        <f t="shared" si="312"/>
        <v>3.1706227351251635E-2</v>
      </c>
      <c r="AE654" s="5">
        <f t="shared" si="313"/>
        <v>721.51024968126524</v>
      </c>
      <c r="AF654" s="6">
        <f t="shared" si="314"/>
        <v>1945.447908481769</v>
      </c>
      <c r="AH654" s="1">
        <f t="shared" si="315"/>
        <v>43259</v>
      </c>
      <c r="AI654">
        <f t="shared" si="316"/>
        <v>0.37087101974595305</v>
      </c>
      <c r="AJ654">
        <f t="shared" ca="1" si="317"/>
        <v>0.35075258575285773</v>
      </c>
      <c r="AK654">
        <f t="shared" ca="1" si="318"/>
        <v>0.35778055293764299</v>
      </c>
      <c r="AL654">
        <f t="shared" ca="1" si="319"/>
        <v>0.37266122743933805</v>
      </c>
      <c r="AM654">
        <f t="shared" ca="1" si="320"/>
        <v>0.3889979682534046</v>
      </c>
      <c r="AN654">
        <f t="shared" ca="1" si="321"/>
        <v>0.40080259631323312</v>
      </c>
    </row>
    <row r="655" spans="2:40">
      <c r="B655" s="1">
        <v>43266</v>
      </c>
      <c r="C655">
        <v>47.445999999999998</v>
      </c>
      <c r="D655">
        <v>50.45</v>
      </c>
      <c r="E655">
        <v>0.68600000000000005</v>
      </c>
      <c r="F655">
        <v>67.790000000000006</v>
      </c>
      <c r="G655">
        <v>30147.65</v>
      </c>
      <c r="I655" s="14">
        <f t="shared" si="303"/>
        <v>4.2242382971245274E-2</v>
      </c>
      <c r="J655" s="15">
        <f t="shared" si="304"/>
        <v>-2.9644268774703386E-3</v>
      </c>
      <c r="K655" s="15">
        <f t="shared" si="305"/>
        <v>-7.4224021592442568E-2</v>
      </c>
      <c r="L655" s="15">
        <f t="shared" si="306"/>
        <v>-5.321229050279308E-2</v>
      </c>
      <c r="M655" s="16">
        <f t="shared" si="307"/>
        <v>-4.1229700471440145E-2</v>
      </c>
      <c r="O655" s="13">
        <f t="shared" si="308"/>
        <v>-2.2039589000365178E-2</v>
      </c>
      <c r="Q655" s="5">
        <f t="shared" si="309"/>
        <v>2540.3148799167875</v>
      </c>
      <c r="R655" s="6">
        <f t="shared" si="310"/>
        <v>1865.237673932276</v>
      </c>
      <c r="T655" s="11">
        <f t="shared" si="311"/>
        <v>1.361925568746057</v>
      </c>
      <c r="V655" s="9">
        <v>43266</v>
      </c>
      <c r="W655">
        <v>189203.11910000001</v>
      </c>
      <c r="X655">
        <v>92651.157099999997</v>
      </c>
      <c r="Y655">
        <v>6205.4384</v>
      </c>
      <c r="Z655">
        <v>67134.8514</v>
      </c>
      <c r="AC655" s="24">
        <f t="shared" si="312"/>
        <v>8.8696758479985087E-3</v>
      </c>
      <c r="AE655" s="5">
        <f t="shared" si="313"/>
        <v>727.90981171694648</v>
      </c>
      <c r="AF655" s="6">
        <f t="shared" si="314"/>
        <v>1865.237673932276</v>
      </c>
      <c r="AH655" s="1">
        <f t="shared" si="315"/>
        <v>43266</v>
      </c>
      <c r="AI655">
        <f t="shared" si="316"/>
        <v>0.39025043397411868</v>
      </c>
      <c r="AJ655">
        <f t="shared" ca="1" si="317"/>
        <v>0.35075258575285773</v>
      </c>
      <c r="AK655">
        <f t="shared" ca="1" si="318"/>
        <v>0.35778055293764299</v>
      </c>
      <c r="AL655">
        <f t="shared" ca="1" si="319"/>
        <v>0.37166160175378721</v>
      </c>
      <c r="AM655">
        <f t="shared" ca="1" si="320"/>
        <v>0.38733909116830134</v>
      </c>
      <c r="AN655">
        <f t="shared" ca="1" si="321"/>
        <v>0.39966701560616669</v>
      </c>
    </row>
    <row r="656" spans="2:40">
      <c r="B656" s="1">
        <v>43273</v>
      </c>
      <c r="C656">
        <v>45.173000000000002</v>
      </c>
      <c r="D656">
        <v>47.55</v>
      </c>
      <c r="E656">
        <v>0.70699999999999996</v>
      </c>
      <c r="F656">
        <v>69.113</v>
      </c>
      <c r="G656">
        <v>30210.61</v>
      </c>
      <c r="I656" s="14">
        <f t="shared" si="303"/>
        <v>-4.7907094380980397E-2</v>
      </c>
      <c r="J656" s="15">
        <f t="shared" si="304"/>
        <v>-5.7482656095143803E-2</v>
      </c>
      <c r="K656" s="15">
        <f t="shared" si="305"/>
        <v>3.0612244897959107E-2</v>
      </c>
      <c r="L656" s="15">
        <f t="shared" si="306"/>
        <v>1.9516152824900379E-2</v>
      </c>
      <c r="M656" s="16">
        <f t="shared" si="307"/>
        <v>2.0883883155071725E-3</v>
      </c>
      <c r="O656" s="13">
        <f t="shared" si="308"/>
        <v>-1.3815338188316179E-2</v>
      </c>
      <c r="Q656" s="5">
        <f t="shared" si="309"/>
        <v>2505.2195707459255</v>
      </c>
      <c r="R656" s="6">
        <f t="shared" si="310"/>
        <v>1869.1330144961601</v>
      </c>
      <c r="T656" s="11">
        <f t="shared" si="311"/>
        <v>1.3403110165603851</v>
      </c>
      <c r="V656" s="9">
        <v>43273</v>
      </c>
      <c r="W656">
        <v>180137.2592</v>
      </c>
      <c r="X656">
        <v>87325.322499999995</v>
      </c>
      <c r="Y656">
        <v>6395.4008000000003</v>
      </c>
      <c r="Z656">
        <v>68445.768599999996</v>
      </c>
      <c r="AC656" s="24">
        <f t="shared" si="312"/>
        <v>-3.6289490601319169E-2</v>
      </c>
      <c r="AE656" s="5">
        <f t="shared" si="313"/>
        <v>701.49433544603642</v>
      </c>
      <c r="AF656" s="6">
        <f t="shared" si="314"/>
        <v>1869.1330144961601</v>
      </c>
      <c r="AH656" s="1">
        <f t="shared" si="315"/>
        <v>43273</v>
      </c>
      <c r="AI656">
        <f t="shared" si="316"/>
        <v>0.37530466264602891</v>
      </c>
      <c r="AJ656">
        <f t="shared" ca="1" si="317"/>
        <v>0.35075258575285773</v>
      </c>
      <c r="AK656">
        <f t="shared" ca="1" si="318"/>
        <v>0.35778055293764299</v>
      </c>
      <c r="AL656">
        <f t="shared" ca="1" si="319"/>
        <v>0.37166160175378721</v>
      </c>
      <c r="AM656">
        <f t="shared" ca="1" si="320"/>
        <v>0.38733909116830134</v>
      </c>
      <c r="AN656">
        <f t="shared" ca="1" si="321"/>
        <v>0.39875961271675475</v>
      </c>
    </row>
    <row r="657" spans="2:40">
      <c r="B657" s="1">
        <v>43280</v>
      </c>
      <c r="C657">
        <v>38.466000000000001</v>
      </c>
      <c r="D657">
        <v>40.950000000000003</v>
      </c>
      <c r="E657">
        <v>0.56000000000000005</v>
      </c>
      <c r="F657">
        <v>55.475000000000001</v>
      </c>
      <c r="G657">
        <v>26037.01</v>
      </c>
      <c r="I657" s="14">
        <f t="shared" si="303"/>
        <v>-0.14847364576184885</v>
      </c>
      <c r="J657" s="15">
        <f t="shared" si="304"/>
        <v>-0.13880126182965291</v>
      </c>
      <c r="K657" s="15">
        <f t="shared" si="305"/>
        <v>-0.20792079207920777</v>
      </c>
      <c r="L657" s="15">
        <f t="shared" si="306"/>
        <v>-0.19732901190803465</v>
      </c>
      <c r="M657" s="16">
        <f t="shared" si="307"/>
        <v>-0.13815013996738235</v>
      </c>
      <c r="O657" s="13">
        <f t="shared" si="308"/>
        <v>-0.17313117789468604</v>
      </c>
      <c r="Q657" s="5">
        <f t="shared" si="309"/>
        <v>2071.4879555778639</v>
      </c>
      <c r="R657" s="6">
        <f t="shared" si="310"/>
        <v>1610.9120269258603</v>
      </c>
      <c r="T657" s="11">
        <f t="shared" si="311"/>
        <v>1.2859100440952886</v>
      </c>
      <c r="V657" s="9">
        <v>43280</v>
      </c>
      <c r="W657">
        <v>153391.98929999999</v>
      </c>
      <c r="X657">
        <v>75204.457599999994</v>
      </c>
      <c r="Y657">
        <v>5065.6639999999998</v>
      </c>
      <c r="Z657">
        <v>54939.3488</v>
      </c>
      <c r="AC657" s="24">
        <f t="shared" si="312"/>
        <v>-0.156885728182067</v>
      </c>
      <c r="AE657" s="5">
        <f t="shared" si="313"/>
        <v>591.4398858139898</v>
      </c>
      <c r="AF657" s="6">
        <f t="shared" si="314"/>
        <v>1610.9120269258603</v>
      </c>
      <c r="AH657" s="1">
        <f t="shared" si="315"/>
        <v>43280</v>
      </c>
      <c r="AI657">
        <f t="shared" si="316"/>
        <v>0.36714598682502098</v>
      </c>
      <c r="AJ657">
        <f t="shared" ca="1" si="317"/>
        <v>0.35075258575285773</v>
      </c>
      <c r="AK657">
        <f t="shared" ca="1" si="318"/>
        <v>0.35778055293764299</v>
      </c>
      <c r="AL657">
        <f t="shared" ca="1" si="319"/>
        <v>0.37166160175378721</v>
      </c>
      <c r="AM657">
        <f t="shared" ca="1" si="320"/>
        <v>0.38657313076642696</v>
      </c>
      <c r="AN657">
        <f t="shared" ca="1" si="321"/>
        <v>0.39753855558411777</v>
      </c>
    </row>
    <row r="658" spans="2:40">
      <c r="B658" s="1">
        <v>43287</v>
      </c>
      <c r="C658">
        <v>40.177</v>
      </c>
      <c r="D658">
        <v>41.85</v>
      </c>
      <c r="E658">
        <v>0.65500000000000003</v>
      </c>
      <c r="F658">
        <v>62.534999999999997</v>
      </c>
      <c r="G658">
        <v>27611.040000000001</v>
      </c>
      <c r="I658" s="14">
        <f t="shared" si="303"/>
        <v>4.4480840222534068E-2</v>
      </c>
      <c r="J658" s="15">
        <f t="shared" si="304"/>
        <v>2.19780219780219E-2</v>
      </c>
      <c r="K658" s="15">
        <f t="shared" si="305"/>
        <v>0.16964285714285698</v>
      </c>
      <c r="L658" s="15">
        <f t="shared" si="306"/>
        <v>0.12726453357368173</v>
      </c>
      <c r="M658" s="16">
        <f t="shared" si="307"/>
        <v>6.0453562064154198E-2</v>
      </c>
      <c r="O658" s="13">
        <f t="shared" si="308"/>
        <v>9.084156322927367E-2</v>
      </c>
      <c r="Q658" s="5">
        <f t="shared" si="309"/>
        <v>2259.665159673169</v>
      </c>
      <c r="R658" s="6">
        <f t="shared" si="310"/>
        <v>1708.2973971255153</v>
      </c>
      <c r="T658" s="11">
        <f t="shared" si="311"/>
        <v>1.3227586504992741</v>
      </c>
      <c r="V658" s="9">
        <v>43287</v>
      </c>
      <c r="W658">
        <v>160215.9662</v>
      </c>
      <c r="X658">
        <v>76857.302800000005</v>
      </c>
      <c r="Y658">
        <v>5920.4948000000004</v>
      </c>
      <c r="Z658">
        <v>61930.907299999999</v>
      </c>
      <c r="AC658" s="24">
        <f t="shared" si="312"/>
        <v>5.6572943603886761E-2</v>
      </c>
      <c r="AE658" s="5">
        <f t="shared" si="313"/>
        <v>624.89938111923379</v>
      </c>
      <c r="AF658" s="6">
        <f t="shared" si="314"/>
        <v>1708.2973971255153</v>
      </c>
      <c r="AH658" s="1">
        <f t="shared" si="315"/>
        <v>43287</v>
      </c>
      <c r="AI658">
        <f t="shared" si="316"/>
        <v>0.36580245463742278</v>
      </c>
      <c r="AJ658">
        <f t="shared" ca="1" si="317"/>
        <v>0.35075258575285773</v>
      </c>
      <c r="AK658">
        <f t="shared" ca="1" si="318"/>
        <v>0.35778055293764299</v>
      </c>
      <c r="AL658">
        <f t="shared" ca="1" si="319"/>
        <v>0.37051403902819335</v>
      </c>
      <c r="AM658">
        <f t="shared" ca="1" si="320"/>
        <v>0.3842960429593697</v>
      </c>
      <c r="AN658">
        <f t="shared" ca="1" si="321"/>
        <v>0.39735911794305895</v>
      </c>
    </row>
    <row r="659" spans="2:40">
      <c r="B659" s="1">
        <v>43294</v>
      </c>
      <c r="C659">
        <v>40.536999999999999</v>
      </c>
      <c r="D659">
        <v>41.5</v>
      </c>
      <c r="E659">
        <v>0.61099999999999999</v>
      </c>
      <c r="F659">
        <v>62.207999999999998</v>
      </c>
      <c r="G659">
        <v>26514.16</v>
      </c>
      <c r="I659" s="14">
        <f t="shared" si="303"/>
        <v>8.9603504492619113E-3</v>
      </c>
      <c r="J659" s="15">
        <f t="shared" si="304"/>
        <v>-8.3632019115890133E-3</v>
      </c>
      <c r="K659" s="15">
        <f t="shared" si="305"/>
        <v>-6.7175572519084015E-2</v>
      </c>
      <c r="L659" s="15">
        <f t="shared" si="306"/>
        <v>-5.2290717198368863E-3</v>
      </c>
      <c r="M659" s="16">
        <f t="shared" si="307"/>
        <v>-3.9726138530095212E-2</v>
      </c>
      <c r="O659" s="13">
        <f t="shared" si="308"/>
        <v>-1.7951873925312001E-2</v>
      </c>
      <c r="Q659" s="5">
        <f t="shared" si="309"/>
        <v>2219.0999356132966</v>
      </c>
      <c r="R659" s="6">
        <f t="shared" si="310"/>
        <v>1640.4333380767059</v>
      </c>
      <c r="T659" s="11">
        <f t="shared" si="311"/>
        <v>1.3527522783797097</v>
      </c>
      <c r="V659" s="9">
        <v>43294</v>
      </c>
      <c r="W659">
        <v>161651.55790000001</v>
      </c>
      <c r="X659">
        <v>76214.529599999994</v>
      </c>
      <c r="Y659">
        <v>5524.7398000000003</v>
      </c>
      <c r="Z659">
        <v>60699.439599999998</v>
      </c>
      <c r="AC659" s="24">
        <f t="shared" si="312"/>
        <v>2.3371109668808923E-4</v>
      </c>
      <c r="AE659" s="5">
        <f t="shared" si="313"/>
        <v>625.04542703891491</v>
      </c>
      <c r="AF659" s="6">
        <f t="shared" si="314"/>
        <v>1640.4333380767059</v>
      </c>
      <c r="AH659" s="1">
        <f t="shared" si="315"/>
        <v>43294</v>
      </c>
      <c r="AI659">
        <f t="shared" si="316"/>
        <v>0.38102458206057749</v>
      </c>
      <c r="AJ659">
        <f t="shared" ca="1" si="317"/>
        <v>0.35075258575285773</v>
      </c>
      <c r="AK659">
        <f t="shared" ca="1" si="318"/>
        <v>0.35778055293764299</v>
      </c>
      <c r="AL659">
        <f t="shared" ca="1" si="319"/>
        <v>0.3700201752819085</v>
      </c>
      <c r="AM659">
        <f t="shared" ca="1" si="320"/>
        <v>0.38358524253914372</v>
      </c>
      <c r="AN659">
        <f t="shared" ca="1" si="321"/>
        <v>0.39595498321496408</v>
      </c>
    </row>
    <row r="660" spans="2:40">
      <c r="B660" s="1">
        <v>43301</v>
      </c>
      <c r="C660">
        <v>44.344000000000001</v>
      </c>
      <c r="D660">
        <v>42.55</v>
      </c>
      <c r="E660">
        <v>0.66</v>
      </c>
      <c r="F660">
        <v>64.569000000000003</v>
      </c>
      <c r="G660">
        <v>27625.34</v>
      </c>
      <c r="I660" s="14">
        <f t="shared" si="303"/>
        <v>9.3914201840294087E-2</v>
      </c>
      <c r="J660" s="15">
        <f t="shared" si="304"/>
        <v>2.5301204819277112E-2</v>
      </c>
      <c r="K660" s="15">
        <f t="shared" si="305"/>
        <v>8.0196399345335623E-2</v>
      </c>
      <c r="L660" s="15">
        <f t="shared" si="306"/>
        <v>3.7953317901234573E-2</v>
      </c>
      <c r="M660" s="16">
        <f t="shared" si="307"/>
        <v>4.1908927154395981E-2</v>
      </c>
      <c r="O660" s="13">
        <f t="shared" si="308"/>
        <v>5.9341280976535349E-2</v>
      </c>
      <c r="Q660" s="5">
        <f t="shared" si="309"/>
        <v>2350.7841684075365</v>
      </c>
      <c r="R660" s="6">
        <f t="shared" si="310"/>
        <v>1709.1821393438051</v>
      </c>
      <c r="T660" s="11">
        <f t="shared" si="311"/>
        <v>1.3753854046883836</v>
      </c>
      <c r="V660" s="9">
        <v>43301</v>
      </c>
      <c r="W660">
        <v>176833.43169999999</v>
      </c>
      <c r="X660">
        <v>78142.849100000007</v>
      </c>
      <c r="Y660">
        <v>5967.9853999999996</v>
      </c>
      <c r="Z660">
        <v>63003.475899999998</v>
      </c>
      <c r="AC660" s="24">
        <f t="shared" si="312"/>
        <v>6.5298064384968643E-2</v>
      </c>
      <c r="AE660" s="5">
        <f t="shared" si="313"/>
        <v>665.85968357723209</v>
      </c>
      <c r="AF660" s="6">
        <f t="shared" si="314"/>
        <v>1709.1821393438051</v>
      </c>
      <c r="AH660" s="1">
        <f t="shared" si="315"/>
        <v>43301</v>
      </c>
      <c r="AI660">
        <f t="shared" si="316"/>
        <v>0.38957795559042707</v>
      </c>
      <c r="AJ660">
        <f t="shared" ca="1" si="317"/>
        <v>0.35075258575285773</v>
      </c>
      <c r="AK660">
        <f t="shared" ca="1" si="318"/>
        <v>0.35778055293764299</v>
      </c>
      <c r="AL660">
        <f t="shared" ca="1" si="319"/>
        <v>0.3700201752819085</v>
      </c>
      <c r="AM660">
        <f t="shared" ca="1" si="320"/>
        <v>0.38166297599988014</v>
      </c>
      <c r="AN660">
        <f t="shared" ca="1" si="321"/>
        <v>0.39376963875445237</v>
      </c>
    </row>
    <row r="661" spans="2:40">
      <c r="B661" s="1">
        <v>43308</v>
      </c>
      <c r="C661">
        <v>44.719000000000001</v>
      </c>
      <c r="D661">
        <v>46.25</v>
      </c>
      <c r="E661">
        <v>0.71099999999999997</v>
      </c>
      <c r="F661">
        <v>73.933000000000007</v>
      </c>
      <c r="G661">
        <v>29259.02</v>
      </c>
      <c r="I661" s="14">
        <f t="shared" si="303"/>
        <v>8.4566119429911879E-3</v>
      </c>
      <c r="J661" s="15">
        <f t="shared" si="304"/>
        <v>8.6956521739130599E-2</v>
      </c>
      <c r="K661" s="15">
        <f t="shared" si="305"/>
        <v>7.727272727272716E-2</v>
      </c>
      <c r="L661" s="15">
        <f t="shared" si="306"/>
        <v>0.14502315352568584</v>
      </c>
      <c r="M661" s="16">
        <f t="shared" si="307"/>
        <v>5.9137009716441424E-2</v>
      </c>
      <c r="O661" s="13">
        <f t="shared" si="308"/>
        <v>7.9427253620133698E-2</v>
      </c>
      <c r="Q661" s="5">
        <f t="shared" si="309"/>
        <v>2537.5004987578368</v>
      </c>
      <c r="R661" s="6">
        <f t="shared" si="310"/>
        <v>1810.2580601253478</v>
      </c>
      <c r="T661" s="11">
        <f t="shared" si="311"/>
        <v>1.4017341254550926</v>
      </c>
      <c r="V661" s="9">
        <v>43308</v>
      </c>
      <c r="W661">
        <v>178328.0203</v>
      </c>
      <c r="X661">
        <v>84937.879400000005</v>
      </c>
      <c r="Y661">
        <v>6427.0612000000001</v>
      </c>
      <c r="Z661">
        <v>72140.171700000006</v>
      </c>
      <c r="AC661" s="24">
        <f t="shared" si="312"/>
        <v>5.5220534081430336E-2</v>
      </c>
      <c r="AE661" s="5">
        <f t="shared" si="313"/>
        <v>702.62881092765895</v>
      </c>
      <c r="AF661" s="6">
        <f t="shared" si="314"/>
        <v>1810.2580601253478</v>
      </c>
      <c r="AH661" s="1">
        <f t="shared" si="315"/>
        <v>43308</v>
      </c>
      <c r="AI661">
        <f t="shared" si="316"/>
        <v>0.38813737466745862</v>
      </c>
      <c r="AJ661">
        <f t="shared" ca="1" si="317"/>
        <v>0.35075258575285773</v>
      </c>
      <c r="AK661">
        <f t="shared" ca="1" si="318"/>
        <v>0.35778055293764299</v>
      </c>
      <c r="AL661">
        <f t="shared" ca="1" si="319"/>
        <v>0.3700201752819085</v>
      </c>
      <c r="AM661">
        <f t="shared" ca="1" si="320"/>
        <v>0.38166297599988014</v>
      </c>
      <c r="AN661">
        <f t="shared" ca="1" si="321"/>
        <v>0.39352377415851575</v>
      </c>
    </row>
    <row r="662" spans="2:40">
      <c r="B662" s="1">
        <v>43315</v>
      </c>
      <c r="C662">
        <v>44.570999999999998</v>
      </c>
      <c r="D662">
        <v>43.7</v>
      </c>
      <c r="E662">
        <v>0.76300000000000001</v>
      </c>
      <c r="F662">
        <v>72.385999999999996</v>
      </c>
      <c r="G662">
        <v>29215.98</v>
      </c>
      <c r="I662" s="14">
        <f t="shared" si="303"/>
        <v>-3.309555222612337E-3</v>
      </c>
      <c r="J662" s="15">
        <f t="shared" si="304"/>
        <v>-5.5135135135135127E-2</v>
      </c>
      <c r="K662" s="15">
        <f t="shared" si="305"/>
        <v>7.3136427566807383E-2</v>
      </c>
      <c r="L662" s="15">
        <f t="shared" si="306"/>
        <v>-2.0924350425385319E-2</v>
      </c>
      <c r="M662" s="16">
        <f t="shared" si="307"/>
        <v>-1.4709993704505875E-3</v>
      </c>
      <c r="O662" s="13">
        <f t="shared" si="308"/>
        <v>-1.55815330408135E-3</v>
      </c>
      <c r="Q662" s="5">
        <f t="shared" si="309"/>
        <v>2533.5466839715891</v>
      </c>
      <c r="R662" s="6">
        <f t="shared" si="310"/>
        <v>1807.5951716585503</v>
      </c>
      <c r="T662" s="11">
        <f t="shared" si="311"/>
        <v>1.4016117788403615</v>
      </c>
      <c r="V662" s="9">
        <v>43315</v>
      </c>
      <c r="W662">
        <v>177738.05119999999</v>
      </c>
      <c r="X662">
        <v>80254.817999999999</v>
      </c>
      <c r="Y662">
        <v>6901.9672</v>
      </c>
      <c r="Z662">
        <v>70630.630699999994</v>
      </c>
      <c r="AC662" s="24">
        <f t="shared" si="312"/>
        <v>-1.8467144416912558E-2</v>
      </c>
      <c r="AE662" s="5">
        <f t="shared" si="313"/>
        <v>689.65326320477436</v>
      </c>
      <c r="AF662" s="6">
        <f t="shared" si="314"/>
        <v>1807.5951716585503</v>
      </c>
      <c r="AH662" s="1">
        <f t="shared" si="315"/>
        <v>43315</v>
      </c>
      <c r="AI662">
        <f t="shared" si="316"/>
        <v>0.38153081730794086</v>
      </c>
      <c r="AJ662">
        <f t="shared" ca="1" si="317"/>
        <v>0.35075258575285773</v>
      </c>
      <c r="AK662">
        <f t="shared" ca="1" si="318"/>
        <v>0.35778055293764299</v>
      </c>
      <c r="AL662">
        <f t="shared" ca="1" si="319"/>
        <v>0.3700201752819085</v>
      </c>
      <c r="AM662">
        <f t="shared" ca="1" si="320"/>
        <v>0.38166297599988014</v>
      </c>
      <c r="AN662">
        <f t="shared" ca="1" si="321"/>
        <v>0.39018318613574954</v>
      </c>
    </row>
    <row r="663" spans="2:40">
      <c r="B663" s="1">
        <v>43322</v>
      </c>
      <c r="C663">
        <v>43.860999999999997</v>
      </c>
      <c r="D663">
        <v>41.55</v>
      </c>
      <c r="E663">
        <v>0.71199999999999997</v>
      </c>
      <c r="F663">
        <v>70.676000000000002</v>
      </c>
      <c r="G663">
        <v>26856.15</v>
      </c>
      <c r="I663" s="14">
        <f t="shared" si="303"/>
        <v>-1.5929640349105934E-2</v>
      </c>
      <c r="J663" s="15">
        <f t="shared" si="304"/>
        <v>-4.9199084668192339E-2</v>
      </c>
      <c r="K663" s="15">
        <f t="shared" si="305"/>
        <v>-6.6841415465268783E-2</v>
      </c>
      <c r="L663" s="15">
        <f t="shared" si="306"/>
        <v>-2.3623352581990886E-2</v>
      </c>
      <c r="M663" s="16">
        <f t="shared" si="307"/>
        <v>-8.0771892642314214E-2</v>
      </c>
      <c r="O663" s="13">
        <f t="shared" si="308"/>
        <v>-3.8898373266139485E-2</v>
      </c>
      <c r="Q663" s="5">
        <f t="shared" si="309"/>
        <v>2434.9958393712723</v>
      </c>
      <c r="R663" s="6">
        <f t="shared" si="310"/>
        <v>1661.5922885125804</v>
      </c>
      <c r="T663" s="11">
        <f t="shared" si="311"/>
        <v>1.465459280357533</v>
      </c>
      <c r="V663" s="9">
        <v>43322</v>
      </c>
      <c r="W663">
        <v>174906.19899999999</v>
      </c>
      <c r="X663">
        <v>76306.354399999997</v>
      </c>
      <c r="Y663">
        <v>6442.8914000000004</v>
      </c>
      <c r="Z663">
        <v>68962.190600000002</v>
      </c>
      <c r="AC663" s="24">
        <f t="shared" si="312"/>
        <v>-2.6554277515933727E-2</v>
      </c>
      <c r="AE663" s="5">
        <f t="shared" si="313"/>
        <v>671.3400190638655</v>
      </c>
      <c r="AF663" s="6">
        <f t="shared" si="314"/>
        <v>1661.5922885125804</v>
      </c>
      <c r="AH663" s="1">
        <f t="shared" si="315"/>
        <v>43322</v>
      </c>
      <c r="AI663">
        <f t="shared" si="316"/>
        <v>0.40403414466062176</v>
      </c>
      <c r="AJ663">
        <f t="shared" ca="1" si="317"/>
        <v>0.35075258575285773</v>
      </c>
      <c r="AK663">
        <f t="shared" ca="1" si="318"/>
        <v>0.35778055293764299</v>
      </c>
      <c r="AL663">
        <f t="shared" ca="1" si="319"/>
        <v>0.3700201752819085</v>
      </c>
      <c r="AM663">
        <f t="shared" ca="1" si="320"/>
        <v>0.3811511408724183</v>
      </c>
      <c r="AN663">
        <f t="shared" ca="1" si="321"/>
        <v>0.38943389749813023</v>
      </c>
    </row>
    <row r="664" spans="2:40">
      <c r="B664" s="1">
        <v>43329</v>
      </c>
      <c r="C664">
        <v>44.206000000000003</v>
      </c>
      <c r="D664">
        <v>37.75</v>
      </c>
      <c r="E664">
        <v>0.70399999999999996</v>
      </c>
      <c r="F664">
        <v>67.680000000000007</v>
      </c>
      <c r="G664">
        <v>26238.82</v>
      </c>
      <c r="I664" s="14">
        <f t="shared" si="303"/>
        <v>7.8657577346619156E-3</v>
      </c>
      <c r="J664" s="15">
        <f t="shared" si="304"/>
        <v>-9.1456077015643733E-2</v>
      </c>
      <c r="K664" s="15">
        <f t="shared" si="305"/>
        <v>-1.1235955056179803E-2</v>
      </c>
      <c r="L664" s="15">
        <f t="shared" si="306"/>
        <v>-4.2390627652951429E-2</v>
      </c>
      <c r="M664" s="16">
        <f t="shared" si="307"/>
        <v>-2.2986541257775328E-2</v>
      </c>
      <c r="O664" s="13">
        <f t="shared" si="308"/>
        <v>-3.4304225497528262E-2</v>
      </c>
      <c r="Q664" s="5">
        <f t="shared" si="309"/>
        <v>2351.4651930119371</v>
      </c>
      <c r="R664" s="6">
        <f t="shared" si="310"/>
        <v>1623.3980288190846</v>
      </c>
      <c r="T664" s="11">
        <f t="shared" si="311"/>
        <v>1.448483459550874</v>
      </c>
      <c r="V664" s="9">
        <v>43329</v>
      </c>
      <c r="W664">
        <v>176282.79380000001</v>
      </c>
      <c r="X664">
        <v>69327.674499999994</v>
      </c>
      <c r="Y664">
        <v>6363.7403999999997</v>
      </c>
      <c r="Z664">
        <v>64830.8151</v>
      </c>
      <c r="AC664" s="24">
        <f t="shared" si="312"/>
        <v>-2.6326357450641054E-2</v>
      </c>
      <c r="AE664" s="5">
        <f t="shared" si="313"/>
        <v>653.66608175107001</v>
      </c>
      <c r="AF664" s="6">
        <f t="shared" si="314"/>
        <v>1623.3980288190846</v>
      </c>
      <c r="AH664" s="1">
        <f t="shared" si="315"/>
        <v>43329</v>
      </c>
      <c r="AI664">
        <f t="shared" si="316"/>
        <v>0.40265299707587371</v>
      </c>
      <c r="AJ664">
        <f t="shared" ca="1" si="317"/>
        <v>0.35075258575285773</v>
      </c>
      <c r="AK664">
        <f t="shared" ca="1" si="318"/>
        <v>0.35778055293764299</v>
      </c>
      <c r="AL664">
        <f t="shared" ca="1" si="319"/>
        <v>0.3700201752819085</v>
      </c>
      <c r="AM664">
        <f t="shared" ca="1" si="320"/>
        <v>0.3811511408724183</v>
      </c>
      <c r="AN664">
        <f t="shared" ca="1" si="321"/>
        <v>0.38943389749813023</v>
      </c>
    </row>
    <row r="665" spans="2:40">
      <c r="B665" s="1">
        <v>43336</v>
      </c>
      <c r="C665">
        <v>46.48</v>
      </c>
      <c r="D665">
        <v>36.1</v>
      </c>
      <c r="E665">
        <v>0.64900000000000002</v>
      </c>
      <c r="F665">
        <v>65.606999999999999</v>
      </c>
      <c r="G665">
        <v>25167.96</v>
      </c>
      <c r="I665" s="14">
        <f t="shared" si="303"/>
        <v>5.144098086232618E-2</v>
      </c>
      <c r="J665" s="15">
        <f t="shared" si="304"/>
        <v>-4.3708609271523091E-2</v>
      </c>
      <c r="K665" s="15">
        <f t="shared" si="305"/>
        <v>-7.8124999999999889E-2</v>
      </c>
      <c r="L665" s="15">
        <f t="shared" si="306"/>
        <v>-3.0629432624113551E-2</v>
      </c>
      <c r="M665" s="16">
        <f t="shared" si="307"/>
        <v>-4.0812048712556503E-2</v>
      </c>
      <c r="O665" s="13">
        <f t="shared" si="308"/>
        <v>-2.5255515258327588E-2</v>
      </c>
      <c r="Q665" s="5">
        <f t="shared" si="309"/>
        <v>2292.0777279503977</v>
      </c>
      <c r="R665" s="6">
        <f t="shared" si="310"/>
        <v>1557.1438293870519</v>
      </c>
      <c r="T665" s="11">
        <f t="shared" si="311"/>
        <v>1.4719756034692326</v>
      </c>
      <c r="V665" s="9">
        <v>43336</v>
      </c>
      <c r="W665">
        <v>185348.6537</v>
      </c>
      <c r="X665">
        <v>66297.458299999998</v>
      </c>
      <c r="Y665">
        <v>5873.0042000000003</v>
      </c>
      <c r="Z665">
        <v>62844.5769</v>
      </c>
      <c r="AC665" s="24">
        <f t="shared" si="312"/>
        <v>1.1221555900015832E-2</v>
      </c>
      <c r="AE665" s="5">
        <f t="shared" si="313"/>
        <v>661.00123222738387</v>
      </c>
      <c r="AF665" s="6">
        <f t="shared" si="314"/>
        <v>1557.1438293870519</v>
      </c>
      <c r="AH665" s="1">
        <f t="shared" si="315"/>
        <v>43336</v>
      </c>
      <c r="AI665">
        <f t="shared" si="316"/>
        <v>0.42449593913722011</v>
      </c>
      <c r="AJ665">
        <f t="shared" ca="1" si="317"/>
        <v>0.35075258575285773</v>
      </c>
      <c r="AK665">
        <f t="shared" ca="1" si="318"/>
        <v>0.35778055293764299</v>
      </c>
      <c r="AL665">
        <f t="shared" ca="1" si="319"/>
        <v>0.3700201752819085</v>
      </c>
      <c r="AM665">
        <f t="shared" ca="1" si="320"/>
        <v>0.3811511408724183</v>
      </c>
      <c r="AN665">
        <f t="shared" ca="1" si="321"/>
        <v>0.39018318613574954</v>
      </c>
    </row>
    <row r="666" spans="2:40">
      <c r="B666" s="1">
        <v>43343</v>
      </c>
      <c r="C666">
        <v>55.893999999999998</v>
      </c>
      <c r="D666">
        <v>46.35</v>
      </c>
      <c r="E666">
        <v>0.73899999999999999</v>
      </c>
      <c r="F666">
        <v>81.614999999999995</v>
      </c>
      <c r="G666">
        <v>29293.52</v>
      </c>
      <c r="I666" s="14">
        <f t="shared" si="303"/>
        <v>0.20253872633390713</v>
      </c>
      <c r="J666" s="15">
        <f t="shared" si="304"/>
        <v>0.28393351800554023</v>
      </c>
      <c r="K666" s="15">
        <f t="shared" si="305"/>
        <v>0.13867488443759624</v>
      </c>
      <c r="L666" s="15">
        <f t="shared" si="306"/>
        <v>0.24399835383419455</v>
      </c>
      <c r="M666" s="16">
        <f t="shared" si="307"/>
        <v>0.1639211123984623</v>
      </c>
      <c r="O666" s="13">
        <f t="shared" si="308"/>
        <v>0.21728637065280954</v>
      </c>
      <c r="Q666" s="5">
        <f t="shared" si="309"/>
        <v>2790.114978710877</v>
      </c>
      <c r="R666" s="6">
        <f t="shared" si="310"/>
        <v>1812.3925780645789</v>
      </c>
      <c r="T666" s="11">
        <f t="shared" si="311"/>
        <v>1.5394650212540542</v>
      </c>
      <c r="V666" s="9">
        <v>43343</v>
      </c>
      <c r="W666">
        <v>222890.35980000001</v>
      </c>
      <c r="X666">
        <v>85121.528900000005</v>
      </c>
      <c r="Y666">
        <v>6680.3444</v>
      </c>
      <c r="Z666">
        <v>78178.335800000001</v>
      </c>
      <c r="AC666" s="24">
        <f t="shared" si="312"/>
        <v>0.22634513170365869</v>
      </c>
      <c r="AE666" s="5">
        <f t="shared" si="313"/>
        <v>810.61564319217177</v>
      </c>
      <c r="AF666" s="6">
        <f t="shared" si="314"/>
        <v>1812.3925780645789</v>
      </c>
      <c r="AH666" s="1">
        <f t="shared" si="315"/>
        <v>43343</v>
      </c>
      <c r="AI666">
        <f t="shared" si="316"/>
        <v>0.44726272497640307</v>
      </c>
      <c r="AJ666">
        <f t="shared" ca="1" si="317"/>
        <v>0.35075258575285773</v>
      </c>
      <c r="AK666">
        <f t="shared" ca="1" si="318"/>
        <v>0.35778055293764299</v>
      </c>
      <c r="AL666">
        <f t="shared" ca="1" si="319"/>
        <v>0.3700201752819085</v>
      </c>
      <c r="AM666">
        <f t="shared" ca="1" si="320"/>
        <v>0.3811511408724183</v>
      </c>
      <c r="AN666">
        <f t="shared" ca="1" si="321"/>
        <v>0.39559127875003108</v>
      </c>
    </row>
    <row r="667" spans="2:40">
      <c r="B667" s="1">
        <v>43350</v>
      </c>
      <c r="C667">
        <v>56.377000000000002</v>
      </c>
      <c r="D667">
        <v>45.65</v>
      </c>
      <c r="E667">
        <v>0.74099999999999999</v>
      </c>
      <c r="F667">
        <v>93.765000000000001</v>
      </c>
      <c r="G667">
        <v>29811.22</v>
      </c>
      <c r="I667" s="14">
        <f t="shared" si="303"/>
        <v>8.6413568540453234E-3</v>
      </c>
      <c r="J667" s="15">
        <f t="shared" si="304"/>
        <v>-1.5102481121898603E-2</v>
      </c>
      <c r="K667" s="15">
        <f t="shared" si="305"/>
        <v>2.7063599458727605E-3</v>
      </c>
      <c r="L667" s="15">
        <f t="shared" si="306"/>
        <v>0.14886969307112663</v>
      </c>
      <c r="M667" s="16">
        <f t="shared" si="307"/>
        <v>1.7672850514379945E-2</v>
      </c>
      <c r="O667" s="13">
        <f t="shared" si="308"/>
        <v>3.6278732187286528E-2</v>
      </c>
      <c r="Q667" s="5">
        <f t="shared" si="309"/>
        <v>2891.3368127952658</v>
      </c>
      <c r="R667" s="6">
        <f t="shared" si="310"/>
        <v>1844.4227211700859</v>
      </c>
      <c r="T667" s="11">
        <f t="shared" si="311"/>
        <v>1.5676107107165904</v>
      </c>
      <c r="V667" s="9">
        <v>43350</v>
      </c>
      <c r="W667">
        <v>224817.5925</v>
      </c>
      <c r="X667">
        <v>83835.982600000003</v>
      </c>
      <c r="Y667">
        <v>6696.1746000000003</v>
      </c>
      <c r="Z667">
        <v>89817.691699999996</v>
      </c>
      <c r="AC667" s="24">
        <f t="shared" si="312"/>
        <v>3.1300367348400852E-2</v>
      </c>
      <c r="AE667" s="5">
        <f t="shared" si="313"/>
        <v>835.988210602447</v>
      </c>
      <c r="AF667" s="6">
        <f t="shared" si="314"/>
        <v>1844.4227211700859</v>
      </c>
      <c r="AH667" s="1">
        <f t="shared" si="315"/>
        <v>43350</v>
      </c>
      <c r="AI667">
        <f t="shared" si="316"/>
        <v>0.45325195846215949</v>
      </c>
      <c r="AJ667">
        <f t="shared" ca="1" si="317"/>
        <v>0.35075258575285773</v>
      </c>
      <c r="AK667">
        <f t="shared" ca="1" si="318"/>
        <v>0.35778055293764299</v>
      </c>
      <c r="AL667">
        <f t="shared" ca="1" si="319"/>
        <v>0.3700201752819085</v>
      </c>
      <c r="AM667">
        <f t="shared" ca="1" si="320"/>
        <v>0.3820426524354027</v>
      </c>
      <c r="AN667">
        <f t="shared" ca="1" si="321"/>
        <v>0.39735911794305895</v>
      </c>
    </row>
    <row r="668" spans="2:40">
      <c r="B668" s="1">
        <v>43357</v>
      </c>
      <c r="C668">
        <v>59.08</v>
      </c>
      <c r="D668">
        <v>46.8</v>
      </c>
      <c r="E668">
        <v>0.71099999999999997</v>
      </c>
      <c r="F668">
        <v>97.165999999999997</v>
      </c>
      <c r="G668">
        <v>30177.43</v>
      </c>
      <c r="I668" s="14">
        <f t="shared" si="303"/>
        <v>4.7945083988151227E-2</v>
      </c>
      <c r="J668" s="15">
        <f t="shared" si="304"/>
        <v>2.5191675794085322E-2</v>
      </c>
      <c r="K668" s="15">
        <f t="shared" si="305"/>
        <v>-4.0485829959514219E-2</v>
      </c>
      <c r="L668" s="15">
        <f t="shared" si="306"/>
        <v>3.6271529888551202E-2</v>
      </c>
      <c r="M668" s="16">
        <f t="shared" si="307"/>
        <v>1.2284301011498355E-2</v>
      </c>
      <c r="O668" s="13">
        <f t="shared" si="308"/>
        <v>1.7230614927818383E-2</v>
      </c>
      <c r="Q668" s="5">
        <f t="shared" si="309"/>
        <v>2941.1563240431665</v>
      </c>
      <c r="R668" s="6">
        <f t="shared" si="310"/>
        <v>1867.0801650693861</v>
      </c>
      <c r="T668" s="11">
        <f t="shared" si="311"/>
        <v>1.5752705101089564</v>
      </c>
      <c r="V668" s="9">
        <v>43357</v>
      </c>
      <c r="W668">
        <v>235594.36300000001</v>
      </c>
      <c r="X668">
        <v>85947.951499999996</v>
      </c>
      <c r="Y668">
        <v>6427.0612000000001</v>
      </c>
      <c r="Z668">
        <v>93075.122399999993</v>
      </c>
      <c r="AC668" s="24">
        <f t="shared" si="312"/>
        <v>3.9187729635638595E-2</v>
      </c>
      <c r="AE668" s="5">
        <f t="shared" si="313"/>
        <v>868.74869057811702</v>
      </c>
      <c r="AF668" s="6">
        <f t="shared" si="314"/>
        <v>1867.0801650693861</v>
      </c>
      <c r="AH668" s="1">
        <f t="shared" si="315"/>
        <v>43357</v>
      </c>
      <c r="AI668">
        <f t="shared" si="316"/>
        <v>0.46529801281769384</v>
      </c>
      <c r="AJ668">
        <f t="shared" ca="1" si="317"/>
        <v>0.35075258575285773</v>
      </c>
      <c r="AK668">
        <f t="shared" ca="1" si="318"/>
        <v>0.35778055293764299</v>
      </c>
      <c r="AL668">
        <f t="shared" ca="1" si="319"/>
        <v>0.37037715599966814</v>
      </c>
      <c r="AM668">
        <f t="shared" ca="1" si="320"/>
        <v>0.38358524253914372</v>
      </c>
      <c r="AN668">
        <f t="shared" ca="1" si="321"/>
        <v>0.40197289831864014</v>
      </c>
    </row>
    <row r="669" spans="2:40">
      <c r="B669" s="1">
        <v>43364</v>
      </c>
      <c r="C669">
        <v>62.985999999999997</v>
      </c>
      <c r="D669">
        <v>56.45</v>
      </c>
      <c r="E669">
        <v>0.81899999999999995</v>
      </c>
      <c r="F669">
        <v>106.816</v>
      </c>
      <c r="G669">
        <v>34327.120000000003</v>
      </c>
      <c r="I669" s="14">
        <f t="shared" si="303"/>
        <v>6.6113744075829262E-2</v>
      </c>
      <c r="J669" s="15">
        <f t="shared" si="304"/>
        <v>0.20619658119658135</v>
      </c>
      <c r="K669" s="15">
        <f t="shared" si="305"/>
        <v>0.15189873417721511</v>
      </c>
      <c r="L669" s="15">
        <f t="shared" si="306"/>
        <v>9.9314575057118715E-2</v>
      </c>
      <c r="M669" s="16">
        <f t="shared" si="307"/>
        <v>0.13750972166947295</v>
      </c>
      <c r="O669" s="13">
        <f t="shared" si="308"/>
        <v>0.13088090862668611</v>
      </c>
      <c r="Q669" s="5">
        <f t="shared" si="309"/>
        <v>3326.0975361470605</v>
      </c>
      <c r="R669" s="6">
        <f t="shared" si="310"/>
        <v>2123.8218389026711</v>
      </c>
      <c r="T669" s="11">
        <f t="shared" si="311"/>
        <v>1.5660906556387879</v>
      </c>
      <c r="V669" s="9">
        <v>43364</v>
      </c>
      <c r="W669">
        <v>251169.5496</v>
      </c>
      <c r="X669">
        <v>103670.1253</v>
      </c>
      <c r="Y669">
        <v>7408.5335999999998</v>
      </c>
      <c r="Z669">
        <v>100702.27710000001</v>
      </c>
      <c r="AC669" s="24">
        <f t="shared" si="312"/>
        <v>0.10335766900630212</v>
      </c>
      <c r="AE669" s="5">
        <f t="shared" si="313"/>
        <v>958.54053018854836</v>
      </c>
      <c r="AF669" s="6">
        <f t="shared" si="314"/>
        <v>2123.8218389026711</v>
      </c>
      <c r="AH669" s="1">
        <f t="shared" si="315"/>
        <v>43364</v>
      </c>
      <c r="AI669">
        <f t="shared" si="316"/>
        <v>0.45132812584873117</v>
      </c>
      <c r="AJ669">
        <f t="shared" ca="1" si="317"/>
        <v>0.35075258575285773</v>
      </c>
      <c r="AK669">
        <f t="shared" ca="1" si="318"/>
        <v>0.35778055293764299</v>
      </c>
      <c r="AL669">
        <f t="shared" ca="1" si="319"/>
        <v>0.37166160175378721</v>
      </c>
      <c r="AM669">
        <f t="shared" ca="1" si="320"/>
        <v>0.38450449199794901</v>
      </c>
      <c r="AN669">
        <f t="shared" ca="1" si="321"/>
        <v>0.40263480153519299</v>
      </c>
    </row>
    <row r="670" spans="2:40">
      <c r="B670" s="1">
        <v>43371</v>
      </c>
      <c r="C670">
        <v>63.523000000000003</v>
      </c>
      <c r="D670">
        <v>50.95</v>
      </c>
      <c r="E670">
        <v>0.78600000000000003</v>
      </c>
      <c r="F670">
        <v>101.17</v>
      </c>
      <c r="G670">
        <v>33461.769999999997</v>
      </c>
      <c r="I670" s="14">
        <f t="shared" si="303"/>
        <v>8.5257041247261967E-3</v>
      </c>
      <c r="J670" s="15">
        <f t="shared" si="304"/>
        <v>-9.743135518157664E-2</v>
      </c>
      <c r="K670" s="15">
        <f t="shared" si="305"/>
        <v>-4.029304029304015E-2</v>
      </c>
      <c r="L670" s="15">
        <f t="shared" si="306"/>
        <v>-5.2857249850209675E-2</v>
      </c>
      <c r="M670" s="16">
        <f t="shared" si="307"/>
        <v>-2.5208931014311875E-2</v>
      </c>
      <c r="O670" s="13">
        <f t="shared" si="308"/>
        <v>-4.5513985300025067E-2</v>
      </c>
      <c r="Q670" s="5">
        <f t="shared" si="309"/>
        <v>3174.7135817804137</v>
      </c>
      <c r="R670" s="6">
        <f t="shared" si="310"/>
        <v>2070.2825606790848</v>
      </c>
      <c r="T670" s="11">
        <f t="shared" si="311"/>
        <v>1.5334687361415336</v>
      </c>
      <c r="V670" s="9">
        <v>43371</v>
      </c>
      <c r="W670">
        <v>253313.10430000001</v>
      </c>
      <c r="X670">
        <v>93569.404500000004</v>
      </c>
      <c r="Y670">
        <v>7107.7597999999998</v>
      </c>
      <c r="Z670">
        <v>95379.1587</v>
      </c>
      <c r="AC670" s="24">
        <f t="shared" si="312"/>
        <v>-2.9335062217740994E-2</v>
      </c>
      <c r="AE670" s="5">
        <f t="shared" si="313"/>
        <v>930.42168409724093</v>
      </c>
      <c r="AF670" s="6">
        <f t="shared" si="314"/>
        <v>2070.2825606790848</v>
      </c>
      <c r="AH670" s="1">
        <f t="shared" si="315"/>
        <v>43371</v>
      </c>
      <c r="AI670">
        <f t="shared" si="316"/>
        <v>0.44941772769029559</v>
      </c>
      <c r="AJ670">
        <f t="shared" ca="1" si="317"/>
        <v>0.35075258575285773</v>
      </c>
      <c r="AK670">
        <f t="shared" ca="1" si="318"/>
        <v>0.35778055293764299</v>
      </c>
      <c r="AL670">
        <f t="shared" ca="1" si="319"/>
        <v>0.37266122743933805</v>
      </c>
      <c r="AM670">
        <f t="shared" ca="1" si="320"/>
        <v>0.38743320207848825</v>
      </c>
      <c r="AN670">
        <f t="shared" ca="1" si="321"/>
        <v>0.40389602990214696</v>
      </c>
    </row>
    <row r="671" spans="2:40">
      <c r="B671" s="1">
        <v>43378</v>
      </c>
      <c r="C671">
        <v>53.970999999999997</v>
      </c>
      <c r="D671">
        <v>45.95</v>
      </c>
      <c r="E671">
        <v>0.67400000000000004</v>
      </c>
      <c r="F671">
        <v>88.95</v>
      </c>
      <c r="G671">
        <v>30168.720000000001</v>
      </c>
      <c r="I671" s="14">
        <f t="shared" si="303"/>
        <v>-0.15037073186090089</v>
      </c>
      <c r="J671" s="15">
        <f t="shared" si="304"/>
        <v>-9.8135426889106925E-2</v>
      </c>
      <c r="K671" s="15">
        <f t="shared" si="305"/>
        <v>-0.14249363867684472</v>
      </c>
      <c r="L671" s="15">
        <f t="shared" si="306"/>
        <v>-0.12078679450429963</v>
      </c>
      <c r="M671" s="16">
        <f t="shared" si="307"/>
        <v>-9.8412307537825927E-2</v>
      </c>
      <c r="O671" s="13">
        <f t="shared" si="308"/>
        <v>-0.12794664798278804</v>
      </c>
      <c r="Q671" s="5">
        <f t="shared" si="309"/>
        <v>2768.5196206861792</v>
      </c>
      <c r="R671" s="6">
        <f t="shared" si="310"/>
        <v>1866.5412766273369</v>
      </c>
      <c r="T671" s="11">
        <f t="shared" si="311"/>
        <v>1.4832351447853496</v>
      </c>
      <c r="V671" s="9">
        <v>43378</v>
      </c>
      <c r="W671">
        <v>215220.76029999999</v>
      </c>
      <c r="X671">
        <v>84386.930999999997</v>
      </c>
      <c r="Y671">
        <v>6094.6270000000004</v>
      </c>
      <c r="Z671">
        <v>83858.977100000004</v>
      </c>
      <c r="AC671" s="24">
        <f t="shared" si="312"/>
        <v>-0.13309028185537986</v>
      </c>
      <c r="AE671" s="5">
        <f t="shared" si="313"/>
        <v>806.59159991638194</v>
      </c>
      <c r="AF671" s="6">
        <f t="shared" si="314"/>
        <v>1866.5412766273369</v>
      </c>
      <c r="AH671" s="1">
        <f t="shared" si="315"/>
        <v>43378</v>
      </c>
      <c r="AI671">
        <f t="shared" si="316"/>
        <v>0.43213167049475398</v>
      </c>
      <c r="AJ671">
        <f t="shared" ca="1" si="317"/>
        <v>0.35075258575285773</v>
      </c>
      <c r="AK671">
        <f t="shared" ca="1" si="318"/>
        <v>0.35778055293764299</v>
      </c>
      <c r="AL671">
        <f t="shared" ca="1" si="319"/>
        <v>0.37266122743933805</v>
      </c>
      <c r="AM671">
        <f t="shared" ca="1" si="320"/>
        <v>0.38849751989820075</v>
      </c>
      <c r="AN671">
        <f t="shared" ca="1" si="321"/>
        <v>0.42244975968956022</v>
      </c>
    </row>
    <row r="672" spans="2:40">
      <c r="B672" s="1">
        <v>43385</v>
      </c>
      <c r="C672">
        <v>53.917000000000002</v>
      </c>
      <c r="D672">
        <v>44.85</v>
      </c>
      <c r="E672">
        <v>0.65100000000000002</v>
      </c>
      <c r="F672">
        <v>84.820999999999998</v>
      </c>
      <c r="G672">
        <v>29598.18</v>
      </c>
      <c r="I672" s="14">
        <f t="shared" si="303"/>
        <v>-1.0005373256006811E-3</v>
      </c>
      <c r="J672" s="15">
        <f t="shared" si="304"/>
        <v>-2.393906420021763E-2</v>
      </c>
      <c r="K672" s="15">
        <f t="shared" si="305"/>
        <v>-3.4124629080118707E-2</v>
      </c>
      <c r="L672" s="15">
        <f t="shared" si="306"/>
        <v>-4.6419336706014613E-2</v>
      </c>
      <c r="M672" s="16">
        <f t="shared" si="307"/>
        <v>-1.8911640931401852E-2</v>
      </c>
      <c r="O672" s="13">
        <f t="shared" si="308"/>
        <v>-2.6370891827987908E-2</v>
      </c>
      <c r="Q672" s="5">
        <f t="shared" si="309"/>
        <v>2695.5112892454017</v>
      </c>
      <c r="R672" s="6">
        <f t="shared" si="310"/>
        <v>1831.2419182201202</v>
      </c>
      <c r="T672" s="11">
        <f t="shared" si="311"/>
        <v>1.4719580533987067</v>
      </c>
      <c r="V672" s="9">
        <v>43385</v>
      </c>
      <c r="W672">
        <v>215004.43830000001</v>
      </c>
      <c r="X672">
        <v>82366.786800000002</v>
      </c>
      <c r="Y672">
        <v>5888.8343999999997</v>
      </c>
      <c r="Z672">
        <v>79965.950200000007</v>
      </c>
      <c r="AC672" s="24">
        <f t="shared" si="312"/>
        <v>-1.6264797394387624E-2</v>
      </c>
      <c r="AE672" s="5">
        <f t="shared" si="313"/>
        <v>793.47255096372703</v>
      </c>
      <c r="AF672" s="6">
        <f t="shared" si="314"/>
        <v>1831.2419182201202</v>
      </c>
      <c r="AH672" s="1">
        <f t="shared" si="315"/>
        <v>43385</v>
      </c>
      <c r="AI672">
        <f t="shared" si="316"/>
        <v>0.43329750322390204</v>
      </c>
      <c r="AJ672">
        <f t="shared" ca="1" si="317"/>
        <v>0.35075258575285773</v>
      </c>
      <c r="AK672">
        <f t="shared" ca="1" si="318"/>
        <v>0.35778055293764299</v>
      </c>
      <c r="AL672">
        <f t="shared" ca="1" si="319"/>
        <v>0.37266122743933805</v>
      </c>
      <c r="AM672">
        <f t="shared" ca="1" si="320"/>
        <v>0.38974607518634996</v>
      </c>
      <c r="AN672">
        <f t="shared" ca="1" si="321"/>
        <v>0.43136809735900061</v>
      </c>
    </row>
    <row r="673" spans="2:40">
      <c r="B673" s="1">
        <v>43392</v>
      </c>
      <c r="C673">
        <v>52.22</v>
      </c>
      <c r="D673">
        <v>44.05</v>
      </c>
      <c r="E673">
        <v>0.623</v>
      </c>
      <c r="F673">
        <v>86.38</v>
      </c>
      <c r="G673">
        <v>28673.279999999999</v>
      </c>
      <c r="I673" s="14">
        <f t="shared" si="303"/>
        <v>-3.1474303095498701E-2</v>
      </c>
      <c r="J673" s="15">
        <f t="shared" si="304"/>
        <v>-1.7837235228539638E-2</v>
      </c>
      <c r="K673" s="15">
        <f t="shared" si="305"/>
        <v>-4.3010752688172116E-2</v>
      </c>
      <c r="L673" s="15">
        <f t="shared" si="306"/>
        <v>1.8379882340458176E-2</v>
      </c>
      <c r="M673" s="16">
        <f t="shared" si="307"/>
        <v>-3.1248542984737671E-2</v>
      </c>
      <c r="O673" s="13">
        <f t="shared" si="308"/>
        <v>-1.848560216793807E-2</v>
      </c>
      <c r="Q673" s="5">
        <f t="shared" si="309"/>
        <v>2645.6831399132257</v>
      </c>
      <c r="R673" s="6">
        <f t="shared" si="310"/>
        <v>1774.0182764231654</v>
      </c>
      <c r="T673" s="11">
        <f t="shared" si="311"/>
        <v>1.4913505543175913</v>
      </c>
      <c r="V673" s="9">
        <v>43392</v>
      </c>
      <c r="W673">
        <v>208239.4583</v>
      </c>
      <c r="X673">
        <v>91742.517099999997</v>
      </c>
      <c r="Y673">
        <v>5635.5511999999999</v>
      </c>
      <c r="Z673">
        <v>81435.766499999998</v>
      </c>
      <c r="AC673" s="24">
        <f t="shared" si="312"/>
        <v>-1.8317726029813589E-2</v>
      </c>
      <c r="AE673" s="5">
        <f t="shared" si="313"/>
        <v>778.93793816299615</v>
      </c>
      <c r="AF673" s="6">
        <f t="shared" si="314"/>
        <v>1774.0182764231654</v>
      </c>
      <c r="AH673" s="1">
        <f t="shared" si="315"/>
        <v>43392</v>
      </c>
      <c r="AI673">
        <f t="shared" si="316"/>
        <v>0.43908112363617624</v>
      </c>
      <c r="AJ673">
        <f t="shared" ca="1" si="317"/>
        <v>0.35075258575285773</v>
      </c>
      <c r="AK673">
        <f t="shared" ca="1" si="318"/>
        <v>0.35778055293764299</v>
      </c>
      <c r="AL673">
        <f t="shared" ca="1" si="319"/>
        <v>0.37266122743933805</v>
      </c>
      <c r="AM673">
        <f t="shared" ca="1" si="320"/>
        <v>0.39173400196742769</v>
      </c>
      <c r="AN673">
        <f t="shared" ca="1" si="321"/>
        <v>0.43318091995098723</v>
      </c>
    </row>
    <row r="674" spans="2:40">
      <c r="B674" s="1">
        <v>43399</v>
      </c>
      <c r="C674">
        <v>54.734999999999999</v>
      </c>
      <c r="D674">
        <v>44.5</v>
      </c>
      <c r="E674">
        <v>0.61399999999999999</v>
      </c>
      <c r="F674">
        <v>84.989000000000004</v>
      </c>
      <c r="G674">
        <v>29369.87</v>
      </c>
      <c r="I674" s="14">
        <f t="shared" si="303"/>
        <v>4.8161623898889339E-2</v>
      </c>
      <c r="J674" s="15">
        <f t="shared" si="304"/>
        <v>1.0215664018161208E-2</v>
      </c>
      <c r="K674" s="15">
        <f t="shared" si="305"/>
        <v>-1.4446227929374E-2</v>
      </c>
      <c r="L674" s="15">
        <f t="shared" si="306"/>
        <v>-1.6103264644593551E-2</v>
      </c>
      <c r="M674" s="16">
        <f t="shared" si="307"/>
        <v>2.4294046582741924E-2</v>
      </c>
      <c r="O674" s="13">
        <f t="shared" si="308"/>
        <v>6.9569488357707487E-3</v>
      </c>
      <c r="Q674" s="5">
        <f t="shared" si="309"/>
        <v>2664.0890221532636</v>
      </c>
      <c r="R674" s="6">
        <f t="shared" si="310"/>
        <v>1817.1163590692254</v>
      </c>
      <c r="T674" s="11">
        <f t="shared" si="311"/>
        <v>1.4661081052167071</v>
      </c>
      <c r="V674" s="9">
        <v>43399</v>
      </c>
      <c r="W674">
        <v>218268.9345</v>
      </c>
      <c r="X674">
        <v>92679.727899999998</v>
      </c>
      <c r="Y674">
        <v>5556.4002</v>
      </c>
      <c r="Z674">
        <v>80124.849300000002</v>
      </c>
      <c r="AC674" s="24">
        <f t="shared" si="312"/>
        <v>2.4734493198914412E-2</v>
      </c>
      <c r="AE674" s="5">
        <f t="shared" si="313"/>
        <v>798.20457329686519</v>
      </c>
      <c r="AF674" s="6">
        <f t="shared" si="314"/>
        <v>1817.1163590692254</v>
      </c>
      <c r="AH674" s="1">
        <f t="shared" si="315"/>
        <v>43399</v>
      </c>
      <c r="AI674">
        <f t="shared" si="316"/>
        <v>0.43926992859484604</v>
      </c>
      <c r="AJ674">
        <f t="shared" ca="1" si="317"/>
        <v>0.35075258575285773</v>
      </c>
      <c r="AK674">
        <f t="shared" ca="1" si="318"/>
        <v>0.35778055293764299</v>
      </c>
      <c r="AL674">
        <f t="shared" ca="1" si="319"/>
        <v>0.37266122743933805</v>
      </c>
      <c r="AM674">
        <f t="shared" ca="1" si="320"/>
        <v>0.39651093150171696</v>
      </c>
      <c r="AN674">
        <f t="shared" ca="1" si="321"/>
        <v>0.43850276159494883</v>
      </c>
    </row>
    <row r="675" spans="2:40">
      <c r="B675" s="1">
        <v>43406</v>
      </c>
      <c r="C675">
        <v>55.83</v>
      </c>
      <c r="D675">
        <v>51.05</v>
      </c>
      <c r="E675">
        <v>0.63</v>
      </c>
      <c r="F675">
        <v>92.49</v>
      </c>
      <c r="G675">
        <v>31419.26</v>
      </c>
      <c r="I675" s="14">
        <f t="shared" si="303"/>
        <v>2.0005480953685817E-2</v>
      </c>
      <c r="J675" s="15">
        <f t="shared" si="304"/>
        <v>0.1471910112359549</v>
      </c>
      <c r="K675" s="15">
        <f t="shared" si="305"/>
        <v>2.6058631921824116E-2</v>
      </c>
      <c r="L675" s="15">
        <f t="shared" si="306"/>
        <v>8.8258480509242343E-2</v>
      </c>
      <c r="M675" s="16">
        <f t="shared" si="307"/>
        <v>6.9778654110488114E-2</v>
      </c>
      <c r="O675" s="13">
        <f t="shared" si="308"/>
        <v>7.0378401155176795E-2</v>
      </c>
      <c r="Q675" s="5">
        <f t="shared" si="309"/>
        <v>2851.5833480674692</v>
      </c>
      <c r="R675" s="6">
        <f t="shared" si="310"/>
        <v>1943.9122929672264</v>
      </c>
      <c r="T675" s="11">
        <f t="shared" si="311"/>
        <v>1.4669300453441525</v>
      </c>
      <c r="V675" s="9">
        <v>43406</v>
      </c>
      <c r="W675">
        <v>222634.7065</v>
      </c>
      <c r="X675">
        <v>106321.3507</v>
      </c>
      <c r="Y675">
        <v>5698.8720000000003</v>
      </c>
      <c r="Z675">
        <v>87195.857300000003</v>
      </c>
      <c r="AC675" s="24">
        <f t="shared" si="312"/>
        <v>6.3597542100725685E-2</v>
      </c>
      <c r="AE675" s="5">
        <f t="shared" si="313"/>
        <v>848.96842225210446</v>
      </c>
      <c r="AF675" s="6">
        <f t="shared" si="314"/>
        <v>1943.9122929672264</v>
      </c>
      <c r="AH675" s="1">
        <f t="shared" si="315"/>
        <v>43406</v>
      </c>
      <c r="AI675">
        <f t="shared" si="316"/>
        <v>0.43673185530208364</v>
      </c>
      <c r="AJ675">
        <f t="shared" ca="1" si="317"/>
        <v>0.35075258575285773</v>
      </c>
      <c r="AK675">
        <f t="shared" ca="1" si="318"/>
        <v>0.35778055293764299</v>
      </c>
      <c r="AL675">
        <f t="shared" ca="1" si="319"/>
        <v>0.37266122743933805</v>
      </c>
      <c r="AM675">
        <f t="shared" ca="1" si="320"/>
        <v>0.39873496654086948</v>
      </c>
      <c r="AN675">
        <f t="shared" ca="1" si="321"/>
        <v>0.43925104809897908</v>
      </c>
    </row>
    <row r="676" spans="2:40">
      <c r="B676" s="1">
        <v>43413</v>
      </c>
      <c r="C676">
        <v>53.808</v>
      </c>
      <c r="D676">
        <v>49.35</v>
      </c>
      <c r="E676">
        <v>0.61399999999999999</v>
      </c>
      <c r="F676">
        <v>91.015000000000001</v>
      </c>
      <c r="G676">
        <v>29912.49</v>
      </c>
      <c r="I676" s="14">
        <f t="shared" si="303"/>
        <v>-3.6217087587318675E-2</v>
      </c>
      <c r="J676" s="15">
        <f t="shared" si="304"/>
        <v>-3.3300685602350555E-2</v>
      </c>
      <c r="K676" s="15">
        <f t="shared" si="305"/>
        <v>-2.5396825396825418E-2</v>
      </c>
      <c r="L676" s="15">
        <f t="shared" si="306"/>
        <v>-1.5947670018380267E-2</v>
      </c>
      <c r="M676" s="16">
        <f t="shared" si="307"/>
        <v>-4.7956890136814034E-2</v>
      </c>
      <c r="O676" s="13">
        <f t="shared" si="308"/>
        <v>-2.7715567151218728E-2</v>
      </c>
      <c r="Q676" s="5">
        <f t="shared" si="309"/>
        <v>2772.5500982968083</v>
      </c>
      <c r="R676" s="6">
        <f t="shared" si="310"/>
        <v>1850.6883046977948</v>
      </c>
      <c r="T676" s="11">
        <f t="shared" si="311"/>
        <v>1.4981183440015025</v>
      </c>
      <c r="V676" s="9">
        <v>43413</v>
      </c>
      <c r="W676">
        <v>214571.7942</v>
      </c>
      <c r="X676">
        <v>102780.7769</v>
      </c>
      <c r="Y676">
        <v>5556.4002</v>
      </c>
      <c r="Z676">
        <v>85805.490600000005</v>
      </c>
      <c r="AC676" s="24">
        <f t="shared" si="312"/>
        <v>-3.1146222727496266E-2</v>
      </c>
      <c r="AE676" s="5">
        <f t="shared" si="313"/>
        <v>822.52626268402935</v>
      </c>
      <c r="AF676" s="6">
        <f t="shared" si="314"/>
        <v>1850.6883046977948</v>
      </c>
      <c r="AH676" s="1">
        <f t="shared" si="315"/>
        <v>43413</v>
      </c>
      <c r="AI676">
        <f t="shared" si="316"/>
        <v>0.44444343253054847</v>
      </c>
      <c r="AJ676">
        <f t="shared" ca="1" si="317"/>
        <v>0.35075258575285773</v>
      </c>
      <c r="AK676">
        <f t="shared" ca="1" si="318"/>
        <v>0.35778055293764299</v>
      </c>
      <c r="AL676">
        <f t="shared" ca="1" si="319"/>
        <v>0.37266122743933805</v>
      </c>
      <c r="AM676">
        <f t="shared" ca="1" si="320"/>
        <v>0.40251653052076819</v>
      </c>
      <c r="AN676">
        <f t="shared" ca="1" si="321"/>
        <v>0.43925104809897908</v>
      </c>
    </row>
    <row r="677" spans="2:40">
      <c r="B677" s="1">
        <v>43420</v>
      </c>
      <c r="C677">
        <v>56.619</v>
      </c>
      <c r="D677">
        <v>49.5</v>
      </c>
      <c r="E677">
        <v>0.623</v>
      </c>
      <c r="F677">
        <v>96.492999999999995</v>
      </c>
      <c r="G677">
        <v>31109.25</v>
      </c>
      <c r="I677" s="14">
        <f t="shared" si="303"/>
        <v>5.2241302408563728E-2</v>
      </c>
      <c r="J677" s="15">
        <f t="shared" si="304"/>
        <v>3.0395136778114118E-3</v>
      </c>
      <c r="K677" s="15">
        <f t="shared" si="305"/>
        <v>1.4657980456026065E-2</v>
      </c>
      <c r="L677" s="15">
        <f t="shared" si="306"/>
        <v>6.0187881118496822E-2</v>
      </c>
      <c r="M677" s="16">
        <f t="shared" si="307"/>
        <v>4.0008705393633104E-2</v>
      </c>
      <c r="O677" s="13">
        <f t="shared" si="308"/>
        <v>3.2531669415224507E-2</v>
      </c>
      <c r="Q677" s="5">
        <f t="shared" si="309"/>
        <v>2862.745781531748</v>
      </c>
      <c r="R677" s="6">
        <f t="shared" si="310"/>
        <v>1924.7319478558911</v>
      </c>
      <c r="T677" s="11">
        <f t="shared" si="311"/>
        <v>1.48734777573614</v>
      </c>
      <c r="V677" s="9">
        <v>43420</v>
      </c>
      <c r="W677">
        <v>225781.20879999999</v>
      </c>
      <c r="X677">
        <v>103093.1804</v>
      </c>
      <c r="Y677">
        <v>5635.5511999999999</v>
      </c>
      <c r="Z677">
        <v>90969.709900000002</v>
      </c>
      <c r="AC677" s="24">
        <f t="shared" si="312"/>
        <v>4.1025731659921211E-2</v>
      </c>
      <c r="AE677" s="5">
        <f t="shared" si="313"/>
        <v>856.27100442014216</v>
      </c>
      <c r="AF677" s="6">
        <f t="shared" si="314"/>
        <v>1924.7319478558911</v>
      </c>
      <c r="AH677" s="1">
        <f t="shared" si="315"/>
        <v>43420</v>
      </c>
      <c r="AI677">
        <f t="shared" si="316"/>
        <v>0.44487805451247858</v>
      </c>
      <c r="AJ677">
        <f t="shared" ca="1" si="317"/>
        <v>0.35075258575285773</v>
      </c>
      <c r="AK677">
        <f t="shared" ca="1" si="318"/>
        <v>0.35778055293764299</v>
      </c>
      <c r="AL677">
        <f t="shared" ca="1" si="319"/>
        <v>0.37266122743933805</v>
      </c>
      <c r="AM677">
        <f t="shared" ca="1" si="320"/>
        <v>0.40299828397206072</v>
      </c>
      <c r="AN677">
        <f t="shared" ca="1" si="321"/>
        <v>0.44392608213697821</v>
      </c>
    </row>
    <row r="678" spans="2:40">
      <c r="B678" s="1">
        <v>43427</v>
      </c>
      <c r="C678">
        <v>55.258000000000003</v>
      </c>
      <c r="D678">
        <v>47.95</v>
      </c>
      <c r="E678">
        <v>0.59</v>
      </c>
      <c r="F678">
        <v>93.501000000000005</v>
      </c>
      <c r="G678">
        <v>30723.48</v>
      </c>
      <c r="I678" s="14">
        <f t="shared" si="303"/>
        <v>-2.403786714707068E-2</v>
      </c>
      <c r="J678" s="15">
        <f t="shared" si="304"/>
        <v>-3.1313131313131293E-2</v>
      </c>
      <c r="K678" s="15">
        <f t="shared" si="305"/>
        <v>-5.2969502407704705E-2</v>
      </c>
      <c r="L678" s="15">
        <f t="shared" si="306"/>
        <v>-3.1007430590820007E-2</v>
      </c>
      <c r="M678" s="16">
        <f t="shared" si="307"/>
        <v>-1.2400491815135362E-2</v>
      </c>
      <c r="O678" s="13">
        <f t="shared" si="308"/>
        <v>-3.4831982864681671E-2</v>
      </c>
      <c r="Q678" s="5">
        <f t="shared" si="309"/>
        <v>2763.0306695234945</v>
      </c>
      <c r="R678" s="6">
        <f t="shared" si="310"/>
        <v>1900.8643250901746</v>
      </c>
      <c r="T678" s="11">
        <f t="shared" si="311"/>
        <v>1.453565429711781</v>
      </c>
      <c r="V678" s="9">
        <v>43427</v>
      </c>
      <c r="W678">
        <v>220353.49230000001</v>
      </c>
      <c r="X678">
        <v>99865.0101</v>
      </c>
      <c r="Y678">
        <v>5334.7773999999999</v>
      </c>
      <c r="Z678">
        <v>88149.251600000003</v>
      </c>
      <c r="AC678" s="24">
        <f t="shared" si="312"/>
        <v>-2.7673986986073686E-2</v>
      </c>
      <c r="AE678" s="5">
        <f t="shared" si="313"/>
        <v>832.5745717872669</v>
      </c>
      <c r="AF678" s="6">
        <f t="shared" si="314"/>
        <v>1900.8643250901746</v>
      </c>
      <c r="AH678" s="1">
        <f t="shared" si="315"/>
        <v>43427</v>
      </c>
      <c r="AI678">
        <f t="shared" si="316"/>
        <v>0.43799789432513586</v>
      </c>
      <c r="AJ678">
        <f t="shared" ca="1" si="317"/>
        <v>0.35075258575285773</v>
      </c>
      <c r="AK678">
        <f t="shared" ca="1" si="318"/>
        <v>0.35778055293764299</v>
      </c>
      <c r="AL678">
        <f t="shared" ca="1" si="319"/>
        <v>0.37299193394872071</v>
      </c>
      <c r="AM678">
        <f t="shared" ca="1" si="320"/>
        <v>0.40914959327977135</v>
      </c>
      <c r="AN678">
        <f t="shared" ca="1" si="321"/>
        <v>0.44483459231428557</v>
      </c>
    </row>
    <row r="679" spans="2:40">
      <c r="B679" s="1">
        <v>43434</v>
      </c>
      <c r="C679">
        <v>55.938000000000002</v>
      </c>
      <c r="D679">
        <v>53.75</v>
      </c>
      <c r="E679">
        <v>0.60599999999999998</v>
      </c>
      <c r="F679">
        <v>97.293000000000006</v>
      </c>
      <c r="G679">
        <v>31482.58</v>
      </c>
      <c r="I679" s="14">
        <f t="shared" si="303"/>
        <v>1.2305910456404501E-2</v>
      </c>
      <c r="J679" s="15">
        <f t="shared" si="304"/>
        <v>0.12095933263816461</v>
      </c>
      <c r="K679" s="15">
        <f t="shared" si="305"/>
        <v>2.7118644067796627E-2</v>
      </c>
      <c r="L679" s="15">
        <f t="shared" si="306"/>
        <v>4.05557159816472E-2</v>
      </c>
      <c r="M679" s="16">
        <f t="shared" si="307"/>
        <v>2.4707487563257802E-2</v>
      </c>
      <c r="O679" s="13">
        <f t="shared" si="308"/>
        <v>5.0234900786003234E-2</v>
      </c>
      <c r="Q679" s="5">
        <f t="shared" si="309"/>
        <v>2901.8312410756912</v>
      </c>
      <c r="R679" s="6">
        <f t="shared" si="310"/>
        <v>1947.8299067617804</v>
      </c>
      <c r="T679" s="11">
        <f t="shared" si="311"/>
        <v>1.4897765102600333</v>
      </c>
      <c r="V679" s="9">
        <v>43434</v>
      </c>
      <c r="W679">
        <v>223067.3505</v>
      </c>
      <c r="X679">
        <v>111944.6151</v>
      </c>
      <c r="Y679">
        <v>5477.2492000000002</v>
      </c>
      <c r="Z679">
        <v>91724.4804</v>
      </c>
      <c r="AC679" s="24">
        <f t="shared" si="312"/>
        <v>4.4744428319868072E-2</v>
      </c>
      <c r="AE679" s="5">
        <f t="shared" si="313"/>
        <v>869.82764503554722</v>
      </c>
      <c r="AF679" s="6">
        <f t="shared" si="314"/>
        <v>1947.8299067617804</v>
      </c>
      <c r="AH679" s="1">
        <f t="shared" si="315"/>
        <v>43434</v>
      </c>
      <c r="AI679">
        <f t="shared" si="316"/>
        <v>0.44656242417060654</v>
      </c>
      <c r="AJ679">
        <f t="shared" ca="1" si="317"/>
        <v>0.35075258575285773</v>
      </c>
      <c r="AK679">
        <f t="shared" ca="1" si="318"/>
        <v>0.35778055293764299</v>
      </c>
      <c r="AL679">
        <f t="shared" ca="1" si="319"/>
        <v>0.37387842320382514</v>
      </c>
      <c r="AM679">
        <f t="shared" ca="1" si="320"/>
        <v>0.42640487197660359</v>
      </c>
      <c r="AN679">
        <f t="shared" ca="1" si="321"/>
        <v>0.44483459231428557</v>
      </c>
    </row>
    <row r="680" spans="2:40">
      <c r="B680" s="1">
        <v>43441</v>
      </c>
      <c r="C680">
        <v>55.347000000000001</v>
      </c>
      <c r="D680">
        <v>53</v>
      </c>
      <c r="E680">
        <v>0.64200000000000002</v>
      </c>
      <c r="F680">
        <v>102.60299999999999</v>
      </c>
      <c r="G680">
        <v>31550.400000000001</v>
      </c>
      <c r="I680" s="14">
        <f t="shared" si="303"/>
        <v>-1.0565268690335694E-2</v>
      </c>
      <c r="J680" s="15">
        <f t="shared" si="304"/>
        <v>-1.3953488372092981E-2</v>
      </c>
      <c r="K680" s="15">
        <f t="shared" si="305"/>
        <v>5.9405940594059459E-2</v>
      </c>
      <c r="L680" s="15">
        <f t="shared" si="306"/>
        <v>5.4577410502297141E-2</v>
      </c>
      <c r="M680" s="16">
        <f t="shared" si="307"/>
        <v>2.1542071837823418E-3</v>
      </c>
      <c r="O680" s="13">
        <f t="shared" si="308"/>
        <v>2.2366148508481981E-2</v>
      </c>
      <c r="Q680" s="5">
        <f t="shared" si="309"/>
        <v>2966.734029560143</v>
      </c>
      <c r="R680" s="6">
        <f t="shared" si="310"/>
        <v>1952.0259359397128</v>
      </c>
      <c r="T680" s="11">
        <f t="shared" si="311"/>
        <v>1.519823059180792</v>
      </c>
      <c r="V680" s="9">
        <v>43441</v>
      </c>
      <c r="W680">
        <v>220707.47380000001</v>
      </c>
      <c r="X680">
        <v>110382.5972</v>
      </c>
      <c r="Y680">
        <v>5809.6833999999999</v>
      </c>
      <c r="Z680">
        <v>96729.800700000007</v>
      </c>
      <c r="AC680" s="24">
        <f t="shared" si="312"/>
        <v>3.2684789885036145E-3</v>
      </c>
      <c r="AE680" s="5">
        <f t="shared" si="313"/>
        <v>872.67065841696547</v>
      </c>
      <c r="AF680" s="6">
        <f t="shared" si="314"/>
        <v>1952.0259359397128</v>
      </c>
      <c r="AH680" s="1">
        <f t="shared" si="315"/>
        <v>43441</v>
      </c>
      <c r="AI680">
        <f t="shared" si="316"/>
        <v>0.44705894647698857</v>
      </c>
      <c r="AJ680">
        <f t="shared" ca="1" si="317"/>
        <v>0.35075258575285773</v>
      </c>
      <c r="AK680">
        <f t="shared" ca="1" si="318"/>
        <v>0.35778055293764299</v>
      </c>
      <c r="AL680">
        <f t="shared" ca="1" si="319"/>
        <v>0.37816462235330317</v>
      </c>
      <c r="AM680">
        <f t="shared" ca="1" si="320"/>
        <v>0.43242312867704102</v>
      </c>
      <c r="AN680">
        <f t="shared" ca="1" si="321"/>
        <v>0.44639398720479373</v>
      </c>
    </row>
    <row r="681" spans="2:40">
      <c r="B681" s="1">
        <v>43448</v>
      </c>
      <c r="C681">
        <v>54.252000000000002</v>
      </c>
      <c r="D681">
        <v>51.35</v>
      </c>
      <c r="E681">
        <v>0.59199999999999997</v>
      </c>
      <c r="F681">
        <v>99.483999999999995</v>
      </c>
      <c r="G681">
        <v>31109.45</v>
      </c>
      <c r="I681" s="14">
        <f t="shared" si="303"/>
        <v>-1.9784270150143612E-2</v>
      </c>
      <c r="J681" s="15">
        <f t="shared" si="304"/>
        <v>-3.1132075471698051E-2</v>
      </c>
      <c r="K681" s="15">
        <f t="shared" si="305"/>
        <v>-7.7881619937694824E-2</v>
      </c>
      <c r="L681" s="15">
        <f t="shared" si="306"/>
        <v>-3.039872128495269E-2</v>
      </c>
      <c r="M681" s="16">
        <f t="shared" si="307"/>
        <v>-1.3976051016785895E-2</v>
      </c>
      <c r="O681" s="13">
        <f t="shared" si="308"/>
        <v>-3.9799171711122294E-2</v>
      </c>
      <c r="Q681" s="5">
        <f t="shared" si="309"/>
        <v>2848.6604724964491</v>
      </c>
      <c r="R681" s="6">
        <f t="shared" si="310"/>
        <v>1924.7443218729302</v>
      </c>
      <c r="T681" s="11">
        <f t="shared" si="311"/>
        <v>1.4800201980720611</v>
      </c>
      <c r="V681" s="9">
        <v>43448</v>
      </c>
      <c r="W681">
        <v>216341.70180000001</v>
      </c>
      <c r="X681">
        <v>106946.15790000001</v>
      </c>
      <c r="Y681">
        <v>5350.6076000000003</v>
      </c>
      <c r="Z681">
        <v>93790.1682</v>
      </c>
      <c r="AC681" s="24">
        <f t="shared" si="312"/>
        <v>-2.5819055243988014E-2</v>
      </c>
      <c r="AE681" s="5">
        <f t="shared" si="313"/>
        <v>850.13912647749044</v>
      </c>
      <c r="AF681" s="6">
        <f t="shared" si="314"/>
        <v>1924.7443218729302</v>
      </c>
      <c r="AH681" s="1">
        <f t="shared" si="315"/>
        <v>43448</v>
      </c>
      <c r="AI681">
        <f t="shared" si="316"/>
        <v>0.44168938015114501</v>
      </c>
      <c r="AJ681">
        <f t="shared" ca="1" si="317"/>
        <v>0.35075258575285773</v>
      </c>
      <c r="AK681">
        <f t="shared" ca="1" si="318"/>
        <v>0.35778055293764299</v>
      </c>
      <c r="AL681">
        <f t="shared" ca="1" si="319"/>
        <v>0.38127769968425917</v>
      </c>
      <c r="AM681">
        <f t="shared" ca="1" si="320"/>
        <v>0.43415609124344745</v>
      </c>
      <c r="AN681">
        <f t="shared" ca="1" si="321"/>
        <v>0.44700929424635039</v>
      </c>
    </row>
    <row r="682" spans="2:40">
      <c r="B682" s="1">
        <v>43455</v>
      </c>
      <c r="C682">
        <v>47.298999999999999</v>
      </c>
      <c r="D682">
        <v>46.4</v>
      </c>
      <c r="E682">
        <v>0.56899999999999995</v>
      </c>
      <c r="F682">
        <v>89.034999999999997</v>
      </c>
      <c r="G682">
        <v>28456.92</v>
      </c>
      <c r="I682" s="14">
        <f t="shared" si="303"/>
        <v>-0.12816117378161174</v>
      </c>
      <c r="J682" s="15">
        <f t="shared" si="304"/>
        <v>-9.639727361246353E-2</v>
      </c>
      <c r="K682" s="15">
        <f t="shared" si="305"/>
        <v>-3.8851351351351426E-2</v>
      </c>
      <c r="L682" s="15">
        <f t="shared" si="306"/>
        <v>-0.10503196493908562</v>
      </c>
      <c r="M682" s="16">
        <f t="shared" si="307"/>
        <v>-8.5264445369493957E-2</v>
      </c>
      <c r="O682" s="13">
        <f t="shared" si="308"/>
        <v>-9.2110440921128078E-2</v>
      </c>
      <c r="Q682" s="5">
        <f t="shared" si="309"/>
        <v>2586.2691003402119</v>
      </c>
      <c r="R682" s="6">
        <f t="shared" si="310"/>
        <v>1760.6320647903519</v>
      </c>
      <c r="T682" s="11">
        <f t="shared" si="311"/>
        <v>1.4689435413912975</v>
      </c>
      <c r="V682" s="9">
        <v>43455</v>
      </c>
      <c r="W682">
        <v>187452.87710000001</v>
      </c>
      <c r="X682">
        <v>96636.839800000002</v>
      </c>
      <c r="Y682">
        <v>5144.8149999999996</v>
      </c>
      <c r="Z682">
        <v>83938.426600000006</v>
      </c>
      <c r="AC682" s="24">
        <f t="shared" si="312"/>
        <v>-0.11385300246604993</v>
      </c>
      <c r="AE682" s="5">
        <f t="shared" si="313"/>
        <v>753.34823441416324</v>
      </c>
      <c r="AF682" s="6">
        <f t="shared" si="314"/>
        <v>1760.6320647903519</v>
      </c>
      <c r="AH682" s="1">
        <f t="shared" si="315"/>
        <v>43455</v>
      </c>
      <c r="AI682">
        <f t="shared" si="316"/>
        <v>0.4278851041508599</v>
      </c>
      <c r="AJ682">
        <f t="shared" ca="1" si="317"/>
        <v>0.35075258575285773</v>
      </c>
      <c r="AK682">
        <f t="shared" ca="1" si="318"/>
        <v>0.35778055293764299</v>
      </c>
      <c r="AL682">
        <f t="shared" ca="1" si="319"/>
        <v>0.38256865700557563</v>
      </c>
      <c r="AM682">
        <f t="shared" ca="1" si="320"/>
        <v>0.43704836505784672</v>
      </c>
      <c r="AN682">
        <f t="shared" ca="1" si="321"/>
        <v>0.44700929424635039</v>
      </c>
    </row>
    <row r="683" spans="2:40">
      <c r="B683" s="1">
        <v>43462</v>
      </c>
      <c r="C683">
        <v>49.834000000000003</v>
      </c>
      <c r="D683">
        <v>46.75</v>
      </c>
      <c r="E683">
        <v>0.58499999999999996</v>
      </c>
      <c r="F683">
        <v>92.406000000000006</v>
      </c>
      <c r="G683">
        <v>30292.55</v>
      </c>
      <c r="I683" s="14">
        <f t="shared" si="303"/>
        <v>5.3595213429459498E-2</v>
      </c>
      <c r="J683" s="15">
        <f t="shared" si="304"/>
        <v>7.5431034482758008E-3</v>
      </c>
      <c r="K683" s="15">
        <f t="shared" si="305"/>
        <v>2.8119507908611618E-2</v>
      </c>
      <c r="L683" s="15">
        <f t="shared" si="306"/>
        <v>3.786151513449787E-2</v>
      </c>
      <c r="M683" s="16">
        <f t="shared" si="307"/>
        <v>6.4505575445269692E-2</v>
      </c>
      <c r="O683" s="13">
        <f t="shared" si="308"/>
        <v>3.1779834980211197E-2</v>
      </c>
      <c r="Q683" s="5">
        <f t="shared" si="309"/>
        <v>2668.4603055634429</v>
      </c>
      <c r="R683" s="6">
        <f t="shared" si="310"/>
        <v>1874.2026492770469</v>
      </c>
      <c r="T683" s="11">
        <f t="shared" si="311"/>
        <v>1.4237842992019951</v>
      </c>
      <c r="V683" s="9">
        <v>43462</v>
      </c>
      <c r="W683">
        <v>197502.019</v>
      </c>
      <c r="X683">
        <v>97365.781499999997</v>
      </c>
      <c r="Y683">
        <v>5287.2867999999999</v>
      </c>
      <c r="Z683">
        <v>87116.407800000001</v>
      </c>
      <c r="AC683" s="24">
        <f t="shared" si="312"/>
        <v>3.7779329905088178E-2</v>
      </c>
      <c r="AE683" s="5">
        <f t="shared" si="313"/>
        <v>781.80922589551164</v>
      </c>
      <c r="AF683" s="6">
        <f t="shared" si="314"/>
        <v>1874.2026492770469</v>
      </c>
      <c r="AH683" s="1">
        <f t="shared" si="315"/>
        <v>43462</v>
      </c>
      <c r="AI683">
        <f t="shared" si="316"/>
        <v>0.41714231179701183</v>
      </c>
      <c r="AJ683">
        <f t="shared" ca="1" si="317"/>
        <v>0.35075258575285773</v>
      </c>
      <c r="AK683">
        <f t="shared" ca="1" si="318"/>
        <v>0.35778055293764299</v>
      </c>
      <c r="AL683">
        <f t="shared" ca="1" si="319"/>
        <v>0.38587193568533451</v>
      </c>
      <c r="AM683">
        <f t="shared" ca="1" si="320"/>
        <v>0.43704836505784672</v>
      </c>
      <c r="AN683">
        <f t="shared" ca="1" si="321"/>
        <v>0.44700929424635039</v>
      </c>
    </row>
    <row r="684" spans="2:40">
      <c r="B684" s="1">
        <v>43469</v>
      </c>
      <c r="C684">
        <v>53.447000000000003</v>
      </c>
      <c r="D684">
        <v>52.95</v>
      </c>
      <c r="E684">
        <v>0.60599999999999998</v>
      </c>
      <c r="F684">
        <v>98.177999999999997</v>
      </c>
      <c r="G684">
        <v>32303.05</v>
      </c>
      <c r="I684" s="14">
        <f t="shared" si="303"/>
        <v>7.250070233174144E-2</v>
      </c>
      <c r="J684" s="15">
        <f t="shared" si="304"/>
        <v>0.13262032085561493</v>
      </c>
      <c r="K684" s="15">
        <f t="shared" si="305"/>
        <v>3.5897435897435992E-2</v>
      </c>
      <c r="L684" s="15">
        <f t="shared" si="306"/>
        <v>6.2463476397636386E-2</v>
      </c>
      <c r="M684" s="16">
        <f t="shared" si="307"/>
        <v>6.6369453875622986E-2</v>
      </c>
      <c r="O684" s="13">
        <f t="shared" si="308"/>
        <v>7.5870483870607186E-2</v>
      </c>
      <c r="Q684" s="5">
        <f t="shared" si="309"/>
        <v>2870.91768013605</v>
      </c>
      <c r="R684" s="6">
        <f t="shared" si="310"/>
        <v>1998.5924555618103</v>
      </c>
      <c r="T684" s="11">
        <f t="shared" si="311"/>
        <v>1.4364697875981056</v>
      </c>
      <c r="V684" s="9">
        <v>43469</v>
      </c>
      <c r="W684">
        <v>211818.6047</v>
      </c>
      <c r="X684">
        <v>99251.311000000002</v>
      </c>
      <c r="Y684">
        <v>5477.2492000000002</v>
      </c>
      <c r="Z684">
        <v>92558.700500000006</v>
      </c>
      <c r="AC684" s="24">
        <f t="shared" si="312"/>
        <v>8.4858065748617414E-2</v>
      </c>
      <c r="AE684" s="5">
        <f t="shared" si="313"/>
        <v>848.15204458942856</v>
      </c>
      <c r="AF684" s="6">
        <f t="shared" si="314"/>
        <v>1998.5924555618103</v>
      </c>
      <c r="AH684" s="1">
        <f t="shared" si="315"/>
        <v>43469</v>
      </c>
      <c r="AI684">
        <f t="shared" si="316"/>
        <v>0.42437468540879209</v>
      </c>
      <c r="AJ684">
        <f t="shared" ca="1" si="317"/>
        <v>0.35075258575285773</v>
      </c>
      <c r="AK684">
        <f t="shared" ca="1" si="318"/>
        <v>0.35778055293764299</v>
      </c>
      <c r="AL684">
        <f t="shared" ca="1" si="319"/>
        <v>0.38885766512894282</v>
      </c>
      <c r="AM684">
        <f t="shared" ca="1" si="320"/>
        <v>0.43704836505784672</v>
      </c>
      <c r="AN684">
        <f t="shared" ca="1" si="321"/>
        <v>0.44700929424635039</v>
      </c>
    </row>
    <row r="685" spans="2:40">
      <c r="B685" s="1">
        <v>43476</v>
      </c>
      <c r="C685">
        <v>54.552999999999997</v>
      </c>
      <c r="D685">
        <v>53.35</v>
      </c>
      <c r="E685">
        <v>0.61299999999999999</v>
      </c>
      <c r="F685">
        <v>99.736999999999995</v>
      </c>
      <c r="G685">
        <v>33884.6</v>
      </c>
      <c r="I685" s="14">
        <f t="shared" si="303"/>
        <v>2.0693397197223407E-2</v>
      </c>
      <c r="J685" s="15">
        <f t="shared" si="304"/>
        <v>7.5542965061379252E-3</v>
      </c>
      <c r="K685" s="15">
        <f t="shared" si="305"/>
        <v>1.1551155115511635E-2</v>
      </c>
      <c r="L685" s="15">
        <f t="shared" si="306"/>
        <v>1.5879321232862731E-2</v>
      </c>
      <c r="M685" s="16">
        <f t="shared" si="307"/>
        <v>4.8959773148355978E-2</v>
      </c>
      <c r="O685" s="13">
        <f t="shared" si="308"/>
        <v>1.3919542512933925E-2</v>
      </c>
      <c r="Q685" s="5">
        <f t="shared" si="309"/>
        <v>2910.8795408358374</v>
      </c>
      <c r="R685" s="6">
        <f t="shared" si="310"/>
        <v>2096.4430888021325</v>
      </c>
      <c r="T685" s="11">
        <f t="shared" si="311"/>
        <v>1.3884848848909408</v>
      </c>
      <c r="V685" s="9">
        <v>43476</v>
      </c>
      <c r="W685">
        <v>216204.0423</v>
      </c>
      <c r="X685">
        <v>100001.0848</v>
      </c>
      <c r="Y685">
        <v>5540.57</v>
      </c>
      <c r="Z685">
        <v>94028.516699999993</v>
      </c>
      <c r="AC685" s="24">
        <f t="shared" si="312"/>
        <v>1.6294213331479176E-2</v>
      </c>
      <c r="AE685" s="5">
        <f t="shared" si="313"/>
        <v>861.97201494149897</v>
      </c>
      <c r="AF685" s="6">
        <f t="shared" si="314"/>
        <v>2096.4430888021325</v>
      </c>
      <c r="AH685" s="1">
        <f t="shared" si="315"/>
        <v>43476</v>
      </c>
      <c r="AI685">
        <f t="shared" si="316"/>
        <v>0.41115927236260597</v>
      </c>
      <c r="AJ685">
        <f t="shared" ca="1" si="317"/>
        <v>0.35075258575285773</v>
      </c>
      <c r="AK685">
        <f t="shared" ca="1" si="318"/>
        <v>0.36091152022142925</v>
      </c>
      <c r="AL685">
        <f t="shared" ca="1" si="319"/>
        <v>0.38991419478227285</v>
      </c>
      <c r="AM685">
        <f t="shared" ca="1" si="320"/>
        <v>0.43704836505784672</v>
      </c>
      <c r="AN685">
        <f t="shared" ca="1" si="321"/>
        <v>0.44700929424635039</v>
      </c>
    </row>
    <row r="686" spans="2:40">
      <c r="B686" s="1">
        <v>43483</v>
      </c>
      <c r="C686">
        <v>57.387</v>
      </c>
      <c r="D686">
        <v>54</v>
      </c>
      <c r="E686">
        <v>0.64600000000000002</v>
      </c>
      <c r="F686">
        <v>105.173</v>
      </c>
      <c r="G686">
        <v>35100.449999999997</v>
      </c>
      <c r="I686" s="14">
        <f t="shared" si="303"/>
        <v>5.1949480321888952E-2</v>
      </c>
      <c r="J686" s="15">
        <f t="shared" si="304"/>
        <v>1.2183692596063667E-2</v>
      </c>
      <c r="K686" s="15">
        <f t="shared" si="305"/>
        <v>5.3833605220228398E-2</v>
      </c>
      <c r="L686" s="15">
        <f t="shared" si="306"/>
        <v>5.4503343794178871E-2</v>
      </c>
      <c r="M686" s="16">
        <f t="shared" si="307"/>
        <v>3.5882082125803461E-2</v>
      </c>
      <c r="O686" s="13">
        <f t="shared" si="308"/>
        <v>4.3117530483089972E-2</v>
      </c>
      <c r="Q686" s="5">
        <f t="shared" si="309"/>
        <v>3036.3894781704294</v>
      </c>
      <c r="R686" s="6">
        <f t="shared" si="310"/>
        <v>2171.6678318866038</v>
      </c>
      <c r="T686" s="11">
        <f t="shared" si="311"/>
        <v>1.3981831998370633</v>
      </c>
      <c r="V686" s="9">
        <v>43483</v>
      </c>
      <c r="W686">
        <v>227433.1226</v>
      </c>
      <c r="X686">
        <v>101219.4673</v>
      </c>
      <c r="Y686">
        <v>5572.1361999999999</v>
      </c>
      <c r="Z686">
        <v>99153.011299999998</v>
      </c>
      <c r="AC686" s="24">
        <f t="shared" si="312"/>
        <v>4.298777306156408E-2</v>
      </c>
      <c r="AE686" s="5">
        <f t="shared" si="313"/>
        <v>899.02627230522319</v>
      </c>
      <c r="AF686" s="6">
        <f t="shared" si="314"/>
        <v>2171.6678318866038</v>
      </c>
      <c r="AH686" s="1">
        <f t="shared" si="315"/>
        <v>43483</v>
      </c>
      <c r="AI686">
        <f t="shared" si="316"/>
        <v>0.41397964233057122</v>
      </c>
      <c r="AJ686">
        <f t="shared" ca="1" si="317"/>
        <v>0.35075258575285773</v>
      </c>
      <c r="AK686">
        <f t="shared" ca="1" si="318"/>
        <v>0.36091152022142925</v>
      </c>
      <c r="AL686">
        <f t="shared" ca="1" si="319"/>
        <v>0.39321756996073665</v>
      </c>
      <c r="AM686">
        <f t="shared" ca="1" si="320"/>
        <v>0.43704836505784672</v>
      </c>
      <c r="AN686">
        <f t="shared" ca="1" si="321"/>
        <v>0.44700929424635039</v>
      </c>
    </row>
    <row r="687" spans="2:40">
      <c r="B687" s="1">
        <v>43490</v>
      </c>
      <c r="C687">
        <v>57.109000000000002</v>
      </c>
      <c r="D687">
        <v>51.5</v>
      </c>
      <c r="E687">
        <v>0.60699999999999998</v>
      </c>
      <c r="F687">
        <v>102.09699999999999</v>
      </c>
      <c r="G687">
        <v>34810.519999999997</v>
      </c>
      <c r="I687" s="14">
        <f t="shared" si="303"/>
        <v>-4.8443027166431563E-3</v>
      </c>
      <c r="J687" s="15">
        <f t="shared" si="304"/>
        <v>-4.629629629629628E-2</v>
      </c>
      <c r="K687" s="15">
        <f t="shared" si="305"/>
        <v>-6.0371517027863808E-2</v>
      </c>
      <c r="L687" s="15">
        <f t="shared" si="306"/>
        <v>-2.9247050098409333E-2</v>
      </c>
      <c r="M687" s="16">
        <f t="shared" si="307"/>
        <v>-8.260008062574653E-3</v>
      </c>
      <c r="O687" s="13">
        <f t="shared" si="308"/>
        <v>-3.5189791534803144E-2</v>
      </c>
      <c r="Q687" s="5">
        <f t="shared" si="309"/>
        <v>2929.5395654151421</v>
      </c>
      <c r="R687" s="6">
        <f t="shared" si="310"/>
        <v>2153.7298380859866</v>
      </c>
      <c r="T687" s="11">
        <f t="shared" si="311"/>
        <v>1.3602168264607484</v>
      </c>
      <c r="V687" s="9">
        <v>43490</v>
      </c>
      <c r="W687">
        <v>226331.84669999999</v>
      </c>
      <c r="X687">
        <v>96533.380900000004</v>
      </c>
      <c r="Y687">
        <v>5239.9220999999998</v>
      </c>
      <c r="Z687">
        <v>96253.103499999997</v>
      </c>
      <c r="AC687" s="24">
        <f t="shared" si="312"/>
        <v>-2.0822880292048457E-2</v>
      </c>
      <c r="AE687" s="5">
        <f t="shared" si="313"/>
        <v>880.30595585760489</v>
      </c>
      <c r="AF687" s="6">
        <f t="shared" si="314"/>
        <v>2153.7298380859866</v>
      </c>
      <c r="AH687" s="1">
        <f t="shared" si="315"/>
        <v>43490</v>
      </c>
      <c r="AI687">
        <f t="shared" si="316"/>
        <v>0.40873555275620371</v>
      </c>
      <c r="AJ687">
        <f t="shared" ca="1" si="317"/>
        <v>0.35075258575285773</v>
      </c>
      <c r="AK687">
        <f t="shared" ca="1" si="318"/>
        <v>0.36441616892996864</v>
      </c>
      <c r="AL687">
        <f t="shared" ca="1" si="319"/>
        <v>0.39683715705607925</v>
      </c>
      <c r="AM687">
        <f t="shared" ca="1" si="320"/>
        <v>0.43704836505784672</v>
      </c>
      <c r="AN687">
        <f t="shared" ca="1" si="321"/>
        <v>0.44700929424635039</v>
      </c>
    </row>
    <row r="688" spans="2:40">
      <c r="B688" s="1">
        <v>43497</v>
      </c>
      <c r="C688">
        <v>61.009</v>
      </c>
      <c r="D688">
        <v>53.25</v>
      </c>
      <c r="E688">
        <v>0.621</v>
      </c>
      <c r="F688">
        <v>104.878</v>
      </c>
      <c r="G688">
        <v>36599.879999999997</v>
      </c>
      <c r="I688" s="14">
        <f t="shared" si="303"/>
        <v>6.8290462098793414E-2</v>
      </c>
      <c r="J688" s="15">
        <f t="shared" si="304"/>
        <v>3.398058252427183E-2</v>
      </c>
      <c r="K688" s="15">
        <f t="shared" si="305"/>
        <v>2.3064250411861664E-2</v>
      </c>
      <c r="L688" s="15">
        <f t="shared" si="306"/>
        <v>2.7238802315445065E-2</v>
      </c>
      <c r="M688" s="16">
        <f t="shared" si="307"/>
        <v>5.1402851781587877E-2</v>
      </c>
      <c r="O688" s="13">
        <f t="shared" si="308"/>
        <v>3.8143524337592993E-2</v>
      </c>
      <c r="Q688" s="5">
        <f t="shared" si="309"/>
        <v>3041.2825291264958</v>
      </c>
      <c r="R688" s="6">
        <f t="shared" si="310"/>
        <v>2264.4376937307038</v>
      </c>
      <c r="T688" s="11">
        <f t="shared" si="311"/>
        <v>1.343063020698938</v>
      </c>
      <c r="V688" s="9">
        <v>43497</v>
      </c>
      <c r="W688">
        <v>241789.03950000001</v>
      </c>
      <c r="X688">
        <v>99813.641399999993</v>
      </c>
      <c r="Y688">
        <v>5360.7272000000003</v>
      </c>
      <c r="Z688">
        <v>98874.937999999995</v>
      </c>
      <c r="AC688" s="24">
        <f t="shared" si="312"/>
        <v>5.0615820210406379E-2</v>
      </c>
      <c r="AE688" s="5">
        <f t="shared" si="313"/>
        <v>924.86336384944332</v>
      </c>
      <c r="AF688" s="6">
        <f t="shared" si="314"/>
        <v>2264.4376937307038</v>
      </c>
      <c r="AH688" s="1">
        <f t="shared" si="315"/>
        <v>43497</v>
      </c>
      <c r="AI688">
        <f t="shared" si="316"/>
        <v>0.40842959221620861</v>
      </c>
      <c r="AJ688">
        <f t="shared" ca="1" si="317"/>
        <v>0.35075258575285773</v>
      </c>
      <c r="AK688">
        <f t="shared" ca="1" si="318"/>
        <v>0.36566195336568785</v>
      </c>
      <c r="AL688">
        <f t="shared" ca="1" si="319"/>
        <v>0.39998032491693514</v>
      </c>
      <c r="AM688">
        <f t="shared" ca="1" si="320"/>
        <v>0.43704836505784672</v>
      </c>
      <c r="AN688">
        <f t="shared" ca="1" si="321"/>
        <v>0.44700929424635039</v>
      </c>
    </row>
    <row r="689" spans="2:40">
      <c r="B689" s="1">
        <v>43504</v>
      </c>
      <c r="C689">
        <v>58.697000000000003</v>
      </c>
      <c r="D689">
        <v>55.45</v>
      </c>
      <c r="E689">
        <v>0.59899999999999998</v>
      </c>
      <c r="F689">
        <v>100.496</v>
      </c>
      <c r="G689">
        <v>36664.239999999998</v>
      </c>
      <c r="I689" s="14">
        <f t="shared" si="303"/>
        <v>-3.7896048124047232E-2</v>
      </c>
      <c r="J689" s="15">
        <f t="shared" si="304"/>
        <v>4.1314553990610348E-2</v>
      </c>
      <c r="K689" s="15">
        <f t="shared" si="305"/>
        <v>-3.5426731078905038E-2</v>
      </c>
      <c r="L689" s="15">
        <f t="shared" si="306"/>
        <v>-4.1781879898548868E-2</v>
      </c>
      <c r="M689" s="16">
        <f t="shared" si="307"/>
        <v>1.7584757108493054E-3</v>
      </c>
      <c r="O689" s="13">
        <f t="shared" si="308"/>
        <v>-1.8447526277722698E-2</v>
      </c>
      <c r="Q689" s="5">
        <f t="shared" si="309"/>
        <v>2985.1783897524556</v>
      </c>
      <c r="R689" s="6">
        <f t="shared" si="310"/>
        <v>2268.4196524138611</v>
      </c>
      <c r="T689" s="11">
        <f t="shared" si="311"/>
        <v>1.3159727242602048</v>
      </c>
      <c r="V689" s="9">
        <v>43504</v>
      </c>
      <c r="W689">
        <v>232624.85140000001</v>
      </c>
      <c r="X689">
        <v>103937.39750000001</v>
      </c>
      <c r="Y689">
        <v>5164.4188999999997</v>
      </c>
      <c r="Z689">
        <v>94743.5625</v>
      </c>
      <c r="AC689" s="24">
        <f t="shared" si="312"/>
        <v>-2.099457551691665E-2</v>
      </c>
      <c r="AE689" s="5">
        <f t="shared" si="313"/>
        <v>905.44625011427661</v>
      </c>
      <c r="AF689" s="6">
        <f t="shared" si="314"/>
        <v>2268.4196524138611</v>
      </c>
      <c r="AH689" s="1">
        <f t="shared" si="315"/>
        <v>43504</v>
      </c>
      <c r="AI689">
        <f t="shared" si="316"/>
        <v>0.3991528856447602</v>
      </c>
      <c r="AJ689">
        <f t="shared" ca="1" si="317"/>
        <v>0.35136869234007112</v>
      </c>
      <c r="AK689">
        <f t="shared" ca="1" si="318"/>
        <v>0.3668101037781214</v>
      </c>
      <c r="AL689">
        <f t="shared" ca="1" si="319"/>
        <v>0.40256201937247005</v>
      </c>
      <c r="AM689">
        <f t="shared" ca="1" si="320"/>
        <v>0.43704836505784672</v>
      </c>
      <c r="AN689">
        <f t="shared" ca="1" si="321"/>
        <v>0.44700929424635039</v>
      </c>
    </row>
    <row r="690" spans="2:40">
      <c r="B690" s="1">
        <v>43511</v>
      </c>
      <c r="C690">
        <v>59.887999999999998</v>
      </c>
      <c r="D690">
        <v>57.75</v>
      </c>
      <c r="E690">
        <v>0.61299999999999999</v>
      </c>
      <c r="F690">
        <v>103.066</v>
      </c>
      <c r="G690">
        <v>37469.97</v>
      </c>
      <c r="I690" s="14">
        <f t="shared" si="303"/>
        <v>2.0290645177777344E-2</v>
      </c>
      <c r="J690" s="15">
        <f t="shared" si="304"/>
        <v>4.1478809738503042E-2</v>
      </c>
      <c r="K690" s="15">
        <f t="shared" si="305"/>
        <v>2.3372287145242199E-2</v>
      </c>
      <c r="L690" s="15">
        <f t="shared" si="306"/>
        <v>2.5573157140582836E-2</v>
      </c>
      <c r="M690" s="16">
        <f t="shared" si="307"/>
        <v>2.197590895106516E-2</v>
      </c>
      <c r="O690" s="13">
        <f t="shared" si="308"/>
        <v>2.7678724800526355E-2</v>
      </c>
      <c r="Q690" s="5">
        <f t="shared" si="309"/>
        <v>3067.8043208828922</v>
      </c>
      <c r="R690" s="6">
        <f t="shared" si="310"/>
        <v>2318.270236158115</v>
      </c>
      <c r="T690" s="11">
        <f t="shared" si="311"/>
        <v>1.3233160970771554</v>
      </c>
      <c r="V690" s="9">
        <v>43511</v>
      </c>
      <c r="W690">
        <v>237344.60490000001</v>
      </c>
      <c r="X690">
        <v>108248.59699999999</v>
      </c>
      <c r="Y690">
        <v>5285.2240000000002</v>
      </c>
      <c r="Z690">
        <v>97166.773100000006</v>
      </c>
      <c r="AC690" s="24">
        <f t="shared" si="312"/>
        <v>2.6519343920186005E-2</v>
      </c>
      <c r="AE690" s="5">
        <f t="shared" si="313"/>
        <v>929.45809062229989</v>
      </c>
      <c r="AF690" s="6">
        <f t="shared" si="314"/>
        <v>2318.270236158115</v>
      </c>
      <c r="AH690" s="1">
        <f t="shared" si="315"/>
        <v>43511</v>
      </c>
      <c r="AI690">
        <f t="shared" si="316"/>
        <v>0.40092741395093651</v>
      </c>
      <c r="AJ690">
        <f t="shared" ca="1" si="317"/>
        <v>0.35136869234007112</v>
      </c>
      <c r="AK690">
        <f t="shared" ca="1" si="318"/>
        <v>0.36993976151572006</v>
      </c>
      <c r="AL690">
        <f t="shared" ca="1" si="319"/>
        <v>0.40256201937247005</v>
      </c>
      <c r="AM690">
        <f t="shared" ca="1" si="320"/>
        <v>0.43704836505784672</v>
      </c>
      <c r="AN690">
        <f t="shared" ca="1" si="321"/>
        <v>0.44700929424635039</v>
      </c>
    </row>
    <row r="691" spans="2:40">
      <c r="B691" s="1">
        <v>43518</v>
      </c>
      <c r="C691">
        <v>58.786000000000001</v>
      </c>
      <c r="D691">
        <v>53.75</v>
      </c>
      <c r="E691">
        <v>0.59699999999999998</v>
      </c>
      <c r="F691">
        <v>100.622</v>
      </c>
      <c r="G691">
        <v>36646.79</v>
      </c>
      <c r="I691" s="14">
        <f t="shared" si="303"/>
        <v>-1.8401015228426298E-2</v>
      </c>
      <c r="J691" s="15">
        <f t="shared" si="304"/>
        <v>-6.926406926406925E-2</v>
      </c>
      <c r="K691" s="15">
        <f t="shared" si="305"/>
        <v>-2.610114192495927E-2</v>
      </c>
      <c r="L691" s="15">
        <f t="shared" si="306"/>
        <v>-2.3712960627170987E-2</v>
      </c>
      <c r="M691" s="16">
        <f t="shared" si="307"/>
        <v>-2.1969059489505893E-2</v>
      </c>
      <c r="O691" s="13">
        <f t="shared" si="308"/>
        <v>-3.4369796761156451E-2</v>
      </c>
      <c r="Q691" s="5">
        <f t="shared" si="309"/>
        <v>2962.3645098711495</v>
      </c>
      <c r="R691" s="6">
        <f t="shared" si="310"/>
        <v>2267.3400194272067</v>
      </c>
      <c r="T691" s="11">
        <f t="shared" si="311"/>
        <v>1.3065373894029029</v>
      </c>
      <c r="V691" s="9">
        <v>43518</v>
      </c>
      <c r="W691">
        <v>232978.83290000001</v>
      </c>
      <c r="X691">
        <v>100750.8587</v>
      </c>
      <c r="Y691">
        <v>5149.3181999999997</v>
      </c>
      <c r="Z691">
        <v>94862.736799999999</v>
      </c>
      <c r="AC691" s="24">
        <f t="shared" si="312"/>
        <v>-3.1932452993464172E-2</v>
      </c>
      <c r="AE691" s="5">
        <f t="shared" si="313"/>
        <v>899.77821383410833</v>
      </c>
      <c r="AF691" s="6">
        <f t="shared" si="314"/>
        <v>2267.3400194272067</v>
      </c>
      <c r="AH691" s="1">
        <f t="shared" si="315"/>
        <v>43518</v>
      </c>
      <c r="AI691">
        <f t="shared" si="316"/>
        <v>0.3968430875495319</v>
      </c>
      <c r="AJ691">
        <f t="shared" ca="1" si="317"/>
        <v>0.35136869234007112</v>
      </c>
      <c r="AK691">
        <f t="shared" ca="1" si="318"/>
        <v>0.37205689275770426</v>
      </c>
      <c r="AL691">
        <f t="shared" ca="1" si="319"/>
        <v>0.40256201937247005</v>
      </c>
      <c r="AM691">
        <f t="shared" ca="1" si="320"/>
        <v>0.43704836505784672</v>
      </c>
      <c r="AN691">
        <f t="shared" ca="1" si="321"/>
        <v>0.44700929424635039</v>
      </c>
    </row>
    <row r="692" spans="2:40">
      <c r="B692" s="1">
        <v>43525</v>
      </c>
      <c r="C692">
        <v>54.597999999999999</v>
      </c>
      <c r="D692">
        <v>49.1</v>
      </c>
      <c r="E692">
        <v>0.56899999999999995</v>
      </c>
      <c r="F692">
        <v>93.965000000000003</v>
      </c>
      <c r="G692">
        <v>33834.86</v>
      </c>
      <c r="I692" s="14">
        <f t="shared" si="303"/>
        <v>-7.124145204640564E-2</v>
      </c>
      <c r="J692" s="15">
        <f t="shared" si="304"/>
        <v>-8.6511627906976751E-2</v>
      </c>
      <c r="K692" s="15">
        <f t="shared" si="305"/>
        <v>-4.6901172529313251E-2</v>
      </c>
      <c r="L692" s="15">
        <f t="shared" si="306"/>
        <v>-6.615849416628572E-2</v>
      </c>
      <c r="M692" s="16">
        <f t="shared" si="307"/>
        <v>-7.6730594957975851E-2</v>
      </c>
      <c r="O692" s="13">
        <f t="shared" si="308"/>
        <v>-6.770318666224534E-2</v>
      </c>
      <c r="Q692" s="5">
        <f t="shared" si="309"/>
        <v>2761.8029924977322</v>
      </c>
      <c r="R692" s="6">
        <f t="shared" si="310"/>
        <v>2093.3656707645287</v>
      </c>
      <c r="T692" s="11">
        <f t="shared" si="311"/>
        <v>1.3193122592332758</v>
      </c>
      <c r="V692" s="9">
        <v>43525</v>
      </c>
      <c r="W692">
        <v>216381.0331</v>
      </c>
      <c r="X692">
        <v>92034.737899999993</v>
      </c>
      <c r="Y692">
        <v>4907.7079999999996</v>
      </c>
      <c r="Z692">
        <v>88586.224100000007</v>
      </c>
      <c r="AC692" s="24">
        <f t="shared" si="312"/>
        <v>-7.3387808024109907E-2</v>
      </c>
      <c r="AE692" s="5">
        <f t="shared" si="313"/>
        <v>833.74546301297426</v>
      </c>
      <c r="AF692" s="6">
        <f t="shared" si="314"/>
        <v>2093.3656707645287</v>
      </c>
      <c r="AH692" s="1">
        <f t="shared" si="315"/>
        <v>43525</v>
      </c>
      <c r="AI692">
        <f t="shared" si="316"/>
        <v>0.39827989665488206</v>
      </c>
      <c r="AJ692">
        <f t="shared" ca="1" si="317"/>
        <v>0.35136869234007112</v>
      </c>
      <c r="AK692">
        <f t="shared" ca="1" si="318"/>
        <v>0.37459154292492702</v>
      </c>
      <c r="AL692">
        <f t="shared" ca="1" si="319"/>
        <v>0.40256201937247005</v>
      </c>
      <c r="AM692">
        <f t="shared" ca="1" si="320"/>
        <v>0.43704836505784672</v>
      </c>
      <c r="AN692">
        <f t="shared" ca="1" si="321"/>
        <v>0.44700929424635039</v>
      </c>
    </row>
    <row r="693" spans="2:40">
      <c r="B693" s="1">
        <v>43532</v>
      </c>
      <c r="C693">
        <v>53.183999999999997</v>
      </c>
      <c r="D693">
        <v>49.85</v>
      </c>
      <c r="E693">
        <v>0.55800000000000005</v>
      </c>
      <c r="F693">
        <v>98.093999999999994</v>
      </c>
      <c r="G693">
        <v>33020.07</v>
      </c>
      <c r="I693" s="14">
        <f t="shared" si="303"/>
        <v>-2.5898384556210852E-2</v>
      </c>
      <c r="J693" s="15">
        <f t="shared" si="304"/>
        <v>1.5274949083503131E-2</v>
      </c>
      <c r="K693" s="15">
        <f t="shared" si="305"/>
        <v>-1.9332161687170335E-2</v>
      </c>
      <c r="L693" s="15">
        <f t="shared" si="306"/>
        <v>4.3941893258127918E-2</v>
      </c>
      <c r="M693" s="16">
        <f t="shared" si="307"/>
        <v>-2.4081376426561274E-2</v>
      </c>
      <c r="O693" s="13">
        <f t="shared" si="308"/>
        <v>3.4965740245624655E-3</v>
      </c>
      <c r="Q693" s="5">
        <f t="shared" si="309"/>
        <v>2771.4598411022589</v>
      </c>
      <c r="R693" s="6">
        <f t="shared" si="310"/>
        <v>2042.9545440484071</v>
      </c>
      <c r="T693" s="11">
        <f t="shared" si="311"/>
        <v>1.3565939825612636</v>
      </c>
      <c r="V693" s="9">
        <v>43532</v>
      </c>
      <c r="W693">
        <v>210776.32579999999</v>
      </c>
      <c r="X693">
        <v>93440.563800000004</v>
      </c>
      <c r="Y693">
        <v>4817.1041999999998</v>
      </c>
      <c r="Z693">
        <v>92479.250899999999</v>
      </c>
      <c r="AC693" s="24">
        <f t="shared" si="312"/>
        <v>-9.9605326394657141E-4</v>
      </c>
      <c r="AE693" s="5">
        <f t="shared" si="313"/>
        <v>832.91500812323955</v>
      </c>
      <c r="AF693" s="6">
        <f t="shared" si="314"/>
        <v>2042.9545440484071</v>
      </c>
      <c r="AH693" s="1">
        <f t="shared" si="315"/>
        <v>43532</v>
      </c>
      <c r="AI693">
        <f t="shared" si="316"/>
        <v>0.40770119460059018</v>
      </c>
      <c r="AJ693">
        <f t="shared" ca="1" si="317"/>
        <v>0.35338833902814343</v>
      </c>
      <c r="AK693">
        <f t="shared" ca="1" si="318"/>
        <v>0.37959460220694036</v>
      </c>
      <c r="AL693">
        <f t="shared" ca="1" si="319"/>
        <v>0.40256201937247005</v>
      </c>
      <c r="AM693">
        <f t="shared" ca="1" si="320"/>
        <v>0.43704836505784672</v>
      </c>
      <c r="AN693">
        <f t="shared" ca="1" si="321"/>
        <v>0.44700929424635039</v>
      </c>
    </row>
    <row r="694" spans="2:40">
      <c r="B694" s="1">
        <v>43539</v>
      </c>
      <c r="C694">
        <v>57.247999999999998</v>
      </c>
      <c r="D694">
        <v>49.55</v>
      </c>
      <c r="E694">
        <v>0.58299999999999996</v>
      </c>
      <c r="F694">
        <v>98.305000000000007</v>
      </c>
      <c r="G694">
        <v>33933.08</v>
      </c>
      <c r="I694" s="14">
        <f t="shared" si="303"/>
        <v>7.6413959085439132E-2</v>
      </c>
      <c r="J694" s="15">
        <f t="shared" si="304"/>
        <v>-6.0180541624875739E-3</v>
      </c>
      <c r="K694" s="15">
        <f t="shared" si="305"/>
        <v>4.4802867383512357E-2</v>
      </c>
      <c r="L694" s="15">
        <f t="shared" si="306"/>
        <v>2.1509980223053393E-3</v>
      </c>
      <c r="M694" s="16">
        <f t="shared" si="307"/>
        <v>2.7650153376416187E-2</v>
      </c>
      <c r="O694" s="13">
        <f t="shared" si="308"/>
        <v>2.9337442582192313E-2</v>
      </c>
      <c r="Q694" s="5">
        <f t="shared" si="309"/>
        <v>2852.7673850594483</v>
      </c>
      <c r="R694" s="6">
        <f t="shared" si="310"/>
        <v>2099.442550532392</v>
      </c>
      <c r="T694" s="11">
        <f t="shared" si="311"/>
        <v>1.3588213615733484</v>
      </c>
      <c r="V694" s="9">
        <v>43539</v>
      </c>
      <c r="W694">
        <v>226882.4846</v>
      </c>
      <c r="X694">
        <v>92878.233399999997</v>
      </c>
      <c r="Y694">
        <v>5028.5131000000001</v>
      </c>
      <c r="Z694">
        <v>92677.874800000005</v>
      </c>
      <c r="AC694" s="24">
        <f t="shared" si="312"/>
        <v>3.9746300125909524E-2</v>
      </c>
      <c r="AE694" s="5">
        <f t="shared" si="313"/>
        <v>866.02029801548019</v>
      </c>
      <c r="AF694" s="6">
        <f t="shared" si="314"/>
        <v>2099.442550532392</v>
      </c>
      <c r="AH694" s="1">
        <f t="shared" si="315"/>
        <v>43539</v>
      </c>
      <c r="AI694">
        <f t="shared" si="316"/>
        <v>0.4125001171362695</v>
      </c>
      <c r="AJ694">
        <f t="shared" ca="1" si="317"/>
        <v>0.35532580175197931</v>
      </c>
      <c r="AK694">
        <f t="shared" ca="1" si="318"/>
        <v>0.38140425849610005</v>
      </c>
      <c r="AL694">
        <f t="shared" ca="1" si="319"/>
        <v>0.40334357086824774</v>
      </c>
      <c r="AM694">
        <f t="shared" ca="1" si="320"/>
        <v>0.43704836505784672</v>
      </c>
      <c r="AN694">
        <f t="shared" ca="1" si="321"/>
        <v>0.44700929424635039</v>
      </c>
    </row>
    <row r="695" spans="2:40">
      <c r="B695" s="1">
        <v>43546</v>
      </c>
      <c r="C695">
        <v>57.337000000000003</v>
      </c>
      <c r="D695">
        <v>48.2</v>
      </c>
      <c r="E695">
        <v>0.55800000000000005</v>
      </c>
      <c r="F695">
        <v>95.524000000000001</v>
      </c>
      <c r="G695">
        <v>32827.980000000003</v>
      </c>
      <c r="I695" s="14">
        <f t="shared" si="303"/>
        <v>1.5546394633874083E-3</v>
      </c>
      <c r="J695" s="15">
        <f t="shared" si="304"/>
        <v>-2.7245206861755689E-2</v>
      </c>
      <c r="K695" s="15">
        <f t="shared" si="305"/>
        <v>-4.288164665523142E-2</v>
      </c>
      <c r="L695" s="15">
        <f t="shared" si="306"/>
        <v>-2.828950714612688E-2</v>
      </c>
      <c r="M695" s="16">
        <f t="shared" si="307"/>
        <v>-3.2567040775549949E-2</v>
      </c>
      <c r="O695" s="13">
        <f t="shared" si="308"/>
        <v>-2.4215430299931645E-2</v>
      </c>
      <c r="Q695" s="5">
        <f t="shared" si="309"/>
        <v>2783.6863952846229</v>
      </c>
      <c r="R695" s="6">
        <f t="shared" si="310"/>
        <v>2031.0699193832791</v>
      </c>
      <c r="T695" s="11">
        <f t="shared" si="311"/>
        <v>1.3705517317345091</v>
      </c>
      <c r="V695" s="9">
        <v>43546</v>
      </c>
      <c r="W695">
        <v>227236.4662</v>
      </c>
      <c r="X695">
        <v>90347.746799999994</v>
      </c>
      <c r="Y695">
        <v>4817.1041999999998</v>
      </c>
      <c r="Z695">
        <v>90056.040299999993</v>
      </c>
      <c r="AC695" s="24">
        <f t="shared" si="312"/>
        <v>-1.2013422064506509E-2</v>
      </c>
      <c r="AE695" s="5">
        <f t="shared" si="313"/>
        <v>855.61643065899057</v>
      </c>
      <c r="AF695" s="6">
        <f t="shared" si="314"/>
        <v>2031.0699193832791</v>
      </c>
      <c r="AH695" s="1">
        <f t="shared" si="315"/>
        <v>43546</v>
      </c>
      <c r="AI695">
        <f t="shared" si="316"/>
        <v>0.42126389765980726</v>
      </c>
      <c r="AJ695">
        <f t="shared" ca="1" si="317"/>
        <v>0.36529665005917694</v>
      </c>
      <c r="AK695">
        <f t="shared" ca="1" si="318"/>
        <v>0.38308757685439299</v>
      </c>
      <c r="AL695">
        <f t="shared" ca="1" si="319"/>
        <v>0.40586766963060594</v>
      </c>
      <c r="AM695">
        <f t="shared" ca="1" si="320"/>
        <v>0.43704836505784672</v>
      </c>
      <c r="AN695">
        <f t="shared" ca="1" si="321"/>
        <v>0.44700929424635039</v>
      </c>
    </row>
    <row r="696" spans="2:40">
      <c r="B696" s="1">
        <v>43553</v>
      </c>
      <c r="C696">
        <v>60.537999999999997</v>
      </c>
      <c r="D696">
        <v>48.1</v>
      </c>
      <c r="E696">
        <v>0.58099999999999996</v>
      </c>
      <c r="F696">
        <v>96.156000000000006</v>
      </c>
      <c r="G696">
        <v>33466.03</v>
      </c>
      <c r="I696" s="14">
        <f t="shared" si="303"/>
        <v>5.5827824964682415E-2</v>
      </c>
      <c r="J696" s="15">
        <f t="shared" si="304"/>
        <v>-2.0746887966804906E-3</v>
      </c>
      <c r="K696" s="15">
        <f t="shared" si="305"/>
        <v>4.1218637992831431E-2</v>
      </c>
      <c r="L696" s="15">
        <f t="shared" si="306"/>
        <v>6.6161383526652795E-3</v>
      </c>
      <c r="M696" s="16">
        <f t="shared" si="307"/>
        <v>1.9436163906521031E-2</v>
      </c>
      <c r="O696" s="13">
        <f t="shared" si="308"/>
        <v>2.5396978128374659E-2</v>
      </c>
      <c r="Q696" s="5">
        <f t="shared" si="309"/>
        <v>2854.3836177819207</v>
      </c>
      <c r="R696" s="6">
        <f t="shared" si="310"/>
        <v>2070.5461272420171</v>
      </c>
      <c r="T696" s="11">
        <f t="shared" si="311"/>
        <v>1.3785655775676831</v>
      </c>
      <c r="V696" s="9">
        <v>43553</v>
      </c>
      <c r="W696">
        <v>239920.80369999999</v>
      </c>
      <c r="X696">
        <v>90160.3033</v>
      </c>
      <c r="Y696">
        <v>5013.4125000000004</v>
      </c>
      <c r="Z696">
        <v>90651.911800000002</v>
      </c>
      <c r="AC696" s="24">
        <f t="shared" si="312"/>
        <v>3.2228912048991233E-2</v>
      </c>
      <c r="AE696" s="5">
        <f t="shared" si="313"/>
        <v>883.19201735037086</v>
      </c>
      <c r="AF696" s="6">
        <f t="shared" si="314"/>
        <v>2070.5461272420171</v>
      </c>
      <c r="AH696" s="1">
        <f t="shared" si="315"/>
        <v>43553</v>
      </c>
      <c r="AI696">
        <f t="shared" si="316"/>
        <v>0.42655027373226856</v>
      </c>
      <c r="AJ696">
        <f t="shared" ca="1" si="317"/>
        <v>0.3659368078561826</v>
      </c>
      <c r="AK696">
        <f t="shared" ca="1" si="318"/>
        <v>0.38700465517639659</v>
      </c>
      <c r="AL696">
        <f t="shared" ca="1" si="319"/>
        <v>0.40806539340839942</v>
      </c>
      <c r="AM696">
        <f t="shared" ca="1" si="320"/>
        <v>0.43704836505784672</v>
      </c>
      <c r="AN696">
        <f t="shared" ca="1" si="321"/>
        <v>0.44700929424635039</v>
      </c>
    </row>
    <row r="697" spans="2:40">
      <c r="B697" s="1">
        <v>43560</v>
      </c>
      <c r="C697">
        <v>63.390999999999998</v>
      </c>
      <c r="D697">
        <v>43.5</v>
      </c>
      <c r="E697">
        <v>0.53700000000000003</v>
      </c>
      <c r="F697">
        <v>89.876999999999995</v>
      </c>
      <c r="G697">
        <v>32666.880000000001</v>
      </c>
      <c r="I697" s="14">
        <f t="shared" si="303"/>
        <v>4.7127424097261228E-2</v>
      </c>
      <c r="J697" s="15">
        <f t="shared" si="304"/>
        <v>-9.5634095634095639E-2</v>
      </c>
      <c r="K697" s="15">
        <f t="shared" si="305"/>
        <v>-7.5731497418244254E-2</v>
      </c>
      <c r="L697" s="15">
        <f t="shared" si="306"/>
        <v>-6.5300137276925074E-2</v>
      </c>
      <c r="M697" s="16">
        <f t="shared" si="307"/>
        <v>-2.3879438343896719E-2</v>
      </c>
      <c r="O697" s="13">
        <f t="shared" si="308"/>
        <v>-4.7384576558000935E-2</v>
      </c>
      <c r="Q697" s="5">
        <f t="shared" si="309"/>
        <v>2719.1298587192296</v>
      </c>
      <c r="R697" s="6">
        <f t="shared" si="310"/>
        <v>2021.1026486583471</v>
      </c>
      <c r="T697" s="11">
        <f t="shared" si="311"/>
        <v>1.3453694994285661</v>
      </c>
      <c r="V697" s="9">
        <v>43560</v>
      </c>
      <c r="W697">
        <v>251228.5465</v>
      </c>
      <c r="X697">
        <v>81537.904200000004</v>
      </c>
      <c r="Y697">
        <v>4635.8964999999998</v>
      </c>
      <c r="Z697">
        <v>84732.921499999997</v>
      </c>
      <c r="AC697" s="24">
        <f t="shared" si="312"/>
        <v>-8.4905118574546655E-3</v>
      </c>
      <c r="AE697" s="5">
        <f t="shared" si="313"/>
        <v>875.69326505464824</v>
      </c>
      <c r="AF697" s="6">
        <f t="shared" si="314"/>
        <v>2021.1026486583471</v>
      </c>
      <c r="AH697" s="1">
        <f t="shared" si="315"/>
        <v>43560</v>
      </c>
      <c r="AI697">
        <f t="shared" si="316"/>
        <v>0.43327500740051617</v>
      </c>
      <c r="AJ697">
        <f t="shared" ca="1" si="317"/>
        <v>0.36751849011711418</v>
      </c>
      <c r="AK697">
        <f t="shared" ca="1" si="318"/>
        <v>0.38921781035968495</v>
      </c>
      <c r="AL697">
        <f t="shared" ca="1" si="319"/>
        <v>0.40858257248620616</v>
      </c>
      <c r="AM697">
        <f t="shared" ca="1" si="320"/>
        <v>0.43704836505784672</v>
      </c>
      <c r="AN697">
        <f t="shared" ca="1" si="321"/>
        <v>0.44700929424635039</v>
      </c>
    </row>
    <row r="698" spans="2:40">
      <c r="B698" s="1">
        <v>43567</v>
      </c>
      <c r="C698">
        <v>61.643999999999998</v>
      </c>
      <c r="D698">
        <v>40.299999999999997</v>
      </c>
      <c r="E698">
        <v>0.51500000000000001</v>
      </c>
      <c r="F698">
        <v>85.959000000000003</v>
      </c>
      <c r="G698">
        <v>31357.03</v>
      </c>
      <c r="I698" s="14">
        <f t="shared" si="303"/>
        <v>-2.7559117224842611E-2</v>
      </c>
      <c r="J698" s="15">
        <f t="shared" si="304"/>
        <v>-7.3563218390804708E-2</v>
      </c>
      <c r="K698" s="15">
        <f t="shared" si="305"/>
        <v>-4.0968342644320366E-2</v>
      </c>
      <c r="L698" s="15">
        <f t="shared" si="306"/>
        <v>-4.359291031075796E-2</v>
      </c>
      <c r="M698" s="16">
        <f t="shared" si="307"/>
        <v>-4.009718712041066E-2</v>
      </c>
      <c r="O698" s="13">
        <f t="shared" si="308"/>
        <v>-4.6420897142681411E-2</v>
      </c>
      <c r="Q698" s="5">
        <f t="shared" si="309"/>
        <v>2592.9054112300305</v>
      </c>
      <c r="R698" s="6">
        <f t="shared" si="310"/>
        <v>1940.0621175655358</v>
      </c>
      <c r="T698" s="11">
        <f t="shared" si="311"/>
        <v>1.336506386962345</v>
      </c>
      <c r="V698" s="9">
        <v>43567</v>
      </c>
      <c r="W698">
        <v>244306.2414</v>
      </c>
      <c r="X698">
        <v>75539.713600000003</v>
      </c>
      <c r="Y698">
        <v>4439.5882000000001</v>
      </c>
      <c r="Z698">
        <v>81038.518500000006</v>
      </c>
      <c r="AC698" s="24">
        <f t="shared" si="312"/>
        <v>-3.9810715916632523E-2</v>
      </c>
      <c r="AE698" s="5">
        <f t="shared" si="313"/>
        <v>840.83128924944924</v>
      </c>
      <c r="AF698" s="6">
        <f t="shared" si="314"/>
        <v>1940.0621175655358</v>
      </c>
      <c r="AH698" s="1">
        <f t="shared" si="315"/>
        <v>43567</v>
      </c>
      <c r="AI698">
        <f t="shared" si="316"/>
        <v>0.43340431300444981</v>
      </c>
      <c r="AJ698">
        <f t="shared" ca="1" si="317"/>
        <v>0.37102913614751987</v>
      </c>
      <c r="AK698">
        <f t="shared" ca="1" si="318"/>
        <v>0.39008231437819579</v>
      </c>
      <c r="AL698">
        <f t="shared" ca="1" si="319"/>
        <v>0.40994741255940481</v>
      </c>
      <c r="AM698">
        <f t="shared" ca="1" si="320"/>
        <v>0.43704836505784672</v>
      </c>
      <c r="AN698">
        <f t="shared" ca="1" si="321"/>
        <v>0.44700929424635039</v>
      </c>
    </row>
    <row r="699" spans="2:40">
      <c r="B699" s="1">
        <v>43574</v>
      </c>
      <c r="C699">
        <v>62.710999999999999</v>
      </c>
      <c r="D699">
        <v>41.35</v>
      </c>
      <c r="E699">
        <v>0.50800000000000001</v>
      </c>
      <c r="F699">
        <v>85.322000000000003</v>
      </c>
      <c r="G699">
        <v>32036.78</v>
      </c>
      <c r="I699" s="14">
        <f t="shared" si="303"/>
        <v>1.7309064953604514E-2</v>
      </c>
      <c r="J699" s="15">
        <f t="shared" si="304"/>
        <v>2.6054590570719682E-2</v>
      </c>
      <c r="K699" s="15">
        <f t="shared" si="305"/>
        <v>-1.3592233009708798E-2</v>
      </c>
      <c r="L699" s="15">
        <f t="shared" si="306"/>
        <v>-7.4105096615828536E-3</v>
      </c>
      <c r="M699" s="16">
        <f t="shared" si="307"/>
        <v>2.1677754557749784E-2</v>
      </c>
      <c r="O699" s="13">
        <f t="shared" si="308"/>
        <v>5.590228213258136E-3</v>
      </c>
      <c r="Q699" s="5">
        <f t="shared" si="309"/>
        <v>2607.400344214198</v>
      </c>
      <c r="R699" s="6">
        <f t="shared" si="310"/>
        <v>1982.1183079769098</v>
      </c>
      <c r="T699" s="11">
        <f t="shared" si="311"/>
        <v>1.3154615109102621</v>
      </c>
      <c r="V699" s="9">
        <v>43574</v>
      </c>
      <c r="W699">
        <v>248534.35389999999</v>
      </c>
      <c r="X699">
        <v>77507.869900000005</v>
      </c>
      <c r="Y699">
        <v>4379.1855999999998</v>
      </c>
      <c r="Z699">
        <v>73609.987599999993</v>
      </c>
      <c r="AC699" s="24">
        <f t="shared" si="312"/>
        <v>1.3658178213836952E-2</v>
      </c>
      <c r="AE699" s="5">
        <f t="shared" si="313"/>
        <v>852.31551284578848</v>
      </c>
      <c r="AF699" s="6">
        <f t="shared" si="314"/>
        <v>1982.1183079769098</v>
      </c>
      <c r="AH699" s="1">
        <f t="shared" si="315"/>
        <v>43574</v>
      </c>
      <c r="AI699">
        <f t="shared" si="316"/>
        <v>0.43000234113962754</v>
      </c>
      <c r="AJ699">
        <f t="shared" ca="1" si="317"/>
        <v>0.37273743165006212</v>
      </c>
      <c r="AK699">
        <f t="shared" ca="1" si="318"/>
        <v>0.39470113795404566</v>
      </c>
      <c r="AL699">
        <f t="shared" ca="1" si="319"/>
        <v>0.41182969474943776</v>
      </c>
      <c r="AM699">
        <f t="shared" ca="1" si="320"/>
        <v>0.43704836505784672</v>
      </c>
      <c r="AN699">
        <f t="shared" ca="1" si="321"/>
        <v>0.44700929424635039</v>
      </c>
    </row>
    <row r="700" spans="2:40">
      <c r="B700" s="1">
        <v>43581</v>
      </c>
      <c r="C700">
        <v>61.033999999999999</v>
      </c>
      <c r="D700">
        <v>38.200000000000003</v>
      </c>
      <c r="E700">
        <v>0.48099999999999998</v>
      </c>
      <c r="F700">
        <v>85.644000000000005</v>
      </c>
      <c r="G700">
        <v>30001.11</v>
      </c>
      <c r="I700" s="14">
        <f t="shared" si="303"/>
        <v>-2.6741719953437215E-2</v>
      </c>
      <c r="J700" s="15">
        <f t="shared" si="304"/>
        <v>-7.6178960096735193E-2</v>
      </c>
      <c r="K700" s="15">
        <f t="shared" si="305"/>
        <v>-5.3149606299212615E-2</v>
      </c>
      <c r="L700" s="15">
        <f t="shared" si="306"/>
        <v>3.7739387262372137E-3</v>
      </c>
      <c r="M700" s="16">
        <f t="shared" si="307"/>
        <v>-6.3541654311076168E-2</v>
      </c>
      <c r="O700" s="13">
        <f t="shared" si="308"/>
        <v>-3.8074086905786952E-2</v>
      </c>
      <c r="Q700" s="5">
        <f t="shared" si="309"/>
        <v>2508.1259569104077</v>
      </c>
      <c r="R700" s="6">
        <f t="shared" si="310"/>
        <v>1856.1712316477858</v>
      </c>
      <c r="T700" s="11">
        <f t="shared" si="311"/>
        <v>1.3512363052216145</v>
      </c>
      <c r="V700" s="9">
        <v>43581</v>
      </c>
      <c r="W700">
        <v>241887.3677</v>
      </c>
      <c r="X700">
        <v>71603.400999999998</v>
      </c>
      <c r="Y700">
        <v>4152.6760000000004</v>
      </c>
      <c r="Z700">
        <v>73888.060899999997</v>
      </c>
      <c r="AC700" s="24">
        <f t="shared" si="312"/>
        <v>-3.0952192130768986E-2</v>
      </c>
      <c r="AE700" s="5">
        <f t="shared" si="313"/>
        <v>825.93447933615073</v>
      </c>
      <c r="AF700" s="6">
        <f t="shared" si="314"/>
        <v>1856.1712316477858</v>
      </c>
      <c r="AH700" s="1">
        <f t="shared" si="315"/>
        <v>43581</v>
      </c>
      <c r="AI700">
        <f t="shared" si="316"/>
        <v>0.44496674943234665</v>
      </c>
      <c r="AJ700">
        <f t="shared" ca="1" si="317"/>
        <v>0.37587665458748376</v>
      </c>
      <c r="AK700">
        <f t="shared" ca="1" si="318"/>
        <v>0.39667849214898759</v>
      </c>
      <c r="AL700">
        <f t="shared" ca="1" si="319"/>
        <v>0.41323987973342036</v>
      </c>
      <c r="AM700">
        <f t="shared" ca="1" si="320"/>
        <v>0.43704836505784672</v>
      </c>
      <c r="AN700">
        <f t="shared" ca="1" si="321"/>
        <v>0.44700929424635039</v>
      </c>
    </row>
    <row r="701" spans="2:40">
      <c r="B701" s="1">
        <v>43588</v>
      </c>
      <c r="C701">
        <v>63.792999999999999</v>
      </c>
      <c r="D701">
        <v>41.5</v>
      </c>
      <c r="E701">
        <v>0.50800000000000001</v>
      </c>
      <c r="F701">
        <v>90.248999999999995</v>
      </c>
      <c r="G701">
        <v>32412.27</v>
      </c>
      <c r="I701" s="14">
        <f t="shared" si="303"/>
        <v>4.520431235049327E-2</v>
      </c>
      <c r="J701" s="15">
        <f t="shared" si="304"/>
        <v>8.6387434554973774E-2</v>
      </c>
      <c r="K701" s="15">
        <f t="shared" si="305"/>
        <v>5.6133056133056192E-2</v>
      </c>
      <c r="L701" s="15">
        <f t="shared" si="306"/>
        <v>5.3769090654336438E-2</v>
      </c>
      <c r="M701" s="16">
        <f t="shared" si="307"/>
        <v>8.0369026346025274E-2</v>
      </c>
      <c r="O701" s="13">
        <f t="shared" si="308"/>
        <v>6.0373473423214918E-2</v>
      </c>
      <c r="Q701" s="5">
        <f t="shared" si="309"/>
        <v>2659.5502327120134</v>
      </c>
      <c r="R701" s="6">
        <f t="shared" si="310"/>
        <v>2005.3499062668209</v>
      </c>
      <c r="T701" s="11">
        <f t="shared" si="311"/>
        <v>1.3262275198960456</v>
      </c>
      <c r="V701" s="9">
        <v>43588</v>
      </c>
      <c r="W701">
        <v>252821.4633</v>
      </c>
      <c r="X701">
        <v>77789.035099999994</v>
      </c>
      <c r="Y701">
        <v>4379.1855999999998</v>
      </c>
      <c r="Z701">
        <v>77860.537299999996</v>
      </c>
      <c r="AC701" s="24">
        <f t="shared" si="312"/>
        <v>5.4468113487023788E-2</v>
      </c>
      <c r="AE701" s="5">
        <f t="shared" si="313"/>
        <v>870.92157228947804</v>
      </c>
      <c r="AF701" s="6">
        <f t="shared" si="314"/>
        <v>2005.3499062668209</v>
      </c>
      <c r="AH701" s="1">
        <f t="shared" si="315"/>
        <v>43588</v>
      </c>
      <c r="AI701">
        <f t="shared" si="316"/>
        <v>0.43429905652265655</v>
      </c>
      <c r="AJ701">
        <f t="shared" ca="1" si="317"/>
        <v>0.38107520558531383</v>
      </c>
      <c r="AK701">
        <f t="shared" ca="1" si="318"/>
        <v>0.3973279780109859</v>
      </c>
      <c r="AL701">
        <f t="shared" ca="1" si="319"/>
        <v>0.41556097706379153</v>
      </c>
      <c r="AM701">
        <f t="shared" ca="1" si="320"/>
        <v>0.43826870165289594</v>
      </c>
      <c r="AN701">
        <f t="shared" ca="1" si="321"/>
        <v>0.44700929424635039</v>
      </c>
    </row>
    <row r="702" spans="2:40">
      <c r="B702" s="1">
        <v>43595</v>
      </c>
      <c r="C702">
        <v>65.45</v>
      </c>
      <c r="D702">
        <v>41.95</v>
      </c>
      <c r="E702">
        <v>0.50900000000000001</v>
      </c>
      <c r="F702">
        <v>94.852999999999994</v>
      </c>
      <c r="G702">
        <v>33393.81</v>
      </c>
      <c r="I702" s="14">
        <f t="shared" si="303"/>
        <v>2.5974636715627053E-2</v>
      </c>
      <c r="J702" s="15">
        <f t="shared" si="304"/>
        <v>1.0843373493975905E-2</v>
      </c>
      <c r="K702" s="15">
        <f t="shared" si="305"/>
        <v>1.9685039370078705E-3</v>
      </c>
      <c r="L702" s="15">
        <f t="shared" si="306"/>
        <v>5.101441567219589E-2</v>
      </c>
      <c r="M702" s="16">
        <f t="shared" si="307"/>
        <v>3.028297616920983E-2</v>
      </c>
      <c r="O702" s="13">
        <f t="shared" si="308"/>
        <v>2.245023245470168E-2</v>
      </c>
      <c r="Q702" s="5">
        <f t="shared" si="309"/>
        <v>2719.2577536613544</v>
      </c>
      <c r="R702" s="6">
        <f t="shared" si="310"/>
        <v>2066.0778696892262</v>
      </c>
      <c r="T702" s="11">
        <f t="shared" si="311"/>
        <v>1.3161448527931707</v>
      </c>
      <c r="V702" s="9">
        <v>43595</v>
      </c>
      <c r="W702">
        <v>259389.78700000001</v>
      </c>
      <c r="X702">
        <v>78632.530599999998</v>
      </c>
      <c r="Y702">
        <v>7412.125</v>
      </c>
      <c r="Z702">
        <v>81833.013699999996</v>
      </c>
      <c r="AC702" s="24">
        <f t="shared" si="312"/>
        <v>2.7591293149763999E-2</v>
      </c>
      <c r="AE702" s="5">
        <f t="shared" si="313"/>
        <v>894.95142470097039</v>
      </c>
      <c r="AF702" s="6">
        <f t="shared" si="314"/>
        <v>2066.0778696892262</v>
      </c>
      <c r="AH702" s="1">
        <f t="shared" si="315"/>
        <v>43595</v>
      </c>
      <c r="AI702">
        <f t="shared" si="316"/>
        <v>0.43316442125948845</v>
      </c>
      <c r="AJ702">
        <f t="shared" ca="1" si="317"/>
        <v>0.38173838524746784</v>
      </c>
      <c r="AK702">
        <f t="shared" ca="1" si="318"/>
        <v>0.39808232453236253</v>
      </c>
      <c r="AL702">
        <f t="shared" ca="1" si="319"/>
        <v>0.41920310472840955</v>
      </c>
      <c r="AM702">
        <f t="shared" ca="1" si="320"/>
        <v>0.43826870165289594</v>
      </c>
      <c r="AN702">
        <f t="shared" ca="1" si="321"/>
        <v>0.44700929424635039</v>
      </c>
    </row>
    <row r="703" spans="2:40">
      <c r="B703" s="1">
        <v>43602</v>
      </c>
      <c r="C703">
        <v>69.186999999999998</v>
      </c>
      <c r="D703">
        <v>41.25</v>
      </c>
      <c r="E703">
        <v>0.52700000000000002</v>
      </c>
      <c r="F703">
        <v>96.879000000000005</v>
      </c>
      <c r="G703">
        <v>33315.699999999997</v>
      </c>
      <c r="I703" s="14">
        <f t="shared" si="303"/>
        <v>5.7097020626432293E-2</v>
      </c>
      <c r="J703" s="15">
        <f t="shared" si="304"/>
        <v>-1.6686531585220599E-2</v>
      </c>
      <c r="K703" s="15">
        <f t="shared" si="305"/>
        <v>3.5363457760314354E-2</v>
      </c>
      <c r="L703" s="15">
        <f t="shared" si="306"/>
        <v>2.1359366598842522E-2</v>
      </c>
      <c r="M703" s="16">
        <f t="shared" si="307"/>
        <v>-2.3390562502452195E-3</v>
      </c>
      <c r="O703" s="13">
        <f t="shared" si="308"/>
        <v>2.4283328350092143E-2</v>
      </c>
      <c r="Q703" s="5">
        <f t="shared" si="309"/>
        <v>2785.2903825620469</v>
      </c>
      <c r="R703" s="6">
        <f t="shared" si="310"/>
        <v>2061.2451973346365</v>
      </c>
      <c r="T703" s="11">
        <f t="shared" si="311"/>
        <v>1.3512659173996679</v>
      </c>
      <c r="V703" s="9">
        <v>43602</v>
      </c>
      <c r="W703">
        <v>274198.01360000001</v>
      </c>
      <c r="X703">
        <v>77320.426399999997</v>
      </c>
      <c r="Y703">
        <v>7666.8371999999999</v>
      </c>
      <c r="Z703">
        <v>83580.903399999996</v>
      </c>
      <c r="AC703" s="24">
        <f t="shared" si="312"/>
        <v>3.6296467922685149E-2</v>
      </c>
      <c r="AE703" s="5">
        <f t="shared" si="313"/>
        <v>927.43500037999058</v>
      </c>
      <c r="AF703" s="6">
        <f t="shared" si="314"/>
        <v>2061.2451973346365</v>
      </c>
      <c r="AH703" s="1">
        <f t="shared" si="315"/>
        <v>43602</v>
      </c>
      <c r="AI703">
        <f t="shared" si="316"/>
        <v>0.44993919286227674</v>
      </c>
      <c r="AJ703">
        <f t="shared" ca="1" si="317"/>
        <v>0.38173838524746784</v>
      </c>
      <c r="AK703">
        <f t="shared" ca="1" si="318"/>
        <v>0.39808232453236253</v>
      </c>
      <c r="AL703">
        <f t="shared" ca="1" si="319"/>
        <v>0.42281929153429965</v>
      </c>
      <c r="AM703">
        <f t="shared" ca="1" si="320"/>
        <v>0.43826870165289594</v>
      </c>
      <c r="AN703">
        <f t="shared" ca="1" si="321"/>
        <v>0.44700929424635039</v>
      </c>
    </row>
    <row r="704" spans="2:40">
      <c r="B704" s="1">
        <v>43609</v>
      </c>
      <c r="C704">
        <v>68.620999999999995</v>
      </c>
      <c r="D704">
        <v>46.9</v>
      </c>
      <c r="E704">
        <v>0.55000000000000004</v>
      </c>
      <c r="F704">
        <v>106.364</v>
      </c>
      <c r="G704">
        <v>35084.92</v>
      </c>
      <c r="I704" s="14">
        <f t="shared" ref="I704:I767" si="322">+C704/C703-1</f>
        <v>-8.1807275933339918E-3</v>
      </c>
      <c r="J704" s="15">
        <f t="shared" ref="J704:J767" si="323">+D704/D703-1</f>
        <v>0.13696969696969696</v>
      </c>
      <c r="K704" s="15">
        <f t="shared" ref="K704:K767" si="324">+E704/E703-1</f>
        <v>4.3643263757115802E-2</v>
      </c>
      <c r="L704" s="15">
        <f t="shared" ref="L704:L767" si="325">+F704/F703-1</f>
        <v>9.7905634864108748E-2</v>
      </c>
      <c r="M704" s="16">
        <f t="shared" ref="M704:M767" si="326">+G704/G703-1</f>
        <v>5.3104692382270224E-2</v>
      </c>
      <c r="O704" s="13">
        <f t="shared" ref="O704:O767" si="327">+AVERAGE(I704:L704)</f>
        <v>6.7584466999396881E-2</v>
      </c>
      <c r="Q704" s="5">
        <f t="shared" ref="Q704:Q767" si="328">+Q703*(1+O704)</f>
        <v>2973.5327485060488</v>
      </c>
      <c r="R704" s="6">
        <f t="shared" ref="R704:R767" si="329">+R703*(1+M704)</f>
        <v>2170.7069894635242</v>
      </c>
      <c r="T704" s="11">
        <f t="shared" ref="T704:T767" si="330">+Q704/R704</f>
        <v>1.3698452913909571</v>
      </c>
      <c r="V704" s="9">
        <v>43609</v>
      </c>
      <c r="W704">
        <v>271956.13069999998</v>
      </c>
      <c r="X704">
        <v>87910.981799999994</v>
      </c>
      <c r="Y704">
        <v>7743.2509</v>
      </c>
      <c r="Z704">
        <v>91764.204700000002</v>
      </c>
      <c r="AC704" s="24">
        <f t="shared" ref="AC704:AC767" si="331">+SUMPRODUCT(I704:L704,W703:Z703)/SUM(W703:AA703)</f>
        <v>3.8090224738533421E-2</v>
      </c>
      <c r="AE704" s="5">
        <f t="shared" ref="AE704:AE767" si="332">+AE703*(1+AC704)</f>
        <v>962.76120797484634</v>
      </c>
      <c r="AF704" s="6">
        <f t="shared" ref="AF704:AF767" si="333">+AF703*(1+M704)</f>
        <v>2170.7069894635242</v>
      </c>
      <c r="AH704" s="1">
        <f t="shared" ref="AH704:AH767" si="334">+B704</f>
        <v>43609</v>
      </c>
      <c r="AI704">
        <f t="shared" ref="AI704:AI767" si="335">+(AE704/$AE$6)/(AF704/$AF$6)</f>
        <v>0.44352425852407945</v>
      </c>
      <c r="AJ704">
        <f t="shared" ref="AJ704:AJ767" ca="1" si="336">+_xlfn.PERCENTILE.INC(OFFSET(AI704,-52,0,52,1),0.1)</f>
        <v>0.38219147304389262</v>
      </c>
      <c r="AK704">
        <f t="shared" ref="AK704:AK767" ca="1" si="337">+_xlfn.PERCENTILE.INC(OFFSET(AI704,-52,0,52,1),0.25)</f>
        <v>0.39893463839729065</v>
      </c>
      <c r="AL704">
        <f t="shared" ref="AL704:AL767" ca="1" si="338">+_xlfn.PERCENTILE.INC(OFFSET(AI704,-52,0,52,1),0.5)</f>
        <v>0.42443531227300613</v>
      </c>
      <c r="AM704">
        <f t="shared" ref="AM704:AM767" ca="1" si="339">+_xlfn.PERCENTILE.INC(OFFSET(AI704,-52,0,52,1),0.75)</f>
        <v>0.43912832487584369</v>
      </c>
      <c r="AN704">
        <f t="shared" ref="AN704:AN767" ca="1" si="340">+_xlfn.PERCENTILE.INC(OFFSET(AI704,-52,0,52,1),0.9)</f>
        <v>0.4472423471264616</v>
      </c>
    </row>
    <row r="705" spans="2:40">
      <c r="B705" s="1">
        <v>43616</v>
      </c>
      <c r="C705">
        <v>65.811999999999998</v>
      </c>
      <c r="D705">
        <v>45.45</v>
      </c>
      <c r="E705">
        <v>0.52800000000000002</v>
      </c>
      <c r="F705">
        <v>107.14700000000001</v>
      </c>
      <c r="G705">
        <v>33949.53</v>
      </c>
      <c r="I705" s="14">
        <f t="shared" si="322"/>
        <v>-4.0934990746272937E-2</v>
      </c>
      <c r="J705" s="15">
        <f t="shared" si="323"/>
        <v>-3.0916844349680117E-2</v>
      </c>
      <c r="K705" s="15">
        <f t="shared" si="324"/>
        <v>-4.0000000000000036E-2</v>
      </c>
      <c r="L705" s="15">
        <f t="shared" si="325"/>
        <v>7.361513293971722E-3</v>
      </c>
      <c r="M705" s="16">
        <f t="shared" si="326"/>
        <v>-3.23611967762788E-2</v>
      </c>
      <c r="O705" s="13">
        <f t="shared" si="327"/>
        <v>-2.6122580450495342E-2</v>
      </c>
      <c r="Q705" s="5">
        <f t="shared" si="328"/>
        <v>2895.8564000610172</v>
      </c>
      <c r="R705" s="6">
        <f t="shared" si="329"/>
        <v>2100.4603134338513</v>
      </c>
      <c r="T705" s="11">
        <f t="shared" si="330"/>
        <v>1.37867703642867</v>
      </c>
      <c r="V705" s="9">
        <v>43616</v>
      </c>
      <c r="W705">
        <v>260825.3787</v>
      </c>
      <c r="X705">
        <v>85193.051699999996</v>
      </c>
      <c r="Y705">
        <v>7437.5962</v>
      </c>
      <c r="Z705">
        <v>92439.525699999998</v>
      </c>
      <c r="AC705" s="24">
        <f t="shared" si="331"/>
        <v>-2.9354386146143E-2</v>
      </c>
      <c r="AE705" s="5">
        <f t="shared" si="332"/>
        <v>934.49994370942557</v>
      </c>
      <c r="AF705" s="6">
        <f t="shared" si="333"/>
        <v>2100.4603134338513</v>
      </c>
      <c r="AH705" s="1">
        <f t="shared" si="334"/>
        <v>43616</v>
      </c>
      <c r="AI705">
        <f t="shared" si="335"/>
        <v>0.44490245196858619</v>
      </c>
      <c r="AJ705">
        <f t="shared" ca="1" si="336"/>
        <v>0.38219147304389262</v>
      </c>
      <c r="AK705">
        <f t="shared" ca="1" si="337"/>
        <v>0.40048378187439243</v>
      </c>
      <c r="AL705">
        <f t="shared" ca="1" si="338"/>
        <v>0.42552310643474434</v>
      </c>
      <c r="AM705">
        <f t="shared" ca="1" si="339"/>
        <v>0.43987479148392078</v>
      </c>
      <c r="AN705">
        <f t="shared" ca="1" si="340"/>
        <v>0.4472423471264616</v>
      </c>
    </row>
    <row r="706" spans="2:40">
      <c r="B706" s="1">
        <v>43623</v>
      </c>
      <c r="C706">
        <v>69.543999999999997</v>
      </c>
      <c r="D706">
        <v>47.1</v>
      </c>
      <c r="E706">
        <v>0.51600000000000001</v>
      </c>
      <c r="F706">
        <v>108.667</v>
      </c>
      <c r="G706">
        <v>35662.879999999997</v>
      </c>
      <c r="I706" s="14">
        <f t="shared" si="322"/>
        <v>5.6706983528839627E-2</v>
      </c>
      <c r="J706" s="15">
        <f t="shared" si="323"/>
        <v>3.6303630363036188E-2</v>
      </c>
      <c r="K706" s="15">
        <f t="shared" si="324"/>
        <v>-2.2727272727272707E-2</v>
      </c>
      <c r="L706" s="15">
        <f t="shared" si="325"/>
        <v>1.4186118136765291E-2</v>
      </c>
      <c r="M706" s="16">
        <f t="shared" si="326"/>
        <v>5.0467561701148744E-2</v>
      </c>
      <c r="O706" s="13">
        <f t="shared" si="327"/>
        <v>2.11173648253421E-2</v>
      </c>
      <c r="Q706" s="5">
        <f t="shared" si="328"/>
        <v>2957.0092561429078</v>
      </c>
      <c r="R706" s="6">
        <f t="shared" si="329"/>
        <v>2206.4654239028882</v>
      </c>
      <c r="T706" s="11">
        <f t="shared" si="330"/>
        <v>1.340156625211206</v>
      </c>
      <c r="V706" s="9">
        <v>43623</v>
      </c>
      <c r="W706">
        <v>275613.93969999999</v>
      </c>
      <c r="X706">
        <v>88285.868700000006</v>
      </c>
      <c r="Y706">
        <v>7259.2977000000001</v>
      </c>
      <c r="Z706">
        <v>93750.442899999995</v>
      </c>
      <c r="AC706" s="24">
        <f t="shared" si="331"/>
        <v>4.266864553579023E-2</v>
      </c>
      <c r="AE706" s="5">
        <f t="shared" si="332"/>
        <v>974.37379056077907</v>
      </c>
      <c r="AF706" s="6">
        <f t="shared" si="333"/>
        <v>2206.4654239028882</v>
      </c>
      <c r="AH706" s="1">
        <f t="shared" si="334"/>
        <v>43623</v>
      </c>
      <c r="AI706">
        <f t="shared" si="335"/>
        <v>0.44159939240618873</v>
      </c>
      <c r="AJ706">
        <f t="shared" ca="1" si="336"/>
        <v>0.38219147304389262</v>
      </c>
      <c r="AK706">
        <f t="shared" ca="1" si="337"/>
        <v>0.40222160129463941</v>
      </c>
      <c r="AL706">
        <f t="shared" ca="1" si="338"/>
        <v>0.4272176889415642</v>
      </c>
      <c r="AM706">
        <f t="shared" ca="1" si="339"/>
        <v>0.44214809974437863</v>
      </c>
      <c r="AN706">
        <f t="shared" ca="1" si="340"/>
        <v>0.4472423471264616</v>
      </c>
    </row>
    <row r="707" spans="2:40">
      <c r="B707" s="1">
        <v>43630</v>
      </c>
      <c r="C707">
        <v>74.536000000000001</v>
      </c>
      <c r="D707">
        <v>56.5</v>
      </c>
      <c r="E707">
        <v>0.57899999999999996</v>
      </c>
      <c r="F707">
        <v>120.54600000000001</v>
      </c>
      <c r="G707">
        <v>40487.61</v>
      </c>
      <c r="I707" s="14">
        <f t="shared" si="322"/>
        <v>7.1781893477510739E-2</v>
      </c>
      <c r="J707" s="15">
        <f t="shared" si="323"/>
        <v>0.1995753715498938</v>
      </c>
      <c r="K707" s="15">
        <f t="shared" si="324"/>
        <v>0.12209302325581395</v>
      </c>
      <c r="L707" s="15">
        <f t="shared" si="325"/>
        <v>0.10931561559627112</v>
      </c>
      <c r="M707" s="16">
        <f t="shared" si="326"/>
        <v>0.13528716693660203</v>
      </c>
      <c r="O707" s="13">
        <f t="shared" si="327"/>
        <v>0.1256914759698724</v>
      </c>
      <c r="Q707" s="5">
        <f t="shared" si="328"/>
        <v>3328.6801140040843</v>
      </c>
      <c r="R707" s="6">
        <f t="shared" si="329"/>
        <v>2504.9718800462788</v>
      </c>
      <c r="T707" s="11">
        <f t="shared" si="330"/>
        <v>1.3288293335822148</v>
      </c>
      <c r="V707" s="9">
        <v>43630</v>
      </c>
      <c r="W707">
        <v>295397.57319999998</v>
      </c>
      <c r="X707">
        <v>105905.55379999999</v>
      </c>
      <c r="Y707">
        <v>8150.7903999999999</v>
      </c>
      <c r="Z707">
        <v>103999.432</v>
      </c>
      <c r="AC707" s="24">
        <f t="shared" si="331"/>
        <v>0.10440412031591471</v>
      </c>
      <c r="AE707" s="5">
        <f t="shared" si="332"/>
        <v>1076.1024290231605</v>
      </c>
      <c r="AF707" s="6">
        <f t="shared" si="333"/>
        <v>2504.9718800462788</v>
      </c>
      <c r="AH707" s="1">
        <f t="shared" si="334"/>
        <v>43630</v>
      </c>
      <c r="AI707">
        <f t="shared" si="335"/>
        <v>0.4295866303310677</v>
      </c>
      <c r="AJ707">
        <f t="shared" ca="1" si="336"/>
        <v>0.38828143275975546</v>
      </c>
      <c r="AK707">
        <f t="shared" ca="1" si="337"/>
        <v>0.40368885776443475</v>
      </c>
      <c r="AL707">
        <f t="shared" ca="1" si="338"/>
        <v>0.42894372264524372</v>
      </c>
      <c r="AM707">
        <f t="shared" ca="1" si="339"/>
        <v>0.44214809974437863</v>
      </c>
      <c r="AN707">
        <f t="shared" ca="1" si="340"/>
        <v>0.4472423471264616</v>
      </c>
    </row>
    <row r="708" spans="2:40">
      <c r="B708" s="1">
        <v>43637</v>
      </c>
      <c r="C708">
        <v>77.533000000000001</v>
      </c>
      <c r="D708">
        <v>56.6</v>
      </c>
      <c r="E708">
        <v>0.56499999999999995</v>
      </c>
      <c r="F708">
        <v>115.85</v>
      </c>
      <c r="G708">
        <v>40294.82</v>
      </c>
      <c r="I708" s="14">
        <f t="shared" si="322"/>
        <v>4.0208758183964743E-2</v>
      </c>
      <c r="J708" s="15">
        <f t="shared" si="323"/>
        <v>1.7699115044247371E-3</v>
      </c>
      <c r="K708" s="15">
        <f t="shared" si="324"/>
        <v>-2.4179620034542326E-2</v>
      </c>
      <c r="L708" s="15">
        <f t="shared" si="325"/>
        <v>-3.8956083154978227E-2</v>
      </c>
      <c r="M708" s="16">
        <f t="shared" si="326"/>
        <v>-4.7617036421759851E-3</v>
      </c>
      <c r="O708" s="13">
        <f t="shared" si="327"/>
        <v>-5.2892583752827682E-3</v>
      </c>
      <c r="Q708" s="5">
        <f t="shared" si="328"/>
        <v>3311.0738648324509</v>
      </c>
      <c r="R708" s="6">
        <f t="shared" si="329"/>
        <v>2493.0439463215139</v>
      </c>
      <c r="T708" s="11">
        <f t="shared" si="330"/>
        <v>1.3281249493086313</v>
      </c>
      <c r="V708" s="9">
        <v>43637</v>
      </c>
      <c r="W708">
        <v>307275.61949999997</v>
      </c>
      <c r="X708">
        <v>106092.9972</v>
      </c>
      <c r="Y708">
        <v>7947.0205999999998</v>
      </c>
      <c r="Z708">
        <v>99947.506099999999</v>
      </c>
      <c r="AC708" s="24">
        <f t="shared" si="331"/>
        <v>1.5223426860882832E-2</v>
      </c>
      <c r="AE708" s="5">
        <f t="shared" si="332"/>
        <v>1092.484395646213</v>
      </c>
      <c r="AF708" s="6">
        <f t="shared" si="333"/>
        <v>2493.0439463215139</v>
      </c>
      <c r="AH708" s="1">
        <f t="shared" si="334"/>
        <v>43637</v>
      </c>
      <c r="AI708">
        <f t="shared" si="335"/>
        <v>0.43821305166247621</v>
      </c>
      <c r="AJ708">
        <f t="shared" ca="1" si="336"/>
        <v>0.38828143275975546</v>
      </c>
      <c r="AK708">
        <f t="shared" ca="1" si="337"/>
        <v>0.40678443211559806</v>
      </c>
      <c r="AL708">
        <f t="shared" ca="1" si="338"/>
        <v>0.42979448573534762</v>
      </c>
      <c r="AM708">
        <f t="shared" ca="1" si="339"/>
        <v>0.44214809974437863</v>
      </c>
      <c r="AN708">
        <f t="shared" ca="1" si="340"/>
        <v>0.4472423471264616</v>
      </c>
    </row>
    <row r="709" spans="2:40">
      <c r="B709" s="1">
        <v>43644</v>
      </c>
      <c r="C709">
        <v>77.457999999999998</v>
      </c>
      <c r="D709">
        <v>59.3</v>
      </c>
      <c r="E709">
        <v>0.56799999999999995</v>
      </c>
      <c r="F709">
        <v>114.652</v>
      </c>
      <c r="G709">
        <v>41796.36</v>
      </c>
      <c r="I709" s="14">
        <f t="shared" si="322"/>
        <v>-9.6733004011195778E-4</v>
      </c>
      <c r="J709" s="15">
        <f t="shared" si="323"/>
        <v>4.7703180212014029E-2</v>
      </c>
      <c r="K709" s="15">
        <f t="shared" si="324"/>
        <v>5.3097345132744334E-3</v>
      </c>
      <c r="L709" s="15">
        <f t="shared" si="325"/>
        <v>-1.0340958135520051E-2</v>
      </c>
      <c r="M709" s="16">
        <f t="shared" si="326"/>
        <v>3.7263846817034985E-2</v>
      </c>
      <c r="O709" s="13">
        <f t="shared" si="327"/>
        <v>1.0426156637414113E-2</v>
      </c>
      <c r="Q709" s="5">
        <f t="shared" si="328"/>
        <v>3345.5956395852422</v>
      </c>
      <c r="R709" s="6">
        <f t="shared" si="329"/>
        <v>2585.9443540453753</v>
      </c>
      <c r="T709" s="11">
        <f t="shared" si="330"/>
        <v>1.2937616520446353</v>
      </c>
      <c r="V709" s="9">
        <v>43644</v>
      </c>
      <c r="W709">
        <v>306980.6349</v>
      </c>
      <c r="X709">
        <v>111153.9706</v>
      </c>
      <c r="Y709">
        <v>7997.9630999999999</v>
      </c>
      <c r="Z709">
        <v>98914.662200000006</v>
      </c>
      <c r="AC709" s="24">
        <f t="shared" si="331"/>
        <v>7.2369974135327031E-3</v>
      </c>
      <c r="AE709" s="5">
        <f t="shared" si="332"/>
        <v>1100.3907023918293</v>
      </c>
      <c r="AF709" s="6">
        <f t="shared" si="333"/>
        <v>2585.9443540453753</v>
      </c>
      <c r="AH709" s="1">
        <f t="shared" si="334"/>
        <v>43644</v>
      </c>
      <c r="AI709">
        <f t="shared" si="335"/>
        <v>0.42552760297042369</v>
      </c>
      <c r="AJ709">
        <f t="shared" ca="1" si="336"/>
        <v>0.39030446878633757</v>
      </c>
      <c r="AK709">
        <f t="shared" ca="1" si="337"/>
        <v>0.40824749281230399</v>
      </c>
      <c r="AL709">
        <f t="shared" ca="1" si="338"/>
        <v>0.43106700581719076</v>
      </c>
      <c r="AM709">
        <f t="shared" ca="1" si="339"/>
        <v>0.44214809974437863</v>
      </c>
      <c r="AN709">
        <f t="shared" ca="1" si="340"/>
        <v>0.4472423471264616</v>
      </c>
    </row>
    <row r="710" spans="2:40">
      <c r="B710" s="1">
        <v>43651</v>
      </c>
      <c r="C710">
        <v>76.105000000000004</v>
      </c>
      <c r="D710">
        <v>56.95</v>
      </c>
      <c r="E710">
        <v>0.56299999999999994</v>
      </c>
      <c r="F710">
        <v>114.514</v>
      </c>
      <c r="G710">
        <v>41755.69</v>
      </c>
      <c r="I710" s="14">
        <f t="shared" si="322"/>
        <v>-1.7467530790880148E-2</v>
      </c>
      <c r="J710" s="15">
        <f t="shared" si="323"/>
        <v>-3.9629005059021782E-2</v>
      </c>
      <c r="K710" s="15">
        <f t="shared" si="324"/>
        <v>-8.8028169014084945E-3</v>
      </c>
      <c r="L710" s="15">
        <f t="shared" si="325"/>
        <v>-1.2036423263440676E-3</v>
      </c>
      <c r="M710" s="16">
        <f t="shared" si="326"/>
        <v>-9.7305124178270752E-4</v>
      </c>
      <c r="O710" s="13">
        <f t="shared" si="327"/>
        <v>-1.6775748769413623E-2</v>
      </c>
      <c r="Q710" s="5">
        <f t="shared" si="328"/>
        <v>3289.4707676515145</v>
      </c>
      <c r="R710" s="6">
        <f t="shared" si="329"/>
        <v>2583.4280976804907</v>
      </c>
      <c r="T710" s="11">
        <f t="shared" si="330"/>
        <v>1.2732968146490851</v>
      </c>
      <c r="V710" s="9">
        <v>43651</v>
      </c>
      <c r="W710">
        <v>299330.70110000001</v>
      </c>
      <c r="X710">
        <v>106749.0493</v>
      </c>
      <c r="Y710">
        <v>7921.5493999999999</v>
      </c>
      <c r="Z710">
        <v>98795.487899999993</v>
      </c>
      <c r="AC710" s="24">
        <f t="shared" si="331"/>
        <v>-1.8963203404121089E-2</v>
      </c>
      <c r="AE710" s="5">
        <f t="shared" si="332"/>
        <v>1079.5237696783695</v>
      </c>
      <c r="AF710" s="6">
        <f t="shared" si="333"/>
        <v>2583.4280976804907</v>
      </c>
      <c r="AH710" s="1">
        <f t="shared" si="334"/>
        <v>43651</v>
      </c>
      <c r="AI710">
        <f t="shared" si="335"/>
        <v>0.41786484038305954</v>
      </c>
      <c r="AJ710">
        <f t="shared" ca="1" si="336"/>
        <v>0.39698676846006692</v>
      </c>
      <c r="AK710">
        <f t="shared" ca="1" si="337"/>
        <v>0.40865906262120494</v>
      </c>
      <c r="AL710">
        <f t="shared" ca="1" si="338"/>
        <v>0.43106700581719076</v>
      </c>
      <c r="AM710">
        <f t="shared" ca="1" si="339"/>
        <v>0.44214809974437863</v>
      </c>
      <c r="AN710">
        <f t="shared" ca="1" si="340"/>
        <v>0.4472423471264616</v>
      </c>
    </row>
    <row r="711" spans="2:40">
      <c r="B711" s="1">
        <v>43658</v>
      </c>
      <c r="C711">
        <v>76.2</v>
      </c>
      <c r="D711">
        <v>59.6</v>
      </c>
      <c r="E711">
        <v>0.57199999999999995</v>
      </c>
      <c r="F711">
        <v>125.059</v>
      </c>
      <c r="G711">
        <v>42753.1</v>
      </c>
      <c r="I711" s="14">
        <f t="shared" si="322"/>
        <v>1.2482754089744308E-3</v>
      </c>
      <c r="J711" s="15">
        <f t="shared" si="323"/>
        <v>4.6532045654082532E-2</v>
      </c>
      <c r="K711" s="15">
        <f t="shared" si="324"/>
        <v>1.598579040852588E-2</v>
      </c>
      <c r="L711" s="15">
        <f t="shared" si="325"/>
        <v>9.2084810590844723E-2</v>
      </c>
      <c r="M711" s="16">
        <f t="shared" si="326"/>
        <v>2.3886804409171347E-2</v>
      </c>
      <c r="O711" s="13">
        <f t="shared" si="327"/>
        <v>3.8962730515606891E-2</v>
      </c>
      <c r="Q711" s="5">
        <f t="shared" si="328"/>
        <v>3417.6375307104868</v>
      </c>
      <c r="R711" s="6">
        <f t="shared" si="329"/>
        <v>2645.1379393549423</v>
      </c>
      <c r="T711" s="11">
        <f t="shared" si="330"/>
        <v>1.292045106556496</v>
      </c>
      <c r="V711" s="9">
        <v>43658</v>
      </c>
      <c r="W711">
        <v>299704.34830000001</v>
      </c>
      <c r="X711">
        <v>111716.30100000001</v>
      </c>
      <c r="Y711">
        <v>8048.9054999999998</v>
      </c>
      <c r="Z711">
        <v>107892.4589</v>
      </c>
      <c r="AC711" s="24">
        <f t="shared" si="331"/>
        <v>2.8403248922716465E-2</v>
      </c>
      <c r="AE711" s="5">
        <f t="shared" si="332"/>
        <v>1110.1857520265335</v>
      </c>
      <c r="AF711" s="6">
        <f t="shared" si="333"/>
        <v>2645.1379393549423</v>
      </c>
      <c r="AH711" s="1">
        <f t="shared" si="334"/>
        <v>43658</v>
      </c>
      <c r="AI711">
        <f t="shared" si="335"/>
        <v>0.41970807476954086</v>
      </c>
      <c r="AJ711">
        <f t="shared" ca="1" si="336"/>
        <v>0.3983671955538699</v>
      </c>
      <c r="AK711">
        <f t="shared" ca="1" si="337"/>
        <v>0.41055334246100539</v>
      </c>
      <c r="AL711">
        <f t="shared" ca="1" si="338"/>
        <v>0.43106700581719076</v>
      </c>
      <c r="AM711">
        <f t="shared" ca="1" si="339"/>
        <v>0.44214809974437863</v>
      </c>
      <c r="AN711">
        <f t="shared" ca="1" si="340"/>
        <v>0.4472423471264616</v>
      </c>
    </row>
    <row r="712" spans="2:40">
      <c r="B712" s="1">
        <v>43665</v>
      </c>
      <c r="C712">
        <v>73.48</v>
      </c>
      <c r="D712">
        <v>56.6</v>
      </c>
      <c r="E712">
        <v>0.52700000000000002</v>
      </c>
      <c r="F712">
        <v>119.211</v>
      </c>
      <c r="G712">
        <v>40161.599999999999</v>
      </c>
      <c r="I712" s="14">
        <f t="shared" si="322"/>
        <v>-3.5695538057742726E-2</v>
      </c>
      <c r="J712" s="15">
        <f t="shared" si="323"/>
        <v>-5.0335570469798641E-2</v>
      </c>
      <c r="K712" s="15">
        <f t="shared" si="324"/>
        <v>-7.8671328671328533E-2</v>
      </c>
      <c r="L712" s="15">
        <f t="shared" si="325"/>
        <v>-4.6761928369809413E-2</v>
      </c>
      <c r="M712" s="16">
        <f t="shared" si="326"/>
        <v>-6.0615487531898271E-2</v>
      </c>
      <c r="O712" s="13">
        <f t="shared" si="327"/>
        <v>-5.2866091392169828E-2</v>
      </c>
      <c r="Q712" s="5">
        <f t="shared" si="328"/>
        <v>3236.9603926666368</v>
      </c>
      <c r="R712" s="6">
        <f t="shared" si="329"/>
        <v>2484.8016135718217</v>
      </c>
      <c r="T712" s="11">
        <f t="shared" si="330"/>
        <v>1.3027037550952052</v>
      </c>
      <c r="V712" s="9">
        <v>43665</v>
      </c>
      <c r="W712">
        <v>289006.2403</v>
      </c>
      <c r="X712">
        <v>106092.9972</v>
      </c>
      <c r="Y712">
        <v>7412.125</v>
      </c>
      <c r="Z712">
        <v>102847.4139</v>
      </c>
      <c r="AC712" s="24">
        <f t="shared" si="331"/>
        <v>-4.171686368312981E-2</v>
      </c>
      <c r="AE712" s="5">
        <f t="shared" si="332"/>
        <v>1063.8722843462897</v>
      </c>
      <c r="AF712" s="6">
        <f t="shared" si="333"/>
        <v>2484.8016135718217</v>
      </c>
      <c r="AH712" s="1">
        <f t="shared" si="334"/>
        <v>43665</v>
      </c>
      <c r="AI712">
        <f t="shared" si="335"/>
        <v>0.42815180034312994</v>
      </c>
      <c r="AJ712">
        <f t="shared" ca="1" si="336"/>
        <v>0.39933033847537786</v>
      </c>
      <c r="AK712">
        <f t="shared" ca="1" si="337"/>
        <v>0.4121649059428536</v>
      </c>
      <c r="AL712">
        <f t="shared" ca="1" si="338"/>
        <v>0.43106700581719076</v>
      </c>
      <c r="AM712">
        <f t="shared" ca="1" si="339"/>
        <v>0.44214809974437863</v>
      </c>
      <c r="AN712">
        <f t="shared" ca="1" si="340"/>
        <v>0.4472423471264616</v>
      </c>
    </row>
    <row r="713" spans="2:40">
      <c r="B713" s="1">
        <v>43672</v>
      </c>
      <c r="C713">
        <v>73.28</v>
      </c>
      <c r="D713">
        <v>58</v>
      </c>
      <c r="E713">
        <v>0.52100000000000002</v>
      </c>
      <c r="F713">
        <v>122.80200000000001</v>
      </c>
      <c r="G713">
        <v>41983.73</v>
      </c>
      <c r="I713" s="14">
        <f t="shared" si="322"/>
        <v>-2.7218290691345404E-3</v>
      </c>
      <c r="J713" s="15">
        <f t="shared" si="323"/>
        <v>2.4734982332155431E-2</v>
      </c>
      <c r="K713" s="15">
        <f t="shared" si="324"/>
        <v>-1.1385199240986688E-2</v>
      </c>
      <c r="L713" s="15">
        <f t="shared" si="325"/>
        <v>3.0123059113672523E-2</v>
      </c>
      <c r="M713" s="16">
        <f t="shared" si="326"/>
        <v>4.5369955380263782E-2</v>
      </c>
      <c r="O713" s="13">
        <f t="shared" si="327"/>
        <v>1.0187753283926682E-2</v>
      </c>
      <c r="Q713" s="5">
        <f t="shared" si="328"/>
        <v>3269.9377465369671</v>
      </c>
      <c r="R713" s="6">
        <f t="shared" si="329"/>
        <v>2597.5369519083829</v>
      </c>
      <c r="T713" s="11">
        <f t="shared" si="330"/>
        <v>1.2588609159667887</v>
      </c>
      <c r="V713" s="9">
        <v>43672</v>
      </c>
      <c r="W713">
        <v>288219.61469999998</v>
      </c>
      <c r="X713">
        <v>108717.2056</v>
      </c>
      <c r="Y713">
        <v>7335.7114000000001</v>
      </c>
      <c r="Z713">
        <v>105945.9455</v>
      </c>
      <c r="AC713" s="24">
        <f t="shared" si="331"/>
        <v>9.5996611922529972E-3</v>
      </c>
      <c r="AE713" s="5">
        <f t="shared" si="332"/>
        <v>1074.0850978278424</v>
      </c>
      <c r="AF713" s="6">
        <f t="shared" si="333"/>
        <v>2597.5369519083829</v>
      </c>
      <c r="AH713" s="1">
        <f t="shared" si="334"/>
        <v>43672</v>
      </c>
      <c r="AI713">
        <f t="shared" si="335"/>
        <v>0.41350137369122836</v>
      </c>
      <c r="AJ713">
        <f t="shared" ca="1" si="336"/>
        <v>0.40109997226343025</v>
      </c>
      <c r="AK713">
        <f t="shared" ca="1" si="337"/>
        <v>0.41360976103199576</v>
      </c>
      <c r="AL713">
        <f t="shared" ca="1" si="338"/>
        <v>0.43106700581719076</v>
      </c>
      <c r="AM713">
        <f t="shared" ca="1" si="339"/>
        <v>0.44214809974437863</v>
      </c>
      <c r="AN713">
        <f t="shared" ca="1" si="340"/>
        <v>0.4472423471264616</v>
      </c>
    </row>
    <row r="714" spans="2:40">
      <c r="B714" s="1">
        <v>43679</v>
      </c>
      <c r="C714">
        <v>71.295000000000002</v>
      </c>
      <c r="D714">
        <v>57.65</v>
      </c>
      <c r="E714">
        <v>0.56999999999999995</v>
      </c>
      <c r="F714">
        <v>122.61799999999999</v>
      </c>
      <c r="G714">
        <v>41359.15</v>
      </c>
      <c r="I714" s="14">
        <f t="shared" si="322"/>
        <v>-2.7087882096069826E-2</v>
      </c>
      <c r="J714" s="15">
        <f t="shared" si="323"/>
        <v>-6.0344827586207295E-3</v>
      </c>
      <c r="K714" s="15">
        <f t="shared" si="324"/>
        <v>9.4049904030710119E-2</v>
      </c>
      <c r="L714" s="15">
        <f t="shared" si="325"/>
        <v>-1.4983469324604259E-3</v>
      </c>
      <c r="M714" s="16">
        <f t="shared" si="326"/>
        <v>-1.4876715337107993E-2</v>
      </c>
      <c r="O714" s="13">
        <f t="shared" si="327"/>
        <v>1.4857298060889784E-2</v>
      </c>
      <c r="Q714" s="5">
        <f t="shared" si="328"/>
        <v>3318.5201862778213</v>
      </c>
      <c r="R714" s="6">
        <f t="shared" si="329"/>
        <v>2558.8941340972228</v>
      </c>
      <c r="T714" s="11">
        <f t="shared" si="330"/>
        <v>1.2968571626542083</v>
      </c>
      <c r="V714" s="9">
        <v>43679</v>
      </c>
      <c r="W714">
        <v>280412.35580000002</v>
      </c>
      <c r="X714">
        <v>108061.1535</v>
      </c>
      <c r="Y714">
        <v>8023.4342999999999</v>
      </c>
      <c r="Z714">
        <v>105787.04640000001</v>
      </c>
      <c r="AC714" s="24">
        <f t="shared" si="331"/>
        <v>-1.5546539820229108E-2</v>
      </c>
      <c r="AE714" s="5">
        <f t="shared" si="332"/>
        <v>1057.3867910841473</v>
      </c>
      <c r="AF714" s="6">
        <f t="shared" si="333"/>
        <v>2558.8941340972228</v>
      </c>
      <c r="AH714" s="1">
        <f t="shared" si="334"/>
        <v>43679</v>
      </c>
      <c r="AI714">
        <f t="shared" si="335"/>
        <v>0.41322021766922107</v>
      </c>
      <c r="AJ714">
        <f t="shared" ca="1" si="336"/>
        <v>0.40279111183434851</v>
      </c>
      <c r="AK714">
        <f t="shared" ca="1" si="337"/>
        <v>0.41386007517073553</v>
      </c>
      <c r="AL714">
        <f t="shared" ca="1" si="338"/>
        <v>0.43106700581719076</v>
      </c>
      <c r="AM714">
        <f t="shared" ca="1" si="339"/>
        <v>0.44214809974437863</v>
      </c>
      <c r="AN714">
        <f t="shared" ca="1" si="340"/>
        <v>0.4472423471264616</v>
      </c>
    </row>
    <row r="715" spans="2:40">
      <c r="B715" s="1">
        <v>43686</v>
      </c>
      <c r="C715">
        <v>76</v>
      </c>
      <c r="D715">
        <v>63.5</v>
      </c>
      <c r="E715">
        <v>0.56000000000000005</v>
      </c>
      <c r="F715">
        <v>131.827</v>
      </c>
      <c r="G715">
        <v>44355.09</v>
      </c>
      <c r="I715" s="14">
        <f t="shared" si="322"/>
        <v>6.5993407672347182E-2</v>
      </c>
      <c r="J715" s="15">
        <f t="shared" si="323"/>
        <v>0.10147441457068518</v>
      </c>
      <c r="K715" s="15">
        <f t="shared" si="324"/>
        <v>-1.754385964912264E-2</v>
      </c>
      <c r="L715" s="15">
        <f t="shared" si="325"/>
        <v>7.5103165929961468E-2</v>
      </c>
      <c r="M715" s="16">
        <f t="shared" si="326"/>
        <v>7.2437175328796455E-2</v>
      </c>
      <c r="O715" s="13">
        <f t="shared" si="327"/>
        <v>5.6256782130967797E-2</v>
      </c>
      <c r="Q715" s="5">
        <f t="shared" si="328"/>
        <v>3505.2094533944714</v>
      </c>
      <c r="R715" s="6">
        <f t="shared" si="329"/>
        <v>2744.253197136652</v>
      </c>
      <c r="T715" s="11">
        <f t="shared" si="330"/>
        <v>1.2772908334594635</v>
      </c>
      <c r="V715" s="9">
        <v>43686</v>
      </c>
      <c r="W715">
        <v>298917.72269999998</v>
      </c>
      <c r="X715">
        <v>119026.5958</v>
      </c>
      <c r="Y715">
        <v>4635.7619999999997</v>
      </c>
      <c r="Z715">
        <v>113731.99920000001</v>
      </c>
      <c r="AC715" s="24">
        <f t="shared" si="331"/>
        <v>7.4210984299289906E-2</v>
      </c>
      <c r="AE715" s="5">
        <f t="shared" si="332"/>
        <v>1135.8565056355694</v>
      </c>
      <c r="AF715" s="6">
        <f t="shared" si="333"/>
        <v>2744.253197136652</v>
      </c>
      <c r="AH715" s="1">
        <f t="shared" si="334"/>
        <v>43686</v>
      </c>
      <c r="AI715">
        <f t="shared" si="335"/>
        <v>0.4139036830933529</v>
      </c>
      <c r="AJ715">
        <f t="shared" ca="1" si="336"/>
        <v>0.40440084965461859</v>
      </c>
      <c r="AK715">
        <f t="shared" ca="1" si="337"/>
        <v>0.41386007517073553</v>
      </c>
      <c r="AL715">
        <f t="shared" ca="1" si="338"/>
        <v>0.43106700581719076</v>
      </c>
      <c r="AM715">
        <f t="shared" ca="1" si="339"/>
        <v>0.44214809974437863</v>
      </c>
      <c r="AN715">
        <f t="shared" ca="1" si="340"/>
        <v>0.4472423471264616</v>
      </c>
    </row>
    <row r="716" spans="2:40">
      <c r="B716" s="1">
        <v>43693</v>
      </c>
      <c r="C716">
        <v>60.02</v>
      </c>
      <c r="D716">
        <v>39.549999999999997</v>
      </c>
      <c r="E716">
        <v>0.42499999999999999</v>
      </c>
      <c r="F716">
        <v>100.378</v>
      </c>
      <c r="G716">
        <v>30406.65</v>
      </c>
      <c r="I716" s="14">
        <f t="shared" si="322"/>
        <v>-0.21026315789473682</v>
      </c>
      <c r="J716" s="15">
        <f t="shared" si="323"/>
        <v>-0.37716535433070875</v>
      </c>
      <c r="K716" s="15">
        <f t="shared" si="324"/>
        <v>-0.24107142857142871</v>
      </c>
      <c r="L716" s="15">
        <f t="shared" si="325"/>
        <v>-0.23856266167021933</v>
      </c>
      <c r="M716" s="16">
        <f t="shared" si="326"/>
        <v>-0.31447213837239418</v>
      </c>
      <c r="O716" s="13">
        <f t="shared" si="327"/>
        <v>-0.26676565061677338</v>
      </c>
      <c r="Q716" s="5">
        <f t="shared" si="328"/>
        <v>2570.1399730116309</v>
      </c>
      <c r="R716" s="6">
        <f t="shared" si="329"/>
        <v>1881.2620259978096</v>
      </c>
      <c r="T716" s="11">
        <f t="shared" si="330"/>
        <v>1.3661786276945895</v>
      </c>
      <c r="V716" s="9">
        <v>43693</v>
      </c>
      <c r="W716">
        <v>236066.33840000001</v>
      </c>
      <c r="X716">
        <v>74133.887600000002</v>
      </c>
      <c r="Y716">
        <v>3515.0284000000001</v>
      </c>
      <c r="Z716">
        <v>86599.985400000005</v>
      </c>
      <c r="AC716" s="24">
        <f t="shared" si="331"/>
        <v>-0.25357223129385109</v>
      </c>
      <c r="AE716" s="5">
        <f t="shared" si="332"/>
        <v>847.83483707192136</v>
      </c>
      <c r="AF716" s="6">
        <f t="shared" si="333"/>
        <v>1881.2620259978096</v>
      </c>
      <c r="AH716" s="1">
        <f t="shared" si="334"/>
        <v>43693</v>
      </c>
      <c r="AI716">
        <f t="shared" si="335"/>
        <v>0.45067344439817469</v>
      </c>
      <c r="AJ716">
        <f t="shared" ca="1" si="336"/>
        <v>0.40777403436215204</v>
      </c>
      <c r="AK716">
        <f t="shared" ca="1" si="337"/>
        <v>0.41396065252126663</v>
      </c>
      <c r="AL716">
        <f t="shared" ca="1" si="338"/>
        <v>0.43106700581719076</v>
      </c>
      <c r="AM716">
        <f t="shared" ca="1" si="339"/>
        <v>0.44214809974437863</v>
      </c>
      <c r="AN716">
        <f t="shared" ca="1" si="340"/>
        <v>0.4472423471264616</v>
      </c>
    </row>
    <row r="717" spans="2:40">
      <c r="B717" s="1">
        <v>43700</v>
      </c>
      <c r="C717">
        <v>53.515000000000001</v>
      </c>
      <c r="D717">
        <v>35.35</v>
      </c>
      <c r="E717">
        <v>0.38500000000000001</v>
      </c>
      <c r="F717">
        <v>90.295000000000002</v>
      </c>
      <c r="G717">
        <v>26585.97</v>
      </c>
      <c r="I717" s="14">
        <f t="shared" si="322"/>
        <v>-0.10838053982006002</v>
      </c>
      <c r="J717" s="15">
        <f t="shared" si="323"/>
        <v>-0.10619469026548667</v>
      </c>
      <c r="K717" s="15">
        <f t="shared" si="324"/>
        <v>-9.4117647058823528E-2</v>
      </c>
      <c r="L717" s="15">
        <f t="shared" si="325"/>
        <v>-0.10045029787403614</v>
      </c>
      <c r="M717" s="16">
        <f t="shared" si="326"/>
        <v>-0.12565277661301066</v>
      </c>
      <c r="O717" s="13">
        <f t="shared" si="327"/>
        <v>-0.10228579375460159</v>
      </c>
      <c r="Q717" s="5">
        <f t="shared" si="328"/>
        <v>2307.251165811706</v>
      </c>
      <c r="R717" s="6">
        <f t="shared" si="329"/>
        <v>1644.876228894567</v>
      </c>
      <c r="T717" s="11">
        <f t="shared" si="330"/>
        <v>1.4026898348225785</v>
      </c>
      <c r="V717" s="9">
        <v>43700</v>
      </c>
      <c r="W717">
        <v>210481.3412</v>
      </c>
      <c r="X717">
        <v>66261.262400000007</v>
      </c>
      <c r="Y717">
        <v>3183.9025000000001</v>
      </c>
      <c r="Z717">
        <v>77900.262100000007</v>
      </c>
      <c r="AC717" s="24">
        <f t="shared" si="331"/>
        <v>-0.10613496247080795</v>
      </c>
      <c r="AE717" s="5">
        <f t="shared" si="332"/>
        <v>757.84991845784941</v>
      </c>
      <c r="AF717" s="6">
        <f t="shared" si="333"/>
        <v>1644.876228894567</v>
      </c>
      <c r="AH717" s="1">
        <f t="shared" si="334"/>
        <v>43700</v>
      </c>
      <c r="AI717">
        <f t="shared" si="335"/>
        <v>0.46073370454575763</v>
      </c>
      <c r="AJ717">
        <f t="shared" ca="1" si="336"/>
        <v>0.40846018827020814</v>
      </c>
      <c r="AK717">
        <f t="shared" ca="1" si="337"/>
        <v>0.41635164443040168</v>
      </c>
      <c r="AL717">
        <f t="shared" ca="1" si="338"/>
        <v>0.43264804587712125</v>
      </c>
      <c r="AM717">
        <f t="shared" ca="1" si="339"/>
        <v>0.44375405202569673</v>
      </c>
      <c r="AN717">
        <f t="shared" ca="1" si="340"/>
        <v>0.44920222741890631</v>
      </c>
    </row>
    <row r="718" spans="2:40">
      <c r="B718" s="1">
        <v>43707</v>
      </c>
      <c r="C718">
        <v>55.365000000000002</v>
      </c>
      <c r="D718">
        <v>32.6</v>
      </c>
      <c r="E718">
        <v>0.34799999999999998</v>
      </c>
      <c r="F718">
        <v>86.978999999999999</v>
      </c>
      <c r="G718">
        <v>24608.560000000001</v>
      </c>
      <c r="I718" s="14">
        <f t="shared" si="322"/>
        <v>3.4569746799962608E-2</v>
      </c>
      <c r="J718" s="15">
        <f t="shared" si="323"/>
        <v>-7.7793493635077815E-2</v>
      </c>
      <c r="K718" s="15">
        <f t="shared" si="324"/>
        <v>-9.6103896103896136E-2</v>
      </c>
      <c r="L718" s="15">
        <f t="shared" si="325"/>
        <v>-3.6724071100282418E-2</v>
      </c>
      <c r="M718" s="16">
        <f t="shared" si="326"/>
        <v>-7.4377951979935242E-2</v>
      </c>
      <c r="O718" s="13">
        <f t="shared" si="327"/>
        <v>-4.401292850982344E-2</v>
      </c>
      <c r="Q718" s="5">
        <f t="shared" si="328"/>
        <v>2205.7022851966285</v>
      </c>
      <c r="R718" s="6">
        <f t="shared" si="329"/>
        <v>1522.53370372891</v>
      </c>
      <c r="T718" s="11">
        <f t="shared" si="330"/>
        <v>1.4487050630107812</v>
      </c>
      <c r="V718" s="9">
        <v>43707</v>
      </c>
      <c r="W718">
        <v>217757.62779999999</v>
      </c>
      <c r="X718">
        <v>61106.567300000002</v>
      </c>
      <c r="Y718">
        <v>2878.2478999999998</v>
      </c>
      <c r="Z718">
        <v>75040.079100000003</v>
      </c>
      <c r="AC718" s="24">
        <f t="shared" si="331"/>
        <v>-2.9209905893285695E-3</v>
      </c>
      <c r="AE718" s="5">
        <f t="shared" si="332"/>
        <v>755.63624597791056</v>
      </c>
      <c r="AF718" s="6">
        <f t="shared" si="333"/>
        <v>1522.53370372891</v>
      </c>
      <c r="AH718" s="1">
        <f t="shared" si="334"/>
        <v>43707</v>
      </c>
      <c r="AI718">
        <f t="shared" si="335"/>
        <v>0.49630181855892297</v>
      </c>
      <c r="AJ718">
        <f t="shared" ca="1" si="336"/>
        <v>0.40846018827020814</v>
      </c>
      <c r="AK718">
        <f t="shared" ca="1" si="337"/>
        <v>0.41635164443040168</v>
      </c>
      <c r="AL718">
        <f t="shared" ca="1" si="338"/>
        <v>0.43321971433000228</v>
      </c>
      <c r="AM718">
        <f t="shared" ca="1" si="339"/>
        <v>0.44455208802603097</v>
      </c>
      <c r="AN718">
        <f t="shared" ca="1" si="340"/>
        <v>0.44988704634507864</v>
      </c>
    </row>
    <row r="719" spans="2:40">
      <c r="B719" s="1">
        <v>43714</v>
      </c>
      <c r="C719">
        <v>60.83</v>
      </c>
      <c r="D719">
        <v>39.200000000000003</v>
      </c>
      <c r="E719">
        <v>0.39100000000000001</v>
      </c>
      <c r="F719">
        <v>95.36</v>
      </c>
      <c r="G719">
        <v>27659.66</v>
      </c>
      <c r="I719" s="14">
        <f t="shared" si="322"/>
        <v>9.870857039645986E-2</v>
      </c>
      <c r="J719" s="15">
        <f t="shared" si="323"/>
        <v>0.20245398773006129</v>
      </c>
      <c r="K719" s="15">
        <f t="shared" si="324"/>
        <v>0.12356321839080464</v>
      </c>
      <c r="L719" s="15">
        <f t="shared" si="325"/>
        <v>9.6356591821014304E-2</v>
      </c>
      <c r="M719" s="16">
        <f t="shared" si="326"/>
        <v>0.12398531242787048</v>
      </c>
      <c r="O719" s="13">
        <f t="shared" si="327"/>
        <v>0.13027059208458502</v>
      </c>
      <c r="Q719" s="5">
        <f t="shared" si="328"/>
        <v>2493.0404278515157</v>
      </c>
      <c r="R719" s="6">
        <f t="shared" si="329"/>
        <v>1711.3055206677018</v>
      </c>
      <c r="T719" s="11">
        <f t="shared" si="330"/>
        <v>1.4568061621625596</v>
      </c>
      <c r="V719" s="9">
        <v>43714</v>
      </c>
      <c r="W719">
        <v>239252.17199999999</v>
      </c>
      <c r="X719">
        <v>73477.835500000001</v>
      </c>
      <c r="Y719">
        <v>3234.8449000000001</v>
      </c>
      <c r="Z719">
        <v>82269.986099999995</v>
      </c>
      <c r="AC719" s="24">
        <f t="shared" si="331"/>
        <v>0.11618300123381706</v>
      </c>
      <c r="AE719" s="5">
        <f t="shared" si="332"/>
        <v>843.42833287667895</v>
      </c>
      <c r="AF719" s="6">
        <f t="shared" si="333"/>
        <v>1711.3055206677018</v>
      </c>
      <c r="AH719" s="1">
        <f t="shared" si="334"/>
        <v>43714</v>
      </c>
      <c r="AI719">
        <f t="shared" si="335"/>
        <v>0.49285666568036174</v>
      </c>
      <c r="AJ719">
        <f t="shared" ca="1" si="336"/>
        <v>0.40846018827020814</v>
      </c>
      <c r="AK719">
        <f t="shared" ca="1" si="337"/>
        <v>0.41635164443040168</v>
      </c>
      <c r="AL719">
        <f t="shared" ca="1" si="338"/>
        <v>0.43321971433000228</v>
      </c>
      <c r="AM719">
        <f t="shared" ca="1" si="339"/>
        <v>0.44455208802603097</v>
      </c>
      <c r="AN719">
        <f t="shared" ca="1" si="340"/>
        <v>0.45060001924458487</v>
      </c>
    </row>
    <row r="720" spans="2:40">
      <c r="B720" s="1">
        <v>43721</v>
      </c>
      <c r="C720">
        <v>62.835000000000001</v>
      </c>
      <c r="D720">
        <v>43.05</v>
      </c>
      <c r="E720">
        <v>0.48</v>
      </c>
      <c r="F720">
        <v>103.279</v>
      </c>
      <c r="G720">
        <v>30136.28</v>
      </c>
      <c r="I720" s="14">
        <f t="shared" si="322"/>
        <v>3.2960710175900187E-2</v>
      </c>
      <c r="J720" s="15">
        <f t="shared" si="323"/>
        <v>9.8214285714285587E-2</v>
      </c>
      <c r="K720" s="15">
        <f t="shared" si="324"/>
        <v>0.22762148337595889</v>
      </c>
      <c r="L720" s="15">
        <f t="shared" si="325"/>
        <v>8.3043204697986539E-2</v>
      </c>
      <c r="M720" s="16">
        <f t="shared" si="326"/>
        <v>8.9539061579209545E-2</v>
      </c>
      <c r="O720" s="13">
        <f t="shared" si="327"/>
        <v>0.1104599209910328</v>
      </c>
      <c r="Q720" s="5">
        <f t="shared" si="328"/>
        <v>2768.4214765394449</v>
      </c>
      <c r="R720" s="6">
        <f t="shared" si="329"/>
        <v>1864.5342110636084</v>
      </c>
      <c r="T720" s="11">
        <f t="shared" si="330"/>
        <v>1.4847791261283543</v>
      </c>
      <c r="V720" s="9">
        <v>43721</v>
      </c>
      <c r="W720">
        <v>247138.09349999999</v>
      </c>
      <c r="X720">
        <v>80694.4087</v>
      </c>
      <c r="Y720">
        <v>3973.5102999999999</v>
      </c>
      <c r="Z720">
        <v>89102.645499999999</v>
      </c>
      <c r="AC720" s="24">
        <f t="shared" si="331"/>
        <v>5.6928163808910109E-2</v>
      </c>
      <c r="AE720" s="5">
        <f t="shared" si="332"/>
        <v>891.44315917175845</v>
      </c>
      <c r="AF720" s="6">
        <f t="shared" si="333"/>
        <v>1864.5342110636084</v>
      </c>
      <c r="AH720" s="1">
        <f t="shared" si="334"/>
        <v>43721</v>
      </c>
      <c r="AI720">
        <f t="shared" si="335"/>
        <v>0.47810501619235074</v>
      </c>
      <c r="AJ720">
        <f t="shared" ca="1" si="336"/>
        <v>0.40846018827020814</v>
      </c>
      <c r="AK720">
        <f t="shared" ca="1" si="337"/>
        <v>0.41635164443040168</v>
      </c>
      <c r="AL720">
        <f t="shared" ca="1" si="338"/>
        <v>0.43321971433000228</v>
      </c>
      <c r="AM720">
        <f t="shared" ca="1" si="339"/>
        <v>0.44455208802603097</v>
      </c>
      <c r="AN720">
        <f t="shared" ca="1" si="340"/>
        <v>0.45060001924458487</v>
      </c>
    </row>
    <row r="721" spans="2:40">
      <c r="B721" s="1">
        <v>43728</v>
      </c>
      <c r="C721">
        <v>63.515000000000001</v>
      </c>
      <c r="D721">
        <v>44.05</v>
      </c>
      <c r="E721">
        <v>0.53200000000000003</v>
      </c>
      <c r="F721">
        <v>107.746</v>
      </c>
      <c r="G721">
        <v>30060.46</v>
      </c>
      <c r="I721" s="14">
        <f t="shared" si="322"/>
        <v>1.0821994111561928E-2</v>
      </c>
      <c r="J721" s="15">
        <f t="shared" si="323"/>
        <v>2.3228803716608626E-2</v>
      </c>
      <c r="K721" s="15">
        <f t="shared" si="324"/>
        <v>0.10833333333333339</v>
      </c>
      <c r="L721" s="15">
        <f t="shared" si="325"/>
        <v>4.3251774320045788E-2</v>
      </c>
      <c r="M721" s="16">
        <f t="shared" si="326"/>
        <v>-2.5159044181962686E-3</v>
      </c>
      <c r="O721" s="13">
        <f t="shared" si="327"/>
        <v>4.6408976370387434E-2</v>
      </c>
      <c r="Q721" s="5">
        <f t="shared" si="328"/>
        <v>2896.9010834274372</v>
      </c>
      <c r="R721" s="6">
        <f t="shared" si="329"/>
        <v>1859.8432212041153</v>
      </c>
      <c r="T721" s="11">
        <f t="shared" si="330"/>
        <v>1.5576049907862133</v>
      </c>
      <c r="V721" s="9">
        <v>43728</v>
      </c>
      <c r="W721">
        <v>249812.62049999999</v>
      </c>
      <c r="X721">
        <v>82568.843200000003</v>
      </c>
      <c r="Y721">
        <v>4406.5210999999999</v>
      </c>
      <c r="Z721">
        <v>92955.9476</v>
      </c>
      <c r="AC721" s="24">
        <f t="shared" si="331"/>
        <v>2.0986198634189449E-2</v>
      </c>
      <c r="AE721" s="5">
        <f t="shared" si="332"/>
        <v>910.15116238122641</v>
      </c>
      <c r="AF721" s="6">
        <f t="shared" si="333"/>
        <v>1859.8432212041153</v>
      </c>
      <c r="AH721" s="1">
        <f t="shared" si="334"/>
        <v>43728</v>
      </c>
      <c r="AI721">
        <f t="shared" si="335"/>
        <v>0.48936983074948043</v>
      </c>
      <c r="AJ721">
        <f t="shared" ca="1" si="336"/>
        <v>0.40846018827020814</v>
      </c>
      <c r="AK721">
        <f t="shared" ca="1" si="337"/>
        <v>0.41635164443040168</v>
      </c>
      <c r="AL721">
        <f t="shared" ca="1" si="338"/>
        <v>0.43321971433000228</v>
      </c>
      <c r="AM721">
        <f t="shared" ca="1" si="339"/>
        <v>0.44455208802603097</v>
      </c>
      <c r="AN721">
        <f t="shared" ca="1" si="340"/>
        <v>0.45060001924458487</v>
      </c>
    </row>
    <row r="722" spans="2:40">
      <c r="B722" s="1">
        <v>43735</v>
      </c>
      <c r="C722">
        <v>60.21</v>
      </c>
      <c r="D722">
        <v>42.55</v>
      </c>
      <c r="E722">
        <v>0.49199999999999999</v>
      </c>
      <c r="F722">
        <v>100.24</v>
      </c>
      <c r="G722">
        <v>28877.51</v>
      </c>
      <c r="I722" s="14">
        <f t="shared" si="322"/>
        <v>-5.2034952373455123E-2</v>
      </c>
      <c r="J722" s="15">
        <f t="shared" si="323"/>
        <v>-3.4052213393870656E-2</v>
      </c>
      <c r="K722" s="15">
        <f t="shared" si="324"/>
        <v>-7.5187969924812137E-2</v>
      </c>
      <c r="L722" s="15">
        <f t="shared" si="325"/>
        <v>-6.9663839028827113E-2</v>
      </c>
      <c r="M722" s="16">
        <f t="shared" si="326"/>
        <v>-3.9352358546742128E-2</v>
      </c>
      <c r="O722" s="13">
        <f t="shared" si="327"/>
        <v>-5.7734743680241257E-2</v>
      </c>
      <c r="Q722" s="5">
        <f t="shared" si="328"/>
        <v>2729.6492419087413</v>
      </c>
      <c r="R722" s="6">
        <f t="shared" si="329"/>
        <v>1786.6540039225631</v>
      </c>
      <c r="T722" s="11">
        <f t="shared" si="330"/>
        <v>1.5277995828603921</v>
      </c>
      <c r="V722" s="9">
        <v>43735</v>
      </c>
      <c r="W722">
        <v>236813.63269999999</v>
      </c>
      <c r="X722">
        <v>79757.191399999996</v>
      </c>
      <c r="Y722">
        <v>4075.3951999999999</v>
      </c>
      <c r="Z722">
        <v>86480.811100000006</v>
      </c>
      <c r="AC722" s="24">
        <f t="shared" si="331"/>
        <v>-5.263047019266142E-2</v>
      </c>
      <c r="AE722" s="5">
        <f t="shared" si="332"/>
        <v>862.2494787587051</v>
      </c>
      <c r="AF722" s="6">
        <f t="shared" si="333"/>
        <v>1786.6540039225631</v>
      </c>
      <c r="AH722" s="1">
        <f t="shared" si="334"/>
        <v>43735</v>
      </c>
      <c r="AI722">
        <f t="shared" si="335"/>
        <v>0.48260574059983286</v>
      </c>
      <c r="AJ722">
        <f t="shared" ca="1" si="336"/>
        <v>0.40846018827020814</v>
      </c>
      <c r="AK722">
        <f t="shared" ca="1" si="337"/>
        <v>0.41635164443040168</v>
      </c>
      <c r="AL722">
        <f t="shared" ca="1" si="338"/>
        <v>0.43321971433000228</v>
      </c>
      <c r="AM722">
        <f t="shared" ca="1" si="339"/>
        <v>0.44455208802603097</v>
      </c>
      <c r="AN722">
        <f t="shared" ca="1" si="340"/>
        <v>0.45060001924458487</v>
      </c>
    </row>
    <row r="723" spans="2:40">
      <c r="B723" s="1">
        <v>43742</v>
      </c>
      <c r="C723">
        <v>65</v>
      </c>
      <c r="D723">
        <v>50.05</v>
      </c>
      <c r="E723">
        <v>0.48599999999999999</v>
      </c>
      <c r="F723">
        <v>110.64700000000001</v>
      </c>
      <c r="G723">
        <v>31816.5</v>
      </c>
      <c r="I723" s="14">
        <f t="shared" si="322"/>
        <v>7.9554891214083989E-2</v>
      </c>
      <c r="J723" s="15">
        <f t="shared" si="323"/>
        <v>0.17626321974148063</v>
      </c>
      <c r="K723" s="15">
        <f t="shared" si="324"/>
        <v>-1.2195121951219523E-2</v>
      </c>
      <c r="L723" s="15">
        <f t="shared" si="325"/>
        <v>0.10382083000798104</v>
      </c>
      <c r="M723" s="16">
        <f t="shared" si="326"/>
        <v>0.10177435658406853</v>
      </c>
      <c r="O723" s="13">
        <f t="shared" si="327"/>
        <v>8.6860954753081532E-2</v>
      </c>
      <c r="Q723" s="5">
        <f t="shared" si="328"/>
        <v>2966.7491812019603</v>
      </c>
      <c r="R723" s="6">
        <f t="shared" si="329"/>
        <v>1968.4895656101319</v>
      </c>
      <c r="T723" s="11">
        <f t="shared" si="330"/>
        <v>1.5071195870334311</v>
      </c>
      <c r="V723" s="9">
        <v>43742</v>
      </c>
      <c r="W723">
        <v>255653.31539999999</v>
      </c>
      <c r="X723">
        <v>93815.450700000001</v>
      </c>
      <c r="Y723">
        <v>4024.4528</v>
      </c>
      <c r="Z723">
        <v>95458.607799999998</v>
      </c>
      <c r="AC723" s="24">
        <f t="shared" si="331"/>
        <v>0.10273636645243017</v>
      </c>
      <c r="AE723" s="5">
        <f t="shared" si="332"/>
        <v>950.83385718187628</v>
      </c>
      <c r="AF723" s="6">
        <f t="shared" si="333"/>
        <v>1968.4895656101319</v>
      </c>
      <c r="AH723" s="1">
        <f t="shared" si="334"/>
        <v>43742</v>
      </c>
      <c r="AI723">
        <f t="shared" si="335"/>
        <v>0.4830271258700658</v>
      </c>
      <c r="AJ723">
        <f t="shared" ca="1" si="336"/>
        <v>0.40846018827020814</v>
      </c>
      <c r="AK723">
        <f t="shared" ca="1" si="337"/>
        <v>0.41635164443040168</v>
      </c>
      <c r="AL723">
        <f t="shared" ca="1" si="338"/>
        <v>0.43321971433000228</v>
      </c>
      <c r="AM723">
        <f t="shared" ca="1" si="339"/>
        <v>0.44455208802603097</v>
      </c>
      <c r="AN723">
        <f t="shared" ca="1" si="340"/>
        <v>0.45972767853099933</v>
      </c>
    </row>
    <row r="724" spans="2:40">
      <c r="B724" s="1">
        <v>43749</v>
      </c>
      <c r="C724">
        <v>64.584999999999994</v>
      </c>
      <c r="D724">
        <v>46.8</v>
      </c>
      <c r="E724">
        <v>0.48899999999999999</v>
      </c>
      <c r="F724">
        <v>104.983</v>
      </c>
      <c r="G724">
        <v>31798.11</v>
      </c>
      <c r="I724" s="14">
        <f t="shared" si="322"/>
        <v>-6.384615384615433E-3</v>
      </c>
      <c r="J724" s="15">
        <f t="shared" si="323"/>
        <v>-6.4935064935064957E-2</v>
      </c>
      <c r="K724" s="15">
        <f t="shared" si="324"/>
        <v>6.1728395061728669E-3</v>
      </c>
      <c r="L724" s="15">
        <f t="shared" si="325"/>
        <v>-5.1189819877628828E-2</v>
      </c>
      <c r="M724" s="16">
        <f t="shared" si="326"/>
        <v>-5.7800198010460324E-4</v>
      </c>
      <c r="O724" s="13">
        <f t="shared" si="327"/>
        <v>-2.9084165172784088E-2</v>
      </c>
      <c r="Q724" s="5">
        <f t="shared" si="328"/>
        <v>2880.4637579896603</v>
      </c>
      <c r="R724" s="6">
        <f t="shared" si="329"/>
        <v>1967.3517747433939</v>
      </c>
      <c r="T724" s="11">
        <f t="shared" si="330"/>
        <v>1.4641325435383135</v>
      </c>
      <c r="V724" s="9">
        <v>43749</v>
      </c>
      <c r="W724">
        <v>254021.0674</v>
      </c>
      <c r="X724">
        <v>87723.5383</v>
      </c>
      <c r="Y724">
        <v>4049.924</v>
      </c>
      <c r="Z724">
        <v>90572.461800000005</v>
      </c>
      <c r="AC724" s="24">
        <f t="shared" si="331"/>
        <v>-2.8033803101049526E-2</v>
      </c>
      <c r="AE724" s="5">
        <f t="shared" si="332"/>
        <v>924.17836804782814</v>
      </c>
      <c r="AF724" s="6">
        <f t="shared" si="333"/>
        <v>1967.3517747433939</v>
      </c>
      <c r="AH724" s="1">
        <f t="shared" si="334"/>
        <v>43749</v>
      </c>
      <c r="AI724">
        <f t="shared" si="335"/>
        <v>0.46975755933042068</v>
      </c>
      <c r="AJ724">
        <f t="shared" ca="1" si="336"/>
        <v>0.40846018827020814</v>
      </c>
      <c r="AK724">
        <f t="shared" ca="1" si="337"/>
        <v>0.41635164443040168</v>
      </c>
      <c r="AL724">
        <f t="shared" ca="1" si="338"/>
        <v>0.4332862553122091</v>
      </c>
      <c r="AM724">
        <f t="shared" ca="1" si="339"/>
        <v>0.44488415387650548</v>
      </c>
      <c r="AN724">
        <f t="shared" ca="1" si="340"/>
        <v>0.4763678850276914</v>
      </c>
    </row>
    <row r="725" spans="2:40">
      <c r="B725" s="1">
        <v>43756</v>
      </c>
      <c r="C725">
        <v>67.239999999999995</v>
      </c>
      <c r="D725">
        <v>45.5</v>
      </c>
      <c r="E725">
        <v>0.52300000000000002</v>
      </c>
      <c r="F725">
        <v>107.93</v>
      </c>
      <c r="G725">
        <v>31968.47</v>
      </c>
      <c r="I725" s="14">
        <f t="shared" si="322"/>
        <v>4.1108616551830846E-2</v>
      </c>
      <c r="J725" s="15">
        <f t="shared" si="323"/>
        <v>-2.7777777777777679E-2</v>
      </c>
      <c r="K725" s="15">
        <f t="shared" si="324"/>
        <v>6.9529652351738358E-2</v>
      </c>
      <c r="L725" s="15">
        <f t="shared" si="325"/>
        <v>2.8071211529485662E-2</v>
      </c>
      <c r="M725" s="16">
        <f t="shared" si="326"/>
        <v>5.357551124894E-3</v>
      </c>
      <c r="O725" s="13">
        <f t="shared" si="327"/>
        <v>2.7732925663819297E-2</v>
      </c>
      <c r="Q725" s="5">
        <f t="shared" si="328"/>
        <v>2960.3474452673131</v>
      </c>
      <c r="R725" s="6">
        <f t="shared" si="329"/>
        <v>1977.8919624572325</v>
      </c>
      <c r="T725" s="11">
        <f t="shared" si="330"/>
        <v>1.4967184767713642</v>
      </c>
      <c r="V725" s="9">
        <v>43756</v>
      </c>
      <c r="W725">
        <v>264463.522</v>
      </c>
      <c r="X725">
        <v>85286.773400000005</v>
      </c>
      <c r="Y725">
        <v>4330.1073999999999</v>
      </c>
      <c r="Z725">
        <v>93114.846699999995</v>
      </c>
      <c r="AC725" s="24">
        <f t="shared" si="331"/>
        <v>2.4818005155554098E-2</v>
      </c>
      <c r="AE725" s="5">
        <f t="shared" si="332"/>
        <v>947.11463155069066</v>
      </c>
      <c r="AF725" s="6">
        <f t="shared" si="333"/>
        <v>1977.8919624572325</v>
      </c>
      <c r="AH725" s="1">
        <f t="shared" si="334"/>
        <v>43756</v>
      </c>
      <c r="AI725">
        <f t="shared" si="335"/>
        <v>0.47885053861791499</v>
      </c>
      <c r="AJ725">
        <f t="shared" ca="1" si="336"/>
        <v>0.40846018827020814</v>
      </c>
      <c r="AK725">
        <f t="shared" ca="1" si="337"/>
        <v>0.41635164443040168</v>
      </c>
      <c r="AL725">
        <f t="shared" ca="1" si="338"/>
        <v>0.43333966020248299</v>
      </c>
      <c r="AM725">
        <f t="shared" ca="1" si="339"/>
        <v>0.44491852633452633</v>
      </c>
      <c r="AN725">
        <f t="shared" ca="1" si="340"/>
        <v>0.47727027050615772</v>
      </c>
    </row>
    <row r="726" spans="2:40">
      <c r="B726" s="1">
        <v>43763</v>
      </c>
      <c r="C726">
        <v>76.034999999999997</v>
      </c>
      <c r="D726">
        <v>49.45</v>
      </c>
      <c r="E726">
        <v>0.47699999999999998</v>
      </c>
      <c r="F726">
        <v>111.199</v>
      </c>
      <c r="G726">
        <v>34522.25</v>
      </c>
      <c r="I726" s="14">
        <f t="shared" si="322"/>
        <v>0.13080011897679955</v>
      </c>
      <c r="J726" s="15">
        <f t="shared" si="323"/>
        <v>8.6813186813186949E-2</v>
      </c>
      <c r="K726" s="15">
        <f t="shared" si="324"/>
        <v>-8.7954110898661675E-2</v>
      </c>
      <c r="L726" s="15">
        <f t="shared" si="325"/>
        <v>3.0288149726674707E-2</v>
      </c>
      <c r="M726" s="16">
        <f t="shared" si="326"/>
        <v>7.9884336034849346E-2</v>
      </c>
      <c r="O726" s="13">
        <f t="shared" si="327"/>
        <v>3.9986836154499883E-2</v>
      </c>
      <c r="Q726" s="5">
        <f t="shared" si="328"/>
        <v>3078.7223735216098</v>
      </c>
      <c r="R726" s="6">
        <f t="shared" si="329"/>
        <v>2135.8945486267935</v>
      </c>
      <c r="T726" s="11">
        <f t="shared" si="330"/>
        <v>1.4414205867518028</v>
      </c>
      <c r="V726" s="9">
        <v>43763</v>
      </c>
      <c r="W726">
        <v>299055.38219999999</v>
      </c>
      <c r="X726">
        <v>92690.79</v>
      </c>
      <c r="Y726">
        <v>3948.0391</v>
      </c>
      <c r="Z726">
        <v>95935.304900000003</v>
      </c>
      <c r="AC726" s="24">
        <f t="shared" si="331"/>
        <v>9.9364432999538899E-2</v>
      </c>
      <c r="AE726" s="5">
        <f t="shared" si="332"/>
        <v>1041.2241399002921</v>
      </c>
      <c r="AF726" s="6">
        <f t="shared" si="333"/>
        <v>2135.8945486267935</v>
      </c>
      <c r="AH726" s="1">
        <f t="shared" si="334"/>
        <v>43763</v>
      </c>
      <c r="AI726">
        <f t="shared" si="335"/>
        <v>0.48748855160930793</v>
      </c>
      <c r="AJ726">
        <f t="shared" ca="1" si="336"/>
        <v>0.40846018827020814</v>
      </c>
      <c r="AK726">
        <f t="shared" ca="1" si="337"/>
        <v>0.41635164443040168</v>
      </c>
      <c r="AL726">
        <f t="shared" ca="1" si="338"/>
        <v>0.43333966020248299</v>
      </c>
      <c r="AM726">
        <f t="shared" ca="1" si="339"/>
        <v>0.44536566811691164</v>
      </c>
      <c r="AN726">
        <f t="shared" ca="1" si="340"/>
        <v>0.47877598637535856</v>
      </c>
    </row>
    <row r="727" spans="2:40">
      <c r="B727" s="1">
        <v>43770</v>
      </c>
      <c r="C727">
        <v>76.400000000000006</v>
      </c>
      <c r="D727">
        <v>50.35</v>
      </c>
      <c r="E727">
        <v>0.56299999999999994</v>
      </c>
      <c r="F727">
        <v>109.956</v>
      </c>
      <c r="G727">
        <v>35743.040000000001</v>
      </c>
      <c r="I727" s="14">
        <f t="shared" si="322"/>
        <v>4.8004208588150465E-3</v>
      </c>
      <c r="J727" s="15">
        <f t="shared" si="323"/>
        <v>1.8200202224469164E-2</v>
      </c>
      <c r="K727" s="15">
        <f t="shared" si="324"/>
        <v>0.18029350104821806</v>
      </c>
      <c r="L727" s="15">
        <f t="shared" si="325"/>
        <v>-1.1178158076961098E-2</v>
      </c>
      <c r="M727" s="16">
        <f t="shared" si="326"/>
        <v>3.5362411198574861E-2</v>
      </c>
      <c r="O727" s="13">
        <f t="shared" si="327"/>
        <v>4.8028991513635294E-2</v>
      </c>
      <c r="Q727" s="5">
        <f t="shared" si="328"/>
        <v>3226.5903042723185</v>
      </c>
      <c r="R727" s="6">
        <f t="shared" si="329"/>
        <v>2211.4249299321286</v>
      </c>
      <c r="T727" s="11">
        <f t="shared" si="330"/>
        <v>1.4590548657563278</v>
      </c>
      <c r="V727" s="9">
        <v>43770</v>
      </c>
      <c r="W727">
        <v>300490.97389999998</v>
      </c>
      <c r="X727">
        <v>94377.781099999993</v>
      </c>
      <c r="Y727">
        <v>4661.2332999999999</v>
      </c>
      <c r="Z727">
        <v>94862.736300000004</v>
      </c>
      <c r="AC727" s="24">
        <f t="shared" si="331"/>
        <v>5.6180691237353864E-3</v>
      </c>
      <c r="AE727" s="5">
        <f t="shared" si="332"/>
        <v>1047.0738090915538</v>
      </c>
      <c r="AF727" s="6">
        <f t="shared" si="333"/>
        <v>2211.4249299321286</v>
      </c>
      <c r="AH727" s="1">
        <f t="shared" si="334"/>
        <v>43770</v>
      </c>
      <c r="AI727">
        <f t="shared" si="335"/>
        <v>0.47348376827952732</v>
      </c>
      <c r="AJ727">
        <f t="shared" ca="1" si="336"/>
        <v>0.40846018827020814</v>
      </c>
      <c r="AK727">
        <f t="shared" ca="1" si="337"/>
        <v>0.41635164443040168</v>
      </c>
      <c r="AL727">
        <f t="shared" ca="1" si="338"/>
        <v>0.43333966020248299</v>
      </c>
      <c r="AM727">
        <f t="shared" ca="1" si="339"/>
        <v>0.44668655474720204</v>
      </c>
      <c r="AN727">
        <f t="shared" ca="1" si="340"/>
        <v>0.48223022040164104</v>
      </c>
    </row>
    <row r="728" spans="2:40">
      <c r="B728" s="1">
        <v>43777</v>
      </c>
      <c r="C728">
        <v>74.25</v>
      </c>
      <c r="D728">
        <v>44.55</v>
      </c>
      <c r="E728">
        <v>0.56899999999999995</v>
      </c>
      <c r="F728">
        <v>99.227000000000004</v>
      </c>
      <c r="G728">
        <v>34131.050000000003</v>
      </c>
      <c r="I728" s="14">
        <f t="shared" si="322"/>
        <v>-2.8141361256544539E-2</v>
      </c>
      <c r="J728" s="15">
        <f t="shared" si="323"/>
        <v>-0.11519364448858005</v>
      </c>
      <c r="K728" s="15">
        <f t="shared" si="324"/>
        <v>1.0657193605683846E-2</v>
      </c>
      <c r="L728" s="15">
        <f t="shared" si="325"/>
        <v>-9.7575393793881138E-2</v>
      </c>
      <c r="M728" s="16">
        <f t="shared" si="326"/>
        <v>-4.5099409563372328E-2</v>
      </c>
      <c r="O728" s="13">
        <f t="shared" si="327"/>
        <v>-5.756330148333047E-2</v>
      </c>
      <c r="Q728" s="5">
        <f t="shared" si="328"/>
        <v>3040.8571138243001</v>
      </c>
      <c r="R728" s="6">
        <f t="shared" si="329"/>
        <v>2111.6909712984675</v>
      </c>
      <c r="T728" s="11">
        <f t="shared" si="330"/>
        <v>1.4400104727229539</v>
      </c>
      <c r="V728" s="9">
        <v>43777</v>
      </c>
      <c r="W728">
        <v>292034.7488</v>
      </c>
      <c r="X728">
        <v>83506.060500000007</v>
      </c>
      <c r="Y728">
        <v>4712.1756999999998</v>
      </c>
      <c r="Z728">
        <v>85606.866299999994</v>
      </c>
      <c r="AC728" s="24">
        <f t="shared" si="331"/>
        <v>-5.7716340431000476E-2</v>
      </c>
      <c r="AE728" s="5">
        <f t="shared" si="332"/>
        <v>986.64054066964127</v>
      </c>
      <c r="AF728" s="6">
        <f t="shared" si="333"/>
        <v>2111.6909712984675</v>
      </c>
      <c r="AH728" s="1">
        <f t="shared" si="334"/>
        <v>43777</v>
      </c>
      <c r="AI728">
        <f t="shared" si="335"/>
        <v>0.46722771185736572</v>
      </c>
      <c r="AJ728">
        <f t="shared" ca="1" si="336"/>
        <v>0.40846018827020814</v>
      </c>
      <c r="AK728">
        <f t="shared" ca="1" si="337"/>
        <v>0.41635164443040168</v>
      </c>
      <c r="AL728">
        <f t="shared" ca="1" si="338"/>
        <v>0.43333966020248299</v>
      </c>
      <c r="AM728">
        <f t="shared" ca="1" si="339"/>
        <v>0.44777900807331061</v>
      </c>
      <c r="AN728">
        <f t="shared" ca="1" si="340"/>
        <v>0.48223022040164104</v>
      </c>
    </row>
    <row r="729" spans="2:40">
      <c r="B729" s="1">
        <v>43784</v>
      </c>
      <c r="C729">
        <v>70.88</v>
      </c>
      <c r="D729">
        <v>40.1</v>
      </c>
      <c r="E729">
        <v>0.52300000000000002</v>
      </c>
      <c r="F729">
        <v>89.581999999999994</v>
      </c>
      <c r="G729">
        <v>31851.61</v>
      </c>
      <c r="I729" s="14">
        <f t="shared" si="322"/>
        <v>-4.538720538720542E-2</v>
      </c>
      <c r="J729" s="15">
        <f t="shared" si="323"/>
        <v>-9.9887766554433099E-2</v>
      </c>
      <c r="K729" s="15">
        <f t="shared" si="324"/>
        <v>-8.0843585237258209E-2</v>
      </c>
      <c r="L729" s="15">
        <f t="shared" si="325"/>
        <v>-9.7201366563536284E-2</v>
      </c>
      <c r="M729" s="16">
        <f t="shared" si="326"/>
        <v>-6.6784936297008213E-2</v>
      </c>
      <c r="O729" s="13">
        <f t="shared" si="327"/>
        <v>-8.0829980935608253E-2</v>
      </c>
      <c r="Q729" s="5">
        <f t="shared" si="328"/>
        <v>2795.0646912859734</v>
      </c>
      <c r="R729" s="6">
        <f t="shared" si="329"/>
        <v>1970.661824301332</v>
      </c>
      <c r="T729" s="11">
        <f t="shared" si="330"/>
        <v>1.418338071412593</v>
      </c>
      <c r="V729" s="9">
        <v>43784</v>
      </c>
      <c r="W729">
        <v>278780.10769999999</v>
      </c>
      <c r="X729">
        <v>75164.826700000005</v>
      </c>
      <c r="Y729">
        <v>4330.1073999999999</v>
      </c>
      <c r="Z729">
        <v>74205.859400000001</v>
      </c>
      <c r="AC729" s="24">
        <f t="shared" si="331"/>
        <v>-6.5036573737747919E-2</v>
      </c>
      <c r="AE729" s="5">
        <f t="shared" si="332"/>
        <v>922.47282039372863</v>
      </c>
      <c r="AF729" s="6">
        <f t="shared" si="333"/>
        <v>1970.661824301332</v>
      </c>
      <c r="AH729" s="1">
        <f t="shared" si="334"/>
        <v>43784</v>
      </c>
      <c r="AI729">
        <f t="shared" si="335"/>
        <v>0.46810305503369515</v>
      </c>
      <c r="AJ729">
        <f t="shared" ca="1" si="336"/>
        <v>0.40846018827020814</v>
      </c>
      <c r="AK729">
        <f t="shared" ca="1" si="337"/>
        <v>0.41635164443040168</v>
      </c>
      <c r="AL729">
        <f t="shared" ca="1" si="338"/>
        <v>0.43333966020248299</v>
      </c>
      <c r="AM729">
        <f t="shared" ca="1" si="339"/>
        <v>0.45012275574625121</v>
      </c>
      <c r="AN729">
        <f t="shared" ca="1" si="340"/>
        <v>0.48223022040164104</v>
      </c>
    </row>
    <row r="730" spans="2:40">
      <c r="B730" s="1">
        <v>43791</v>
      </c>
      <c r="C730">
        <v>70.92</v>
      </c>
      <c r="D730">
        <v>40.549999999999997</v>
      </c>
      <c r="E730">
        <v>0.52900000000000003</v>
      </c>
      <c r="F730">
        <v>88.718999999999994</v>
      </c>
      <c r="G730">
        <v>33588.83</v>
      </c>
      <c r="I730" s="14">
        <f t="shared" si="322"/>
        <v>5.6433408577882815E-4</v>
      </c>
      <c r="J730" s="15">
        <f t="shared" si="323"/>
        <v>1.1221945137156908E-2</v>
      </c>
      <c r="K730" s="15">
        <f t="shared" si="324"/>
        <v>1.1472275334608151E-2</v>
      </c>
      <c r="L730" s="15">
        <f t="shared" si="325"/>
        <v>-9.633631756379657E-3</v>
      </c>
      <c r="M730" s="16">
        <f t="shared" si="326"/>
        <v>5.4541042038377396E-2</v>
      </c>
      <c r="O730" s="13">
        <f t="shared" si="327"/>
        <v>3.4062307002910575E-3</v>
      </c>
      <c r="Q730" s="5">
        <f t="shared" si="328"/>
        <v>2804.5853264467314</v>
      </c>
      <c r="R730" s="6">
        <f t="shared" si="329"/>
        <v>2078.1437737039764</v>
      </c>
      <c r="T730" s="11">
        <f t="shared" si="330"/>
        <v>1.3495627020299865</v>
      </c>
      <c r="V730" s="9">
        <v>43791</v>
      </c>
      <c r="W730">
        <v>278937.43280000001</v>
      </c>
      <c r="X730">
        <v>76008.322199999995</v>
      </c>
      <c r="Y730">
        <v>4381.0497999999998</v>
      </c>
      <c r="Z730">
        <v>73490.813699999999</v>
      </c>
      <c r="AC730" s="24">
        <f t="shared" si="331"/>
        <v>7.7604568999045979E-4</v>
      </c>
      <c r="AE730" s="5">
        <f t="shared" si="332"/>
        <v>923.18870145012863</v>
      </c>
      <c r="AF730" s="6">
        <f t="shared" si="333"/>
        <v>2078.1437737039764</v>
      </c>
      <c r="AH730" s="1">
        <f t="shared" si="334"/>
        <v>43791</v>
      </c>
      <c r="AI730">
        <f t="shared" si="335"/>
        <v>0.44423716642313188</v>
      </c>
      <c r="AJ730">
        <f t="shared" ca="1" si="336"/>
        <v>0.40846018827020814</v>
      </c>
      <c r="AK730">
        <f t="shared" ca="1" si="337"/>
        <v>0.41635164443040168</v>
      </c>
      <c r="AL730">
        <f t="shared" ca="1" si="338"/>
        <v>0.43333966020248299</v>
      </c>
      <c r="AM730">
        <f t="shared" ca="1" si="339"/>
        <v>0.45318850943507044</v>
      </c>
      <c r="AN730">
        <f t="shared" ca="1" si="340"/>
        <v>0.48223022040164104</v>
      </c>
    </row>
    <row r="731" spans="2:40">
      <c r="B731" s="1">
        <v>43798</v>
      </c>
      <c r="C731">
        <v>72.174999999999997</v>
      </c>
      <c r="D731">
        <v>41.25</v>
      </c>
      <c r="E731">
        <v>0.53200000000000003</v>
      </c>
      <c r="F731">
        <v>87.951999999999998</v>
      </c>
      <c r="G731">
        <v>34500.21</v>
      </c>
      <c r="I731" s="14">
        <f t="shared" si="322"/>
        <v>1.7695995487873706E-2</v>
      </c>
      <c r="J731" s="15">
        <f t="shared" si="323"/>
        <v>1.7262638717632672E-2</v>
      </c>
      <c r="K731" s="15">
        <f t="shared" si="324"/>
        <v>5.6710775047259521E-3</v>
      </c>
      <c r="L731" s="15">
        <f t="shared" si="325"/>
        <v>-8.645273278553578E-3</v>
      </c>
      <c r="M731" s="16">
        <f t="shared" si="326"/>
        <v>2.713342501063587E-2</v>
      </c>
      <c r="O731" s="13">
        <f t="shared" si="327"/>
        <v>7.9961096079196881E-3</v>
      </c>
      <c r="Q731" s="5">
        <f t="shared" si="328"/>
        <v>2827.0110981217626</v>
      </c>
      <c r="R731" s="6">
        <f t="shared" si="329"/>
        <v>2134.530931949093</v>
      </c>
      <c r="T731" s="11">
        <f t="shared" si="330"/>
        <v>1.3244179579727846</v>
      </c>
      <c r="V731" s="9">
        <v>43798</v>
      </c>
      <c r="W731">
        <v>283873.50829999999</v>
      </c>
      <c r="X731">
        <v>77320.426399999997</v>
      </c>
      <c r="Y731">
        <v>4406.5210999999999</v>
      </c>
      <c r="Z731">
        <v>72855.217499999999</v>
      </c>
      <c r="AC731" s="24">
        <f t="shared" si="331"/>
        <v>1.3025525352933359E-2</v>
      </c>
      <c r="AE731" s="5">
        <f t="shared" si="332"/>
        <v>935.21371928640895</v>
      </c>
      <c r="AF731" s="6">
        <f t="shared" si="333"/>
        <v>2134.530931949093</v>
      </c>
      <c r="AH731" s="1">
        <f t="shared" si="334"/>
        <v>43798</v>
      </c>
      <c r="AI731">
        <f t="shared" si="335"/>
        <v>0.43813547289869548</v>
      </c>
      <c r="AJ731">
        <f t="shared" ca="1" si="336"/>
        <v>0.40846018827020814</v>
      </c>
      <c r="AK731">
        <f t="shared" ca="1" si="337"/>
        <v>0.41635164443040168</v>
      </c>
      <c r="AL731">
        <f t="shared" ca="1" si="338"/>
        <v>0.43333966020248299</v>
      </c>
      <c r="AM731">
        <f t="shared" ca="1" si="339"/>
        <v>0.45318850943507044</v>
      </c>
      <c r="AN731">
        <f t="shared" ca="1" si="340"/>
        <v>0.48223022040164104</v>
      </c>
    </row>
    <row r="732" spans="2:40">
      <c r="B732" s="1">
        <v>43805</v>
      </c>
      <c r="C732">
        <v>75.97</v>
      </c>
      <c r="D732">
        <v>44.1</v>
      </c>
      <c r="E732">
        <v>0.56599999999999995</v>
      </c>
      <c r="F732">
        <v>91.308999999999997</v>
      </c>
      <c r="G732">
        <v>36561.949999999997</v>
      </c>
      <c r="I732" s="14">
        <f t="shared" si="322"/>
        <v>5.2580533425701459E-2</v>
      </c>
      <c r="J732" s="15">
        <f t="shared" si="323"/>
        <v>6.9090909090909092E-2</v>
      </c>
      <c r="K732" s="15">
        <f t="shared" si="324"/>
        <v>6.3909774436090139E-2</v>
      </c>
      <c r="L732" s="15">
        <f t="shared" si="325"/>
        <v>3.8168546479898202E-2</v>
      </c>
      <c r="M732" s="16">
        <f t="shared" si="326"/>
        <v>5.9760215952308737E-2</v>
      </c>
      <c r="O732" s="13">
        <f t="shared" si="327"/>
        <v>5.5937440858149723E-2</v>
      </c>
      <c r="Q732" s="5">
        <f t="shared" si="328"/>
        <v>2985.1468642282816</v>
      </c>
      <c r="R732" s="6">
        <f t="shared" si="329"/>
        <v>2262.0909613992535</v>
      </c>
      <c r="T732" s="11">
        <f t="shared" si="330"/>
        <v>1.319640507462958</v>
      </c>
      <c r="V732" s="9">
        <v>43805</v>
      </c>
      <c r="W732">
        <v>298799.72879999998</v>
      </c>
      <c r="X732">
        <v>82662.565000000002</v>
      </c>
      <c r="Y732">
        <v>4686.7044999999998</v>
      </c>
      <c r="Z732">
        <v>75635.950899999996</v>
      </c>
      <c r="AC732" s="24">
        <f t="shared" si="331"/>
        <v>5.3211209225588856E-2</v>
      </c>
      <c r="AE732" s="5">
        <f t="shared" si="332"/>
        <v>984.97757217399908</v>
      </c>
      <c r="AF732" s="6">
        <f t="shared" si="333"/>
        <v>2262.0909613992535</v>
      </c>
      <c r="AH732" s="1">
        <f t="shared" si="334"/>
        <v>43805</v>
      </c>
      <c r="AI732">
        <f t="shared" si="335"/>
        <v>0.43542792442118472</v>
      </c>
      <c r="AJ732">
        <f t="shared" ca="1" si="336"/>
        <v>0.40846018827020814</v>
      </c>
      <c r="AK732">
        <f t="shared" ca="1" si="337"/>
        <v>0.41635164443040168</v>
      </c>
      <c r="AL732">
        <f t="shared" ca="1" si="338"/>
        <v>0.43333966020248299</v>
      </c>
      <c r="AM732">
        <f t="shared" ca="1" si="339"/>
        <v>0.45318850943507044</v>
      </c>
      <c r="AN732">
        <f t="shared" ca="1" si="340"/>
        <v>0.48223022040164104</v>
      </c>
    </row>
    <row r="733" spans="2:40">
      <c r="B733" s="1">
        <v>43812</v>
      </c>
      <c r="C733">
        <v>76.42</v>
      </c>
      <c r="D733">
        <v>44.75</v>
      </c>
      <c r="E733">
        <v>0.56299999999999994</v>
      </c>
      <c r="F733">
        <v>93.802000000000007</v>
      </c>
      <c r="G733">
        <v>36769.589999999997</v>
      </c>
      <c r="I733" s="14">
        <f t="shared" si="322"/>
        <v>5.9233908121627543E-3</v>
      </c>
      <c r="J733" s="15">
        <f t="shared" si="323"/>
        <v>1.473922902494329E-2</v>
      </c>
      <c r="K733" s="15">
        <f t="shared" si="324"/>
        <v>-5.300353356890497E-3</v>
      </c>
      <c r="L733" s="15">
        <f t="shared" si="325"/>
        <v>2.7302894566800795E-2</v>
      </c>
      <c r="M733" s="16">
        <f t="shared" si="326"/>
        <v>5.6791281646628722E-3</v>
      </c>
      <c r="O733" s="13">
        <f t="shared" si="327"/>
        <v>1.0666290261754086E-2</v>
      </c>
      <c r="Q733" s="5">
        <f t="shared" si="328"/>
        <v>3016.9873071561055</v>
      </c>
      <c r="R733" s="6">
        <f t="shared" si="329"/>
        <v>2274.9376658891651</v>
      </c>
      <c r="T733" s="11">
        <f t="shared" si="330"/>
        <v>1.326184603821621</v>
      </c>
      <c r="V733" s="9">
        <v>43812</v>
      </c>
      <c r="W733">
        <v>300569.63640000002</v>
      </c>
      <c r="X733">
        <v>83880.947499999995</v>
      </c>
      <c r="Y733">
        <v>4661.2332999999999</v>
      </c>
      <c r="Z733">
        <v>77701.638699999996</v>
      </c>
      <c r="AC733" s="24">
        <f t="shared" si="331"/>
        <v>1.0889331185954549E-2</v>
      </c>
      <c r="AE733" s="5">
        <f t="shared" si="332"/>
        <v>995.70331916813927</v>
      </c>
      <c r="AF733" s="6">
        <f t="shared" si="333"/>
        <v>2274.9376658891651</v>
      </c>
      <c r="AH733" s="1">
        <f t="shared" si="334"/>
        <v>43812</v>
      </c>
      <c r="AI733">
        <f t="shared" si="335"/>
        <v>0.43768378100987049</v>
      </c>
      <c r="AJ733">
        <f t="shared" ca="1" si="336"/>
        <v>0.40846018827020814</v>
      </c>
      <c r="AK733">
        <f t="shared" ca="1" si="337"/>
        <v>0.41635164443040168</v>
      </c>
      <c r="AL733">
        <f t="shared" ca="1" si="338"/>
        <v>0.43333966020248299</v>
      </c>
      <c r="AM733">
        <f t="shared" ca="1" si="339"/>
        <v>0.45318850943507044</v>
      </c>
      <c r="AN733">
        <f t="shared" ca="1" si="340"/>
        <v>0.48223022040164104</v>
      </c>
    </row>
    <row r="734" spans="2:40">
      <c r="B734" s="1">
        <v>43819</v>
      </c>
      <c r="C734">
        <v>81.69</v>
      </c>
      <c r="D734">
        <v>45.9</v>
      </c>
      <c r="E734">
        <v>0.57799999999999996</v>
      </c>
      <c r="F734">
        <v>95.673000000000002</v>
      </c>
      <c r="G734">
        <v>38632.410000000003</v>
      </c>
      <c r="I734" s="14">
        <f t="shared" si="322"/>
        <v>6.8961004972520223E-2</v>
      </c>
      <c r="J734" s="15">
        <f t="shared" si="323"/>
        <v>2.5698324022346286E-2</v>
      </c>
      <c r="K734" s="15">
        <f t="shared" si="324"/>
        <v>2.6642984014209725E-2</v>
      </c>
      <c r="L734" s="15">
        <f t="shared" si="325"/>
        <v>1.9946269802349592E-2</v>
      </c>
      <c r="M734" s="16">
        <f t="shared" si="326"/>
        <v>5.0661973658123749E-2</v>
      </c>
      <c r="O734" s="13">
        <f t="shared" si="327"/>
        <v>3.5312145702856457E-2</v>
      </c>
      <c r="Q734" s="5">
        <f t="shared" si="328"/>
        <v>3123.5236025300705</v>
      </c>
      <c r="R734" s="6">
        <f t="shared" si="329"/>
        <v>2390.1904979923156</v>
      </c>
      <c r="T734" s="11">
        <f t="shared" si="330"/>
        <v>1.3068094803128585</v>
      </c>
      <c r="V734" s="9">
        <v>43819</v>
      </c>
      <c r="W734">
        <v>321297.2206</v>
      </c>
      <c r="X734">
        <v>86036.547200000001</v>
      </c>
      <c r="Y734">
        <v>4788.5893999999998</v>
      </c>
      <c r="Z734">
        <v>79250.904500000004</v>
      </c>
      <c r="AC734" s="24">
        <f t="shared" si="331"/>
        <v>5.2606090638653985E-2</v>
      </c>
      <c r="AE734" s="5">
        <f t="shared" si="332"/>
        <v>1048.0833782255072</v>
      </c>
      <c r="AF734" s="6">
        <f t="shared" si="333"/>
        <v>2390.1904979923156</v>
      </c>
      <c r="AH734" s="1">
        <f t="shared" si="334"/>
        <v>43819</v>
      </c>
      <c r="AI734">
        <f t="shared" si="335"/>
        <v>0.43849365944089563</v>
      </c>
      <c r="AJ734">
        <f t="shared" ca="1" si="336"/>
        <v>0.40846018827020814</v>
      </c>
      <c r="AK734">
        <f t="shared" ca="1" si="337"/>
        <v>0.41635164443040168</v>
      </c>
      <c r="AL734">
        <f t="shared" ca="1" si="338"/>
        <v>0.43333966020248299</v>
      </c>
      <c r="AM734">
        <f t="shared" ca="1" si="339"/>
        <v>0.45318850943507044</v>
      </c>
      <c r="AN734">
        <f t="shared" ca="1" si="340"/>
        <v>0.48223022040164104</v>
      </c>
    </row>
    <row r="735" spans="2:40">
      <c r="B735" s="1">
        <v>43826</v>
      </c>
      <c r="C735">
        <v>87.375</v>
      </c>
      <c r="D735">
        <v>49.6</v>
      </c>
      <c r="E735">
        <v>0.63700000000000001</v>
      </c>
      <c r="F735">
        <v>101.28400000000001</v>
      </c>
      <c r="G735">
        <v>41681.93</v>
      </c>
      <c r="I735" s="14">
        <f t="shared" si="322"/>
        <v>6.9592361366140221E-2</v>
      </c>
      <c r="J735" s="15">
        <f t="shared" si="323"/>
        <v>8.0610021786492458E-2</v>
      </c>
      <c r="K735" s="15">
        <f t="shared" si="324"/>
        <v>0.10207612456747417</v>
      </c>
      <c r="L735" s="15">
        <f t="shared" si="325"/>
        <v>5.8647685344872746E-2</v>
      </c>
      <c r="M735" s="16">
        <f t="shared" si="326"/>
        <v>7.8936830500608179E-2</v>
      </c>
      <c r="O735" s="13">
        <f t="shared" si="327"/>
        <v>7.7731548266244899E-2</v>
      </c>
      <c r="Q735" s="5">
        <f t="shared" si="328"/>
        <v>3366.3199282008918</v>
      </c>
      <c r="R735" s="6">
        <f t="shared" si="329"/>
        <v>2578.8645601964995</v>
      </c>
      <c r="T735" s="11">
        <f t="shared" si="330"/>
        <v>1.3053496411398942</v>
      </c>
      <c r="V735" s="9">
        <v>43826</v>
      </c>
      <c r="W735">
        <v>343657.05290000001</v>
      </c>
      <c r="X735">
        <v>92971.955199999997</v>
      </c>
      <c r="Y735">
        <v>5272.5424999999996</v>
      </c>
      <c r="Z735">
        <v>83898.7019</v>
      </c>
      <c r="AC735" s="24">
        <f t="shared" si="331"/>
        <v>7.0072846181218451E-2</v>
      </c>
      <c r="AE735" s="5">
        <f t="shared" si="332"/>
        <v>1121.525563572995</v>
      </c>
      <c r="AF735" s="6">
        <f t="shared" si="333"/>
        <v>2578.8645601964995</v>
      </c>
      <c r="AH735" s="1">
        <f t="shared" si="334"/>
        <v>43826</v>
      </c>
      <c r="AI735">
        <f t="shared" si="335"/>
        <v>0.43489122340241826</v>
      </c>
      <c r="AJ735">
        <f t="shared" ca="1" si="336"/>
        <v>0.40846018827020814</v>
      </c>
      <c r="AK735">
        <f t="shared" ca="1" si="337"/>
        <v>0.41635164443040168</v>
      </c>
      <c r="AL735">
        <f t="shared" ca="1" si="338"/>
        <v>0.43385168476355318</v>
      </c>
      <c r="AM735">
        <f t="shared" ca="1" si="339"/>
        <v>0.45318850943507044</v>
      </c>
      <c r="AN735">
        <f t="shared" ca="1" si="340"/>
        <v>0.48223022040164104</v>
      </c>
    </row>
    <row r="736" spans="2:40">
      <c r="B736" s="1">
        <v>43833</v>
      </c>
      <c r="C736">
        <v>84.16</v>
      </c>
      <c r="D736">
        <v>48.45</v>
      </c>
      <c r="E736">
        <v>0.66800000000000004</v>
      </c>
      <c r="F736">
        <v>101.47499999999999</v>
      </c>
      <c r="G736">
        <v>40499.15</v>
      </c>
      <c r="I736" s="14">
        <f t="shared" si="322"/>
        <v>-3.6795422031473568E-2</v>
      </c>
      <c r="J736" s="15">
        <f t="shared" si="323"/>
        <v>-2.3185483870967749E-2</v>
      </c>
      <c r="K736" s="15">
        <f t="shared" si="324"/>
        <v>4.8665620094191508E-2</v>
      </c>
      <c r="L736" s="15">
        <f t="shared" si="325"/>
        <v>1.8857865013228725E-3</v>
      </c>
      <c r="M736" s="16">
        <f t="shared" si="326"/>
        <v>-2.8376325184558349E-2</v>
      </c>
      <c r="O736" s="13">
        <f t="shared" si="327"/>
        <v>-2.357374826731734E-3</v>
      </c>
      <c r="Q736" s="5">
        <f t="shared" si="328"/>
        <v>3358.3842503434257</v>
      </c>
      <c r="R736" s="6">
        <f t="shared" si="329"/>
        <v>2505.6858608294306</v>
      </c>
      <c r="T736" s="11">
        <f t="shared" si="330"/>
        <v>1.3403053841840076</v>
      </c>
      <c r="V736" s="9">
        <v>43833</v>
      </c>
      <c r="W736">
        <v>331012.0466</v>
      </c>
      <c r="X736">
        <v>90816.3554</v>
      </c>
      <c r="Y736">
        <v>5527.2547000000004</v>
      </c>
      <c r="Z736">
        <v>84057.600900000005</v>
      </c>
      <c r="AC736" s="24">
        <f t="shared" si="331"/>
        <v>-2.7359818495965565E-2</v>
      </c>
      <c r="AE736" s="5">
        <f t="shared" si="332"/>
        <v>1090.8408277150525</v>
      </c>
      <c r="AF736" s="6">
        <f t="shared" si="333"/>
        <v>2505.6858608294306</v>
      </c>
      <c r="AH736" s="1">
        <f t="shared" si="334"/>
        <v>43833</v>
      </c>
      <c r="AI736">
        <f t="shared" si="335"/>
        <v>0.43534620391478884</v>
      </c>
      <c r="AJ736">
        <f t="shared" ca="1" si="336"/>
        <v>0.40846018827020814</v>
      </c>
      <c r="AK736">
        <f t="shared" ca="1" si="337"/>
        <v>0.41689354086993746</v>
      </c>
      <c r="AL736">
        <f t="shared" ca="1" si="338"/>
        <v>0.4345951399625374</v>
      </c>
      <c r="AM736">
        <f t="shared" ca="1" si="339"/>
        <v>0.45318850943507044</v>
      </c>
      <c r="AN736">
        <f t="shared" ca="1" si="340"/>
        <v>0.48223022040164104</v>
      </c>
    </row>
    <row r="737" spans="2:40">
      <c r="B737" s="1">
        <v>43840</v>
      </c>
      <c r="C737">
        <v>85.805000000000007</v>
      </c>
      <c r="D737">
        <v>48.35</v>
      </c>
      <c r="E737">
        <v>0.72599999999999998</v>
      </c>
      <c r="F737">
        <v>107.518</v>
      </c>
      <c r="G737">
        <v>42740.38</v>
      </c>
      <c r="I737" s="14">
        <f t="shared" si="322"/>
        <v>1.9546102661597065E-2</v>
      </c>
      <c r="J737" s="15">
        <f t="shared" si="323"/>
        <v>-2.0639834881320818E-3</v>
      </c>
      <c r="K737" s="15">
        <f t="shared" si="324"/>
        <v>8.6826347305389184E-2</v>
      </c>
      <c r="L737" s="15">
        <f t="shared" si="325"/>
        <v>5.9551613697955252E-2</v>
      </c>
      <c r="M737" s="16">
        <f t="shared" si="326"/>
        <v>5.5340173806116777E-2</v>
      </c>
      <c r="O737" s="13">
        <f t="shared" si="327"/>
        <v>4.0965020044202355E-2</v>
      </c>
      <c r="Q737" s="5">
        <f t="shared" si="328"/>
        <v>3495.9605284748777</v>
      </c>
      <c r="R737" s="6">
        <f t="shared" si="329"/>
        <v>2644.3509518712608</v>
      </c>
      <c r="T737" s="11">
        <f t="shared" si="330"/>
        <v>1.3220486206647344</v>
      </c>
      <c r="V737" s="9">
        <v>43840</v>
      </c>
      <c r="W737">
        <v>337482.04200000002</v>
      </c>
      <c r="X737">
        <v>90628.911900000006</v>
      </c>
      <c r="Y737">
        <v>6011.2079000000003</v>
      </c>
      <c r="Z737">
        <v>89062.921199999997</v>
      </c>
      <c r="AC737" s="24">
        <f t="shared" si="331"/>
        <v>2.3011192857414608E-2</v>
      </c>
      <c r="AE737" s="5">
        <f t="shared" si="332"/>
        <v>1115.9423763783452</v>
      </c>
      <c r="AF737" s="6">
        <f t="shared" si="333"/>
        <v>2644.3509518712608</v>
      </c>
      <c r="AH737" s="1">
        <f t="shared" si="334"/>
        <v>43840</v>
      </c>
      <c r="AI737">
        <f t="shared" si="335"/>
        <v>0.42200993615792737</v>
      </c>
      <c r="AJ737">
        <f t="shared" ca="1" si="336"/>
        <v>0.40846018827020814</v>
      </c>
      <c r="AK737">
        <f t="shared" ca="1" si="337"/>
        <v>0.41689354086993746</v>
      </c>
      <c r="AL737">
        <f t="shared" ca="1" si="338"/>
        <v>0.43511871365860355</v>
      </c>
      <c r="AM737">
        <f t="shared" ca="1" si="339"/>
        <v>0.45318850943507044</v>
      </c>
      <c r="AN737">
        <f t="shared" ca="1" si="340"/>
        <v>0.48223022040164104</v>
      </c>
    </row>
    <row r="738" spans="2:40">
      <c r="B738" s="1">
        <v>43847</v>
      </c>
      <c r="C738">
        <v>82.98</v>
      </c>
      <c r="D738">
        <v>48.4</v>
      </c>
      <c r="E738">
        <v>0.78500000000000003</v>
      </c>
      <c r="F738">
        <v>106.07899999999999</v>
      </c>
      <c r="G738">
        <v>42339.82</v>
      </c>
      <c r="I738" s="14">
        <f t="shared" si="322"/>
        <v>-3.2923489307149945E-2</v>
      </c>
      <c r="J738" s="15">
        <f t="shared" si="323"/>
        <v>1.0341261633919352E-3</v>
      </c>
      <c r="K738" s="15">
        <f t="shared" si="324"/>
        <v>8.1267217630853983E-2</v>
      </c>
      <c r="L738" s="15">
        <f t="shared" si="325"/>
        <v>-1.3383805502334534E-2</v>
      </c>
      <c r="M738" s="16">
        <f t="shared" si="326"/>
        <v>-9.3719335204787146E-3</v>
      </c>
      <c r="O738" s="13">
        <f t="shared" si="327"/>
        <v>8.9985122461903599E-3</v>
      </c>
      <c r="Q738" s="5">
        <f t="shared" si="328"/>
        <v>3527.4189721025573</v>
      </c>
      <c r="R738" s="6">
        <f t="shared" si="329"/>
        <v>2619.5682705455088</v>
      </c>
      <c r="T738" s="11">
        <f t="shared" si="330"/>
        <v>1.3465650091142669</v>
      </c>
      <c r="V738" s="9">
        <v>43847</v>
      </c>
      <c r="W738">
        <v>326370.95559999999</v>
      </c>
      <c r="X738">
        <v>90722.633700000006</v>
      </c>
      <c r="Y738">
        <v>6495.1611000000003</v>
      </c>
      <c r="Z738">
        <v>87871.1783</v>
      </c>
      <c r="AC738" s="24">
        <f t="shared" si="331"/>
        <v>-2.2402877542216808E-2</v>
      </c>
      <c r="AE738" s="5">
        <f t="shared" si="332"/>
        <v>1090.9420559761706</v>
      </c>
      <c r="AF738" s="6">
        <f t="shared" si="333"/>
        <v>2619.5682705455088</v>
      </c>
      <c r="AH738" s="1">
        <f t="shared" si="334"/>
        <v>43847</v>
      </c>
      <c r="AI738">
        <f t="shared" si="335"/>
        <v>0.41645872269974804</v>
      </c>
      <c r="AJ738">
        <f t="shared" ca="1" si="336"/>
        <v>0.40846018827020814</v>
      </c>
      <c r="AK738">
        <f t="shared" ca="1" si="337"/>
        <v>0.41924726617292052</v>
      </c>
      <c r="AL738">
        <f t="shared" ca="1" si="338"/>
        <v>0.43511871365860355</v>
      </c>
      <c r="AM738">
        <f t="shared" ca="1" si="339"/>
        <v>0.45318850943507044</v>
      </c>
      <c r="AN738">
        <f t="shared" ca="1" si="340"/>
        <v>0.48223022040164104</v>
      </c>
    </row>
    <row r="739" spans="2:40">
      <c r="B739" s="1">
        <v>43854</v>
      </c>
      <c r="C739">
        <v>79.64</v>
      </c>
      <c r="D739">
        <v>45</v>
      </c>
      <c r="E739">
        <v>0.751</v>
      </c>
      <c r="F739">
        <v>99.269000000000005</v>
      </c>
      <c r="G739">
        <v>39917.82</v>
      </c>
      <c r="I739" s="14">
        <f t="shared" si="322"/>
        <v>-4.0250662810315752E-2</v>
      </c>
      <c r="J739" s="15">
        <f t="shared" si="323"/>
        <v>-7.0247933884297509E-2</v>
      </c>
      <c r="K739" s="15">
        <f t="shared" si="324"/>
        <v>-4.3312101910828016E-2</v>
      </c>
      <c r="L739" s="15">
        <f t="shared" si="325"/>
        <v>-6.4197437758651499E-2</v>
      </c>
      <c r="M739" s="16">
        <f t="shared" si="326"/>
        <v>-5.7203833176428187E-2</v>
      </c>
      <c r="O739" s="13">
        <f t="shared" si="327"/>
        <v>-5.4502034091023194E-2</v>
      </c>
      <c r="Q739" s="5">
        <f t="shared" si="328"/>
        <v>3335.167463031702</v>
      </c>
      <c r="R739" s="6">
        <f t="shared" si="329"/>
        <v>2469.718924202959</v>
      </c>
      <c r="T739" s="11">
        <f t="shared" si="330"/>
        <v>1.3504239006096799</v>
      </c>
      <c r="V739" s="9">
        <v>43854</v>
      </c>
      <c r="W739">
        <v>313234.30829999998</v>
      </c>
      <c r="X739">
        <v>84349.556100000002</v>
      </c>
      <c r="Y739">
        <v>6214.9777000000004</v>
      </c>
      <c r="Z739">
        <v>82230.261799999993</v>
      </c>
      <c r="AC739" s="24">
        <f t="shared" si="331"/>
        <v>-4.9724615773378646E-2</v>
      </c>
      <c r="AE739" s="5">
        <f t="shared" si="332"/>
        <v>1036.6953814117358</v>
      </c>
      <c r="AF739" s="6">
        <f t="shared" si="333"/>
        <v>2469.718924202959</v>
      </c>
      <c r="AH739" s="1">
        <f t="shared" si="334"/>
        <v>43854</v>
      </c>
      <c r="AI739">
        <f t="shared" si="335"/>
        <v>0.41976249655466508</v>
      </c>
      <c r="AJ739">
        <f t="shared" ca="1" si="336"/>
        <v>0.40846018827020814</v>
      </c>
      <c r="AK739">
        <f t="shared" ca="1" si="337"/>
        <v>0.41924726617292052</v>
      </c>
      <c r="AL739">
        <f t="shared" ca="1" si="338"/>
        <v>0.43511871365860355</v>
      </c>
      <c r="AM739">
        <f t="shared" ca="1" si="339"/>
        <v>0.45318850943507044</v>
      </c>
      <c r="AN739">
        <f t="shared" ca="1" si="340"/>
        <v>0.48223022040164104</v>
      </c>
    </row>
    <row r="740" spans="2:40">
      <c r="B740" s="1">
        <v>43861</v>
      </c>
      <c r="C740">
        <v>78.72</v>
      </c>
      <c r="D740">
        <v>45</v>
      </c>
      <c r="E740">
        <v>0.73199999999999998</v>
      </c>
      <c r="F740">
        <v>100.03700000000001</v>
      </c>
      <c r="G740">
        <v>40105.040000000001</v>
      </c>
      <c r="I740" s="14">
        <f t="shared" si="322"/>
        <v>-1.1551983927674536E-2</v>
      </c>
      <c r="J740" s="15">
        <f t="shared" si="323"/>
        <v>0</v>
      </c>
      <c r="K740" s="15">
        <f t="shared" si="324"/>
        <v>-2.5299600532623145E-2</v>
      </c>
      <c r="L740" s="15">
        <f t="shared" si="325"/>
        <v>7.7365542112843855E-3</v>
      </c>
      <c r="M740" s="16">
        <f t="shared" si="326"/>
        <v>4.690135884173996E-3</v>
      </c>
      <c r="O740" s="13">
        <f t="shared" si="327"/>
        <v>-7.278757562253324E-3</v>
      </c>
      <c r="Q740" s="5">
        <f t="shared" si="328"/>
        <v>3310.8915876387791</v>
      </c>
      <c r="R740" s="6">
        <f t="shared" si="329"/>
        <v>2481.3022415531868</v>
      </c>
      <c r="T740" s="11">
        <f t="shared" si="330"/>
        <v>1.334336273990671</v>
      </c>
      <c r="V740" s="9">
        <v>43861</v>
      </c>
      <c r="W740">
        <v>309615.83059999999</v>
      </c>
      <c r="X740">
        <v>84349.556100000002</v>
      </c>
      <c r="Y740">
        <v>6062.1504000000004</v>
      </c>
      <c r="Z740">
        <v>82865.857999999993</v>
      </c>
      <c r="AC740" s="24">
        <f t="shared" si="331"/>
        <v>-6.4595622870953842E-3</v>
      </c>
      <c r="AE740" s="5">
        <f t="shared" si="332"/>
        <v>1029.9987830227624</v>
      </c>
      <c r="AF740" s="6">
        <f t="shared" si="333"/>
        <v>2481.3022415531868</v>
      </c>
      <c r="AH740" s="1">
        <f t="shared" si="334"/>
        <v>43861</v>
      </c>
      <c r="AI740">
        <f t="shared" si="335"/>
        <v>0.41510411983428025</v>
      </c>
      <c r="AJ740">
        <f t="shared" ca="1" si="336"/>
        <v>0.40883664470821468</v>
      </c>
      <c r="AK740">
        <f t="shared" ca="1" si="337"/>
        <v>0.41974889110838404</v>
      </c>
      <c r="AL740">
        <f t="shared" ca="1" si="338"/>
        <v>0.43511871365860355</v>
      </c>
      <c r="AM740">
        <f t="shared" ca="1" si="339"/>
        <v>0.45318850943507044</v>
      </c>
      <c r="AN740">
        <f t="shared" ca="1" si="340"/>
        <v>0.48223022040164104</v>
      </c>
    </row>
    <row r="741" spans="2:40">
      <c r="B741" s="1">
        <v>43868</v>
      </c>
      <c r="C741">
        <v>81.849999999999994</v>
      </c>
      <c r="D741">
        <v>47</v>
      </c>
      <c r="E741">
        <v>0.73199999999999998</v>
      </c>
      <c r="F741">
        <v>100.277</v>
      </c>
      <c r="G741">
        <v>41213.89</v>
      </c>
      <c r="I741" s="14">
        <f t="shared" si="322"/>
        <v>3.9761178861788649E-2</v>
      </c>
      <c r="J741" s="15">
        <f t="shared" si="323"/>
        <v>4.4444444444444509E-2</v>
      </c>
      <c r="K741" s="15">
        <f t="shared" si="324"/>
        <v>0</v>
      </c>
      <c r="L741" s="15">
        <f t="shared" si="325"/>
        <v>2.3991123284383686E-3</v>
      </c>
      <c r="M741" s="16">
        <f t="shared" si="326"/>
        <v>2.7648644659125088E-2</v>
      </c>
      <c r="O741" s="13">
        <f t="shared" si="327"/>
        <v>2.1651183908667881E-2</v>
      </c>
      <c r="Q741" s="5">
        <f t="shared" si="328"/>
        <v>3382.5763103044078</v>
      </c>
      <c r="R741" s="6">
        <f t="shared" si="329"/>
        <v>2549.9068855217815</v>
      </c>
      <c r="T741" s="11">
        <f t="shared" si="330"/>
        <v>1.3265489534188379</v>
      </c>
      <c r="V741" s="9">
        <v>43868</v>
      </c>
      <c r="W741">
        <v>321926.52110000001</v>
      </c>
      <c r="X741">
        <v>88098.425300000003</v>
      </c>
      <c r="Y741">
        <v>6062.1504000000004</v>
      </c>
      <c r="Z741">
        <v>83064.481799999994</v>
      </c>
      <c r="AC741" s="24">
        <f t="shared" si="331"/>
        <v>3.3668640419269806E-2</v>
      </c>
      <c r="AE741" s="5">
        <f t="shared" si="332"/>
        <v>1064.6774416806413</v>
      </c>
      <c r="AF741" s="6">
        <f t="shared" si="333"/>
        <v>2549.9068855217815</v>
      </c>
      <c r="AH741" s="1">
        <f t="shared" si="334"/>
        <v>43868</v>
      </c>
      <c r="AI741">
        <f t="shared" si="335"/>
        <v>0.4175358118862364</v>
      </c>
      <c r="AJ741">
        <f t="shared" ca="1" si="336"/>
        <v>0.41257212718956465</v>
      </c>
      <c r="AK741">
        <f t="shared" ca="1" si="337"/>
        <v>0.41974889110838404</v>
      </c>
      <c r="AL741">
        <f t="shared" ca="1" si="338"/>
        <v>0.43511871365860355</v>
      </c>
      <c r="AM741">
        <f t="shared" ca="1" si="339"/>
        <v>0.45318850943507044</v>
      </c>
      <c r="AN741">
        <f t="shared" ca="1" si="340"/>
        <v>0.48223022040164104</v>
      </c>
    </row>
    <row r="742" spans="2:40">
      <c r="B742" s="1">
        <v>43875</v>
      </c>
      <c r="C742">
        <v>77.655000000000001</v>
      </c>
      <c r="D742">
        <v>42.75</v>
      </c>
      <c r="E742">
        <v>0.67700000000000005</v>
      </c>
      <c r="F742">
        <v>98.79</v>
      </c>
      <c r="G742">
        <v>38647.68</v>
      </c>
      <c r="I742" s="14">
        <f t="shared" si="322"/>
        <v>-5.1252290775809284E-2</v>
      </c>
      <c r="J742" s="15">
        <f t="shared" si="323"/>
        <v>-9.0425531914893664E-2</v>
      </c>
      <c r="K742" s="15">
        <f t="shared" si="324"/>
        <v>-7.513661202185784E-2</v>
      </c>
      <c r="L742" s="15">
        <f t="shared" si="325"/>
        <v>-1.4828923880849998E-2</v>
      </c>
      <c r="M742" s="16">
        <f t="shared" si="326"/>
        <v>-6.226565849523058E-2</v>
      </c>
      <c r="O742" s="13">
        <f t="shared" si="327"/>
        <v>-5.7910839648352697E-2</v>
      </c>
      <c r="Q742" s="5">
        <f t="shared" si="328"/>
        <v>3186.6884760000526</v>
      </c>
      <c r="R742" s="6">
        <f t="shared" si="329"/>
        <v>2391.1352541932451</v>
      </c>
      <c r="T742" s="11">
        <f t="shared" si="330"/>
        <v>1.3327094192650437</v>
      </c>
      <c r="V742" s="9">
        <v>43875</v>
      </c>
      <c r="W742">
        <v>305427.04940000002</v>
      </c>
      <c r="X742">
        <v>80132.078299999994</v>
      </c>
      <c r="Y742">
        <v>5603.6683999999996</v>
      </c>
      <c r="Z742">
        <v>81833.0141</v>
      </c>
      <c r="AC742" s="24">
        <f t="shared" si="331"/>
        <v>-5.2395036053515809E-2</v>
      </c>
      <c r="AE742" s="5">
        <f t="shared" si="332"/>
        <v>1008.8936287384191</v>
      </c>
      <c r="AF742" s="6">
        <f t="shared" si="333"/>
        <v>2391.1352541932451</v>
      </c>
      <c r="AH742" s="1">
        <f t="shared" si="334"/>
        <v>43875</v>
      </c>
      <c r="AI742">
        <f t="shared" si="335"/>
        <v>0.42193080753970724</v>
      </c>
      <c r="AJ742">
        <f t="shared" ca="1" si="336"/>
        <v>0.4132483332714218</v>
      </c>
      <c r="AK742">
        <f t="shared" ca="1" si="337"/>
        <v>0.41974889110838404</v>
      </c>
      <c r="AL742">
        <f t="shared" ca="1" si="338"/>
        <v>0.43511871365860355</v>
      </c>
      <c r="AM742">
        <f t="shared" ca="1" si="339"/>
        <v>0.45318850943507044</v>
      </c>
      <c r="AN742">
        <f t="shared" ca="1" si="340"/>
        <v>0.48223022040164104</v>
      </c>
    </row>
    <row r="743" spans="2:40">
      <c r="B743" s="1">
        <v>43882</v>
      </c>
      <c r="C743">
        <v>76.75</v>
      </c>
      <c r="D743">
        <v>42.35</v>
      </c>
      <c r="E743">
        <v>0.72</v>
      </c>
      <c r="F743">
        <v>99.653000000000006</v>
      </c>
      <c r="G743">
        <v>38602.480000000003</v>
      </c>
      <c r="I743" s="14">
        <f t="shared" si="322"/>
        <v>-1.165411113257353E-2</v>
      </c>
      <c r="J743" s="15">
        <f t="shared" si="323"/>
        <v>-9.3567251461987855E-3</v>
      </c>
      <c r="K743" s="15">
        <f t="shared" si="324"/>
        <v>6.3515509601181463E-2</v>
      </c>
      <c r="L743" s="15">
        <f t="shared" si="325"/>
        <v>8.735701994128986E-3</v>
      </c>
      <c r="M743" s="16">
        <f t="shared" si="326"/>
        <v>-1.1695398016128289E-3</v>
      </c>
      <c r="O743" s="13">
        <f t="shared" si="327"/>
        <v>1.2810093829134533E-2</v>
      </c>
      <c r="Q743" s="5">
        <f t="shared" si="328"/>
        <v>3227.5102543818348</v>
      </c>
      <c r="R743" s="6">
        <f t="shared" si="329"/>
        <v>2388.3387263424265</v>
      </c>
      <c r="T743" s="11">
        <f t="shared" si="330"/>
        <v>1.3513620236458421</v>
      </c>
      <c r="V743" s="9">
        <v>43882</v>
      </c>
      <c r="W743">
        <v>301867.5686</v>
      </c>
      <c r="X743">
        <v>79382.304499999998</v>
      </c>
      <c r="Y743">
        <v>5960.2655000000004</v>
      </c>
      <c r="Z743">
        <v>82548.059899999993</v>
      </c>
      <c r="AC743" s="24">
        <f t="shared" si="331"/>
        <v>-6.8467116627482809E-3</v>
      </c>
      <c r="AE743" s="5">
        <f t="shared" si="332"/>
        <v>1001.9860249640633</v>
      </c>
      <c r="AF743" s="6">
        <f t="shared" si="333"/>
        <v>2388.3387263424265</v>
      </c>
      <c r="AH743" s="1">
        <f t="shared" si="334"/>
        <v>43882</v>
      </c>
      <c r="AI743">
        <f t="shared" si="335"/>
        <v>0.41953262906662103</v>
      </c>
      <c r="AJ743">
        <f t="shared" ca="1" si="336"/>
        <v>0.4135416046314408</v>
      </c>
      <c r="AK743">
        <f t="shared" ca="1" si="337"/>
        <v>0.42088854738352172</v>
      </c>
      <c r="AL743">
        <f t="shared" ca="1" si="338"/>
        <v>0.43511871365860355</v>
      </c>
      <c r="AM743">
        <f t="shared" ca="1" si="339"/>
        <v>0.45318850943507044</v>
      </c>
      <c r="AN743">
        <f t="shared" ca="1" si="340"/>
        <v>0.48223022040164104</v>
      </c>
    </row>
    <row r="744" spans="2:40">
      <c r="B744" s="1">
        <v>43889</v>
      </c>
      <c r="C744">
        <v>65.924999999999997</v>
      </c>
      <c r="D744">
        <v>39.049999999999997</v>
      </c>
      <c r="E744">
        <v>0.64</v>
      </c>
      <c r="F744">
        <v>89.341999999999999</v>
      </c>
      <c r="G744">
        <v>34973.18</v>
      </c>
      <c r="I744" s="14">
        <f t="shared" si="322"/>
        <v>-0.14104234527687298</v>
      </c>
      <c r="J744" s="15">
        <f t="shared" si="323"/>
        <v>-7.7922077922078059E-2</v>
      </c>
      <c r="K744" s="15">
        <f t="shared" si="324"/>
        <v>-0.11111111111111105</v>
      </c>
      <c r="L744" s="15">
        <f t="shared" si="325"/>
        <v>-0.10346903756033443</v>
      </c>
      <c r="M744" s="16">
        <f t="shared" si="326"/>
        <v>-9.4017275574004633E-2</v>
      </c>
      <c r="O744" s="13">
        <f t="shared" si="327"/>
        <v>-0.10838614296759913</v>
      </c>
      <c r="Q744" s="5">
        <f t="shared" si="328"/>
        <v>2877.692866521013</v>
      </c>
      <c r="R744" s="6">
        <f t="shared" si="329"/>
        <v>2163.7936261438235</v>
      </c>
      <c r="T744" s="11">
        <f t="shared" si="330"/>
        <v>1.3299294497181118</v>
      </c>
      <c r="V744" s="9">
        <v>43889</v>
      </c>
      <c r="W744">
        <v>259291.45879999999</v>
      </c>
      <c r="X744">
        <v>73196.670299999998</v>
      </c>
      <c r="Y744">
        <v>5298.0137999999997</v>
      </c>
      <c r="Z744">
        <v>74007.2356</v>
      </c>
      <c r="AC744" s="24">
        <f t="shared" si="331"/>
        <v>-0.12339361861675426</v>
      </c>
      <c r="AE744" s="5">
        <f t="shared" si="332"/>
        <v>878.34734354033003</v>
      </c>
      <c r="AF744" s="6">
        <f t="shared" si="333"/>
        <v>2163.7936261438235</v>
      </c>
      <c r="AH744" s="1">
        <f t="shared" si="334"/>
        <v>43889</v>
      </c>
      <c r="AI744">
        <f t="shared" si="335"/>
        <v>0.40592935154618476</v>
      </c>
      <c r="AJ744">
        <f t="shared" ca="1" si="336"/>
        <v>0.41402372676744564</v>
      </c>
      <c r="AK744">
        <f t="shared" ca="1" si="337"/>
        <v>0.42088854738352172</v>
      </c>
      <c r="AL744">
        <f t="shared" ca="1" si="338"/>
        <v>0.43511871365860355</v>
      </c>
      <c r="AM744">
        <f t="shared" ca="1" si="339"/>
        <v>0.45318850943507044</v>
      </c>
      <c r="AN744">
        <f t="shared" ca="1" si="340"/>
        <v>0.48223022040164104</v>
      </c>
    </row>
    <row r="745" spans="2:40">
      <c r="B745" s="1">
        <v>43896</v>
      </c>
      <c r="C745">
        <v>60.405000000000001</v>
      </c>
      <c r="D745">
        <v>43.85</v>
      </c>
      <c r="E745">
        <v>0.628</v>
      </c>
      <c r="F745">
        <v>91.021000000000001</v>
      </c>
      <c r="G745">
        <v>35222.43</v>
      </c>
      <c r="I745" s="14">
        <f t="shared" si="322"/>
        <v>-8.3731513083048825E-2</v>
      </c>
      <c r="J745" s="15">
        <f t="shared" si="323"/>
        <v>0.1229193341869399</v>
      </c>
      <c r="K745" s="15">
        <f t="shared" si="324"/>
        <v>-1.8750000000000044E-2</v>
      </c>
      <c r="L745" s="15">
        <f t="shared" si="325"/>
        <v>1.8792952922477735E-2</v>
      </c>
      <c r="M745" s="16">
        <f t="shared" si="326"/>
        <v>7.1268898052736507E-3</v>
      </c>
      <c r="O745" s="13">
        <f t="shared" si="327"/>
        <v>9.8076935065921911E-3</v>
      </c>
      <c r="Q745" s="5">
        <f t="shared" si="328"/>
        <v>2905.9163961619579</v>
      </c>
      <c r="R745" s="6">
        <f t="shared" si="329"/>
        <v>2179.2147448787041</v>
      </c>
      <c r="T745" s="11">
        <f t="shared" si="330"/>
        <v>1.3334694999614194</v>
      </c>
      <c r="V745" s="9">
        <v>43896</v>
      </c>
      <c r="W745">
        <v>237580.5926</v>
      </c>
      <c r="X745">
        <v>82193.956300000005</v>
      </c>
      <c r="Y745">
        <v>5196.1288999999997</v>
      </c>
      <c r="Z745">
        <v>75397.602400000003</v>
      </c>
      <c r="AC745" s="24">
        <f t="shared" si="331"/>
        <v>-2.7737462663097519E-2</v>
      </c>
      <c r="AE745" s="5">
        <f t="shared" si="332"/>
        <v>853.9842168936492</v>
      </c>
      <c r="AF745" s="6">
        <f t="shared" si="333"/>
        <v>2179.2147448787041</v>
      </c>
      <c r="AH745" s="1">
        <f t="shared" si="334"/>
        <v>43896</v>
      </c>
      <c r="AI745">
        <f t="shared" si="335"/>
        <v>0.39187703685493475</v>
      </c>
      <c r="AJ745">
        <f t="shared" ca="1" si="336"/>
        <v>0.41402372676744564</v>
      </c>
      <c r="AK745">
        <f t="shared" ca="1" si="337"/>
        <v>0.42088854738352172</v>
      </c>
      <c r="AL745">
        <f t="shared" ca="1" si="338"/>
        <v>0.43511871365860355</v>
      </c>
      <c r="AM745">
        <f t="shared" ca="1" si="339"/>
        <v>0.45318850943507044</v>
      </c>
      <c r="AN745">
        <f t="shared" ca="1" si="340"/>
        <v>0.48223022040164104</v>
      </c>
    </row>
    <row r="746" spans="2:40">
      <c r="B746" s="1">
        <v>43903</v>
      </c>
      <c r="C746">
        <v>40.435000000000002</v>
      </c>
      <c r="D746">
        <v>36.799999999999997</v>
      </c>
      <c r="E746">
        <v>0.51400000000000001</v>
      </c>
      <c r="F746">
        <v>79.703000000000003</v>
      </c>
      <c r="G746">
        <v>28447.97</v>
      </c>
      <c r="I746" s="14">
        <f t="shared" si="322"/>
        <v>-0.33060177137654168</v>
      </c>
      <c r="J746" s="15">
        <f t="shared" si="323"/>
        <v>-0.16077537058152802</v>
      </c>
      <c r="K746" s="15">
        <f t="shared" si="324"/>
        <v>-0.18152866242038213</v>
      </c>
      <c r="L746" s="15">
        <f t="shared" si="325"/>
        <v>-0.12434493138945957</v>
      </c>
      <c r="M746" s="16">
        <f t="shared" si="326"/>
        <v>-0.19233369191165972</v>
      </c>
      <c r="O746" s="13">
        <f t="shared" si="327"/>
        <v>-0.19931268394197785</v>
      </c>
      <c r="Q746" s="5">
        <f t="shared" si="328"/>
        <v>2326.7303999319183</v>
      </c>
      <c r="R746" s="6">
        <f t="shared" si="329"/>
        <v>1760.0783275278573</v>
      </c>
      <c r="T746" s="11">
        <f t="shared" si="330"/>
        <v>1.3219470767530899</v>
      </c>
      <c r="V746" s="9">
        <v>43903</v>
      </c>
      <c r="W746">
        <v>159036.02780000001</v>
      </c>
      <c r="X746">
        <v>68979.192500000005</v>
      </c>
      <c r="Y746">
        <v>4253.6936999999998</v>
      </c>
      <c r="Z746">
        <v>66022.558000000005</v>
      </c>
      <c r="AC746" s="24">
        <f t="shared" si="331"/>
        <v>-0.25495996964916789</v>
      </c>
      <c r="AE746" s="5">
        <f t="shared" si="332"/>
        <v>636.25242687357604</v>
      </c>
      <c r="AF746" s="6">
        <f t="shared" si="333"/>
        <v>1760.0783275278573</v>
      </c>
      <c r="AH746" s="1">
        <f t="shared" si="334"/>
        <v>43903</v>
      </c>
      <c r="AI746">
        <f t="shared" si="335"/>
        <v>0.3614909728291657</v>
      </c>
      <c r="AJ746">
        <f t="shared" ca="1" si="336"/>
        <v>0.41402372676744564</v>
      </c>
      <c r="AK746">
        <f t="shared" ca="1" si="337"/>
        <v>0.42088854738352172</v>
      </c>
      <c r="AL746">
        <f t="shared" ca="1" si="338"/>
        <v>0.43511871365860355</v>
      </c>
      <c r="AM746">
        <f t="shared" ca="1" si="339"/>
        <v>0.45318850943507044</v>
      </c>
      <c r="AN746">
        <f t="shared" ca="1" si="340"/>
        <v>0.48223022040164104</v>
      </c>
    </row>
    <row r="747" spans="2:40">
      <c r="B747" s="1">
        <v>43910</v>
      </c>
      <c r="C747">
        <v>31.91</v>
      </c>
      <c r="D747">
        <v>34.35</v>
      </c>
      <c r="E747">
        <v>0.39700000000000002</v>
      </c>
      <c r="F747">
        <v>69.584999999999994</v>
      </c>
      <c r="G747">
        <v>23890.35</v>
      </c>
      <c r="I747" s="14">
        <f t="shared" si="322"/>
        <v>-0.21083219982688273</v>
      </c>
      <c r="J747" s="15">
        <f t="shared" si="323"/>
        <v>-6.6576086956521618E-2</v>
      </c>
      <c r="K747" s="15">
        <f t="shared" si="324"/>
        <v>-0.22762645914396884</v>
      </c>
      <c r="L747" s="15">
        <f t="shared" si="325"/>
        <v>-0.12694628809455111</v>
      </c>
      <c r="M747" s="16">
        <f t="shared" si="326"/>
        <v>-0.16020897097402742</v>
      </c>
      <c r="O747" s="13">
        <f t="shared" si="327"/>
        <v>-0.15799525850548107</v>
      </c>
      <c r="Q747" s="5">
        <f t="shared" si="328"/>
        <v>1959.1180289221134</v>
      </c>
      <c r="R747" s="6">
        <f t="shared" si="329"/>
        <v>1478.0979898409321</v>
      </c>
      <c r="T747" s="11">
        <f t="shared" si="330"/>
        <v>1.3254317659500687</v>
      </c>
      <c r="V747" s="9">
        <v>43910</v>
      </c>
      <c r="W747">
        <v>125506.1122</v>
      </c>
      <c r="X747">
        <v>64386.827799999999</v>
      </c>
      <c r="Y747">
        <v>3285.7874000000002</v>
      </c>
      <c r="Z747">
        <v>57640.632799999999</v>
      </c>
      <c r="AC747" s="24">
        <f t="shared" si="331"/>
        <v>-0.15914585789665198</v>
      </c>
      <c r="AE747" s="5">
        <f t="shared" si="332"/>
        <v>534.99548855995397</v>
      </c>
      <c r="AF747" s="6">
        <f t="shared" si="333"/>
        <v>1478.0979898409321</v>
      </c>
      <c r="AH747" s="1">
        <f t="shared" si="334"/>
        <v>43910</v>
      </c>
      <c r="AI747">
        <f t="shared" si="335"/>
        <v>0.36194859355537612</v>
      </c>
      <c r="AJ747">
        <f t="shared" ca="1" si="336"/>
        <v>0.41402372676744564</v>
      </c>
      <c r="AK747">
        <f t="shared" ca="1" si="337"/>
        <v>0.42088854738352172</v>
      </c>
      <c r="AL747">
        <f t="shared" ca="1" si="338"/>
        <v>0.43511871365860355</v>
      </c>
      <c r="AM747">
        <f t="shared" ca="1" si="339"/>
        <v>0.45318850943507044</v>
      </c>
      <c r="AN747">
        <f t="shared" ca="1" si="340"/>
        <v>0.48223022040164104</v>
      </c>
    </row>
    <row r="748" spans="2:40">
      <c r="B748" s="1">
        <v>43917</v>
      </c>
      <c r="C748">
        <v>34.08</v>
      </c>
      <c r="D748">
        <v>35.450000000000003</v>
      </c>
      <c r="E748">
        <v>0.38500000000000001</v>
      </c>
      <c r="F748">
        <v>69.393000000000001</v>
      </c>
      <c r="G748">
        <v>24058.6</v>
      </c>
      <c r="I748" s="14">
        <f t="shared" si="322"/>
        <v>6.8003760576621719E-2</v>
      </c>
      <c r="J748" s="15">
        <f t="shared" si="323"/>
        <v>3.2023289665211063E-2</v>
      </c>
      <c r="K748" s="15">
        <f t="shared" si="324"/>
        <v>-3.0226700251889227E-2</v>
      </c>
      <c r="L748" s="15">
        <f t="shared" si="325"/>
        <v>-2.7592153481352799E-3</v>
      </c>
      <c r="M748" s="16">
        <f t="shared" si="326"/>
        <v>7.0425925112023169E-3</v>
      </c>
      <c r="O748" s="13">
        <f t="shared" si="327"/>
        <v>1.6760283660452069E-2</v>
      </c>
      <c r="Q748" s="5">
        <f t="shared" si="328"/>
        <v>1991.9534028111539</v>
      </c>
      <c r="R748" s="6">
        <f t="shared" si="329"/>
        <v>1488.507631675009</v>
      </c>
      <c r="T748" s="11">
        <f t="shared" si="330"/>
        <v>1.3382218273006907</v>
      </c>
      <c r="V748" s="9">
        <v>43917</v>
      </c>
      <c r="W748">
        <v>134040.9999</v>
      </c>
      <c r="X748">
        <v>56588.417200000004</v>
      </c>
      <c r="Y748">
        <v>3183.9025000000001</v>
      </c>
      <c r="Z748">
        <v>57481.733699999997</v>
      </c>
      <c r="AC748" s="24">
        <f t="shared" si="331"/>
        <v>4.1218525573312841E-2</v>
      </c>
      <c r="AE748" s="5">
        <f t="shared" si="332"/>
        <v>557.04721378676948</v>
      </c>
      <c r="AF748" s="6">
        <f t="shared" si="333"/>
        <v>1488.507631675009</v>
      </c>
      <c r="AH748" s="1">
        <f t="shared" si="334"/>
        <v>43917</v>
      </c>
      <c r="AI748">
        <f t="shared" si="335"/>
        <v>0.37423201731248601</v>
      </c>
      <c r="AJ748">
        <f t="shared" ca="1" si="336"/>
        <v>0.4135416046314408</v>
      </c>
      <c r="AK748">
        <f t="shared" ca="1" si="337"/>
        <v>0.41974889110838404</v>
      </c>
      <c r="AL748">
        <f t="shared" ca="1" si="338"/>
        <v>0.43511871365860355</v>
      </c>
      <c r="AM748">
        <f t="shared" ca="1" si="339"/>
        <v>0.45318850943507044</v>
      </c>
      <c r="AN748">
        <f t="shared" ca="1" si="340"/>
        <v>0.48223022040164104</v>
      </c>
    </row>
    <row r="749" spans="2:40">
      <c r="B749" s="1">
        <v>43924</v>
      </c>
      <c r="C749">
        <v>38.835000000000001</v>
      </c>
      <c r="D749">
        <v>38.5</v>
      </c>
      <c r="E749">
        <v>0.42799999999999999</v>
      </c>
      <c r="F749">
        <v>80.375</v>
      </c>
      <c r="G749">
        <v>26505.41</v>
      </c>
      <c r="I749" s="14">
        <f t="shared" si="322"/>
        <v>0.13952464788732399</v>
      </c>
      <c r="J749" s="15">
        <f t="shared" si="323"/>
        <v>8.6036671368123985E-2</v>
      </c>
      <c r="K749" s="15">
        <f t="shared" si="324"/>
        <v>0.11168831168831161</v>
      </c>
      <c r="L749" s="15">
        <f t="shared" si="325"/>
        <v>0.15825803755422019</v>
      </c>
      <c r="M749" s="16">
        <f t="shared" si="326"/>
        <v>0.10170209405368569</v>
      </c>
      <c r="O749" s="13">
        <f t="shared" si="327"/>
        <v>0.12387691712449495</v>
      </c>
      <c r="Q749" s="5">
        <f t="shared" si="328"/>
        <v>2238.7104494070468</v>
      </c>
      <c r="R749" s="6">
        <f t="shared" si="329"/>
        <v>1639.8919748312496</v>
      </c>
      <c r="T749" s="11">
        <f t="shared" si="330"/>
        <v>1.365157268750838</v>
      </c>
      <c r="V749" s="9">
        <v>43924</v>
      </c>
      <c r="W749">
        <v>152743.0232</v>
      </c>
      <c r="X749">
        <v>61457.0962</v>
      </c>
      <c r="Y749">
        <v>3540.4996000000001</v>
      </c>
      <c r="Z749">
        <v>66578.704700000002</v>
      </c>
      <c r="AC749" s="24">
        <f t="shared" si="331"/>
        <v>0.13141227015459322</v>
      </c>
      <c r="AE749" s="5">
        <f t="shared" si="332"/>
        <v>630.25005273377985</v>
      </c>
      <c r="AF749" s="6">
        <f t="shared" si="333"/>
        <v>1639.8919748312496</v>
      </c>
      <c r="AH749" s="1">
        <f t="shared" si="334"/>
        <v>43924</v>
      </c>
      <c r="AI749">
        <f t="shared" si="335"/>
        <v>0.38432412769056612</v>
      </c>
      <c r="AJ749">
        <f t="shared" ca="1" si="336"/>
        <v>0.4132483332714218</v>
      </c>
      <c r="AK749">
        <f t="shared" ca="1" si="337"/>
        <v>0.41966421334381088</v>
      </c>
      <c r="AL749">
        <f t="shared" ca="1" si="338"/>
        <v>0.43511871365860355</v>
      </c>
      <c r="AM749">
        <f t="shared" ca="1" si="339"/>
        <v>0.45318850943507044</v>
      </c>
      <c r="AN749">
        <f t="shared" ca="1" si="340"/>
        <v>0.48223022040164104</v>
      </c>
    </row>
    <row r="750" spans="2:40">
      <c r="B750" s="1">
        <v>43931</v>
      </c>
      <c r="C750">
        <v>40.409999999999997</v>
      </c>
      <c r="D750">
        <v>41.5</v>
      </c>
      <c r="E750">
        <v>0.46500000000000002</v>
      </c>
      <c r="F750">
        <v>86.992999999999995</v>
      </c>
      <c r="G750">
        <v>28017.59</v>
      </c>
      <c r="I750" s="14">
        <f t="shared" si="322"/>
        <v>4.055619930475074E-2</v>
      </c>
      <c r="J750" s="15">
        <f t="shared" si="323"/>
        <v>7.7922077922077948E-2</v>
      </c>
      <c r="K750" s="15">
        <f t="shared" si="324"/>
        <v>8.6448598130841159E-2</v>
      </c>
      <c r="L750" s="15">
        <f t="shared" si="325"/>
        <v>8.2339035769828817E-2</v>
      </c>
      <c r="M750" s="16">
        <f t="shared" si="326"/>
        <v>5.7051749058022461E-2</v>
      </c>
      <c r="O750" s="13">
        <f t="shared" si="327"/>
        <v>7.1816477781874666E-2</v>
      </c>
      <c r="Q750" s="5">
        <f t="shared" si="328"/>
        <v>2399.4867486569383</v>
      </c>
      <c r="R750" s="6">
        <f t="shared" si="329"/>
        <v>1733.450680261587</v>
      </c>
      <c r="T750" s="11">
        <f t="shared" si="330"/>
        <v>1.3842255657916054</v>
      </c>
      <c r="V750" s="9">
        <v>43931</v>
      </c>
      <c r="W750">
        <v>158937.6997</v>
      </c>
      <c r="X750">
        <v>66245.960900000005</v>
      </c>
      <c r="Y750">
        <v>3846.1541999999999</v>
      </c>
      <c r="Z750">
        <v>72060.722200000004</v>
      </c>
      <c r="AC750" s="24">
        <f t="shared" si="331"/>
        <v>5.8988740149339969E-2</v>
      </c>
      <c r="AE750" s="5">
        <f t="shared" si="332"/>
        <v>667.42770932360054</v>
      </c>
      <c r="AF750" s="6">
        <f t="shared" si="333"/>
        <v>1733.450680261587</v>
      </c>
      <c r="AH750" s="1">
        <f t="shared" si="334"/>
        <v>43931</v>
      </c>
      <c r="AI750">
        <f t="shared" si="335"/>
        <v>0.38502838120717814</v>
      </c>
      <c r="AJ750">
        <f t="shared" ca="1" si="336"/>
        <v>0.4066584381584884</v>
      </c>
      <c r="AK750">
        <f t="shared" ca="1" si="337"/>
        <v>0.41911568189573067</v>
      </c>
      <c r="AL750">
        <f t="shared" ca="1" si="338"/>
        <v>0.43511871365860355</v>
      </c>
      <c r="AM750">
        <f t="shared" ca="1" si="339"/>
        <v>0.45318850943507044</v>
      </c>
      <c r="AN750">
        <f t="shared" ca="1" si="340"/>
        <v>0.48223022040164104</v>
      </c>
    </row>
    <row r="751" spans="2:40">
      <c r="B751" s="1">
        <v>43938</v>
      </c>
      <c r="C751">
        <v>40.185000000000002</v>
      </c>
      <c r="D751">
        <v>41.7</v>
      </c>
      <c r="E751">
        <v>0.495</v>
      </c>
      <c r="F751">
        <v>86.561000000000007</v>
      </c>
      <c r="G751">
        <v>29883.279999999999</v>
      </c>
      <c r="I751" s="14">
        <f t="shared" si="322"/>
        <v>-5.5679287305121505E-3</v>
      </c>
      <c r="J751" s="15">
        <f t="shared" si="323"/>
        <v>4.8192771084338837E-3</v>
      </c>
      <c r="K751" s="15">
        <f t="shared" si="324"/>
        <v>6.4516129032258007E-2</v>
      </c>
      <c r="L751" s="15">
        <f t="shared" si="325"/>
        <v>-4.9659167979031471E-3</v>
      </c>
      <c r="M751" s="16">
        <f t="shared" si="326"/>
        <v>6.658995295455461E-2</v>
      </c>
      <c r="O751" s="13">
        <f t="shared" si="327"/>
        <v>1.4700390153069148E-2</v>
      </c>
      <c r="Q751" s="5">
        <f t="shared" si="328"/>
        <v>2434.7601400293147</v>
      </c>
      <c r="R751" s="6">
        <f t="shared" si="329"/>
        <v>1848.8810795092468</v>
      </c>
      <c r="T751" s="11">
        <f t="shared" si="330"/>
        <v>1.3168830418642066</v>
      </c>
      <c r="V751" s="9">
        <v>43938</v>
      </c>
      <c r="W751">
        <v>158052.74590000001</v>
      </c>
      <c r="X751">
        <v>66565.218500000003</v>
      </c>
      <c r="Y751">
        <v>4100.8663999999999</v>
      </c>
      <c r="Z751">
        <v>71703.199299999993</v>
      </c>
      <c r="AC751" s="24">
        <f t="shared" si="331"/>
        <v>-2.243194749845019E-3</v>
      </c>
      <c r="AE751" s="5">
        <f t="shared" si="332"/>
        <v>665.93053899014478</v>
      </c>
      <c r="AF751" s="6">
        <f t="shared" si="333"/>
        <v>1848.8810795092468</v>
      </c>
      <c r="AH751" s="1">
        <f t="shared" si="334"/>
        <v>43938</v>
      </c>
      <c r="AI751">
        <f t="shared" si="335"/>
        <v>0.36018029843590826</v>
      </c>
      <c r="AJ751">
        <f t="shared" ca="1" si="336"/>
        <v>0.39328226832405977</v>
      </c>
      <c r="AK751">
        <f t="shared" ca="1" si="337"/>
        <v>0.41778258325885376</v>
      </c>
      <c r="AL751">
        <f t="shared" ca="1" si="338"/>
        <v>0.43511871365860355</v>
      </c>
      <c r="AM751">
        <f t="shared" ca="1" si="339"/>
        <v>0.45318850943507044</v>
      </c>
      <c r="AN751">
        <f t="shared" ca="1" si="340"/>
        <v>0.48223022040164104</v>
      </c>
    </row>
    <row r="752" spans="2:40">
      <c r="B752" s="1">
        <v>43945</v>
      </c>
      <c r="C752">
        <v>37.03</v>
      </c>
      <c r="D752">
        <v>42.45</v>
      </c>
      <c r="E752">
        <v>0.56000000000000005</v>
      </c>
      <c r="F752">
        <v>89.87</v>
      </c>
      <c r="G752">
        <v>29258.1</v>
      </c>
      <c r="I752" s="14">
        <f t="shared" si="322"/>
        <v>-7.8511882543237599E-2</v>
      </c>
      <c r="J752" s="15">
        <f t="shared" si="323"/>
        <v>1.7985611510791255E-2</v>
      </c>
      <c r="K752" s="15">
        <f t="shared" si="324"/>
        <v>0.13131313131313149</v>
      </c>
      <c r="L752" s="15">
        <f t="shared" si="325"/>
        <v>3.8227377225309223E-2</v>
      </c>
      <c r="M752" s="16">
        <f t="shared" si="326"/>
        <v>-2.0920728915969078E-2</v>
      </c>
      <c r="O752" s="13">
        <f t="shared" si="327"/>
        <v>2.7253559376498593E-2</v>
      </c>
      <c r="Q752" s="5">
        <f t="shared" si="328"/>
        <v>2501.1160200731356</v>
      </c>
      <c r="R752" s="6">
        <f t="shared" si="329"/>
        <v>1810.2011396469695</v>
      </c>
      <c r="T752" s="11">
        <f t="shared" si="330"/>
        <v>1.3816785136710885</v>
      </c>
      <c r="V752" s="9">
        <v>43945</v>
      </c>
      <c r="W752">
        <v>145643.72719999999</v>
      </c>
      <c r="X752">
        <v>67762.434699999998</v>
      </c>
      <c r="Y752">
        <v>4635.7619999999997</v>
      </c>
      <c r="Z752">
        <v>74444.207999999999</v>
      </c>
      <c r="AC752" s="24">
        <f t="shared" si="331"/>
        <v>-2.6403788041247274E-2</v>
      </c>
      <c r="AE752" s="5">
        <f t="shared" si="332"/>
        <v>648.34745018845547</v>
      </c>
      <c r="AF752" s="6">
        <f t="shared" si="333"/>
        <v>1810.2011396469695</v>
      </c>
      <c r="AH752" s="1">
        <f t="shared" si="334"/>
        <v>43945</v>
      </c>
      <c r="AI752">
        <f t="shared" si="335"/>
        <v>0.35816320959498343</v>
      </c>
      <c r="AJ752">
        <f t="shared" ca="1" si="336"/>
        <v>0.38571324677195379</v>
      </c>
      <c r="AK752">
        <f t="shared" ca="1" si="337"/>
        <v>0.41726653958961429</v>
      </c>
      <c r="AL752">
        <f t="shared" ca="1" si="338"/>
        <v>0.43511871365860355</v>
      </c>
      <c r="AM752">
        <f t="shared" ca="1" si="339"/>
        <v>0.45318850943507044</v>
      </c>
      <c r="AN752">
        <f t="shared" ca="1" si="340"/>
        <v>0.48223022040164104</v>
      </c>
    </row>
    <row r="753" spans="2:40">
      <c r="B753" s="1">
        <v>43952</v>
      </c>
      <c r="C753">
        <v>43.35</v>
      </c>
      <c r="D753">
        <v>46.05</v>
      </c>
      <c r="E753">
        <v>0.628</v>
      </c>
      <c r="F753">
        <v>97.638999999999996</v>
      </c>
      <c r="G753">
        <v>32742.84</v>
      </c>
      <c r="I753" s="14">
        <f t="shared" si="322"/>
        <v>0.17067242776127456</v>
      </c>
      <c r="J753" s="15">
        <f t="shared" si="323"/>
        <v>8.4805653710247286E-2</v>
      </c>
      <c r="K753" s="15">
        <f t="shared" si="324"/>
        <v>0.12142857142857122</v>
      </c>
      <c r="L753" s="15">
        <f t="shared" si="325"/>
        <v>8.6447090241459801E-2</v>
      </c>
      <c r="M753" s="16">
        <f t="shared" si="326"/>
        <v>0.11910342776872063</v>
      </c>
      <c r="O753" s="13">
        <f t="shared" si="327"/>
        <v>0.11583843578538822</v>
      </c>
      <c r="Q753" s="5">
        <f t="shared" si="328"/>
        <v>2790.8413875561837</v>
      </c>
      <c r="R753" s="6">
        <f t="shared" si="329"/>
        <v>2025.8023003297681</v>
      </c>
      <c r="T753" s="11">
        <f t="shared" si="330"/>
        <v>1.3776474570602866</v>
      </c>
      <c r="V753" s="9">
        <v>43952</v>
      </c>
      <c r="W753">
        <v>170501.09580000001</v>
      </c>
      <c r="X753">
        <v>73509.0723</v>
      </c>
      <c r="Y753">
        <v>5196.1288999999997</v>
      </c>
      <c r="Z753">
        <v>80879.6198</v>
      </c>
      <c r="AC753" s="24">
        <f t="shared" si="331"/>
        <v>0.12856132686005509</v>
      </c>
      <c r="AE753" s="5">
        <f t="shared" si="332"/>
        <v>731.69985865101683</v>
      </c>
      <c r="AF753" s="6">
        <f t="shared" si="333"/>
        <v>2025.8023003297681</v>
      </c>
      <c r="AH753" s="1">
        <f t="shared" si="334"/>
        <v>43952</v>
      </c>
      <c r="AI753">
        <f t="shared" si="335"/>
        <v>0.3611901608226567</v>
      </c>
      <c r="AJ753">
        <f t="shared" ca="1" si="336"/>
        <v>0.3843945530422273</v>
      </c>
      <c r="AK753">
        <f t="shared" ca="1" si="337"/>
        <v>0.41612007198338108</v>
      </c>
      <c r="AL753">
        <f t="shared" ca="1" si="338"/>
        <v>0.4345951399625374</v>
      </c>
      <c r="AM753">
        <f t="shared" ca="1" si="339"/>
        <v>0.45318850943507044</v>
      </c>
      <c r="AN753">
        <f t="shared" ca="1" si="340"/>
        <v>0.48223022040164104</v>
      </c>
    </row>
    <row r="754" spans="2:40">
      <c r="B754" s="1">
        <v>43959</v>
      </c>
      <c r="C754">
        <v>47.78</v>
      </c>
      <c r="D754">
        <v>50.4</v>
      </c>
      <c r="E754">
        <v>0.72</v>
      </c>
      <c r="F754">
        <v>105.935</v>
      </c>
      <c r="G754">
        <v>36183.9</v>
      </c>
      <c r="I754" s="14">
        <f t="shared" si="322"/>
        <v>0.10219146482122254</v>
      </c>
      <c r="J754" s="15">
        <f t="shared" si="323"/>
        <v>9.446254071661242E-2</v>
      </c>
      <c r="K754" s="15">
        <f t="shared" si="324"/>
        <v>0.14649681528662417</v>
      </c>
      <c r="L754" s="15">
        <f t="shared" si="325"/>
        <v>8.4966048402789873E-2</v>
      </c>
      <c r="M754" s="16">
        <f t="shared" si="326"/>
        <v>0.10509351052016269</v>
      </c>
      <c r="O754" s="13">
        <f t="shared" si="327"/>
        <v>0.10702921730681225</v>
      </c>
      <c r="Q754" s="5">
        <f t="shared" si="328"/>
        <v>3089.5429568937802</v>
      </c>
      <c r="R754" s="6">
        <f t="shared" si="329"/>
        <v>2238.7009756912444</v>
      </c>
      <c r="T754" s="11">
        <f t="shared" si="330"/>
        <v>1.3800605755039801</v>
      </c>
      <c r="V754" s="9">
        <v>43959</v>
      </c>
      <c r="W754">
        <v>187924.85250000001</v>
      </c>
      <c r="X754">
        <v>84526.447</v>
      </c>
      <c r="Y754">
        <v>5960.2655000000004</v>
      </c>
      <c r="Z754">
        <v>87752.004000000001</v>
      </c>
      <c r="AC754" s="24">
        <f t="shared" si="331"/>
        <v>9.6947027626110419E-2</v>
      </c>
      <c r="AE754" s="5">
        <f t="shared" si="332"/>
        <v>802.63598506167807</v>
      </c>
      <c r="AF754" s="6">
        <f t="shared" si="333"/>
        <v>2238.7009756912444</v>
      </c>
      <c r="AH754" s="1">
        <f t="shared" si="334"/>
        <v>43959</v>
      </c>
      <c r="AI754">
        <f t="shared" si="335"/>
        <v>0.35852755404899389</v>
      </c>
      <c r="AJ754">
        <f t="shared" ca="1" si="336"/>
        <v>0.375241228350294</v>
      </c>
      <c r="AK754">
        <f t="shared" ca="1" si="337"/>
        <v>0.41480401064904843</v>
      </c>
      <c r="AL754">
        <f t="shared" ca="1" si="338"/>
        <v>0.43402782233095338</v>
      </c>
      <c r="AM754">
        <f t="shared" ca="1" si="339"/>
        <v>0.45318850943507044</v>
      </c>
      <c r="AN754">
        <f t="shared" ca="1" si="340"/>
        <v>0.48223022040164104</v>
      </c>
    </row>
    <row r="755" spans="2:40">
      <c r="B755" s="1">
        <v>43966</v>
      </c>
      <c r="C755">
        <v>51.094999999999999</v>
      </c>
      <c r="D755">
        <v>53.7</v>
      </c>
      <c r="E755">
        <v>0.72299999999999998</v>
      </c>
      <c r="F755">
        <v>121.617</v>
      </c>
      <c r="G755">
        <v>39388.32</v>
      </c>
      <c r="I755" s="14">
        <f t="shared" si="322"/>
        <v>6.9380493930514708E-2</v>
      </c>
      <c r="J755" s="15">
        <f t="shared" si="323"/>
        <v>6.5476190476190466E-2</v>
      </c>
      <c r="K755" s="15">
        <f t="shared" si="324"/>
        <v>4.1666666666666519E-3</v>
      </c>
      <c r="L755" s="15">
        <f t="shared" si="325"/>
        <v>0.14803417189786194</v>
      </c>
      <c r="M755" s="16">
        <f t="shared" si="326"/>
        <v>8.8559276363244344E-2</v>
      </c>
      <c r="O755" s="13">
        <f t="shared" si="327"/>
        <v>7.1764380742808442E-2</v>
      </c>
      <c r="Q755" s="5">
        <f t="shared" si="328"/>
        <v>3311.2620939735675</v>
      </c>
      <c r="R755" s="6">
        <f t="shared" si="329"/>
        <v>2436.9587140921499</v>
      </c>
      <c r="T755" s="11">
        <f t="shared" si="330"/>
        <v>1.3587682363372025</v>
      </c>
      <c r="V755" s="9">
        <v>43966</v>
      </c>
      <c r="W755">
        <v>200963.1716</v>
      </c>
      <c r="X755">
        <v>90060.916700000002</v>
      </c>
      <c r="Y755">
        <v>5985.7367000000004</v>
      </c>
      <c r="Z755">
        <v>100742.0019</v>
      </c>
      <c r="AC755" s="24">
        <f t="shared" si="331"/>
        <v>8.6267234620541783E-2</v>
      </c>
      <c r="AE755" s="5">
        <f t="shared" si="332"/>
        <v>871.87717189988348</v>
      </c>
      <c r="AF755" s="6">
        <f t="shared" si="333"/>
        <v>2436.9587140921499</v>
      </c>
      <c r="AH755" s="1">
        <f t="shared" si="334"/>
        <v>43966</v>
      </c>
      <c r="AI755">
        <f t="shared" si="335"/>
        <v>0.3577726478738017</v>
      </c>
      <c r="AJ755">
        <f t="shared" ca="1" si="336"/>
        <v>0.36317693593108713</v>
      </c>
      <c r="AK755">
        <f t="shared" ca="1" si="337"/>
        <v>0.41380310574282175</v>
      </c>
      <c r="AL755">
        <f t="shared" ca="1" si="338"/>
        <v>0.43223892686674298</v>
      </c>
      <c r="AM755">
        <f t="shared" ca="1" si="339"/>
        <v>0.45318850943507044</v>
      </c>
      <c r="AN755">
        <f t="shared" ca="1" si="340"/>
        <v>0.48223022040164104</v>
      </c>
    </row>
    <row r="756" spans="2:40">
      <c r="B756" s="1">
        <v>43973</v>
      </c>
      <c r="C756">
        <v>54.86</v>
      </c>
      <c r="D756">
        <v>54.3</v>
      </c>
      <c r="E756">
        <v>0.86499999999999999</v>
      </c>
      <c r="F756">
        <v>124.926</v>
      </c>
      <c r="G756">
        <v>40962.730000000003</v>
      </c>
      <c r="I756" s="14">
        <f t="shared" si="322"/>
        <v>7.3686270672277177E-2</v>
      </c>
      <c r="J756" s="15">
        <f t="shared" si="323"/>
        <v>1.1173184357541777E-2</v>
      </c>
      <c r="K756" s="15">
        <f t="shared" si="324"/>
        <v>0.19640387275242044</v>
      </c>
      <c r="L756" s="15">
        <f t="shared" si="325"/>
        <v>2.7208367251288834E-2</v>
      </c>
      <c r="M756" s="16">
        <f t="shared" si="326"/>
        <v>3.9971494087587489E-2</v>
      </c>
      <c r="O756" s="13">
        <f t="shared" si="327"/>
        <v>7.7117923758382056E-2</v>
      </c>
      <c r="Q756" s="5">
        <f t="shared" si="328"/>
        <v>3566.6197516806419</v>
      </c>
      <c r="R756" s="6">
        <f t="shared" si="329"/>
        <v>2534.3675949241792</v>
      </c>
      <c r="T756" s="11">
        <f t="shared" si="330"/>
        <v>1.407301671163983</v>
      </c>
      <c r="V756" s="9">
        <v>43973</v>
      </c>
      <c r="W756">
        <v>215771.3982</v>
      </c>
      <c r="X756">
        <v>91067.183900000004</v>
      </c>
      <c r="Y756">
        <v>8844.7044000000005</v>
      </c>
      <c r="Z756">
        <v>103483.01059999999</v>
      </c>
      <c r="AC756" s="24">
        <f t="shared" si="331"/>
        <v>4.9606663762269521E-2</v>
      </c>
      <c r="AE756" s="5">
        <f t="shared" si="332"/>
        <v>915.12808960831933</v>
      </c>
      <c r="AF756" s="6">
        <f t="shared" si="333"/>
        <v>2534.3675949241792</v>
      </c>
      <c r="AH756" s="1">
        <f t="shared" si="334"/>
        <v>43973</v>
      </c>
      <c r="AI756">
        <f t="shared" si="335"/>
        <v>0.3610873542737581</v>
      </c>
      <c r="AJ756">
        <f t="shared" ca="1" si="336"/>
        <v>0.36153673490178673</v>
      </c>
      <c r="AK756">
        <f t="shared" ca="1" si="337"/>
        <v>0.41343108468572654</v>
      </c>
      <c r="AL756">
        <f t="shared" ca="1" si="338"/>
        <v>0.42886921533709882</v>
      </c>
      <c r="AM756">
        <f t="shared" ca="1" si="339"/>
        <v>0.45318850943507044</v>
      </c>
      <c r="AN756">
        <f t="shared" ca="1" si="340"/>
        <v>0.48223022040164104</v>
      </c>
    </row>
    <row r="757" spans="2:40">
      <c r="B757" s="1">
        <v>43980</v>
      </c>
      <c r="C757">
        <v>56.14</v>
      </c>
      <c r="D757">
        <v>47.6</v>
      </c>
      <c r="E757">
        <v>0.76</v>
      </c>
      <c r="F757">
        <v>116.53400000000001</v>
      </c>
      <c r="G757">
        <v>37824.730000000003</v>
      </c>
      <c r="I757" s="14">
        <f t="shared" si="322"/>
        <v>2.3332118118847944E-2</v>
      </c>
      <c r="J757" s="15">
        <f t="shared" si="323"/>
        <v>-0.12338858195211777</v>
      </c>
      <c r="K757" s="15">
        <f t="shared" si="324"/>
        <v>-0.12138728323699421</v>
      </c>
      <c r="L757" s="15">
        <f t="shared" si="325"/>
        <v>-6.717576805468839E-2</v>
      </c>
      <c r="M757" s="16">
        <f t="shared" si="326"/>
        <v>-7.6606222290360071E-2</v>
      </c>
      <c r="O757" s="13">
        <f t="shared" si="327"/>
        <v>-7.2154878781238108E-2</v>
      </c>
      <c r="Q757" s="5">
        <f t="shared" si="328"/>
        <v>3309.2707358393559</v>
      </c>
      <c r="R757" s="6">
        <f t="shared" si="329"/>
        <v>2340.2192675819324</v>
      </c>
      <c r="T757" s="11">
        <f t="shared" si="330"/>
        <v>1.4140857575532702</v>
      </c>
      <c r="V757" s="9">
        <v>43980</v>
      </c>
      <c r="W757">
        <v>220805.802</v>
      </c>
      <c r="X757">
        <v>79830.533200000005</v>
      </c>
      <c r="Y757">
        <v>7774.5267000000003</v>
      </c>
      <c r="Z757">
        <v>96531.176900000006</v>
      </c>
      <c r="AC757" s="24">
        <f t="shared" si="331"/>
        <v>-3.3942214315825309E-2</v>
      </c>
      <c r="AE757" s="5">
        <f t="shared" si="332"/>
        <v>884.06661586440191</v>
      </c>
      <c r="AF757" s="6">
        <f t="shared" si="333"/>
        <v>2340.2192675819324</v>
      </c>
      <c r="AH757" s="1">
        <f t="shared" si="334"/>
        <v>43980</v>
      </c>
      <c r="AI757">
        <f t="shared" si="335"/>
        <v>0.37777084742058264</v>
      </c>
      <c r="AJ757">
        <f t="shared" ca="1" si="336"/>
        <v>0.3612202420233076</v>
      </c>
      <c r="AK757">
        <f t="shared" ca="1" si="337"/>
        <v>0.41139750113846196</v>
      </c>
      <c r="AL757">
        <f t="shared" ca="1" si="338"/>
        <v>0.42683970165677682</v>
      </c>
      <c r="AM757">
        <f t="shared" ca="1" si="339"/>
        <v>0.45318850943507044</v>
      </c>
      <c r="AN757">
        <f t="shared" ca="1" si="340"/>
        <v>0.48223022040164104</v>
      </c>
    </row>
    <row r="758" spans="2:40">
      <c r="B758" s="1">
        <v>43987</v>
      </c>
      <c r="C758">
        <v>67.56</v>
      </c>
      <c r="D758">
        <v>53.7</v>
      </c>
      <c r="E758">
        <v>0.79100000000000004</v>
      </c>
      <c r="F758">
        <v>133.94200000000001</v>
      </c>
      <c r="G758">
        <v>45128.75</v>
      </c>
      <c r="I758" s="14">
        <f t="shared" si="322"/>
        <v>0.2034200213751336</v>
      </c>
      <c r="J758" s="15">
        <f t="shared" si="323"/>
        <v>0.12815126050420167</v>
      </c>
      <c r="K758" s="15">
        <f t="shared" si="324"/>
        <v>4.0789473684210487E-2</v>
      </c>
      <c r="L758" s="15">
        <f t="shared" si="325"/>
        <v>0.14938129644567244</v>
      </c>
      <c r="M758" s="16">
        <f t="shared" si="326"/>
        <v>0.19310170885555555</v>
      </c>
      <c r="O758" s="13">
        <f t="shared" si="327"/>
        <v>0.13043551300230455</v>
      </c>
      <c r="Q758" s="5">
        <f t="shared" si="328"/>
        <v>3740.9171619320759</v>
      </c>
      <c r="R758" s="6">
        <f t="shared" si="329"/>
        <v>2792.1196072487</v>
      </c>
      <c r="T758" s="11">
        <f t="shared" si="330"/>
        <v>1.3398126470729177</v>
      </c>
      <c r="V758" s="9">
        <v>43987</v>
      </c>
      <c r="W758">
        <v>265722.12300000002</v>
      </c>
      <c r="X758">
        <v>90060.916700000002</v>
      </c>
      <c r="Y758">
        <v>8089.2848000000004</v>
      </c>
      <c r="Z758">
        <v>110951.2663</v>
      </c>
      <c r="AC758" s="24">
        <f t="shared" si="331"/>
        <v>0.1725772306352141</v>
      </c>
      <c r="AE758" s="5">
        <f t="shared" si="332"/>
        <v>1036.636384127326</v>
      </c>
      <c r="AF758" s="6">
        <f t="shared" si="333"/>
        <v>2792.1196072487</v>
      </c>
      <c r="AH758" s="1">
        <f t="shared" si="334"/>
        <v>43987</v>
      </c>
      <c r="AI758">
        <f t="shared" si="335"/>
        <v>0.37127219816661339</v>
      </c>
      <c r="AJ758">
        <f t="shared" ca="1" si="336"/>
        <v>0.3612202420233076</v>
      </c>
      <c r="AK758">
        <f t="shared" ca="1" si="337"/>
        <v>0.40241627287337223</v>
      </c>
      <c r="AL758">
        <f t="shared" ca="1" si="338"/>
        <v>0.42376876956417553</v>
      </c>
      <c r="AM758">
        <f t="shared" ca="1" si="339"/>
        <v>0.45318850943507044</v>
      </c>
      <c r="AN758">
        <f t="shared" ca="1" si="340"/>
        <v>0.48223022040164104</v>
      </c>
    </row>
    <row r="759" spans="2:40">
      <c r="B759" s="1">
        <v>43994</v>
      </c>
      <c r="C759">
        <v>66.97</v>
      </c>
      <c r="D759">
        <v>49.15</v>
      </c>
      <c r="E759">
        <v>0.76300000000000001</v>
      </c>
      <c r="F759">
        <v>122.57599999999999</v>
      </c>
      <c r="G759">
        <v>43417.15</v>
      </c>
      <c r="I759" s="14">
        <f t="shared" si="322"/>
        <v>-8.7329780935465617E-3</v>
      </c>
      <c r="J759" s="15">
        <f t="shared" si="323"/>
        <v>-8.472998137802612E-2</v>
      </c>
      <c r="K759" s="15">
        <f t="shared" si="324"/>
        <v>-3.539823008849563E-2</v>
      </c>
      <c r="L759" s="15">
        <f t="shared" si="325"/>
        <v>-8.485762494213922E-2</v>
      </c>
      <c r="M759" s="16">
        <f t="shared" si="326"/>
        <v>-3.7927042074065831E-2</v>
      </c>
      <c r="O759" s="13">
        <f t="shared" si="327"/>
        <v>-5.3429703625551883E-2</v>
      </c>
      <c r="Q759" s="5">
        <f t="shared" si="328"/>
        <v>3541.0410666823045</v>
      </c>
      <c r="R759" s="6">
        <f t="shared" si="329"/>
        <v>2686.2227694287544</v>
      </c>
      <c r="T759" s="11">
        <f t="shared" si="330"/>
        <v>1.3182231596656944</v>
      </c>
      <c r="V759" s="9">
        <v>43994</v>
      </c>
      <c r="W759">
        <v>263401.57750000001</v>
      </c>
      <c r="X759">
        <v>82430.056899999996</v>
      </c>
      <c r="Y759">
        <v>7806.0024999999996</v>
      </c>
      <c r="Z759">
        <v>101536.4972</v>
      </c>
      <c r="AC759" s="24">
        <f t="shared" si="331"/>
        <v>-4.1389713910463997E-2</v>
      </c>
      <c r="AE759" s="5">
        <f t="shared" si="332"/>
        <v>993.73030075911811</v>
      </c>
      <c r="AF759" s="6">
        <f t="shared" si="333"/>
        <v>2686.2227694287544</v>
      </c>
      <c r="AH759" s="1">
        <f t="shared" si="334"/>
        <v>43994</v>
      </c>
      <c r="AI759">
        <f t="shared" si="335"/>
        <v>0.36993592343439274</v>
      </c>
      <c r="AJ759">
        <f t="shared" ca="1" si="336"/>
        <v>0.3612202420233076</v>
      </c>
      <c r="AK759">
        <f t="shared" ca="1" si="337"/>
        <v>0.39016487294299562</v>
      </c>
      <c r="AL759">
        <f t="shared" ca="1" si="338"/>
        <v>0.4219703718488173</v>
      </c>
      <c r="AM759">
        <f t="shared" ca="1" si="339"/>
        <v>0.45318850943507044</v>
      </c>
      <c r="AN759">
        <f t="shared" ca="1" si="340"/>
        <v>0.48223022040164104</v>
      </c>
    </row>
    <row r="760" spans="2:40">
      <c r="B760" s="1">
        <v>44001</v>
      </c>
      <c r="C760">
        <v>62.185000000000002</v>
      </c>
      <c r="D760">
        <v>45.75</v>
      </c>
      <c r="E760">
        <v>0.69499999999999995</v>
      </c>
      <c r="F760">
        <v>114.759</v>
      </c>
      <c r="G760">
        <v>40951.449999999997</v>
      </c>
      <c r="I760" s="14">
        <f t="shared" si="322"/>
        <v>-7.1449902941615573E-2</v>
      </c>
      <c r="J760" s="15">
        <f t="shared" si="323"/>
        <v>-6.9175991861648023E-2</v>
      </c>
      <c r="K760" s="15">
        <f t="shared" si="324"/>
        <v>-8.912188728702497E-2</v>
      </c>
      <c r="L760" s="15">
        <f t="shared" si="325"/>
        <v>-6.377267980681367E-2</v>
      </c>
      <c r="M760" s="16">
        <f t="shared" si="326"/>
        <v>-5.6790922481093409E-2</v>
      </c>
      <c r="O760" s="13">
        <f t="shared" si="327"/>
        <v>-7.3380115474275559E-2</v>
      </c>
      <c r="Q760" s="5">
        <f t="shared" si="328"/>
        <v>3281.1990643100048</v>
      </c>
      <c r="R760" s="6">
        <f t="shared" si="329"/>
        <v>2533.669700363178</v>
      </c>
      <c r="T760" s="11">
        <f t="shared" si="330"/>
        <v>1.2950382063769699</v>
      </c>
      <c r="V760" s="9">
        <v>44001</v>
      </c>
      <c r="W760">
        <v>244581.56030000001</v>
      </c>
      <c r="X760">
        <v>71969.287899999996</v>
      </c>
      <c r="Y760">
        <v>7113.5344999999998</v>
      </c>
      <c r="Z760">
        <v>95061.3606</v>
      </c>
      <c r="AC760" s="24">
        <f t="shared" si="331"/>
        <v>-6.9628601270559948E-2</v>
      </c>
      <c r="AE760" s="5">
        <f t="shared" si="332"/>
        <v>924.53824987708788</v>
      </c>
      <c r="AF760" s="6">
        <f t="shared" si="333"/>
        <v>2533.669700363178</v>
      </c>
      <c r="AH760" s="1">
        <f t="shared" si="334"/>
        <v>44001</v>
      </c>
      <c r="AI760">
        <f t="shared" si="335"/>
        <v>0.36490085891802071</v>
      </c>
      <c r="AJ760">
        <f t="shared" ca="1" si="336"/>
        <v>0.3612202420233076</v>
      </c>
      <c r="AK760">
        <f t="shared" ca="1" si="337"/>
        <v>0.38485231782802515</v>
      </c>
      <c r="AL760">
        <f t="shared" ca="1" si="338"/>
        <v>0.42084665204718619</v>
      </c>
      <c r="AM760">
        <f t="shared" ca="1" si="339"/>
        <v>0.45318850943507044</v>
      </c>
      <c r="AN760">
        <f t="shared" ca="1" si="340"/>
        <v>0.48223022040164104</v>
      </c>
    </row>
    <row r="761" spans="2:40">
      <c r="B761" s="1">
        <v>44008</v>
      </c>
      <c r="C761">
        <v>60.884999999999998</v>
      </c>
      <c r="D761">
        <v>45.3</v>
      </c>
      <c r="E761">
        <v>0.71699999999999997</v>
      </c>
      <c r="F761">
        <v>113.273</v>
      </c>
      <c r="G761">
        <v>40589.89</v>
      </c>
      <c r="I761" s="14">
        <f t="shared" si="322"/>
        <v>-2.090536302966961E-2</v>
      </c>
      <c r="J761" s="15">
        <f t="shared" si="323"/>
        <v>-9.8360655737705915E-3</v>
      </c>
      <c r="K761" s="15">
        <f t="shared" si="324"/>
        <v>3.1654676258992875E-2</v>
      </c>
      <c r="L761" s="15">
        <f t="shared" si="325"/>
        <v>-1.2948875469462107E-2</v>
      </c>
      <c r="M761" s="16">
        <f t="shared" si="326"/>
        <v>-8.8289914032347871E-3</v>
      </c>
      <c r="O761" s="13">
        <f t="shared" si="327"/>
        <v>-3.0089069534773583E-3</v>
      </c>
      <c r="Q761" s="5">
        <f t="shared" si="328"/>
        <v>3271.3262416296593</v>
      </c>
      <c r="R761" s="6">
        <f t="shared" si="329"/>
        <v>2511.2999523600351</v>
      </c>
      <c r="T761" s="11">
        <f t="shared" si="330"/>
        <v>1.3026425770268411</v>
      </c>
      <c r="V761" s="9">
        <v>44008</v>
      </c>
      <c r="W761">
        <v>239468.49400000001</v>
      </c>
      <c r="X761">
        <v>71261.393299999996</v>
      </c>
      <c r="Y761">
        <v>7333.8652000000002</v>
      </c>
      <c r="Z761">
        <v>93829.892900000006</v>
      </c>
      <c r="AC761" s="24">
        <f t="shared" si="331"/>
        <v>-1.6303564186016115E-2</v>
      </c>
      <c r="AE761" s="5">
        <f t="shared" si="332"/>
        <v>909.46498117778981</v>
      </c>
      <c r="AF761" s="6">
        <f t="shared" si="333"/>
        <v>2511.2999523600351</v>
      </c>
      <c r="AH761" s="1">
        <f t="shared" si="334"/>
        <v>44008</v>
      </c>
      <c r="AI761">
        <f t="shared" si="335"/>
        <v>0.36214908550573788</v>
      </c>
      <c r="AJ761">
        <f t="shared" ca="1" si="336"/>
        <v>0.3612202420233076</v>
      </c>
      <c r="AK761">
        <f t="shared" ca="1" si="337"/>
        <v>0.38268580762307025</v>
      </c>
      <c r="AL761">
        <f t="shared" ca="1" si="338"/>
        <v>0.41973528566210294</v>
      </c>
      <c r="AM761">
        <f t="shared" ca="1" si="339"/>
        <v>0.45318850943507044</v>
      </c>
      <c r="AN761">
        <f t="shared" ca="1" si="340"/>
        <v>0.48223022040164104</v>
      </c>
    </row>
    <row r="762" spans="2:40">
      <c r="B762" s="1">
        <v>44015</v>
      </c>
      <c r="C762">
        <v>62.79</v>
      </c>
      <c r="D762">
        <v>47.45</v>
      </c>
      <c r="E762">
        <v>0.68600000000000005</v>
      </c>
      <c r="F762">
        <v>113.129</v>
      </c>
      <c r="G762">
        <v>39758.199999999997</v>
      </c>
      <c r="I762" s="14">
        <f t="shared" si="322"/>
        <v>3.1288494703128888E-2</v>
      </c>
      <c r="J762" s="15">
        <f t="shared" si="323"/>
        <v>4.7461368653421765E-2</v>
      </c>
      <c r="K762" s="15">
        <f t="shared" si="324"/>
        <v>-4.3235704323570268E-2</v>
      </c>
      <c r="L762" s="15">
        <f t="shared" si="325"/>
        <v>-1.27126499695418E-3</v>
      </c>
      <c r="M762" s="16">
        <f t="shared" si="326"/>
        <v>-2.0490077701614928E-2</v>
      </c>
      <c r="O762" s="13">
        <f t="shared" si="327"/>
        <v>8.5607235090065514E-3</v>
      </c>
      <c r="Q762" s="5">
        <f t="shared" si="328"/>
        <v>3299.3311610920086</v>
      </c>
      <c r="R762" s="6">
        <f t="shared" si="329"/>
        <v>2459.8432212041162</v>
      </c>
      <c r="T762" s="11">
        <f t="shared" si="330"/>
        <v>1.3412770101165046</v>
      </c>
      <c r="V762" s="9">
        <v>44015</v>
      </c>
      <c r="W762">
        <v>246961.10269999999</v>
      </c>
      <c r="X762">
        <v>73516.251999999993</v>
      </c>
      <c r="Y762">
        <v>7019.1071000000002</v>
      </c>
      <c r="Z762">
        <v>93710.718599999993</v>
      </c>
      <c r="AC762" s="24">
        <f t="shared" si="331"/>
        <v>2.5342475163141181E-2</v>
      </c>
      <c r="AE762" s="5">
        <f t="shared" si="332"/>
        <v>932.5130748750347</v>
      </c>
      <c r="AF762" s="6">
        <f t="shared" si="333"/>
        <v>2459.8432212041162</v>
      </c>
      <c r="AH762" s="1">
        <f t="shared" si="334"/>
        <v>44015</v>
      </c>
      <c r="AI762">
        <f t="shared" si="335"/>
        <v>0.37909451579542575</v>
      </c>
      <c r="AJ762">
        <f t="shared" ca="1" si="336"/>
        <v>0.3612202420233076</v>
      </c>
      <c r="AK762">
        <f t="shared" ca="1" si="337"/>
        <v>0.37688613989355846</v>
      </c>
      <c r="AL762">
        <f t="shared" ca="1" si="338"/>
        <v>0.41962035191808095</v>
      </c>
      <c r="AM762">
        <f t="shared" ca="1" si="339"/>
        <v>0.45318850943507044</v>
      </c>
      <c r="AN762">
        <f t="shared" ca="1" si="340"/>
        <v>0.48223022040164104</v>
      </c>
    </row>
    <row r="763" spans="2:40">
      <c r="B763" s="1">
        <v>44022</v>
      </c>
      <c r="C763">
        <v>66.989999999999995</v>
      </c>
      <c r="D763">
        <v>50.9</v>
      </c>
      <c r="E763">
        <v>0.77200000000000002</v>
      </c>
      <c r="F763">
        <v>125.645</v>
      </c>
      <c r="G763">
        <v>42747.55</v>
      </c>
      <c r="I763" s="14">
        <f t="shared" si="322"/>
        <v>6.6889632107023367E-2</v>
      </c>
      <c r="J763" s="15">
        <f t="shared" si="323"/>
        <v>7.2708113804004215E-2</v>
      </c>
      <c r="K763" s="15">
        <f t="shared" si="324"/>
        <v>0.12536443148688048</v>
      </c>
      <c r="L763" s="15">
        <f t="shared" si="325"/>
        <v>0.1106347620857604</v>
      </c>
      <c r="M763" s="16">
        <f t="shared" si="326"/>
        <v>7.5188263050138149E-2</v>
      </c>
      <c r="O763" s="13">
        <f t="shared" si="327"/>
        <v>9.3899234870917114E-2</v>
      </c>
      <c r="Q763" s="5">
        <f t="shared" si="328"/>
        <v>3609.1358327043226</v>
      </c>
      <c r="R763" s="6">
        <f t="shared" si="329"/>
        <v>2644.7945603821104</v>
      </c>
      <c r="T763" s="11">
        <f t="shared" si="330"/>
        <v>1.3646185933560329</v>
      </c>
      <c r="V763" s="9">
        <v>44022</v>
      </c>
      <c r="W763">
        <v>263480.24</v>
      </c>
      <c r="X763">
        <v>78861.480100000001</v>
      </c>
      <c r="Y763">
        <v>7900.4299000000001</v>
      </c>
      <c r="Z763">
        <v>104078.8821</v>
      </c>
      <c r="AC763" s="24">
        <f t="shared" si="331"/>
        <v>7.8612085193078857E-2</v>
      </c>
      <c r="AE763" s="5">
        <f t="shared" si="332"/>
        <v>1005.819872160771</v>
      </c>
      <c r="AF763" s="6">
        <f t="shared" si="333"/>
        <v>2644.7945603821104</v>
      </c>
      <c r="AH763" s="1">
        <f t="shared" si="334"/>
        <v>44022</v>
      </c>
      <c r="AI763">
        <f t="shared" si="335"/>
        <v>0.38030170177582856</v>
      </c>
      <c r="AJ763">
        <f t="shared" ca="1" si="336"/>
        <v>0.3612202420233076</v>
      </c>
      <c r="AK763">
        <f t="shared" ca="1" si="337"/>
        <v>0.37688613989355846</v>
      </c>
      <c r="AL763">
        <f t="shared" ca="1" si="338"/>
        <v>0.41962035191808095</v>
      </c>
      <c r="AM763">
        <f t="shared" ca="1" si="339"/>
        <v>0.45318850943507044</v>
      </c>
      <c r="AN763">
        <f t="shared" ca="1" si="340"/>
        <v>0.48223022040164104</v>
      </c>
    </row>
    <row r="764" spans="2:40">
      <c r="B764" s="1">
        <v>44029</v>
      </c>
      <c r="C764">
        <v>74.564999999999998</v>
      </c>
      <c r="D764">
        <v>51.7</v>
      </c>
      <c r="E764">
        <v>0.84</v>
      </c>
      <c r="F764">
        <v>123.48699999999999</v>
      </c>
      <c r="G764">
        <v>45475.24</v>
      </c>
      <c r="I764" s="14">
        <f t="shared" si="322"/>
        <v>0.11307657859381992</v>
      </c>
      <c r="J764" s="15">
        <f t="shared" si="323"/>
        <v>1.5717092337917515E-2</v>
      </c>
      <c r="K764" s="15">
        <f t="shared" si="324"/>
        <v>8.8082901554404014E-2</v>
      </c>
      <c r="L764" s="15">
        <f t="shared" si="325"/>
        <v>-1.7175375064666376E-2</v>
      </c>
      <c r="M764" s="16">
        <f t="shared" si="326"/>
        <v>6.3809270940673679E-2</v>
      </c>
      <c r="O764" s="13">
        <f t="shared" si="327"/>
        <v>4.9925299355368769E-2</v>
      </c>
      <c r="Q764" s="5">
        <f t="shared" si="328"/>
        <v>3789.3230195662741</v>
      </c>
      <c r="R764" s="6">
        <f t="shared" si="329"/>
        <v>2813.5569730679522</v>
      </c>
      <c r="T764" s="11">
        <f t="shared" si="330"/>
        <v>1.3468087036582483</v>
      </c>
      <c r="V764" s="9">
        <v>44029</v>
      </c>
      <c r="W764">
        <v>293273.68410000001</v>
      </c>
      <c r="X764">
        <v>80100.953200000004</v>
      </c>
      <c r="Y764">
        <v>8592.8978999999999</v>
      </c>
      <c r="Z764">
        <v>102291.2677</v>
      </c>
      <c r="AC764" s="24">
        <f t="shared" si="331"/>
        <v>6.5903213957009238E-2</v>
      </c>
      <c r="AE764" s="5">
        <f t="shared" si="332"/>
        <v>1072.106634397994</v>
      </c>
      <c r="AF764" s="6">
        <f t="shared" si="333"/>
        <v>2813.5569730679522</v>
      </c>
      <c r="AH764" s="1">
        <f t="shared" si="334"/>
        <v>44029</v>
      </c>
      <c r="AI764">
        <f t="shared" si="335"/>
        <v>0.38105026649911766</v>
      </c>
      <c r="AJ764">
        <f t="shared" ca="1" si="336"/>
        <v>0.3612202420233076</v>
      </c>
      <c r="AK764">
        <f t="shared" ca="1" si="337"/>
        <v>0.37688613989355846</v>
      </c>
      <c r="AL764">
        <f t="shared" ca="1" si="338"/>
        <v>0.41853422047642874</v>
      </c>
      <c r="AM764">
        <f t="shared" ca="1" si="339"/>
        <v>0.45318850943507044</v>
      </c>
      <c r="AN764">
        <f t="shared" ca="1" si="340"/>
        <v>0.48223022040164104</v>
      </c>
    </row>
    <row r="765" spans="2:40">
      <c r="B765" s="1">
        <v>44036</v>
      </c>
      <c r="C765">
        <v>76.69</v>
      </c>
      <c r="D765">
        <v>57.35</v>
      </c>
      <c r="E765">
        <v>0.83699999999999997</v>
      </c>
      <c r="F765">
        <v>138.066</v>
      </c>
      <c r="G765">
        <v>48605.06</v>
      </c>
      <c r="I765" s="14">
        <f t="shared" si="322"/>
        <v>2.8498625360423802E-2</v>
      </c>
      <c r="J765" s="15">
        <f t="shared" si="323"/>
        <v>0.10928433268858795</v>
      </c>
      <c r="K765" s="15">
        <f t="shared" si="324"/>
        <v>-3.5714285714285587E-3</v>
      </c>
      <c r="L765" s="15">
        <f t="shared" si="325"/>
        <v>0.1180610104707378</v>
      </c>
      <c r="M765" s="16">
        <f t="shared" si="326"/>
        <v>6.882470548808528E-2</v>
      </c>
      <c r="O765" s="13">
        <f t="shared" si="327"/>
        <v>6.3068134987080249E-2</v>
      </c>
      <c r="Q765" s="5">
        <f t="shared" si="328"/>
        <v>4028.3085552739308</v>
      </c>
      <c r="R765" s="6">
        <f t="shared" si="329"/>
        <v>3007.1992031133027</v>
      </c>
      <c r="T765" s="11">
        <f t="shared" si="330"/>
        <v>1.3395549423874185</v>
      </c>
      <c r="V765" s="9">
        <v>44036</v>
      </c>
      <c r="W765">
        <v>301631.58100000001</v>
      </c>
      <c r="X765">
        <v>88854.732399999994</v>
      </c>
      <c r="Y765">
        <v>8561.4220999999998</v>
      </c>
      <c r="Z765">
        <v>114367.59600000001</v>
      </c>
      <c r="AC765" s="24">
        <f t="shared" si="331"/>
        <v>6.0210774488209738E-2</v>
      </c>
      <c r="AE765" s="5">
        <f t="shared" si="332"/>
        <v>1136.659005189045</v>
      </c>
      <c r="AF765" s="6">
        <f t="shared" si="333"/>
        <v>3007.1992031133027</v>
      </c>
      <c r="AH765" s="1">
        <f t="shared" si="334"/>
        <v>44036</v>
      </c>
      <c r="AI765">
        <f t="shared" si="335"/>
        <v>0.37797928518080243</v>
      </c>
      <c r="AJ765">
        <f t="shared" ca="1" si="336"/>
        <v>0.3612202420233076</v>
      </c>
      <c r="AK765">
        <f t="shared" ca="1" si="337"/>
        <v>0.37688613989355846</v>
      </c>
      <c r="AL765">
        <f t="shared" ca="1" si="338"/>
        <v>0.41699726729299225</v>
      </c>
      <c r="AM765">
        <f t="shared" ca="1" si="339"/>
        <v>0.45318850943507044</v>
      </c>
      <c r="AN765">
        <f t="shared" ca="1" si="340"/>
        <v>0.48223022040164104</v>
      </c>
    </row>
    <row r="766" spans="2:40">
      <c r="B766" s="1">
        <v>44043</v>
      </c>
      <c r="C766">
        <v>76.025000000000006</v>
      </c>
      <c r="D766">
        <v>54.2</v>
      </c>
      <c r="E766">
        <v>0.93200000000000005</v>
      </c>
      <c r="F766">
        <v>135.572</v>
      </c>
      <c r="G766">
        <v>49253.62</v>
      </c>
      <c r="I766" s="14">
        <f t="shared" si="322"/>
        <v>-8.6712739600990352E-3</v>
      </c>
      <c r="J766" s="15">
        <f t="shared" si="323"/>
        <v>-5.4925893635570988E-2</v>
      </c>
      <c r="K766" s="15">
        <f t="shared" si="324"/>
        <v>0.11350059737156526</v>
      </c>
      <c r="L766" s="15">
        <f t="shared" si="325"/>
        <v>-1.8063824547680074E-2</v>
      </c>
      <c r="M766" s="16">
        <f t="shared" si="326"/>
        <v>1.3343466709021756E-2</v>
      </c>
      <c r="O766" s="13">
        <f t="shared" si="327"/>
        <v>7.9599013070537905E-3</v>
      </c>
      <c r="Q766" s="5">
        <f t="shared" si="328"/>
        <v>4060.3734938082712</v>
      </c>
      <c r="R766" s="6">
        <f t="shared" si="329"/>
        <v>3047.3256655674418</v>
      </c>
      <c r="T766" s="11">
        <f t="shared" si="330"/>
        <v>1.3324383211441859</v>
      </c>
      <c r="V766" s="9">
        <v>44043</v>
      </c>
      <c r="W766">
        <v>299016.05089999997</v>
      </c>
      <c r="X766">
        <v>83974.306899999996</v>
      </c>
      <c r="Y766">
        <v>9537.1723999999995</v>
      </c>
      <c r="Z766">
        <v>112301.9083</v>
      </c>
      <c r="AC766" s="24">
        <f t="shared" si="331"/>
        <v>-1.6731376710109332E-2</v>
      </c>
      <c r="AE766" s="5">
        <f t="shared" si="332"/>
        <v>1117.641135182289</v>
      </c>
      <c r="AF766" s="6">
        <f t="shared" si="333"/>
        <v>3047.3256655674418</v>
      </c>
      <c r="AH766" s="1">
        <f t="shared" si="334"/>
        <v>44043</v>
      </c>
      <c r="AI766">
        <f t="shared" si="335"/>
        <v>0.36676130412014007</v>
      </c>
      <c r="AJ766">
        <f t="shared" ca="1" si="336"/>
        <v>0.3612202420233076</v>
      </c>
      <c r="AK766">
        <f t="shared" ca="1" si="337"/>
        <v>0.37688613989355846</v>
      </c>
      <c r="AL766">
        <f t="shared" ca="1" si="338"/>
        <v>0.41699726729299225</v>
      </c>
      <c r="AM766">
        <f t="shared" ca="1" si="339"/>
        <v>0.45318850943507044</v>
      </c>
      <c r="AN766">
        <f t="shared" ca="1" si="340"/>
        <v>0.48223022040164104</v>
      </c>
    </row>
    <row r="767" spans="2:40">
      <c r="B767" s="1">
        <v>44050</v>
      </c>
      <c r="C767">
        <v>80.87</v>
      </c>
      <c r="D767">
        <v>58.85</v>
      </c>
      <c r="E767">
        <v>1.04</v>
      </c>
      <c r="F767">
        <v>145.739</v>
      </c>
      <c r="G767">
        <v>52325.83</v>
      </c>
      <c r="I767" s="14">
        <f t="shared" si="322"/>
        <v>6.3729036501150915E-2</v>
      </c>
      <c r="J767" s="15">
        <f t="shared" si="323"/>
        <v>8.5793357933579228E-2</v>
      </c>
      <c r="K767" s="15">
        <f t="shared" si="324"/>
        <v>0.11587982832618016</v>
      </c>
      <c r="L767" s="15">
        <f t="shared" si="325"/>
        <v>7.4993361461068719E-2</v>
      </c>
      <c r="M767" s="16">
        <f t="shared" si="326"/>
        <v>6.2375313733284976E-2</v>
      </c>
      <c r="O767" s="13">
        <f t="shared" si="327"/>
        <v>8.5098896055494755E-2</v>
      </c>
      <c r="Q767" s="5">
        <f t="shared" si="328"/>
        <v>4405.9067957043471</v>
      </c>
      <c r="R767" s="6">
        <f t="shared" si="329"/>
        <v>3237.4035600047023</v>
      </c>
      <c r="T767" s="11">
        <f t="shared" si="330"/>
        <v>1.3609383921533551</v>
      </c>
      <c r="V767" s="9">
        <v>44050</v>
      </c>
      <c r="W767">
        <v>318072.05570000003</v>
      </c>
      <c r="X767">
        <v>91178.744600000005</v>
      </c>
      <c r="Y767">
        <v>10638.825999999999</v>
      </c>
      <c r="Z767">
        <v>120723.5583</v>
      </c>
      <c r="AC767" s="24">
        <f t="shared" si="331"/>
        <v>7.0890291580471901E-2</v>
      </c>
      <c r="AE767" s="5">
        <f t="shared" si="332"/>
        <v>1196.871041137691</v>
      </c>
      <c r="AF767" s="6">
        <f t="shared" si="333"/>
        <v>3237.4035600047023</v>
      </c>
      <c r="AH767" s="1">
        <f t="shared" si="334"/>
        <v>44050</v>
      </c>
      <c r="AI767">
        <f t="shared" si="335"/>
        <v>0.36970090968082853</v>
      </c>
      <c r="AJ767">
        <f t="shared" ca="1" si="336"/>
        <v>0.3612202420233076</v>
      </c>
      <c r="AK767">
        <f t="shared" ca="1" si="337"/>
        <v>0.37349206252601785</v>
      </c>
      <c r="AL767">
        <f t="shared" ca="1" si="338"/>
        <v>0.41699726729299225</v>
      </c>
      <c r="AM767">
        <f t="shared" ca="1" si="339"/>
        <v>0.45318850943507044</v>
      </c>
      <c r="AN767">
        <f t="shared" ca="1" si="340"/>
        <v>0.48223022040164104</v>
      </c>
    </row>
    <row r="768" spans="2:40">
      <c r="B768" s="1">
        <v>44057</v>
      </c>
      <c r="C768">
        <v>72.385000000000005</v>
      </c>
      <c r="D768">
        <v>57.1</v>
      </c>
      <c r="E768">
        <v>0.94799999999999995</v>
      </c>
      <c r="F768">
        <v>129.14599999999999</v>
      </c>
      <c r="G768">
        <v>48547.91</v>
      </c>
      <c r="I768" s="14">
        <f t="shared" ref="I768:I831" si="341">+C768/C767-1</f>
        <v>-0.10492147891678005</v>
      </c>
      <c r="J768" s="15">
        <f t="shared" ref="J768:J831" si="342">+D768/D767-1</f>
        <v>-2.9736618521665203E-2</v>
      </c>
      <c r="K768" s="15">
        <f t="shared" ref="K768:K831" si="343">+E768/E767-1</f>
        <v>-8.8461538461538591E-2</v>
      </c>
      <c r="L768" s="15">
        <f t="shared" ref="L768:L831" si="344">+F768/F767-1</f>
        <v>-0.11385421884327473</v>
      </c>
      <c r="M768" s="16">
        <f t="shared" ref="M768:M831" si="345">+G768/G767-1</f>
        <v>-7.2199905859113955E-2</v>
      </c>
      <c r="O768" s="13">
        <f t="shared" ref="O768:O831" si="346">+AVERAGE(I768:L768)</f>
        <v>-8.4243463685814646E-2</v>
      </c>
      <c r="Q768" s="5">
        <f t="shared" ref="Q768:Q831" si="347">+Q767*(1+O768)</f>
        <v>4034.7379465573435</v>
      </c>
      <c r="R768" s="6">
        <f t="shared" ref="R768:R831" si="348">+R767*(1+M768)</f>
        <v>3003.6633277444025</v>
      </c>
      <c r="T768" s="11">
        <f t="shared" ref="T768:T831" si="349">+Q768/R768</f>
        <v>1.3432723665428992</v>
      </c>
      <c r="V768" s="9">
        <v>44057</v>
      </c>
      <c r="W768">
        <v>284699.46519999998</v>
      </c>
      <c r="X768">
        <v>88467.397100000002</v>
      </c>
      <c r="Y768">
        <v>9694.5514999999996</v>
      </c>
      <c r="Z768">
        <v>106978.7899</v>
      </c>
      <c r="AC768" s="24">
        <f t="shared" ref="AC768:AC831" si="350">+SUMPRODUCT(I768:L768,W767:Z767)/SUM(W767:AA767)</f>
        <v>-9.3911789093296616E-2</v>
      </c>
      <c r="AE768" s="5">
        <f t="shared" ref="AE768:AE831" si="351">+AE767*(1+AC768)</f>
        <v>1084.470740350494</v>
      </c>
      <c r="AF768" s="6">
        <f t="shared" ref="AF768:AF831" si="352">+AF767*(1+M768)</f>
        <v>3003.6633277444025</v>
      </c>
      <c r="AH768" s="1">
        <f t="shared" ref="AH768:AH831" si="353">+B768</f>
        <v>44057</v>
      </c>
      <c r="AI768">
        <f t="shared" ref="AI768:AI831" si="354">+(AE768/$AE$6)/(AF768/$AF$6)</f>
        <v>0.3610493660635648</v>
      </c>
      <c r="AJ768">
        <f t="shared" ref="AJ768:AJ831" ca="1" si="355">+_xlfn.PERCENTILE.INC(OFFSET(AI768,-52,0,52,1),0.1)</f>
        <v>0.3612202420233076</v>
      </c>
      <c r="AK768">
        <f t="shared" ref="AK768:AK831" ca="1" si="356">+_xlfn.PERCENTILE.INC(OFFSET(AI768,-52,0,52,1),0.25)</f>
        <v>0.3709381294835582</v>
      </c>
      <c r="AL768">
        <f t="shared" ref="AL768:AL831" ca="1" si="357">+_xlfn.PERCENTILE.INC(OFFSET(AI768,-52,0,52,1),0.5)</f>
        <v>0.41699726729299225</v>
      </c>
      <c r="AM768">
        <f t="shared" ref="AM768:AM831" ca="1" si="358">+_xlfn.PERCENTILE.INC(OFFSET(AI768,-52,0,52,1),0.75)</f>
        <v>0.45318850943507044</v>
      </c>
      <c r="AN768">
        <f t="shared" ref="AN768:AN831" ca="1" si="359">+_xlfn.PERCENTILE.INC(OFFSET(AI768,-52,0,52,1),0.9)</f>
        <v>0.48223022040164104</v>
      </c>
    </row>
    <row r="769" spans="2:40">
      <c r="B769" s="1">
        <v>44064</v>
      </c>
      <c r="C769">
        <v>71.52</v>
      </c>
      <c r="D769">
        <v>58.9</v>
      </c>
      <c r="E769">
        <v>1.0489999999999999</v>
      </c>
      <c r="F769">
        <v>125.31</v>
      </c>
      <c r="G769">
        <v>47411.28</v>
      </c>
      <c r="I769" s="14">
        <f t="shared" si="341"/>
        <v>-1.1949989638737391E-2</v>
      </c>
      <c r="J769" s="15">
        <f t="shared" si="342"/>
        <v>3.1523642732048884E-2</v>
      </c>
      <c r="K769" s="15">
        <f t="shared" si="343"/>
        <v>0.10654008438818563</v>
      </c>
      <c r="L769" s="15">
        <f t="shared" si="344"/>
        <v>-2.9702816966843626E-2</v>
      </c>
      <c r="M769" s="16">
        <f t="shared" si="345"/>
        <v>-2.3412542373090872E-2</v>
      </c>
      <c r="O769" s="13">
        <f t="shared" si="346"/>
        <v>2.4102730128663374E-2</v>
      </c>
      <c r="Q769" s="5">
        <f t="shared" si="347"/>
        <v>4131.9861464230926</v>
      </c>
      <c r="R769" s="6">
        <f t="shared" si="348"/>
        <v>2933.3399328090877</v>
      </c>
      <c r="T769" s="11">
        <f t="shared" si="349"/>
        <v>1.4086284716637432</v>
      </c>
      <c r="V769" s="9">
        <v>44064</v>
      </c>
      <c r="W769">
        <v>281297.30959999998</v>
      </c>
      <c r="X769">
        <v>90810.899699999994</v>
      </c>
      <c r="Y769">
        <v>10733.2534</v>
      </c>
      <c r="Z769">
        <v>103800.80869999999</v>
      </c>
      <c r="AC769" s="24">
        <f t="shared" si="350"/>
        <v>-5.630518074394404E-3</v>
      </c>
      <c r="AE769" s="5">
        <f t="shared" si="351"/>
        <v>1078.3646082457988</v>
      </c>
      <c r="AF769" s="6">
        <f t="shared" si="352"/>
        <v>2933.3399328090877</v>
      </c>
      <c r="AH769" s="1">
        <f t="shared" si="353"/>
        <v>44064</v>
      </c>
      <c r="AI769">
        <f t="shared" si="354"/>
        <v>0.3676234711785048</v>
      </c>
      <c r="AJ769">
        <f t="shared" ca="1" si="355"/>
        <v>0.36109763492864794</v>
      </c>
      <c r="AK769">
        <f t="shared" ca="1" si="356"/>
        <v>0.36987716999600168</v>
      </c>
      <c r="AL769">
        <f t="shared" ca="1" si="357"/>
        <v>0.41578142126701412</v>
      </c>
      <c r="AM769">
        <f t="shared" ca="1" si="358"/>
        <v>0.44836130095378834</v>
      </c>
      <c r="AN769">
        <f t="shared" ca="1" si="359"/>
        <v>0.48223022040164104</v>
      </c>
    </row>
    <row r="770" spans="2:40">
      <c r="B770" s="1">
        <v>44071</v>
      </c>
      <c r="C770">
        <v>71.114999999999995</v>
      </c>
      <c r="D770">
        <v>59.5</v>
      </c>
      <c r="E770">
        <v>1.1319999999999999</v>
      </c>
      <c r="F770">
        <v>115.958</v>
      </c>
      <c r="G770">
        <v>46396.58</v>
      </c>
      <c r="I770" s="14">
        <f t="shared" si="341"/>
        <v>-5.6627516778523512E-3</v>
      </c>
      <c r="J770" s="15">
        <f t="shared" si="342"/>
        <v>1.0186757215619791E-2</v>
      </c>
      <c r="K770" s="15">
        <f t="shared" si="343"/>
        <v>7.9122974261201184E-2</v>
      </c>
      <c r="L770" s="15">
        <f t="shared" si="344"/>
        <v>-7.4630915329981673E-2</v>
      </c>
      <c r="M770" s="16">
        <f t="shared" si="345"/>
        <v>-2.1402079842602784E-2</v>
      </c>
      <c r="O770" s="13">
        <f t="shared" si="346"/>
        <v>2.2540161172467377E-3</v>
      </c>
      <c r="Q770" s="5">
        <f t="shared" si="347"/>
        <v>4141.2997097933712</v>
      </c>
      <c r="R770" s="6">
        <f t="shared" si="348"/>
        <v>2870.5603573616127</v>
      </c>
      <c r="T770" s="11">
        <f t="shared" si="349"/>
        <v>1.4426798932037506</v>
      </c>
      <c r="V770" s="9">
        <v>44071</v>
      </c>
      <c r="W770">
        <v>279704.39270000003</v>
      </c>
      <c r="X770">
        <v>91735.968299999993</v>
      </c>
      <c r="Y770">
        <v>9348.3174999999992</v>
      </c>
      <c r="Z770">
        <v>96054.479699999996</v>
      </c>
      <c r="AC770" s="24">
        <f t="shared" si="350"/>
        <v>-1.5546020355236711E-2</v>
      </c>
      <c r="AE770" s="5">
        <f t="shared" si="351"/>
        <v>1061.6003300956427</v>
      </c>
      <c r="AF770" s="6">
        <f t="shared" si="352"/>
        <v>2870.5603573616127</v>
      </c>
      <c r="AH770" s="1">
        <f t="shared" si="353"/>
        <v>44071</v>
      </c>
      <c r="AI770">
        <f t="shared" si="354"/>
        <v>0.36982337869090481</v>
      </c>
      <c r="AJ770">
        <f t="shared" ca="1" si="355"/>
        <v>0.36109763492864794</v>
      </c>
      <c r="AK770">
        <f t="shared" ca="1" si="356"/>
        <v>0.36918155005524761</v>
      </c>
      <c r="AL770">
        <f t="shared" ca="1" si="357"/>
        <v>0.4105167356902325</v>
      </c>
      <c r="AM770">
        <f t="shared" ca="1" si="358"/>
        <v>0.43992953618645469</v>
      </c>
      <c r="AN770">
        <f t="shared" ca="1" si="359"/>
        <v>0.48223022040164104</v>
      </c>
    </row>
    <row r="771" spans="2:40">
      <c r="B771" s="1">
        <v>44078</v>
      </c>
      <c r="C771">
        <v>67.224999999999994</v>
      </c>
      <c r="D771">
        <v>59.1</v>
      </c>
      <c r="E771">
        <v>1.151</v>
      </c>
      <c r="F771">
        <v>116.438</v>
      </c>
      <c r="G771">
        <v>45075.06</v>
      </c>
      <c r="I771" s="14">
        <f t="shared" si="341"/>
        <v>-5.4700133586444544E-2</v>
      </c>
      <c r="J771" s="15">
        <f t="shared" si="342"/>
        <v>-6.7226890756302282E-3</v>
      </c>
      <c r="K771" s="15">
        <f t="shared" si="343"/>
        <v>1.6784452296819907E-2</v>
      </c>
      <c r="L771" s="15">
        <f t="shared" si="344"/>
        <v>4.139429793545979E-3</v>
      </c>
      <c r="M771" s="16">
        <f t="shared" si="345"/>
        <v>-2.8483133886161527E-2</v>
      </c>
      <c r="O771" s="13">
        <f t="shared" si="346"/>
        <v>-1.0124735142927221E-2</v>
      </c>
      <c r="Q771" s="5">
        <f t="shared" si="347"/>
        <v>4099.3701470842316</v>
      </c>
      <c r="R771" s="6">
        <f t="shared" si="348"/>
        <v>2788.7978023745741</v>
      </c>
      <c r="T771" s="11">
        <f t="shared" si="349"/>
        <v>1.4699416872724678</v>
      </c>
      <c r="V771" s="9">
        <v>44078</v>
      </c>
      <c r="W771">
        <v>264404.52510000003</v>
      </c>
      <c r="X771">
        <v>91119.255900000004</v>
      </c>
      <c r="Y771">
        <v>9505.6965999999993</v>
      </c>
      <c r="Z771">
        <v>96451.727400000003</v>
      </c>
      <c r="AC771" s="24">
        <f t="shared" si="350"/>
        <v>-3.2216175505420309E-2</v>
      </c>
      <c r="AE771" s="5">
        <f t="shared" si="351"/>
        <v>1027.3996275446693</v>
      </c>
      <c r="AF771" s="6">
        <f t="shared" si="352"/>
        <v>2788.7978023745741</v>
      </c>
      <c r="AH771" s="1">
        <f t="shared" si="353"/>
        <v>44078</v>
      </c>
      <c r="AI771">
        <f t="shared" si="354"/>
        <v>0.36840233690297325</v>
      </c>
      <c r="AJ771">
        <f t="shared" ca="1" si="355"/>
        <v>0.36109763492864794</v>
      </c>
      <c r="AK771">
        <f t="shared" ca="1" si="356"/>
        <v>0.36918155005524761</v>
      </c>
      <c r="AL771">
        <f t="shared" ca="1" si="357"/>
        <v>0.39890319420055975</v>
      </c>
      <c r="AM771">
        <f t="shared" ca="1" si="358"/>
        <v>0.43822501953424553</v>
      </c>
      <c r="AN771">
        <f t="shared" ca="1" si="359"/>
        <v>0.47877598637535856</v>
      </c>
    </row>
    <row r="772" spans="2:40">
      <c r="B772" s="1">
        <v>44085</v>
      </c>
      <c r="C772">
        <v>66.814999999999998</v>
      </c>
      <c r="D772">
        <v>60.95</v>
      </c>
      <c r="E772">
        <v>1.177</v>
      </c>
      <c r="F772">
        <v>115.76600000000001</v>
      </c>
      <c r="G772">
        <v>45839.99</v>
      </c>
      <c r="I772" s="14">
        <f t="shared" si="341"/>
        <v>-6.0989215321680668E-3</v>
      </c>
      <c r="J772" s="15">
        <f t="shared" si="342"/>
        <v>3.1302876480541419E-2</v>
      </c>
      <c r="K772" s="15">
        <f t="shared" si="343"/>
        <v>2.2589052997393555E-2</v>
      </c>
      <c r="L772" s="15">
        <f t="shared" si="344"/>
        <v>-5.7713117710712636E-3</v>
      </c>
      <c r="M772" s="16">
        <f t="shared" si="345"/>
        <v>1.6970138253836975E-2</v>
      </c>
      <c r="O772" s="13">
        <f t="shared" si="346"/>
        <v>1.0505424043673911E-2</v>
      </c>
      <c r="Q772" s="5">
        <f t="shared" si="347"/>
        <v>4142.4357687913298</v>
      </c>
      <c r="R772" s="6">
        <f t="shared" si="348"/>
        <v>2836.1240866428675</v>
      </c>
      <c r="T772" s="11">
        <f t="shared" si="349"/>
        <v>1.4605975063999224</v>
      </c>
      <c r="V772" s="9">
        <v>44085</v>
      </c>
      <c r="W772">
        <v>262791.94260000001</v>
      </c>
      <c r="X772">
        <v>93971.550700000007</v>
      </c>
      <c r="Y772">
        <v>9726.0272999999997</v>
      </c>
      <c r="Z772">
        <v>95895.580700000006</v>
      </c>
      <c r="AC772" s="24">
        <f t="shared" si="350"/>
        <v>1.9454401305298013E-3</v>
      </c>
      <c r="AE772" s="5">
        <f t="shared" si="351"/>
        <v>1029.3983720101862</v>
      </c>
      <c r="AF772" s="6">
        <f t="shared" si="352"/>
        <v>2836.1240866428675</v>
      </c>
      <c r="AH772" s="1">
        <f t="shared" si="353"/>
        <v>44085</v>
      </c>
      <c r="AI772">
        <f t="shared" si="354"/>
        <v>0.36295956755146408</v>
      </c>
      <c r="AJ772">
        <f t="shared" ca="1" si="355"/>
        <v>0.36109763492864794</v>
      </c>
      <c r="AK772">
        <f t="shared" ca="1" si="356"/>
        <v>0.36820762047185612</v>
      </c>
      <c r="AL772">
        <f t="shared" ca="1" si="357"/>
        <v>0.38845270903105644</v>
      </c>
      <c r="AM772">
        <f t="shared" ca="1" si="358"/>
        <v>0.43779670398207671</v>
      </c>
      <c r="AN772">
        <f t="shared" ca="1" si="359"/>
        <v>0.47764289140106841</v>
      </c>
    </row>
    <row r="773" spans="2:40">
      <c r="B773" s="1">
        <v>44092</v>
      </c>
      <c r="C773">
        <v>59.674999999999997</v>
      </c>
      <c r="D773">
        <v>58.8</v>
      </c>
      <c r="E773">
        <v>1.01</v>
      </c>
      <c r="F773">
        <v>108.285</v>
      </c>
      <c r="G773">
        <v>41484.06</v>
      </c>
      <c r="I773" s="14">
        <f t="shared" si="341"/>
        <v>-0.10686223153483498</v>
      </c>
      <c r="J773" s="15">
        <f t="shared" si="342"/>
        <v>-3.5274815422477568E-2</v>
      </c>
      <c r="K773" s="15">
        <f t="shared" si="343"/>
        <v>-0.1418861512319457</v>
      </c>
      <c r="L773" s="15">
        <f t="shared" si="344"/>
        <v>-6.4621736952127695E-2</v>
      </c>
      <c r="M773" s="16">
        <f t="shared" si="345"/>
        <v>-9.5024671689500795E-2</v>
      </c>
      <c r="O773" s="13">
        <f t="shared" si="346"/>
        <v>-8.7161233785346487E-2</v>
      </c>
      <c r="Q773" s="5">
        <f t="shared" si="347"/>
        <v>3781.3759563069275</v>
      </c>
      <c r="R773" s="6">
        <f t="shared" si="348"/>
        <v>2566.6223264389437</v>
      </c>
      <c r="T773" s="11">
        <f t="shared" si="349"/>
        <v>1.4732888112733717</v>
      </c>
      <c r="V773" s="9">
        <v>44092</v>
      </c>
      <c r="W773">
        <v>234709.40919999999</v>
      </c>
      <c r="X773">
        <v>90656.721600000004</v>
      </c>
      <c r="Y773">
        <v>8341.0913999999993</v>
      </c>
      <c r="Z773">
        <v>89698.517500000002</v>
      </c>
      <c r="AC773" s="24">
        <f t="shared" si="350"/>
        <v>-8.4289675387855159E-2</v>
      </c>
      <c r="AE773" s="5">
        <f t="shared" si="351"/>
        <v>942.63071738866108</v>
      </c>
      <c r="AF773" s="6">
        <f t="shared" si="352"/>
        <v>2566.6223264389437</v>
      </c>
      <c r="AH773" s="1">
        <f t="shared" si="353"/>
        <v>44092</v>
      </c>
      <c r="AI773">
        <f t="shared" si="354"/>
        <v>0.36726506571635442</v>
      </c>
      <c r="AJ773">
        <f t="shared" ca="1" si="355"/>
        <v>0.36109763492864794</v>
      </c>
      <c r="AK773">
        <f t="shared" ca="1" si="356"/>
        <v>0.36740792941391365</v>
      </c>
      <c r="AL773">
        <f t="shared" ca="1" si="357"/>
        <v>0.3846762544488721</v>
      </c>
      <c r="AM773">
        <f t="shared" ca="1" si="358"/>
        <v>0.43599188856835613</v>
      </c>
      <c r="AN773">
        <f t="shared" ca="1" si="359"/>
        <v>0.47311114738461663</v>
      </c>
    </row>
    <row r="774" spans="2:40">
      <c r="B774" s="1">
        <v>44099</v>
      </c>
      <c r="C774">
        <v>54.11</v>
      </c>
      <c r="D774">
        <v>60.3</v>
      </c>
      <c r="E774">
        <v>1.048</v>
      </c>
      <c r="F774">
        <v>113.848</v>
      </c>
      <c r="G774">
        <v>42042.45</v>
      </c>
      <c r="I774" s="14">
        <f t="shared" si="341"/>
        <v>-9.325513196480939E-2</v>
      </c>
      <c r="J774" s="15">
        <f t="shared" si="342"/>
        <v>2.5510204081632626E-2</v>
      </c>
      <c r="K774" s="15">
        <f t="shared" si="343"/>
        <v>3.7623762376237657E-2</v>
      </c>
      <c r="L774" s="15">
        <f t="shared" si="344"/>
        <v>5.1373689800064737E-2</v>
      </c>
      <c r="M774" s="16">
        <f t="shared" si="345"/>
        <v>1.3460350794979981E-2</v>
      </c>
      <c r="O774" s="13">
        <f t="shared" si="346"/>
        <v>5.3131310732814074E-3</v>
      </c>
      <c r="Q774" s="5">
        <f t="shared" si="347"/>
        <v>3801.4669024001414</v>
      </c>
      <c r="R774" s="6">
        <f t="shared" si="348"/>
        <v>2601.1699633110393</v>
      </c>
      <c r="T774" s="11">
        <f t="shared" si="349"/>
        <v>1.4614450251306299</v>
      </c>
      <c r="V774" s="9">
        <v>44099</v>
      </c>
      <c r="W774">
        <v>212821.55230000001</v>
      </c>
      <c r="X774">
        <v>92969.393100000001</v>
      </c>
      <c r="Y774">
        <v>8655.8495000000003</v>
      </c>
      <c r="Z774">
        <v>94306.590100000001</v>
      </c>
      <c r="AC774" s="24">
        <f t="shared" si="350"/>
        <v>-3.4607982440106579E-2</v>
      </c>
      <c r="AE774" s="5">
        <f t="shared" si="351"/>
        <v>910.00817007376929</v>
      </c>
      <c r="AF774" s="6">
        <f t="shared" si="352"/>
        <v>2601.1699633110393</v>
      </c>
      <c r="AH774" s="1">
        <f t="shared" si="353"/>
        <v>44099</v>
      </c>
      <c r="AI774">
        <f t="shared" si="354"/>
        <v>0.34984571670027143</v>
      </c>
      <c r="AJ774">
        <f t="shared" ca="1" si="355"/>
        <v>0.36109763492864794</v>
      </c>
      <c r="AK774">
        <f t="shared" ca="1" si="356"/>
        <v>0.36713912531730086</v>
      </c>
      <c r="AL774">
        <f t="shared" ca="1" si="357"/>
        <v>0.38268719709484189</v>
      </c>
      <c r="AM774">
        <f t="shared" ca="1" si="358"/>
        <v>0.43536663404138781</v>
      </c>
      <c r="AN774">
        <f t="shared" ca="1" si="359"/>
        <v>0.46959210890074815</v>
      </c>
    </row>
    <row r="775" spans="2:40">
      <c r="B775" s="1">
        <v>44106</v>
      </c>
      <c r="C775">
        <v>56</v>
      </c>
      <c r="D775">
        <v>64.55</v>
      </c>
      <c r="E775">
        <v>1.0329999999999999</v>
      </c>
      <c r="F775">
        <v>121.617</v>
      </c>
      <c r="G775">
        <v>43654.37</v>
      </c>
      <c r="I775" s="14">
        <f t="shared" si="341"/>
        <v>3.4928848641655907E-2</v>
      </c>
      <c r="J775" s="15">
        <f t="shared" si="342"/>
        <v>7.0480928689883982E-2</v>
      </c>
      <c r="K775" s="15">
        <f t="shared" si="343"/>
        <v>-1.4312977099236734E-2</v>
      </c>
      <c r="L775" s="15">
        <f t="shared" si="344"/>
        <v>6.8240109619843947E-2</v>
      </c>
      <c r="M775" s="16">
        <f t="shared" si="345"/>
        <v>3.8340296533622809E-2</v>
      </c>
      <c r="O775" s="13">
        <f t="shared" si="346"/>
        <v>3.9834227463036775E-2</v>
      </c>
      <c r="Q775" s="5">
        <f t="shared" si="347"/>
        <v>3952.8953996835544</v>
      </c>
      <c r="R775" s="6">
        <f t="shared" si="348"/>
        <v>2700.8995910387371</v>
      </c>
      <c r="T775" s="11">
        <f t="shared" si="349"/>
        <v>1.4635477056602881</v>
      </c>
      <c r="V775" s="9">
        <v>44106</v>
      </c>
      <c r="W775">
        <v>220255.16409999999</v>
      </c>
      <c r="X775">
        <v>99521.962299999999</v>
      </c>
      <c r="Y775">
        <v>8529.9462999999996</v>
      </c>
      <c r="Z775">
        <v>100742.0019</v>
      </c>
      <c r="AC775" s="24">
        <f t="shared" si="350"/>
        <v>4.9657771088602969E-2</v>
      </c>
      <c r="AE775" s="5">
        <f t="shared" si="351"/>
        <v>955.19714747205103</v>
      </c>
      <c r="AF775" s="6">
        <f t="shared" si="352"/>
        <v>2700.8995910387371</v>
      </c>
      <c r="AH775" s="1">
        <f t="shared" si="353"/>
        <v>44106</v>
      </c>
      <c r="AI775">
        <f t="shared" si="354"/>
        <v>0.35365888855745742</v>
      </c>
      <c r="AJ775">
        <f t="shared" ca="1" si="355"/>
        <v>0.36105316488458411</v>
      </c>
      <c r="AK775">
        <f t="shared" ca="1" si="356"/>
        <v>0.36629619281961023</v>
      </c>
      <c r="AL775">
        <f t="shared" ca="1" si="357"/>
        <v>0.38067598413747311</v>
      </c>
      <c r="AM775">
        <f t="shared" ca="1" si="358"/>
        <v>0.4350049685305109</v>
      </c>
      <c r="AN775">
        <f t="shared" ca="1" si="359"/>
        <v>0.46801552071606223</v>
      </c>
    </row>
    <row r="776" spans="2:40">
      <c r="B776" s="1">
        <v>44113</v>
      </c>
      <c r="C776">
        <v>61.06</v>
      </c>
      <c r="D776">
        <v>66.650000000000006</v>
      </c>
      <c r="E776">
        <v>0.998</v>
      </c>
      <c r="F776">
        <v>128.523</v>
      </c>
      <c r="G776">
        <v>45856.11</v>
      </c>
      <c r="I776" s="14">
        <f t="shared" si="341"/>
        <v>9.0357142857142803E-2</v>
      </c>
      <c r="J776" s="15">
        <f t="shared" si="342"/>
        <v>3.2532920216886252E-2</v>
      </c>
      <c r="K776" s="15">
        <f t="shared" si="343"/>
        <v>-3.3881897386253579E-2</v>
      </c>
      <c r="L776" s="15">
        <f t="shared" si="344"/>
        <v>5.678482448999711E-2</v>
      </c>
      <c r="M776" s="16">
        <f t="shared" si="345"/>
        <v>5.0435729573007126E-2</v>
      </c>
      <c r="O776" s="13">
        <f t="shared" si="346"/>
        <v>3.6448247544443146E-2</v>
      </c>
      <c r="Q776" s="5">
        <f t="shared" si="347"/>
        <v>4096.9715097285116</v>
      </c>
      <c r="R776" s="6">
        <f t="shared" si="348"/>
        <v>2837.1214324162124</v>
      </c>
      <c r="T776" s="11">
        <f t="shared" si="349"/>
        <v>1.4440592718089467</v>
      </c>
      <c r="V776" s="9">
        <v>44113</v>
      </c>
      <c r="W776">
        <v>240156.79139999999</v>
      </c>
      <c r="X776">
        <v>102759.7023</v>
      </c>
      <c r="Y776">
        <v>8246.6638999999996</v>
      </c>
      <c r="Z776">
        <v>106462.3679</v>
      </c>
      <c r="AC776" s="24">
        <f t="shared" si="350"/>
        <v>6.6591388281149758E-2</v>
      </c>
      <c r="AE776" s="5">
        <f t="shared" si="351"/>
        <v>1018.8050516044091</v>
      </c>
      <c r="AF776" s="6">
        <f t="shared" si="352"/>
        <v>2837.1214324162124</v>
      </c>
      <c r="AH776" s="1">
        <f t="shared" si="353"/>
        <v>44113</v>
      </c>
      <c r="AI776">
        <f t="shared" si="354"/>
        <v>0.3590981478493685</v>
      </c>
      <c r="AJ776">
        <f t="shared" ca="1" si="355"/>
        <v>0.36026720519867395</v>
      </c>
      <c r="AK776">
        <f t="shared" ca="1" si="356"/>
        <v>0.36441553607638155</v>
      </c>
      <c r="AL776">
        <f t="shared" ca="1" si="357"/>
        <v>0.37969810878562715</v>
      </c>
      <c r="AM776">
        <f t="shared" ca="1" si="358"/>
        <v>0.42523025796905012</v>
      </c>
      <c r="AN776">
        <f t="shared" ca="1" si="359"/>
        <v>0.46492865731394228</v>
      </c>
    </row>
    <row r="777" spans="2:40">
      <c r="B777" s="1">
        <v>44120</v>
      </c>
      <c r="C777">
        <v>60.7</v>
      </c>
      <c r="D777">
        <v>78.099999999999994</v>
      </c>
      <c r="E777">
        <v>1.036</v>
      </c>
      <c r="F777">
        <v>151.87700000000001</v>
      </c>
      <c r="G777">
        <v>49024.09</v>
      </c>
      <c r="I777" s="14">
        <f t="shared" si="341"/>
        <v>-5.8958401572224428E-3</v>
      </c>
      <c r="J777" s="15">
        <f t="shared" si="342"/>
        <v>0.17179294823705904</v>
      </c>
      <c r="K777" s="15">
        <f t="shared" si="343"/>
        <v>3.8076152304609145E-2</v>
      </c>
      <c r="L777" s="15">
        <f t="shared" si="344"/>
        <v>0.18171066657329837</v>
      </c>
      <c r="M777" s="16">
        <f t="shared" si="345"/>
        <v>6.9085232044322931E-2</v>
      </c>
      <c r="O777" s="13">
        <f t="shared" si="346"/>
        <v>9.6420981739436029E-2</v>
      </c>
      <c r="Q777" s="5">
        <f t="shared" si="347"/>
        <v>4492.0055248550343</v>
      </c>
      <c r="R777" s="6">
        <f t="shared" si="348"/>
        <v>3033.1246249126084</v>
      </c>
      <c r="T777" s="11">
        <f t="shared" si="349"/>
        <v>1.4809828412455883</v>
      </c>
      <c r="V777" s="9">
        <v>44120</v>
      </c>
      <c r="W777">
        <v>238740.86540000001</v>
      </c>
      <c r="X777">
        <v>120413.09450000001</v>
      </c>
      <c r="Y777">
        <v>8561.4220999999998</v>
      </c>
      <c r="Z777">
        <v>125808.3281</v>
      </c>
      <c r="AC777" s="24">
        <f t="shared" si="350"/>
        <v>7.8441461915471161E-2</v>
      </c>
      <c r="AE777" s="5">
        <f t="shared" si="351"/>
        <v>1098.7216092591259</v>
      </c>
      <c r="AF777" s="6">
        <f t="shared" si="352"/>
        <v>3033.1246249126084</v>
      </c>
      <c r="AH777" s="1">
        <f t="shared" si="353"/>
        <v>44120</v>
      </c>
      <c r="AI777">
        <f t="shared" si="354"/>
        <v>0.36224083911183924</v>
      </c>
      <c r="AJ777">
        <f t="shared" ca="1" si="355"/>
        <v>0.35920636290802249</v>
      </c>
      <c r="AK777">
        <f t="shared" ca="1" si="356"/>
        <v>0.36275694704003253</v>
      </c>
      <c r="AL777">
        <f t="shared" ca="1" si="357"/>
        <v>0.37853690048811406</v>
      </c>
      <c r="AM777">
        <f t="shared" ca="1" si="358"/>
        <v>0.42195058969426225</v>
      </c>
      <c r="AN777">
        <f t="shared" ca="1" si="359"/>
        <v>0.44366281572490823</v>
      </c>
    </row>
    <row r="778" spans="2:40">
      <c r="B778" s="1">
        <v>44127</v>
      </c>
      <c r="C778">
        <v>64.05</v>
      </c>
      <c r="D778">
        <v>85.45</v>
      </c>
      <c r="E778">
        <v>1.093</v>
      </c>
      <c r="F778">
        <v>166.50399999999999</v>
      </c>
      <c r="G778">
        <v>52512.6</v>
      </c>
      <c r="I778" s="14">
        <f t="shared" si="341"/>
        <v>5.5189456342668697E-2</v>
      </c>
      <c r="J778" s="15">
        <f t="shared" si="342"/>
        <v>9.4110115236875957E-2</v>
      </c>
      <c r="K778" s="15">
        <f t="shared" si="343"/>
        <v>5.5019305019304854E-2</v>
      </c>
      <c r="L778" s="15">
        <f t="shared" si="344"/>
        <v>9.6308196764486986E-2</v>
      </c>
      <c r="M778" s="16">
        <f t="shared" si="345"/>
        <v>7.1159097496761303E-2</v>
      </c>
      <c r="O778" s="13">
        <f t="shared" si="346"/>
        <v>7.5156768340834124E-2</v>
      </c>
      <c r="Q778" s="5">
        <f t="shared" si="347"/>
        <v>4829.6101434723105</v>
      </c>
      <c r="R778" s="6">
        <f t="shared" si="348"/>
        <v>3248.9590358165924</v>
      </c>
      <c r="T778" s="11">
        <f t="shared" si="349"/>
        <v>1.4865100145094436</v>
      </c>
      <c r="V778" s="9">
        <v>44127</v>
      </c>
      <c r="W778">
        <v>251916.84390000001</v>
      </c>
      <c r="X778">
        <v>131745.18470000001</v>
      </c>
      <c r="Y778">
        <v>9033.5593000000008</v>
      </c>
      <c r="Z778">
        <v>137924.3811</v>
      </c>
      <c r="AC778" s="24">
        <f t="shared" si="350"/>
        <v>7.516454573438118E-2</v>
      </c>
      <c r="AE778" s="5">
        <f t="shared" si="351"/>
        <v>1181.3065199076364</v>
      </c>
      <c r="AF778" s="6">
        <f t="shared" si="352"/>
        <v>3248.9590358165924</v>
      </c>
      <c r="AH778" s="1">
        <f t="shared" si="353"/>
        <v>44127</v>
      </c>
      <c r="AI778">
        <f t="shared" si="354"/>
        <v>0.36359538759488458</v>
      </c>
      <c r="AJ778">
        <f t="shared" ca="1" si="355"/>
        <v>0.35920636290802249</v>
      </c>
      <c r="AK778">
        <f t="shared" ca="1" si="356"/>
        <v>0.3622179007103139</v>
      </c>
      <c r="AL778">
        <f t="shared" ca="1" si="357"/>
        <v>0.37787506630069256</v>
      </c>
      <c r="AM778">
        <f t="shared" ca="1" si="358"/>
        <v>0.4203045743009256</v>
      </c>
      <c r="AN778">
        <f t="shared" ca="1" si="359"/>
        <v>0.4384578407866756</v>
      </c>
    </row>
    <row r="779" spans="2:40">
      <c r="B779" s="1">
        <v>44134</v>
      </c>
      <c r="C779">
        <v>51.04</v>
      </c>
      <c r="D779">
        <v>73.05</v>
      </c>
      <c r="E779">
        <v>0.90700000000000003</v>
      </c>
      <c r="F779">
        <v>146.69800000000001</v>
      </c>
      <c r="G779">
        <v>45290.02</v>
      </c>
      <c r="I779" s="14">
        <f t="shared" si="341"/>
        <v>-0.20312256049960964</v>
      </c>
      <c r="J779" s="15">
        <f t="shared" si="342"/>
        <v>-0.14511410181392637</v>
      </c>
      <c r="K779" s="15">
        <f t="shared" si="343"/>
        <v>-0.17017383348581883</v>
      </c>
      <c r="L779" s="15">
        <f t="shared" si="344"/>
        <v>-0.11895209724691291</v>
      </c>
      <c r="M779" s="16">
        <f t="shared" si="345"/>
        <v>-0.13753994279468174</v>
      </c>
      <c r="O779" s="13">
        <f t="shared" si="346"/>
        <v>-0.15934064826156694</v>
      </c>
      <c r="Q779" s="5">
        <f t="shared" si="347"/>
        <v>4060.0569323607933</v>
      </c>
      <c r="R779" s="6">
        <f t="shared" si="348"/>
        <v>2802.0973958881141</v>
      </c>
      <c r="T779" s="11">
        <f t="shared" si="349"/>
        <v>1.4489349793189374</v>
      </c>
      <c r="V779" s="9">
        <v>44134</v>
      </c>
      <c r="W779">
        <v>200746.84950000001</v>
      </c>
      <c r="X779">
        <v>112627.10060000001</v>
      </c>
      <c r="Y779">
        <v>7491.2443000000003</v>
      </c>
      <c r="Z779">
        <v>121518.05349999999</v>
      </c>
      <c r="AC779" s="24">
        <f t="shared" si="350"/>
        <v>-0.16628048975938323</v>
      </c>
      <c r="AE779" s="5">
        <f t="shared" si="351"/>
        <v>984.87829322144194</v>
      </c>
      <c r="AF779" s="6">
        <f t="shared" si="352"/>
        <v>2802.0973958881141</v>
      </c>
      <c r="AH779" s="1">
        <f t="shared" si="353"/>
        <v>44134</v>
      </c>
      <c r="AI779">
        <f t="shared" si="354"/>
        <v>0.35147896524463546</v>
      </c>
      <c r="AJ779">
        <f t="shared" ca="1" si="355"/>
        <v>0.35920636290802249</v>
      </c>
      <c r="AK779">
        <f t="shared" ca="1" si="356"/>
        <v>0.3622179007103139</v>
      </c>
      <c r="AL779">
        <f t="shared" ca="1" si="357"/>
        <v>0.37600143236653433</v>
      </c>
      <c r="AM779">
        <f t="shared" ca="1" si="358"/>
        <v>0.41959009593863206</v>
      </c>
      <c r="AN779">
        <f t="shared" ca="1" si="359"/>
        <v>0.438090303709813</v>
      </c>
    </row>
    <row r="780" spans="2:40">
      <c r="B780" s="1">
        <v>44141</v>
      </c>
      <c r="C780">
        <v>55.54</v>
      </c>
      <c r="D780">
        <v>78.599999999999994</v>
      </c>
      <c r="E780">
        <v>1.01</v>
      </c>
      <c r="F780">
        <v>153.46</v>
      </c>
      <c r="G780">
        <v>48492.54</v>
      </c>
      <c r="I780" s="14">
        <f t="shared" si="341"/>
        <v>8.8166144200626961E-2</v>
      </c>
      <c r="J780" s="15">
        <f t="shared" si="342"/>
        <v>7.5975359342915771E-2</v>
      </c>
      <c r="K780" s="15">
        <f t="shared" si="343"/>
        <v>0.11356119073869908</v>
      </c>
      <c r="L780" s="15">
        <f t="shared" si="344"/>
        <v>4.6094697950892272E-2</v>
      </c>
      <c r="M780" s="16">
        <f t="shared" si="345"/>
        <v>7.0711384097423835E-2</v>
      </c>
      <c r="O780" s="13">
        <f t="shared" si="346"/>
        <v>8.0949348058283521E-2</v>
      </c>
      <c r="Q780" s="5">
        <f t="shared" si="347"/>
        <v>4388.7158941149137</v>
      </c>
      <c r="R780" s="6">
        <f t="shared" si="348"/>
        <v>3000.2375811271495</v>
      </c>
      <c r="T780" s="11">
        <f t="shared" si="349"/>
        <v>1.4627894543158584</v>
      </c>
      <c r="V780" s="9">
        <v>44141</v>
      </c>
      <c r="W780">
        <v>218445.9252</v>
      </c>
      <c r="X780">
        <v>121183.985</v>
      </c>
      <c r="Y780">
        <v>8341.0913999999993</v>
      </c>
      <c r="Z780">
        <v>127119.2453</v>
      </c>
      <c r="AC780" s="24">
        <f t="shared" si="350"/>
        <v>7.3935920653472015E-2</v>
      </c>
      <c r="AE780" s="5">
        <f t="shared" si="351"/>
        <v>1057.6961765623894</v>
      </c>
      <c r="AF780" s="6">
        <f t="shared" si="352"/>
        <v>3000.2375811271495</v>
      </c>
      <c r="AH780" s="1">
        <f t="shared" si="353"/>
        <v>44141</v>
      </c>
      <c r="AI780">
        <f t="shared" si="354"/>
        <v>0.35253747343736258</v>
      </c>
      <c r="AJ780">
        <f t="shared" ca="1" si="355"/>
        <v>0.35858461342903136</v>
      </c>
      <c r="AK780">
        <f t="shared" ca="1" si="356"/>
        <v>0.36209896251814744</v>
      </c>
      <c r="AL780">
        <f t="shared" ca="1" si="357"/>
        <v>0.3727521077395497</v>
      </c>
      <c r="AM780">
        <f t="shared" ca="1" si="358"/>
        <v>0.41803501618133254</v>
      </c>
      <c r="AN780">
        <f t="shared" ca="1" si="359"/>
        <v>0.43745819535100189</v>
      </c>
    </row>
    <row r="781" spans="2:40">
      <c r="B781" s="1">
        <v>44148</v>
      </c>
      <c r="C781">
        <v>67.385000000000005</v>
      </c>
      <c r="D781">
        <v>78.349999999999994</v>
      </c>
      <c r="E781">
        <v>1.0329999999999999</v>
      </c>
      <c r="F781">
        <v>151.59</v>
      </c>
      <c r="G781">
        <v>49895.5</v>
      </c>
      <c r="I781" s="14">
        <f t="shared" si="341"/>
        <v>0.21326971552034579</v>
      </c>
      <c r="J781" s="15">
        <f t="shared" si="342"/>
        <v>-3.1806615776081015E-3</v>
      </c>
      <c r="K781" s="15">
        <f t="shared" si="343"/>
        <v>2.2772277227722793E-2</v>
      </c>
      <c r="L781" s="15">
        <f t="shared" si="344"/>
        <v>-1.2185585820409295E-2</v>
      </c>
      <c r="M781" s="16">
        <f t="shared" si="345"/>
        <v>2.8931460385453134E-2</v>
      </c>
      <c r="O781" s="13">
        <f t="shared" si="346"/>
        <v>5.5168936337512797E-2</v>
      </c>
      <c r="Q781" s="5">
        <f t="shared" si="347"/>
        <v>4630.8366818807699</v>
      </c>
      <c r="R781" s="6">
        <f t="shared" si="348"/>
        <v>3087.0388358524774</v>
      </c>
      <c r="T781" s="11">
        <f t="shared" si="349"/>
        <v>1.5000901926139769</v>
      </c>
      <c r="V781" s="9">
        <v>44148</v>
      </c>
      <c r="W781">
        <v>265033.82559999998</v>
      </c>
      <c r="X781">
        <v>120798.5398</v>
      </c>
      <c r="Y781">
        <v>8529.9462999999996</v>
      </c>
      <c r="Z781">
        <v>125569.9795</v>
      </c>
      <c r="AC781" s="24">
        <f t="shared" si="350"/>
        <v>9.4389178781067437E-2</v>
      </c>
      <c r="AE781" s="5">
        <f t="shared" si="351"/>
        <v>1157.5312500679881</v>
      </c>
      <c r="AF781" s="6">
        <f t="shared" si="352"/>
        <v>3087.0388358524774</v>
      </c>
      <c r="AH781" s="1">
        <f t="shared" si="353"/>
        <v>44148</v>
      </c>
      <c r="AI781">
        <f t="shared" si="354"/>
        <v>0.37496491350370043</v>
      </c>
      <c r="AJ781">
        <f t="shared" ca="1" si="355"/>
        <v>0.35819964404038446</v>
      </c>
      <c r="AK781">
        <f t="shared" ca="1" si="356"/>
        <v>0.36183418837382353</v>
      </c>
      <c r="AL781">
        <f t="shared" ca="1" si="357"/>
        <v>0.37060406080050307</v>
      </c>
      <c r="AM781">
        <f t="shared" ca="1" si="358"/>
        <v>0.41672799499637014</v>
      </c>
      <c r="AN781">
        <f t="shared" ca="1" si="359"/>
        <v>0.43541975237054514</v>
      </c>
    </row>
    <row r="782" spans="2:40">
      <c r="B782" s="1">
        <v>44155</v>
      </c>
      <c r="C782">
        <v>72.745000000000005</v>
      </c>
      <c r="D782">
        <v>80.599999999999994</v>
      </c>
      <c r="E782">
        <v>0.97199999999999998</v>
      </c>
      <c r="F782">
        <v>154.899</v>
      </c>
      <c r="G782">
        <v>51492.34</v>
      </c>
      <c r="I782" s="14">
        <f t="shared" si="341"/>
        <v>7.9542924983304841E-2</v>
      </c>
      <c r="J782" s="15">
        <f t="shared" si="342"/>
        <v>2.8717294192724951E-2</v>
      </c>
      <c r="K782" s="15">
        <f t="shared" si="343"/>
        <v>-5.9051306873184828E-2</v>
      </c>
      <c r="L782" s="15">
        <f t="shared" si="344"/>
        <v>2.1828616663368328E-2</v>
      </c>
      <c r="M782" s="16">
        <f t="shared" si="345"/>
        <v>3.2003687707308215E-2</v>
      </c>
      <c r="O782" s="13">
        <f t="shared" si="346"/>
        <v>1.7759382241553323E-2</v>
      </c>
      <c r="Q782" s="5">
        <f t="shared" si="347"/>
        <v>4713.0774806124973</v>
      </c>
      <c r="R782" s="6">
        <f t="shared" si="348"/>
        <v>3185.8354626954324</v>
      </c>
      <c r="T782" s="11">
        <f t="shared" si="349"/>
        <v>1.4793850893432252</v>
      </c>
      <c r="V782" s="9">
        <v>44155</v>
      </c>
      <c r="W782">
        <v>286115.39130000002</v>
      </c>
      <c r="X782">
        <v>117313.40119999999</v>
      </c>
      <c r="Y782">
        <v>8026.3332</v>
      </c>
      <c r="Z782">
        <v>128310.98820000001</v>
      </c>
      <c r="AC782" s="24">
        <f t="shared" si="350"/>
        <v>5.1521876669287973E-2</v>
      </c>
      <c r="AE782" s="5">
        <f t="shared" si="351"/>
        <v>1217.1694323748377</v>
      </c>
      <c r="AF782" s="6">
        <f t="shared" si="352"/>
        <v>3185.8354626954324</v>
      </c>
      <c r="AH782" s="1">
        <f t="shared" si="353"/>
        <v>44155</v>
      </c>
      <c r="AI782">
        <f t="shared" si="354"/>
        <v>0.38205658974774231</v>
      </c>
      <c r="AJ782">
        <f t="shared" ca="1" si="355"/>
        <v>0.35819964404038446</v>
      </c>
      <c r="AK782">
        <f t="shared" ca="1" si="356"/>
        <v>0.36183418837382353</v>
      </c>
      <c r="AL782">
        <f t="shared" ca="1" si="357"/>
        <v>0.37060406080050307</v>
      </c>
      <c r="AM782">
        <f t="shared" ca="1" si="358"/>
        <v>0.41544277055064721</v>
      </c>
      <c r="AN782">
        <f t="shared" ca="1" si="359"/>
        <v>0.4353007058635518</v>
      </c>
    </row>
    <row r="783" spans="2:40">
      <c r="B783" s="1">
        <v>44162</v>
      </c>
      <c r="C783">
        <v>81.265000000000001</v>
      </c>
      <c r="D783">
        <v>82.9</v>
      </c>
      <c r="E783">
        <v>0.998</v>
      </c>
      <c r="F783">
        <v>158.59100000000001</v>
      </c>
      <c r="G783">
        <v>55427.27</v>
      </c>
      <c r="I783" s="14">
        <f t="shared" si="341"/>
        <v>0.11712145164616117</v>
      </c>
      <c r="J783" s="15">
        <f t="shared" si="342"/>
        <v>2.8535980148883588E-2</v>
      </c>
      <c r="K783" s="15">
        <f t="shared" si="343"/>
        <v>2.6748971193415683E-2</v>
      </c>
      <c r="L783" s="15">
        <f t="shared" si="344"/>
        <v>2.3834885957946916E-2</v>
      </c>
      <c r="M783" s="16">
        <f t="shared" si="345"/>
        <v>7.6417773983470161E-2</v>
      </c>
      <c r="O783" s="13">
        <f t="shared" si="346"/>
        <v>4.9060322236601839E-2</v>
      </c>
      <c r="Q783" s="5">
        <f t="shared" si="347"/>
        <v>4944.3025805374173</v>
      </c>
      <c r="R783" s="6">
        <f t="shared" si="348"/>
        <v>3429.2899170322162</v>
      </c>
      <c r="T783" s="11">
        <f t="shared" si="349"/>
        <v>1.4417861132068783</v>
      </c>
      <c r="V783" s="9">
        <v>44162</v>
      </c>
      <c r="W783">
        <v>319625.64120000001</v>
      </c>
      <c r="X783">
        <v>120661.054</v>
      </c>
      <c r="Y783">
        <v>8246.6638999999996</v>
      </c>
      <c r="Z783">
        <v>131369.79500000001</v>
      </c>
      <c r="AC783" s="24">
        <f t="shared" si="350"/>
        <v>7.4348640546737871E-2</v>
      </c>
      <c r="AE783" s="5">
        <f t="shared" si="351"/>
        <v>1307.6643249869517</v>
      </c>
      <c r="AF783" s="6">
        <f t="shared" si="352"/>
        <v>3429.2899170322162</v>
      </c>
      <c r="AH783" s="1">
        <f t="shared" si="353"/>
        <v>44162</v>
      </c>
      <c r="AI783">
        <f t="shared" si="354"/>
        <v>0.3813221852407957</v>
      </c>
      <c r="AJ783">
        <f t="shared" ca="1" si="355"/>
        <v>0.35819964404038446</v>
      </c>
      <c r="AK783">
        <f t="shared" ca="1" si="356"/>
        <v>0.36183418837382353</v>
      </c>
      <c r="AL783">
        <f t="shared" ca="1" si="357"/>
        <v>0.37060406080050307</v>
      </c>
      <c r="AM783">
        <f t="shared" ca="1" si="358"/>
        <v>0.4082230436182086</v>
      </c>
      <c r="AN783">
        <f t="shared" ca="1" si="359"/>
        <v>0.43360309467796915</v>
      </c>
    </row>
    <row r="784" spans="2:40">
      <c r="B784" s="1">
        <v>44169</v>
      </c>
      <c r="C784">
        <v>78.144999999999996</v>
      </c>
      <c r="D784">
        <v>82.45</v>
      </c>
      <c r="E784">
        <v>1.0289999999999999</v>
      </c>
      <c r="F784">
        <v>161.613</v>
      </c>
      <c r="G784">
        <v>54730.38</v>
      </c>
      <c r="I784" s="14">
        <f t="shared" si="341"/>
        <v>-3.8392912077770291E-2</v>
      </c>
      <c r="J784" s="15">
        <f t="shared" si="342"/>
        <v>-5.4282267792521433E-3</v>
      </c>
      <c r="K784" s="15">
        <f t="shared" si="343"/>
        <v>3.106212424849697E-2</v>
      </c>
      <c r="L784" s="15">
        <f t="shared" si="344"/>
        <v>1.9055305786582988E-2</v>
      </c>
      <c r="M784" s="16">
        <f t="shared" si="345"/>
        <v>-1.2573052939464646E-2</v>
      </c>
      <c r="O784" s="13">
        <f t="shared" si="346"/>
        <v>1.5740727945143806E-3</v>
      </c>
      <c r="Q784" s="5">
        <f t="shared" si="347"/>
        <v>4952.0852727172887</v>
      </c>
      <c r="R784" s="6">
        <f t="shared" si="348"/>
        <v>3386.1732733605977</v>
      </c>
      <c r="T784" s="11">
        <f t="shared" si="349"/>
        <v>1.462442962288993</v>
      </c>
      <c r="V784" s="9">
        <v>44169</v>
      </c>
      <c r="W784">
        <v>307354.28210000001</v>
      </c>
      <c r="X784">
        <v>120006.0785</v>
      </c>
      <c r="Y784">
        <v>8498.4704999999994</v>
      </c>
      <c r="Z784">
        <v>133872.4552</v>
      </c>
      <c r="AC784" s="24">
        <f t="shared" si="350"/>
        <v>-1.7532038098954407E-2</v>
      </c>
      <c r="AE784" s="5">
        <f t="shared" si="351"/>
        <v>1284.738304220637</v>
      </c>
      <c r="AF784" s="6">
        <f t="shared" si="352"/>
        <v>3386.1732733605977</v>
      </c>
      <c r="AH784" s="1">
        <f t="shared" si="353"/>
        <v>44169</v>
      </c>
      <c r="AI784">
        <f t="shared" si="354"/>
        <v>0.37940713616985178</v>
      </c>
      <c r="AJ784">
        <f t="shared" ca="1" si="355"/>
        <v>0.35819964404038446</v>
      </c>
      <c r="AK784">
        <f t="shared" ca="1" si="356"/>
        <v>0.36183418837382353</v>
      </c>
      <c r="AL784">
        <f t="shared" ca="1" si="357"/>
        <v>0.37060406080050307</v>
      </c>
      <c r="AM784">
        <f t="shared" ca="1" si="358"/>
        <v>0.39539011552774728</v>
      </c>
      <c r="AN784">
        <f t="shared" ca="1" si="359"/>
        <v>0.42200202329610537</v>
      </c>
    </row>
    <row r="785" spans="2:40">
      <c r="B785" s="1">
        <v>44176</v>
      </c>
      <c r="C785">
        <v>77.484999999999999</v>
      </c>
      <c r="D785">
        <v>80</v>
      </c>
      <c r="E785">
        <v>0.99099999999999999</v>
      </c>
      <c r="F785">
        <v>155.81</v>
      </c>
      <c r="G785">
        <v>53822.44</v>
      </c>
      <c r="I785" s="14">
        <f t="shared" si="341"/>
        <v>-8.4458378655063449E-3</v>
      </c>
      <c r="J785" s="15">
        <f t="shared" si="342"/>
        <v>-2.9714978775015166E-2</v>
      </c>
      <c r="K785" s="15">
        <f t="shared" si="343"/>
        <v>-3.6929057337220517E-2</v>
      </c>
      <c r="L785" s="15">
        <f t="shared" si="344"/>
        <v>-3.5906764926088797E-2</v>
      </c>
      <c r="M785" s="16">
        <f t="shared" si="345"/>
        <v>-1.6589323881909701E-2</v>
      </c>
      <c r="O785" s="13">
        <f t="shared" si="346"/>
        <v>-2.7749159725957706E-2</v>
      </c>
      <c r="Q785" s="5">
        <f t="shared" si="347"/>
        <v>4814.6690675080936</v>
      </c>
      <c r="R785" s="6">
        <f t="shared" si="348"/>
        <v>3329.9989482085525</v>
      </c>
      <c r="T785" s="11">
        <f t="shared" si="349"/>
        <v>1.4458470234947829</v>
      </c>
      <c r="V785" s="9">
        <v>44176</v>
      </c>
      <c r="W785">
        <v>304758.41769999999</v>
      </c>
      <c r="X785">
        <v>116440.1004</v>
      </c>
      <c r="Y785">
        <v>8183.7123000000001</v>
      </c>
      <c r="Z785">
        <v>129065.75870000001</v>
      </c>
      <c r="AC785" s="24">
        <f t="shared" si="350"/>
        <v>-1.9803388130528111E-2</v>
      </c>
      <c r="AE785" s="5">
        <f t="shared" si="351"/>
        <v>1259.2961329359994</v>
      </c>
      <c r="AF785" s="6">
        <f t="shared" si="352"/>
        <v>3329.9989482085525</v>
      </c>
      <c r="AH785" s="1">
        <f t="shared" si="353"/>
        <v>44176</v>
      </c>
      <c r="AI785">
        <f t="shared" si="354"/>
        <v>0.37816712633301763</v>
      </c>
      <c r="AJ785">
        <f t="shared" ca="1" si="355"/>
        <v>0.35819964404038446</v>
      </c>
      <c r="AK785">
        <f t="shared" ca="1" si="356"/>
        <v>0.36183418837382353</v>
      </c>
      <c r="AL785">
        <f t="shared" ca="1" si="357"/>
        <v>0.37060406080050307</v>
      </c>
      <c r="AM785">
        <f t="shared" ca="1" si="358"/>
        <v>0.38674054511911726</v>
      </c>
      <c r="AN785">
        <f t="shared" ca="1" si="359"/>
        <v>0.42171397644120301</v>
      </c>
    </row>
    <row r="786" spans="2:40">
      <c r="B786" s="1">
        <v>44183</v>
      </c>
      <c r="C786">
        <v>76.254999999999995</v>
      </c>
      <c r="D786">
        <v>81.400000000000006</v>
      </c>
      <c r="E786">
        <v>0.96799999999999997</v>
      </c>
      <c r="F786">
        <v>151.82900000000001</v>
      </c>
      <c r="G786">
        <v>52346.77</v>
      </c>
      <c r="I786" s="14">
        <f t="shared" si="341"/>
        <v>-1.5874040136800716E-2</v>
      </c>
      <c r="J786" s="15">
        <f t="shared" si="342"/>
        <v>1.7500000000000071E-2</v>
      </c>
      <c r="K786" s="15">
        <f t="shared" si="343"/>
        <v>-2.3208879919273451E-2</v>
      </c>
      <c r="L786" s="15">
        <f t="shared" si="344"/>
        <v>-2.5550349784994486E-2</v>
      </c>
      <c r="M786" s="16">
        <f t="shared" si="345"/>
        <v>-2.7417374611779177E-2</v>
      </c>
      <c r="O786" s="13">
        <f t="shared" si="346"/>
        <v>-1.1783317460267145E-2</v>
      </c>
      <c r="Q786" s="5">
        <f t="shared" si="347"/>
        <v>4757.9362934195169</v>
      </c>
      <c r="R786" s="6">
        <f t="shared" si="348"/>
        <v>3238.6991195886881</v>
      </c>
      <c r="T786" s="11">
        <f t="shared" si="349"/>
        <v>1.4690887043634269</v>
      </c>
      <c r="V786" s="9">
        <v>44183</v>
      </c>
      <c r="W786">
        <v>299920.6703</v>
      </c>
      <c r="X786">
        <v>118477.80220000001</v>
      </c>
      <c r="Y786">
        <v>7994.8573999999999</v>
      </c>
      <c r="Z786">
        <v>125768.6033</v>
      </c>
      <c r="AC786" s="24">
        <f t="shared" si="350"/>
        <v>-1.1259160739115901E-2</v>
      </c>
      <c r="AE786" s="5">
        <f t="shared" si="351"/>
        <v>1245.117515357126</v>
      </c>
      <c r="AF786" s="6">
        <f t="shared" si="352"/>
        <v>3238.6991195886881</v>
      </c>
      <c r="AH786" s="1">
        <f t="shared" si="353"/>
        <v>44183</v>
      </c>
      <c r="AI786">
        <f t="shared" si="354"/>
        <v>0.38444988848339051</v>
      </c>
      <c r="AJ786">
        <f t="shared" ca="1" si="355"/>
        <v>0.35819964404038446</v>
      </c>
      <c r="AK786">
        <f t="shared" ca="1" si="356"/>
        <v>0.36183418837382353</v>
      </c>
      <c r="AL786">
        <f t="shared" ca="1" si="357"/>
        <v>0.37060406080050307</v>
      </c>
      <c r="AM786">
        <f t="shared" ca="1" si="358"/>
        <v>0.38450019106971911</v>
      </c>
      <c r="AN786">
        <f t="shared" ca="1" si="359"/>
        <v>0.41973950980586067</v>
      </c>
    </row>
    <row r="787" spans="2:40">
      <c r="B787" s="1">
        <v>44190</v>
      </c>
      <c r="C787">
        <v>73.885000000000005</v>
      </c>
      <c r="D787">
        <v>76.599999999999994</v>
      </c>
      <c r="E787">
        <v>0.96799999999999997</v>
      </c>
      <c r="F787">
        <v>147.03399999999999</v>
      </c>
      <c r="G787">
        <v>51618.98</v>
      </c>
      <c r="I787" s="14">
        <f t="shared" si="341"/>
        <v>-3.1079929184971378E-2</v>
      </c>
      <c r="J787" s="15">
        <f t="shared" si="342"/>
        <v>-5.8968058968059123E-2</v>
      </c>
      <c r="K787" s="15">
        <f t="shared" si="343"/>
        <v>0</v>
      </c>
      <c r="L787" s="15">
        <f t="shared" si="344"/>
        <v>-3.1581581911229173E-2</v>
      </c>
      <c r="M787" s="16">
        <f t="shared" si="345"/>
        <v>-1.3903245606175729E-2</v>
      </c>
      <c r="O787" s="13">
        <f t="shared" si="346"/>
        <v>-3.0407392516064918E-2</v>
      </c>
      <c r="Q787" s="5">
        <f t="shared" si="347"/>
        <v>4613.2598569790789</v>
      </c>
      <c r="R787" s="6">
        <f t="shared" si="348"/>
        <v>3193.6706902845413</v>
      </c>
      <c r="T787" s="11">
        <f t="shared" si="349"/>
        <v>1.4445007968457946</v>
      </c>
      <c r="V787" s="9">
        <v>44190</v>
      </c>
      <c r="W787">
        <v>290599.15710000001</v>
      </c>
      <c r="X787">
        <v>111491.3961</v>
      </c>
      <c r="Y787">
        <v>7994.8573999999999</v>
      </c>
      <c r="Z787">
        <v>121796.1269</v>
      </c>
      <c r="AC787" s="24">
        <f t="shared" si="350"/>
        <v>-3.6728157897482225E-2</v>
      </c>
      <c r="AE787" s="5">
        <f t="shared" si="351"/>
        <v>1199.3866426521688</v>
      </c>
      <c r="AF787" s="6">
        <f t="shared" si="352"/>
        <v>3193.6706902845413</v>
      </c>
      <c r="AH787" s="1">
        <f t="shared" si="353"/>
        <v>44190</v>
      </c>
      <c r="AI787">
        <f t="shared" si="354"/>
        <v>0.3755511318999859</v>
      </c>
      <c r="AJ787">
        <f t="shared" ca="1" si="355"/>
        <v>0.35819964404038446</v>
      </c>
      <c r="AK787">
        <f t="shared" ca="1" si="356"/>
        <v>0.36183418837382353</v>
      </c>
      <c r="AL787">
        <f t="shared" ca="1" si="357"/>
        <v>0.37060406080050307</v>
      </c>
      <c r="AM787">
        <f t="shared" ca="1" si="358"/>
        <v>0.38435556788877223</v>
      </c>
      <c r="AN787">
        <f t="shared" ca="1" si="359"/>
        <v>0.41933294734858256</v>
      </c>
    </row>
    <row r="788" spans="2:40">
      <c r="B788" s="1">
        <v>44197</v>
      </c>
      <c r="C788">
        <v>69.385000000000005</v>
      </c>
      <c r="D788">
        <v>77.650000000000006</v>
      </c>
      <c r="E788">
        <v>0.94899999999999995</v>
      </c>
      <c r="F788">
        <v>146.88999999999999</v>
      </c>
      <c r="G788">
        <v>51226.49</v>
      </c>
      <c r="I788" s="14">
        <f t="shared" si="341"/>
        <v>-6.0905461189686649E-2</v>
      </c>
      <c r="J788" s="15">
        <f t="shared" si="342"/>
        <v>1.3707571801566676E-2</v>
      </c>
      <c r="K788" s="15">
        <f t="shared" si="343"/>
        <v>-1.9628099173553792E-2</v>
      </c>
      <c r="L788" s="15">
        <f t="shared" si="344"/>
        <v>-9.7936531686548811E-4</v>
      </c>
      <c r="M788" s="16">
        <f t="shared" si="345"/>
        <v>-7.6035985213191992E-3</v>
      </c>
      <c r="O788" s="13">
        <f t="shared" si="346"/>
        <v>-1.6951338469634813E-2</v>
      </c>
      <c r="Q788" s="5">
        <f t="shared" si="347"/>
        <v>4535.0589276950477</v>
      </c>
      <c r="R788" s="6">
        <f t="shared" si="348"/>
        <v>3169.3873005463133</v>
      </c>
      <c r="T788" s="11">
        <f t="shared" si="349"/>
        <v>1.4308945223934388</v>
      </c>
      <c r="V788" s="9">
        <v>44197</v>
      </c>
      <c r="W788">
        <v>272900.08140000002</v>
      </c>
      <c r="X788">
        <v>113019.6725</v>
      </c>
      <c r="Y788">
        <v>7837.4782999999998</v>
      </c>
      <c r="Z788">
        <v>121676.9526</v>
      </c>
      <c r="AC788" s="24">
        <f t="shared" si="350"/>
        <v>-3.0922310634916659E-2</v>
      </c>
      <c r="AE788" s="5">
        <f t="shared" si="351"/>
        <v>1162.2988363167087</v>
      </c>
      <c r="AF788" s="6">
        <f t="shared" si="352"/>
        <v>3169.3873005463133</v>
      </c>
      <c r="AH788" s="1">
        <f t="shared" si="353"/>
        <v>44197</v>
      </c>
      <c r="AI788">
        <f t="shared" si="354"/>
        <v>0.36672666547138655</v>
      </c>
      <c r="AJ788">
        <f t="shared" ca="1" si="355"/>
        <v>0.35819964404038446</v>
      </c>
      <c r="AK788">
        <f t="shared" ca="1" si="356"/>
        <v>0.36183418837382353</v>
      </c>
      <c r="AL788">
        <f t="shared" ca="1" si="357"/>
        <v>0.37060406080050307</v>
      </c>
      <c r="AM788">
        <f t="shared" ca="1" si="358"/>
        <v>0.38262347423344828</v>
      </c>
      <c r="AN788">
        <f t="shared" ca="1" si="359"/>
        <v>0.41742810296758753</v>
      </c>
    </row>
    <row r="789" spans="2:40">
      <c r="B789" s="1">
        <v>44204</v>
      </c>
      <c r="C789">
        <v>68.97</v>
      </c>
      <c r="D789">
        <v>76.7</v>
      </c>
      <c r="E789">
        <v>0.91800000000000004</v>
      </c>
      <c r="F789">
        <v>149.33600000000001</v>
      </c>
      <c r="G789">
        <v>51673.77</v>
      </c>
      <c r="I789" s="14">
        <f t="shared" si="341"/>
        <v>-5.9811198385819608E-3</v>
      </c>
      <c r="J789" s="15">
        <f t="shared" si="342"/>
        <v>-1.2234385061171915E-2</v>
      </c>
      <c r="K789" s="15">
        <f t="shared" si="343"/>
        <v>-3.2665964172813422E-2</v>
      </c>
      <c r="L789" s="15">
        <f t="shared" si="344"/>
        <v>1.6651916400027389E-2</v>
      </c>
      <c r="M789" s="16">
        <f t="shared" si="345"/>
        <v>8.7314200133563613E-3</v>
      </c>
      <c r="O789" s="13">
        <f t="shared" si="346"/>
        <v>-8.5573881681349773E-3</v>
      </c>
      <c r="Q789" s="5">
        <f t="shared" si="347"/>
        <v>4496.2506680853949</v>
      </c>
      <c r="R789" s="6">
        <f t="shared" si="348"/>
        <v>3197.0605522523811</v>
      </c>
      <c r="T789" s="11">
        <f t="shared" si="349"/>
        <v>1.4063701936823541</v>
      </c>
      <c r="V789" s="9">
        <v>44204</v>
      </c>
      <c r="W789">
        <v>271267.8333</v>
      </c>
      <c r="X789">
        <v>111636.9463</v>
      </c>
      <c r="Y789">
        <v>7585.6718000000001</v>
      </c>
      <c r="Z789">
        <v>123702.91559999999</v>
      </c>
      <c r="AC789" s="24">
        <f t="shared" si="350"/>
        <v>-2.4151262435095316E-3</v>
      </c>
      <c r="AE789" s="5">
        <f t="shared" si="351"/>
        <v>1159.4917378943196</v>
      </c>
      <c r="AF789" s="6">
        <f t="shared" si="352"/>
        <v>3197.0605522523811</v>
      </c>
      <c r="AH789" s="1">
        <f t="shared" si="353"/>
        <v>44204</v>
      </c>
      <c r="AI789">
        <f t="shared" si="354"/>
        <v>0.36267431252668603</v>
      </c>
      <c r="AJ789">
        <f t="shared" ca="1" si="355"/>
        <v>0.35819964404038446</v>
      </c>
      <c r="AK789">
        <f t="shared" ca="1" si="356"/>
        <v>0.36183418837382353</v>
      </c>
      <c r="AL789">
        <f t="shared" ca="1" si="357"/>
        <v>0.36987965106264875</v>
      </c>
      <c r="AM789">
        <f t="shared" ca="1" si="358"/>
        <v>0.38150578636753235</v>
      </c>
      <c r="AN789">
        <f t="shared" ca="1" si="359"/>
        <v>0.41632326241320128</v>
      </c>
    </row>
    <row r="790" spans="2:40">
      <c r="B790" s="1">
        <v>44211</v>
      </c>
      <c r="C790">
        <v>61.54</v>
      </c>
      <c r="D790">
        <v>77.8</v>
      </c>
      <c r="E790">
        <v>0.90700000000000003</v>
      </c>
      <c r="F790">
        <v>151.11000000000001</v>
      </c>
      <c r="G790">
        <v>50500.83</v>
      </c>
      <c r="I790" s="14">
        <f t="shared" si="341"/>
        <v>-0.10772799768015073</v>
      </c>
      <c r="J790" s="15">
        <f t="shared" si="342"/>
        <v>1.4341590612777066E-2</v>
      </c>
      <c r="K790" s="15">
        <f t="shared" si="343"/>
        <v>-1.1982570806100212E-2</v>
      </c>
      <c r="L790" s="15">
        <f t="shared" si="344"/>
        <v>1.1879252156211439E-2</v>
      </c>
      <c r="M790" s="16">
        <f t="shared" si="345"/>
        <v>-2.2698943777471503E-2</v>
      </c>
      <c r="O790" s="13">
        <f t="shared" si="346"/>
        <v>-2.337243142931561E-2</v>
      </c>
      <c r="Q790" s="5">
        <f t="shared" si="347"/>
        <v>4391.1623576565544</v>
      </c>
      <c r="R790" s="6">
        <f t="shared" si="348"/>
        <v>3124.4906545236322</v>
      </c>
      <c r="T790" s="11">
        <f t="shared" si="349"/>
        <v>1.4054010215389945</v>
      </c>
      <c r="V790" s="9">
        <v>44211</v>
      </c>
      <c r="W790">
        <v>242044.69279999999</v>
      </c>
      <c r="X790">
        <v>113237.9976</v>
      </c>
      <c r="Y790">
        <v>7491.2443000000003</v>
      </c>
      <c r="Z790">
        <v>125172.73179999999</v>
      </c>
      <c r="AC790" s="24">
        <f t="shared" si="350"/>
        <v>-5.1038166849653531E-2</v>
      </c>
      <c r="AE790" s="5">
        <f t="shared" si="351"/>
        <v>1100.3134051148745</v>
      </c>
      <c r="AF790" s="6">
        <f t="shared" si="352"/>
        <v>3124.4906545236322</v>
      </c>
      <c r="AH790" s="1">
        <f t="shared" si="353"/>
        <v>44211</v>
      </c>
      <c r="AI790">
        <f t="shared" si="354"/>
        <v>0.35215768801287423</v>
      </c>
      <c r="AJ790">
        <f t="shared" ca="1" si="355"/>
        <v>0.35819964404038446</v>
      </c>
      <c r="AK790">
        <f t="shared" ca="1" si="356"/>
        <v>0.36183418837382353</v>
      </c>
      <c r="AL790">
        <f t="shared" ca="1" si="357"/>
        <v>0.36976214418586667</v>
      </c>
      <c r="AM790">
        <f t="shared" ca="1" si="358"/>
        <v>0.38111824618453716</v>
      </c>
      <c r="AN790">
        <f t="shared" ca="1" si="359"/>
        <v>0.4141866430054707</v>
      </c>
    </row>
    <row r="791" spans="2:40">
      <c r="B791" s="1">
        <v>44218</v>
      </c>
      <c r="C791">
        <v>56.04</v>
      </c>
      <c r="D791">
        <v>74.55</v>
      </c>
      <c r="E791">
        <v>0.85699999999999998</v>
      </c>
      <c r="F791">
        <v>147.465</v>
      </c>
      <c r="G791">
        <v>48470.91</v>
      </c>
      <c r="I791" s="14">
        <f t="shared" si="341"/>
        <v>-8.9372765680857946E-2</v>
      </c>
      <c r="J791" s="15">
        <f t="shared" si="342"/>
        <v>-4.1773778920308535E-2</v>
      </c>
      <c r="K791" s="15">
        <f t="shared" si="343"/>
        <v>-5.5126791620727755E-2</v>
      </c>
      <c r="L791" s="15">
        <f t="shared" si="344"/>
        <v>-2.4121500893388936E-2</v>
      </c>
      <c r="M791" s="16">
        <f t="shared" si="345"/>
        <v>-4.0195775000133604E-2</v>
      </c>
      <c r="O791" s="13">
        <f t="shared" si="346"/>
        <v>-5.2598709278820793E-2</v>
      </c>
      <c r="Q791" s="5">
        <f t="shared" si="347"/>
        <v>4160.1928854100761</v>
      </c>
      <c r="R791" s="6">
        <f t="shared" si="348"/>
        <v>2998.8993311843801</v>
      </c>
      <c r="T791" s="11">
        <f t="shared" si="349"/>
        <v>1.38723992571203</v>
      </c>
      <c r="V791" s="9">
        <v>44218</v>
      </c>
      <c r="W791">
        <v>220412.48920000001</v>
      </c>
      <c r="X791">
        <v>108507.6186</v>
      </c>
      <c r="Y791">
        <v>7082.0586999999996</v>
      </c>
      <c r="Z791">
        <v>122153.6498</v>
      </c>
      <c r="AC791" s="24">
        <f t="shared" si="350"/>
        <v>-6.1061806877777229E-2</v>
      </c>
      <c r="AE791" s="5">
        <f t="shared" si="351"/>
        <v>1033.1262804667206</v>
      </c>
      <c r="AF791" s="6">
        <f t="shared" si="352"/>
        <v>2998.8993311843801</v>
      </c>
      <c r="AH791" s="1">
        <f t="shared" si="353"/>
        <v>44218</v>
      </c>
      <c r="AI791">
        <f t="shared" si="354"/>
        <v>0.34450182095932497</v>
      </c>
      <c r="AJ791">
        <f t="shared" ca="1" si="355"/>
        <v>0.35781170404591989</v>
      </c>
      <c r="AK791">
        <f t="shared" ca="1" si="356"/>
        <v>0.36141576982753842</v>
      </c>
      <c r="AL791">
        <f t="shared" ca="1" si="357"/>
        <v>0.36905162329190089</v>
      </c>
      <c r="AM791">
        <f t="shared" ca="1" si="358"/>
        <v>0.38048884295665086</v>
      </c>
      <c r="AN791">
        <f t="shared" ca="1" si="359"/>
        <v>0.40452412007705973</v>
      </c>
    </row>
    <row r="792" spans="2:40">
      <c r="B792" s="1">
        <v>44225</v>
      </c>
      <c r="C792">
        <v>58.825000000000003</v>
      </c>
      <c r="D792">
        <v>78.45</v>
      </c>
      <c r="E792">
        <v>0.92200000000000004</v>
      </c>
      <c r="F792">
        <v>145.45099999999999</v>
      </c>
      <c r="G792">
        <v>48257.14</v>
      </c>
      <c r="I792" s="14">
        <f t="shared" si="341"/>
        <v>4.9696645253390459E-2</v>
      </c>
      <c r="J792" s="15">
        <f t="shared" si="342"/>
        <v>5.2313883299798913E-2</v>
      </c>
      <c r="K792" s="15">
        <f t="shared" si="343"/>
        <v>7.5845974329054933E-2</v>
      </c>
      <c r="L792" s="15">
        <f t="shared" si="344"/>
        <v>-1.3657478045637994E-2</v>
      </c>
      <c r="M792" s="16">
        <f t="shared" si="345"/>
        <v>-4.4102741211172747E-3</v>
      </c>
      <c r="O792" s="13">
        <f t="shared" si="346"/>
        <v>4.1049756209151578E-2</v>
      </c>
      <c r="Q792" s="5">
        <f t="shared" si="347"/>
        <v>4330.9677891392066</v>
      </c>
      <c r="R792" s="6">
        <f t="shared" si="348"/>
        <v>2985.6733630722219</v>
      </c>
      <c r="T792" s="11">
        <f t="shared" si="349"/>
        <v>1.4505832562617276</v>
      </c>
      <c r="V792" s="9">
        <v>44225</v>
      </c>
      <c r="W792">
        <v>231366.25049999999</v>
      </c>
      <c r="X792">
        <v>114184.0735</v>
      </c>
      <c r="Y792">
        <v>7617.1476000000002</v>
      </c>
      <c r="Z792">
        <v>120485.20970000001</v>
      </c>
      <c r="AC792" s="24">
        <f t="shared" si="350"/>
        <v>3.382921373552724E-2</v>
      </c>
      <c r="AE792" s="5">
        <f t="shared" si="351"/>
        <v>1068.0761302244196</v>
      </c>
      <c r="AF792" s="6">
        <f t="shared" si="352"/>
        <v>2985.6733630722219</v>
      </c>
      <c r="AH792" s="1">
        <f t="shared" si="353"/>
        <v>44225</v>
      </c>
      <c r="AI792">
        <f t="shared" si="354"/>
        <v>0.35773375059533713</v>
      </c>
      <c r="AJ792">
        <f t="shared" ca="1" si="355"/>
        <v>0.35407026448909185</v>
      </c>
      <c r="AK792">
        <f t="shared" ca="1" si="356"/>
        <v>0.36116445918543205</v>
      </c>
      <c r="AL792">
        <f t="shared" ca="1" si="357"/>
        <v>0.36801290404073905</v>
      </c>
      <c r="AM792">
        <f t="shared" ca="1" si="358"/>
        <v>0.379630777571346</v>
      </c>
      <c r="AN792">
        <f t="shared" ca="1" si="359"/>
        <v>0.3911921712901591</v>
      </c>
    </row>
    <row r="793" spans="2:40">
      <c r="B793" s="1">
        <v>44232</v>
      </c>
      <c r="C793">
        <v>64.150000000000006</v>
      </c>
      <c r="D793">
        <v>84.2</v>
      </c>
      <c r="E793">
        <v>0.998</v>
      </c>
      <c r="F793">
        <v>150.583</v>
      </c>
      <c r="G793">
        <v>51052.73</v>
      </c>
      <c r="I793" s="14">
        <f t="shared" si="341"/>
        <v>9.0522736931576864E-2</v>
      </c>
      <c r="J793" s="15">
        <f t="shared" si="342"/>
        <v>7.3295092415551322E-2</v>
      </c>
      <c r="K793" s="15">
        <f t="shared" si="343"/>
        <v>8.2429501084598567E-2</v>
      </c>
      <c r="L793" s="15">
        <f t="shared" si="344"/>
        <v>3.5283360031900912E-2</v>
      </c>
      <c r="M793" s="16">
        <f t="shared" si="345"/>
        <v>5.7931116514571723E-2</v>
      </c>
      <c r="O793" s="13">
        <f t="shared" si="346"/>
        <v>7.0382672615906916E-2</v>
      </c>
      <c r="Q793" s="5">
        <f t="shared" si="347"/>
        <v>4635.7928771522293</v>
      </c>
      <c r="R793" s="6">
        <f t="shared" si="348"/>
        <v>3158.636754542812</v>
      </c>
      <c r="T793" s="11">
        <f t="shared" si="349"/>
        <v>1.4676562192486815</v>
      </c>
      <c r="V793" s="9">
        <v>44232</v>
      </c>
      <c r="W793">
        <v>252310.15669999999</v>
      </c>
      <c r="X793">
        <v>122553.20570000001</v>
      </c>
      <c r="Y793">
        <v>8246.6638999999996</v>
      </c>
      <c r="Z793">
        <v>124735.7594</v>
      </c>
      <c r="AC793" s="24">
        <f t="shared" si="350"/>
        <v>7.2187998732106698E-2</v>
      </c>
      <c r="AE793" s="5">
        <f t="shared" si="351"/>
        <v>1145.1784085588536</v>
      </c>
      <c r="AF793" s="6">
        <f t="shared" si="352"/>
        <v>3158.636754542812</v>
      </c>
      <c r="AH793" s="1">
        <f t="shared" si="353"/>
        <v>44232</v>
      </c>
      <c r="AI793">
        <f t="shared" si="354"/>
        <v>0.36255463908973895</v>
      </c>
      <c r="AJ793">
        <f t="shared" ca="1" si="355"/>
        <v>0.35406637476124542</v>
      </c>
      <c r="AK793">
        <f t="shared" ca="1" si="356"/>
        <v>0.36107785722120977</v>
      </c>
      <c r="AL793">
        <f t="shared" ca="1" si="357"/>
        <v>0.36744426844742961</v>
      </c>
      <c r="AM793">
        <f t="shared" ca="1" si="358"/>
        <v>0.37917267088903228</v>
      </c>
      <c r="AN793">
        <f t="shared" ca="1" si="359"/>
        <v>0.38497053193479935</v>
      </c>
    </row>
    <row r="794" spans="2:40">
      <c r="B794" s="1">
        <v>44239</v>
      </c>
      <c r="C794">
        <v>68.495000000000005</v>
      </c>
      <c r="D794">
        <v>84.55</v>
      </c>
      <c r="E794">
        <v>1.0129999999999999</v>
      </c>
      <c r="F794">
        <v>144.636</v>
      </c>
      <c r="G794">
        <v>51466.21</v>
      </c>
      <c r="I794" s="14">
        <f t="shared" si="341"/>
        <v>6.773187840997652E-2</v>
      </c>
      <c r="J794" s="15">
        <f t="shared" si="342"/>
        <v>4.1567695961994833E-3</v>
      </c>
      <c r="K794" s="15">
        <f t="shared" si="343"/>
        <v>1.503006012024044E-2</v>
      </c>
      <c r="L794" s="15">
        <f t="shared" si="344"/>
        <v>-3.9493169879734169E-2</v>
      </c>
      <c r="M794" s="16">
        <f t="shared" si="345"/>
        <v>8.099077169820168E-3</v>
      </c>
      <c r="O794" s="13">
        <f t="shared" si="346"/>
        <v>1.1856384561670569E-2</v>
      </c>
      <c r="Q794" s="5">
        <f t="shared" si="347"/>
        <v>4690.7566202519993</v>
      </c>
      <c r="R794" s="6">
        <f t="shared" si="348"/>
        <v>3184.2187973692844</v>
      </c>
      <c r="T794" s="11">
        <f t="shared" si="349"/>
        <v>1.4731263517844237</v>
      </c>
      <c r="V794" s="9">
        <v>44239</v>
      </c>
      <c r="W794">
        <v>269399.59759999998</v>
      </c>
      <c r="X794">
        <v>123062.6311</v>
      </c>
      <c r="Y794">
        <v>8372.5671999999995</v>
      </c>
      <c r="Z794">
        <v>119809.8887</v>
      </c>
      <c r="AC794" s="24">
        <f t="shared" si="350"/>
        <v>2.5197813929055578E-2</v>
      </c>
      <c r="AE794" s="5">
        <f t="shared" si="351"/>
        <v>1174.0344010132917</v>
      </c>
      <c r="AF794" s="6">
        <f t="shared" si="352"/>
        <v>3184.2187973692844</v>
      </c>
      <c r="AH794" s="1">
        <f t="shared" si="353"/>
        <v>44239</v>
      </c>
      <c r="AI794">
        <f t="shared" si="354"/>
        <v>0.3687040607835263</v>
      </c>
      <c r="AJ794">
        <f t="shared" ca="1" si="355"/>
        <v>0.35406637476124542</v>
      </c>
      <c r="AK794">
        <f t="shared" ca="1" si="356"/>
        <v>0.36107785722120977</v>
      </c>
      <c r="AL794">
        <f t="shared" ca="1" si="357"/>
        <v>0.36701318491824725</v>
      </c>
      <c r="AM794">
        <f t="shared" ca="1" si="358"/>
        <v>0.37839897369861963</v>
      </c>
      <c r="AN794">
        <f t="shared" ca="1" si="359"/>
        <v>0.38443731240410806</v>
      </c>
    </row>
    <row r="795" spans="2:40">
      <c r="B795" s="1">
        <v>44246</v>
      </c>
      <c r="C795">
        <v>64.069999999999993</v>
      </c>
      <c r="D795">
        <v>85.25</v>
      </c>
      <c r="E795">
        <v>0.99099999999999999</v>
      </c>
      <c r="F795">
        <v>143.821</v>
      </c>
      <c r="G795">
        <v>50992.85</v>
      </c>
      <c r="I795" s="14">
        <f t="shared" si="341"/>
        <v>-6.4603255712095908E-2</v>
      </c>
      <c r="J795" s="15">
        <f t="shared" si="342"/>
        <v>8.2791247782376676E-3</v>
      </c>
      <c r="K795" s="15">
        <f t="shared" si="343"/>
        <v>-2.1717670286278246E-2</v>
      </c>
      <c r="L795" s="15">
        <f t="shared" si="344"/>
        <v>-5.6348350341547393E-3</v>
      </c>
      <c r="M795" s="16">
        <f t="shared" si="345"/>
        <v>-9.1974909362861901E-3</v>
      </c>
      <c r="O795" s="13">
        <f t="shared" si="346"/>
        <v>-2.0919159063572806E-2</v>
      </c>
      <c r="Q795" s="5">
        <f t="shared" si="347"/>
        <v>4592.629936384441</v>
      </c>
      <c r="R795" s="6">
        <f t="shared" si="348"/>
        <v>3154.9319738413283</v>
      </c>
      <c r="T795" s="11">
        <f t="shared" si="349"/>
        <v>1.455698561637329</v>
      </c>
      <c r="V795" s="9">
        <v>44246</v>
      </c>
      <c r="W795">
        <v>251995.50649999999</v>
      </c>
      <c r="X795">
        <v>124081.482</v>
      </c>
      <c r="Y795">
        <v>8183.7123000000001</v>
      </c>
      <c r="Z795">
        <v>119134.5677</v>
      </c>
      <c r="AC795" s="24">
        <f t="shared" si="350"/>
        <v>-3.3116984262509953E-2</v>
      </c>
      <c r="AE795" s="5">
        <f t="shared" si="351"/>
        <v>1135.1539222312892</v>
      </c>
      <c r="AF795" s="6">
        <f t="shared" si="352"/>
        <v>3154.9319738413283</v>
      </c>
      <c r="AH795" s="1">
        <f t="shared" si="353"/>
        <v>44246</v>
      </c>
      <c r="AI795">
        <f t="shared" si="354"/>
        <v>0.35980297884178086</v>
      </c>
      <c r="AJ795">
        <f t="shared" ca="1" si="355"/>
        <v>0.35406637476124542</v>
      </c>
      <c r="AK795">
        <f t="shared" ca="1" si="356"/>
        <v>0.36107785722120977</v>
      </c>
      <c r="AL795">
        <f t="shared" ca="1" si="357"/>
        <v>0.36701318491824725</v>
      </c>
      <c r="AM795">
        <f t="shared" ca="1" si="358"/>
        <v>0.37802624546885621</v>
      </c>
      <c r="AN795">
        <f t="shared" ca="1" si="359"/>
        <v>0.38409737389628373</v>
      </c>
    </row>
    <row r="796" spans="2:40">
      <c r="B796" s="1">
        <v>44253</v>
      </c>
      <c r="C796">
        <v>63.905000000000001</v>
      </c>
      <c r="D796">
        <v>78</v>
      </c>
      <c r="E796">
        <v>0.97199999999999998</v>
      </c>
      <c r="F796">
        <v>133.17500000000001</v>
      </c>
      <c r="G796">
        <v>48432.27</v>
      </c>
      <c r="I796" s="14">
        <f t="shared" si="341"/>
        <v>-2.5753082565942442E-3</v>
      </c>
      <c r="J796" s="15">
        <f t="shared" si="342"/>
        <v>-8.5043988269794757E-2</v>
      </c>
      <c r="K796" s="15">
        <f t="shared" si="343"/>
        <v>-1.9172552976791102E-2</v>
      </c>
      <c r="L796" s="15">
        <f t="shared" si="344"/>
        <v>-7.4022569722084985E-2</v>
      </c>
      <c r="M796" s="16">
        <f t="shared" si="345"/>
        <v>-5.0214490855090554E-2</v>
      </c>
      <c r="O796" s="13">
        <f t="shared" si="346"/>
        <v>-4.5203604806316272E-2</v>
      </c>
      <c r="Q796" s="5">
        <f t="shared" si="347"/>
        <v>4385.0265077184613</v>
      </c>
      <c r="R796" s="6">
        <f t="shared" si="348"/>
        <v>2996.5086710924402</v>
      </c>
      <c r="T796" s="11">
        <f t="shared" si="349"/>
        <v>1.4633785478484225</v>
      </c>
      <c r="V796" s="9">
        <v>44253</v>
      </c>
      <c r="W796">
        <v>251346.5404</v>
      </c>
      <c r="X796">
        <v>113529.09789999999</v>
      </c>
      <c r="Y796">
        <v>8026.3332</v>
      </c>
      <c r="Z796">
        <v>110315.67</v>
      </c>
      <c r="AC796" s="24">
        <f t="shared" si="350"/>
        <v>-4.0081623670888987E-2</v>
      </c>
      <c r="AE796" s="5">
        <f t="shared" si="351"/>
        <v>1089.6551099118813</v>
      </c>
      <c r="AF796" s="6">
        <f t="shared" si="352"/>
        <v>2996.5086710924402</v>
      </c>
      <c r="AH796" s="1">
        <f t="shared" si="353"/>
        <v>44253</v>
      </c>
      <c r="AI796">
        <f t="shared" si="354"/>
        <v>0.36364156740938935</v>
      </c>
      <c r="AJ796">
        <f t="shared" ca="1" si="355"/>
        <v>0.35406637476124542</v>
      </c>
      <c r="AK796">
        <f t="shared" ca="1" si="356"/>
        <v>0.36083209915665065</v>
      </c>
      <c r="AL796">
        <f t="shared" ca="1" si="357"/>
        <v>0.36674398479576331</v>
      </c>
      <c r="AM796">
        <f t="shared" ca="1" si="358"/>
        <v>0.3778229568606376</v>
      </c>
      <c r="AN796">
        <f t="shared" ca="1" si="359"/>
        <v>0.38198314929704763</v>
      </c>
    </row>
    <row r="797" spans="2:40">
      <c r="B797" s="1">
        <v>44260</v>
      </c>
      <c r="C797">
        <v>63.73</v>
      </c>
      <c r="D797">
        <v>82.05</v>
      </c>
      <c r="E797">
        <v>0.91100000000000003</v>
      </c>
      <c r="F797">
        <v>131.44800000000001</v>
      </c>
      <c r="G797">
        <v>47242.26</v>
      </c>
      <c r="I797" s="14">
        <f t="shared" si="341"/>
        <v>-2.7384398716846503E-3</v>
      </c>
      <c r="J797" s="15">
        <f t="shared" si="342"/>
        <v>5.1923076923076961E-2</v>
      </c>
      <c r="K797" s="15">
        <f t="shared" si="343"/>
        <v>-6.2757201646090444E-2</v>
      </c>
      <c r="L797" s="15">
        <f t="shared" si="344"/>
        <v>-1.2967899380514347E-2</v>
      </c>
      <c r="M797" s="16">
        <f t="shared" si="345"/>
        <v>-2.4570601377965406E-2</v>
      </c>
      <c r="O797" s="13">
        <f t="shared" si="346"/>
        <v>-6.6351159938031201E-3</v>
      </c>
      <c r="Q797" s="5">
        <f t="shared" si="347"/>
        <v>4355.9313482038478</v>
      </c>
      <c r="R797" s="6">
        <f t="shared" si="348"/>
        <v>2922.8826510094109</v>
      </c>
      <c r="T797" s="11">
        <f t="shared" si="349"/>
        <v>1.4902860868189618</v>
      </c>
      <c r="V797" s="9">
        <v>44260</v>
      </c>
      <c r="W797">
        <v>250658.24299999999</v>
      </c>
      <c r="X797">
        <v>119423.878</v>
      </c>
      <c r="Y797">
        <v>7522.7200999999995</v>
      </c>
      <c r="Z797">
        <v>108885.5785</v>
      </c>
      <c r="AC797" s="24">
        <f t="shared" si="350"/>
        <v>6.7717104977897263E-3</v>
      </c>
      <c r="AE797" s="5">
        <f t="shared" si="351"/>
        <v>1097.0339388586419</v>
      </c>
      <c r="AF797" s="6">
        <f t="shared" si="352"/>
        <v>2922.8826510094109</v>
      </c>
      <c r="AH797" s="1">
        <f t="shared" si="353"/>
        <v>44260</v>
      </c>
      <c r="AI797">
        <f t="shared" si="354"/>
        <v>0.37532602907605056</v>
      </c>
      <c r="AJ797">
        <f t="shared" ca="1" si="355"/>
        <v>0.35406637476124542</v>
      </c>
      <c r="AK797">
        <f t="shared" ca="1" si="356"/>
        <v>0.36083209915665065</v>
      </c>
      <c r="AL797">
        <f t="shared" ca="1" si="357"/>
        <v>0.36581376219470363</v>
      </c>
      <c r="AM797">
        <f t="shared" ca="1" si="358"/>
        <v>0.37610606078013509</v>
      </c>
      <c r="AN797">
        <f t="shared" ca="1" si="359"/>
        <v>0.38129499336662787</v>
      </c>
    </row>
    <row r="798" spans="2:40">
      <c r="B798" s="1">
        <v>44267</v>
      </c>
      <c r="C798">
        <v>65.644999999999996</v>
      </c>
      <c r="D798">
        <v>86.3</v>
      </c>
      <c r="E798">
        <v>0.91100000000000003</v>
      </c>
      <c r="F798">
        <v>134.08600000000001</v>
      </c>
      <c r="G798">
        <v>49070.98</v>
      </c>
      <c r="I798" s="14">
        <f t="shared" si="341"/>
        <v>3.0048642711438811E-2</v>
      </c>
      <c r="J798" s="15">
        <f t="shared" si="342"/>
        <v>5.1797684338817707E-2</v>
      </c>
      <c r="K798" s="15">
        <f t="shared" si="343"/>
        <v>0</v>
      </c>
      <c r="L798" s="15">
        <f t="shared" si="344"/>
        <v>2.0068772442334737E-2</v>
      </c>
      <c r="M798" s="16">
        <f t="shared" si="345"/>
        <v>3.8709409753047375E-2</v>
      </c>
      <c r="O798" s="13">
        <f t="shared" si="346"/>
        <v>2.5478774873147814E-2</v>
      </c>
      <c r="Q798" s="5">
        <f t="shared" si="347"/>
        <v>4466.915142387621</v>
      </c>
      <c r="R798" s="6">
        <f t="shared" si="348"/>
        <v>3036.0257132074075</v>
      </c>
      <c r="T798" s="11">
        <f t="shared" si="349"/>
        <v>1.4713034619422083</v>
      </c>
      <c r="V798" s="9">
        <v>44267</v>
      </c>
      <c r="W798">
        <v>258190.18299999999</v>
      </c>
      <c r="X798">
        <v>125609.7583</v>
      </c>
      <c r="Y798">
        <v>7522.7200999999995</v>
      </c>
      <c r="Z798">
        <v>111070.4406</v>
      </c>
      <c r="AC798" s="24">
        <f t="shared" si="350"/>
        <v>3.2689277277011271E-2</v>
      </c>
      <c r="AE798" s="5">
        <f t="shared" si="351"/>
        <v>1132.8951854682839</v>
      </c>
      <c r="AF798" s="6">
        <f t="shared" si="352"/>
        <v>3036.0257132074075</v>
      </c>
      <c r="AH798" s="1">
        <f t="shared" si="353"/>
        <v>44267</v>
      </c>
      <c r="AI798">
        <f t="shared" si="354"/>
        <v>0.37315072153043044</v>
      </c>
      <c r="AJ798">
        <f t="shared" ca="1" si="355"/>
        <v>0.35406637476124542</v>
      </c>
      <c r="AK798">
        <f t="shared" ca="1" si="356"/>
        <v>0.36083209915665065</v>
      </c>
      <c r="AL798">
        <f t="shared" ca="1" si="357"/>
        <v>0.36581376219470363</v>
      </c>
      <c r="AM798">
        <f t="shared" ca="1" si="358"/>
        <v>0.37538230478203438</v>
      </c>
      <c r="AN798">
        <f t="shared" ca="1" si="359"/>
        <v>0.38097541002678875</v>
      </c>
    </row>
    <row r="799" spans="2:40">
      <c r="B799" s="1">
        <v>44274</v>
      </c>
      <c r="C799">
        <v>65.61</v>
      </c>
      <c r="D799">
        <v>87.8</v>
      </c>
      <c r="E799">
        <v>0.94499999999999995</v>
      </c>
      <c r="F799">
        <v>130.58500000000001</v>
      </c>
      <c r="G799">
        <v>48976</v>
      </c>
      <c r="I799" s="14">
        <f t="shared" si="341"/>
        <v>-5.3317084317150432E-4</v>
      </c>
      <c r="J799" s="15">
        <f t="shared" si="342"/>
        <v>1.7381228273464666E-2</v>
      </c>
      <c r="K799" s="15">
        <f t="shared" si="343"/>
        <v>3.7321624588364299E-2</v>
      </c>
      <c r="L799" s="15">
        <f t="shared" si="344"/>
        <v>-2.6110108437868318E-2</v>
      </c>
      <c r="M799" s="16">
        <f t="shared" si="345"/>
        <v>-1.9355635448895514E-3</v>
      </c>
      <c r="O799" s="13">
        <f t="shared" si="346"/>
        <v>7.0148933951972858E-3</v>
      </c>
      <c r="Q799" s="5">
        <f t="shared" si="347"/>
        <v>4498.2500759168624</v>
      </c>
      <c r="R799" s="6">
        <f t="shared" si="348"/>
        <v>3030.1492925155758</v>
      </c>
      <c r="T799" s="11">
        <f t="shared" si="349"/>
        <v>1.4844978387789256</v>
      </c>
      <c r="V799" s="9">
        <v>44274</v>
      </c>
      <c r="W799">
        <v>258052.52350000001</v>
      </c>
      <c r="X799">
        <v>124683.6764</v>
      </c>
      <c r="Y799">
        <v>7806.0024999999996</v>
      </c>
      <c r="Z799">
        <v>108170.5328</v>
      </c>
      <c r="AC799" s="24">
        <f t="shared" si="350"/>
        <v>-1.1419518017864051E-3</v>
      </c>
      <c r="AE799" s="5">
        <f t="shared" si="351"/>
        <v>1131.6014737700032</v>
      </c>
      <c r="AF799" s="6">
        <f t="shared" si="352"/>
        <v>3030.1492925155758</v>
      </c>
      <c r="AH799" s="1">
        <f t="shared" si="353"/>
        <v>44274</v>
      </c>
      <c r="AI799">
        <f t="shared" si="354"/>
        <v>0.3734474326281686</v>
      </c>
      <c r="AJ799">
        <f t="shared" ca="1" si="355"/>
        <v>0.35406637476124542</v>
      </c>
      <c r="AK799">
        <f t="shared" ca="1" si="356"/>
        <v>0.36083209915665065</v>
      </c>
      <c r="AL799">
        <f t="shared" ca="1" si="357"/>
        <v>0.36674398479576331</v>
      </c>
      <c r="AM799">
        <f t="shared" ca="1" si="358"/>
        <v>0.37538230478203438</v>
      </c>
      <c r="AN799">
        <f t="shared" ca="1" si="359"/>
        <v>0.38097541002678875</v>
      </c>
    </row>
    <row r="800" spans="2:40">
      <c r="B800" s="1">
        <v>44281</v>
      </c>
      <c r="C800">
        <v>59.61</v>
      </c>
      <c r="D800">
        <v>81.349999999999994</v>
      </c>
      <c r="E800">
        <v>0.876</v>
      </c>
      <c r="F800">
        <v>125.502</v>
      </c>
      <c r="G800">
        <v>46440.78</v>
      </c>
      <c r="I800" s="14">
        <f t="shared" si="341"/>
        <v>-9.1449474165523514E-2</v>
      </c>
      <c r="J800" s="15">
        <f t="shared" si="342"/>
        <v>-7.3462414578587709E-2</v>
      </c>
      <c r="K800" s="15">
        <f t="shared" si="343"/>
        <v>-7.3015873015872979E-2</v>
      </c>
      <c r="L800" s="15">
        <f t="shared" si="344"/>
        <v>-3.8924838227974212E-2</v>
      </c>
      <c r="M800" s="16">
        <f t="shared" si="345"/>
        <v>-5.1764537732767124E-2</v>
      </c>
      <c r="O800" s="13">
        <f t="shared" si="346"/>
        <v>-6.9213149996989604E-2</v>
      </c>
      <c r="Q800" s="5">
        <f t="shared" si="347"/>
        <v>4186.9120186884593</v>
      </c>
      <c r="R800" s="6">
        <f t="shared" si="348"/>
        <v>2873.2950151272357</v>
      </c>
      <c r="T800" s="11">
        <f t="shared" si="349"/>
        <v>1.4571813881433451</v>
      </c>
      <c r="V800" s="9">
        <v>44281</v>
      </c>
      <c r="W800">
        <v>234453.75589999999</v>
      </c>
      <c r="X800">
        <v>115524.1124</v>
      </c>
      <c r="Y800">
        <v>7239.4377999999997</v>
      </c>
      <c r="Z800">
        <v>103959.7078</v>
      </c>
      <c r="AC800" s="24">
        <f t="shared" si="350"/>
        <v>-7.5271416661460921E-2</v>
      </c>
      <c r="AE800" s="5">
        <f t="shared" si="351"/>
        <v>1046.4242277431379</v>
      </c>
      <c r="AF800" s="6">
        <f t="shared" si="352"/>
        <v>2873.2950151272357</v>
      </c>
      <c r="AH800" s="1">
        <f t="shared" si="353"/>
        <v>44281</v>
      </c>
      <c r="AI800">
        <f t="shared" si="354"/>
        <v>0.36418962279680833</v>
      </c>
      <c r="AJ800">
        <f t="shared" ca="1" si="355"/>
        <v>0.35406637476124542</v>
      </c>
      <c r="AK800">
        <f t="shared" ca="1" si="356"/>
        <v>0.36083209915665065</v>
      </c>
      <c r="AL800">
        <f t="shared" ca="1" si="357"/>
        <v>0.36701318491824725</v>
      </c>
      <c r="AM800">
        <f t="shared" ca="1" si="358"/>
        <v>0.37538230478203438</v>
      </c>
      <c r="AN800">
        <f t="shared" ca="1" si="359"/>
        <v>0.38097541002678875</v>
      </c>
    </row>
    <row r="801" spans="2:40">
      <c r="B801" s="1">
        <v>44288</v>
      </c>
      <c r="C801">
        <v>59.81</v>
      </c>
      <c r="D801">
        <v>86</v>
      </c>
      <c r="E801">
        <v>0.90700000000000003</v>
      </c>
      <c r="F801">
        <v>133.41399999999999</v>
      </c>
      <c r="G801">
        <v>47982.39</v>
      </c>
      <c r="I801" s="14">
        <f t="shared" si="341"/>
        <v>3.355141754739277E-3</v>
      </c>
      <c r="J801" s="15">
        <f t="shared" si="342"/>
        <v>5.7160417947142106E-2</v>
      </c>
      <c r="K801" s="15">
        <f t="shared" si="343"/>
        <v>3.5388127853881235E-2</v>
      </c>
      <c r="L801" s="15">
        <f t="shared" si="344"/>
        <v>6.3042820034740377E-2</v>
      </c>
      <c r="M801" s="16">
        <f t="shared" si="345"/>
        <v>3.3195178892344135E-2</v>
      </c>
      <c r="O801" s="13">
        <f t="shared" si="346"/>
        <v>3.9736626897625749E-2</v>
      </c>
      <c r="Q801" s="5">
        <f t="shared" si="347"/>
        <v>4353.2857794282681</v>
      </c>
      <c r="R801" s="6">
        <f t="shared" si="348"/>
        <v>2968.6745571648648</v>
      </c>
      <c r="T801" s="11">
        <f t="shared" si="349"/>
        <v>1.466407211569102</v>
      </c>
      <c r="V801" s="9">
        <v>44288</v>
      </c>
      <c r="W801">
        <v>235240.38149999999</v>
      </c>
      <c r="X801">
        <v>122127.519</v>
      </c>
      <c r="Y801">
        <v>7491.2443000000003</v>
      </c>
      <c r="Z801">
        <v>110514.2939</v>
      </c>
      <c r="AC801" s="24">
        <f t="shared" si="350"/>
        <v>3.0791073722003598E-2</v>
      </c>
      <c r="AE801" s="5">
        <f t="shared" si="351"/>
        <v>1078.6447532840675</v>
      </c>
      <c r="AF801" s="6">
        <f t="shared" si="352"/>
        <v>2968.6745571648648</v>
      </c>
      <c r="AH801" s="1">
        <f t="shared" si="353"/>
        <v>44288</v>
      </c>
      <c r="AI801">
        <f t="shared" si="354"/>
        <v>0.36334220289683483</v>
      </c>
      <c r="AJ801">
        <f t="shared" ca="1" si="355"/>
        <v>0.35406637476124542</v>
      </c>
      <c r="AK801">
        <f t="shared" ca="1" si="356"/>
        <v>0.36083209915665065</v>
      </c>
      <c r="AL801">
        <f t="shared" ca="1" si="357"/>
        <v>0.36674398479576331</v>
      </c>
      <c r="AM801">
        <f t="shared" ca="1" si="358"/>
        <v>0.37538230478203438</v>
      </c>
      <c r="AN801">
        <f t="shared" ca="1" si="359"/>
        <v>0.38097541002678875</v>
      </c>
    </row>
    <row r="802" spans="2:40">
      <c r="B802" s="1">
        <v>44295</v>
      </c>
      <c r="C802">
        <v>60.424999999999997</v>
      </c>
      <c r="D802">
        <v>87</v>
      </c>
      <c r="E802">
        <v>0.92600000000000005</v>
      </c>
      <c r="F802">
        <v>132.935</v>
      </c>
      <c r="G802">
        <v>48845.99</v>
      </c>
      <c r="I802" s="14">
        <f t="shared" si="341"/>
        <v>1.028256144457429E-2</v>
      </c>
      <c r="J802" s="15">
        <f t="shared" si="342"/>
        <v>1.1627906976744207E-2</v>
      </c>
      <c r="K802" s="15">
        <f t="shared" si="343"/>
        <v>2.094818081587646E-2</v>
      </c>
      <c r="L802" s="15">
        <f t="shared" si="344"/>
        <v>-3.5903278516495885E-3</v>
      </c>
      <c r="M802" s="16">
        <f t="shared" si="345"/>
        <v>1.7998269781892784E-2</v>
      </c>
      <c r="O802" s="13">
        <f t="shared" si="346"/>
        <v>9.8170803463863421E-3</v>
      </c>
      <c r="Q802" s="5">
        <f t="shared" si="347"/>
        <v>4396.0223356956967</v>
      </c>
      <c r="R802" s="6">
        <f t="shared" si="348"/>
        <v>3022.1055627393594</v>
      </c>
      <c r="T802" s="11">
        <f t="shared" si="349"/>
        <v>1.4546223632608528</v>
      </c>
      <c r="V802" s="9">
        <v>44295</v>
      </c>
      <c r="W802">
        <v>237659.25520000001</v>
      </c>
      <c r="X802">
        <v>123547.6064</v>
      </c>
      <c r="Y802">
        <v>7648.6234000000004</v>
      </c>
      <c r="Z802">
        <v>110117.0462</v>
      </c>
      <c r="AC802" s="24">
        <f t="shared" si="350"/>
        <v>7.571114006351725E-3</v>
      </c>
      <c r="AE802" s="5">
        <f t="shared" si="351"/>
        <v>1086.8112956835344</v>
      </c>
      <c r="AF802" s="6">
        <f t="shared" si="352"/>
        <v>3022.1055627393594</v>
      </c>
      <c r="AH802" s="1">
        <f t="shared" si="353"/>
        <v>44295</v>
      </c>
      <c r="AI802">
        <f t="shared" si="354"/>
        <v>0.35962056027533479</v>
      </c>
      <c r="AJ802">
        <f t="shared" ca="1" si="355"/>
        <v>0.35406637476124542</v>
      </c>
      <c r="AK802">
        <f t="shared" ca="1" si="356"/>
        <v>0.36083209915665065</v>
      </c>
      <c r="AL802">
        <f t="shared" ca="1" si="357"/>
        <v>0.36581376219470363</v>
      </c>
      <c r="AM802">
        <f t="shared" ca="1" si="358"/>
        <v>0.37505519239678797</v>
      </c>
      <c r="AN802">
        <f t="shared" ca="1" si="359"/>
        <v>0.38021224521523089</v>
      </c>
    </row>
    <row r="803" spans="2:40">
      <c r="B803" s="1">
        <v>44302</v>
      </c>
      <c r="C803">
        <v>59.13</v>
      </c>
      <c r="D803">
        <v>87.7</v>
      </c>
      <c r="E803">
        <v>0.89900000000000002</v>
      </c>
      <c r="F803">
        <v>125.741</v>
      </c>
      <c r="G803">
        <v>47664.34</v>
      </c>
      <c r="I803" s="14">
        <f t="shared" si="341"/>
        <v>-2.1431526685974256E-2</v>
      </c>
      <c r="J803" s="15">
        <f t="shared" si="342"/>
        <v>8.0459770114942319E-3</v>
      </c>
      <c r="K803" s="15">
        <f t="shared" si="343"/>
        <v>-2.9157667386609076E-2</v>
      </c>
      <c r="L803" s="15">
        <f t="shared" si="344"/>
        <v>-5.4116673562267237E-2</v>
      </c>
      <c r="M803" s="16">
        <f t="shared" si="345"/>
        <v>-2.4191340988277688E-2</v>
      </c>
      <c r="O803" s="13">
        <f t="shared" si="346"/>
        <v>-2.4164972655839084E-2</v>
      </c>
      <c r="Q803" s="5">
        <f t="shared" si="347"/>
        <v>4289.7925761591523</v>
      </c>
      <c r="R803" s="6">
        <f t="shared" si="348"/>
        <v>2948.9967765685606</v>
      </c>
      <c r="T803" s="11">
        <f t="shared" si="349"/>
        <v>1.4546616701123478</v>
      </c>
      <c r="V803" s="9">
        <v>44302</v>
      </c>
      <c r="W803">
        <v>232565.85449999999</v>
      </c>
      <c r="X803">
        <v>124541.6676</v>
      </c>
      <c r="Y803">
        <v>7428.2927</v>
      </c>
      <c r="Z803">
        <v>104158.3316</v>
      </c>
      <c r="AC803" s="24">
        <f t="shared" si="350"/>
        <v>-2.1465789913292559E-2</v>
      </c>
      <c r="AE803" s="5">
        <f t="shared" si="351"/>
        <v>1063.4820327349985</v>
      </c>
      <c r="AF803" s="6">
        <f t="shared" si="352"/>
        <v>2948.9967765685606</v>
      </c>
      <c r="AH803" s="1">
        <f t="shared" si="353"/>
        <v>44302</v>
      </c>
      <c r="AI803">
        <f t="shared" si="354"/>
        <v>0.36062502379960598</v>
      </c>
      <c r="AJ803">
        <f t="shared" ca="1" si="355"/>
        <v>0.35406637476124542</v>
      </c>
      <c r="AK803">
        <f t="shared" ca="1" si="356"/>
        <v>0.3600859685373764</v>
      </c>
      <c r="AL803">
        <f t="shared" ca="1" si="357"/>
        <v>0.36454524085741452</v>
      </c>
      <c r="AM803">
        <f t="shared" ca="1" si="358"/>
        <v>0.37382680284705155</v>
      </c>
      <c r="AN803">
        <f t="shared" ca="1" si="359"/>
        <v>0.3793758741324092</v>
      </c>
    </row>
    <row r="804" spans="2:40">
      <c r="B804" s="1">
        <v>44309</v>
      </c>
      <c r="C804">
        <v>57.17</v>
      </c>
      <c r="D804">
        <v>84.3</v>
      </c>
      <c r="E804">
        <v>0.91100000000000003</v>
      </c>
      <c r="F804">
        <v>128.90600000000001</v>
      </c>
      <c r="G804">
        <v>47374.47</v>
      </c>
      <c r="I804" s="14">
        <f t="shared" si="341"/>
        <v>-3.3147302553695246E-2</v>
      </c>
      <c r="J804" s="15">
        <f t="shared" si="342"/>
        <v>-3.8768529076396829E-2</v>
      </c>
      <c r="K804" s="15">
        <f t="shared" si="343"/>
        <v>1.3348164627363657E-2</v>
      </c>
      <c r="L804" s="15">
        <f t="shared" si="344"/>
        <v>2.5170787571277442E-2</v>
      </c>
      <c r="M804" s="16">
        <f t="shared" si="345"/>
        <v>-6.0814856557332986E-3</v>
      </c>
      <c r="O804" s="13">
        <f t="shared" si="346"/>
        <v>-8.3492198578627441E-3</v>
      </c>
      <c r="Q804" s="5">
        <f t="shared" si="347"/>
        <v>4253.9761547961725</v>
      </c>
      <c r="R804" s="6">
        <f t="shared" si="348"/>
        <v>2931.062494973055</v>
      </c>
      <c r="T804" s="11">
        <f t="shared" si="349"/>
        <v>1.4513426998202845</v>
      </c>
      <c r="V804" s="9">
        <v>44309</v>
      </c>
      <c r="W804">
        <v>224856.92379999999</v>
      </c>
      <c r="X804">
        <v>119713.3703</v>
      </c>
      <c r="Y804">
        <v>7522.7200999999995</v>
      </c>
      <c r="Z804">
        <v>106780.166</v>
      </c>
      <c r="AC804" s="24">
        <f t="shared" si="350"/>
        <v>-2.0943992510680947E-2</v>
      </c>
      <c r="AE804" s="5">
        <f t="shared" si="351"/>
        <v>1041.2084730061529</v>
      </c>
      <c r="AF804" s="6">
        <f t="shared" si="352"/>
        <v>2931.062494973055</v>
      </c>
      <c r="AH804" s="1">
        <f t="shared" si="353"/>
        <v>44309</v>
      </c>
      <c r="AI804">
        <f t="shared" si="354"/>
        <v>0.35523243697187862</v>
      </c>
      <c r="AJ804">
        <f t="shared" ca="1" si="355"/>
        <v>0.35406637476124542</v>
      </c>
      <c r="AK804">
        <f t="shared" ca="1" si="356"/>
        <v>0.3604195125601497</v>
      </c>
      <c r="AL804">
        <f t="shared" ca="1" si="357"/>
        <v>0.36454524085741452</v>
      </c>
      <c r="AM804">
        <f t="shared" ca="1" si="358"/>
        <v>0.37382680284705155</v>
      </c>
      <c r="AN804">
        <f t="shared" ca="1" si="359"/>
        <v>0.3793758741324092</v>
      </c>
    </row>
    <row r="805" spans="2:40">
      <c r="B805" s="1">
        <v>44316</v>
      </c>
      <c r="C805">
        <v>59.01</v>
      </c>
      <c r="D805">
        <v>84</v>
      </c>
      <c r="E805">
        <v>0.92600000000000005</v>
      </c>
      <c r="F805">
        <v>133.654</v>
      </c>
      <c r="G805">
        <v>49056.1</v>
      </c>
      <c r="I805" s="14">
        <f t="shared" si="341"/>
        <v>3.218471226167563E-2</v>
      </c>
      <c r="J805" s="15">
        <f t="shared" si="342"/>
        <v>-3.558718861209953E-3</v>
      </c>
      <c r="K805" s="15">
        <f t="shared" si="343"/>
        <v>1.6465422612513825E-2</v>
      </c>
      <c r="L805" s="15">
        <f t="shared" si="344"/>
        <v>3.6833041130746258E-2</v>
      </c>
      <c r="M805" s="16">
        <f t="shared" si="345"/>
        <v>3.5496544868997892E-2</v>
      </c>
      <c r="O805" s="13">
        <f t="shared" si="346"/>
        <v>2.048111428593144E-2</v>
      </c>
      <c r="Q805" s="5">
        <f t="shared" si="347"/>
        <v>4341.1023265921795</v>
      </c>
      <c r="R805" s="6">
        <f t="shared" si="348"/>
        <v>3035.1050863397031</v>
      </c>
      <c r="T805" s="11">
        <f t="shared" si="349"/>
        <v>1.430297206554878</v>
      </c>
      <c r="V805" s="9">
        <v>44316</v>
      </c>
      <c r="W805">
        <v>232093.87909999999</v>
      </c>
      <c r="X805">
        <v>119287.3441</v>
      </c>
      <c r="Y805">
        <v>7648.6234000000004</v>
      </c>
      <c r="Z805">
        <v>110712.91770000001</v>
      </c>
      <c r="AC805" s="24">
        <f t="shared" si="350"/>
        <v>2.3683738001105712E-2</v>
      </c>
      <c r="AE805" s="5">
        <f t="shared" si="351"/>
        <v>1065.8681816853618</v>
      </c>
      <c r="AF805" s="6">
        <f t="shared" si="352"/>
        <v>3035.1050863397031</v>
      </c>
      <c r="AH805" s="1">
        <f t="shared" si="353"/>
        <v>44316</v>
      </c>
      <c r="AI805">
        <f t="shared" si="354"/>
        <v>0.35117999257507915</v>
      </c>
      <c r="AJ805">
        <f t="shared" ca="1" si="355"/>
        <v>0.35381624339889955</v>
      </c>
      <c r="AK805">
        <f t="shared" ca="1" si="356"/>
        <v>0.3604195125601497</v>
      </c>
      <c r="AL805">
        <f t="shared" ca="1" si="357"/>
        <v>0.36454524085741452</v>
      </c>
      <c r="AM805">
        <f t="shared" ca="1" si="358"/>
        <v>0.37382680284705155</v>
      </c>
      <c r="AN805">
        <f t="shared" ca="1" si="359"/>
        <v>0.3793758741324092</v>
      </c>
    </row>
    <row r="806" spans="2:40">
      <c r="B806" s="1">
        <v>44323</v>
      </c>
      <c r="C806">
        <v>61.92</v>
      </c>
      <c r="D806">
        <v>90.85</v>
      </c>
      <c r="E806">
        <v>0.97899999999999998</v>
      </c>
      <c r="F806">
        <v>134.18199999999999</v>
      </c>
      <c r="G806">
        <v>51419.49</v>
      </c>
      <c r="I806" s="14">
        <f t="shared" si="341"/>
        <v>4.9313675648195332E-2</v>
      </c>
      <c r="J806" s="15">
        <f t="shared" si="342"/>
        <v>8.154761904761898E-2</v>
      </c>
      <c r="K806" s="15">
        <f t="shared" si="343"/>
        <v>5.7235421166306644E-2</v>
      </c>
      <c r="L806" s="15">
        <f t="shared" si="344"/>
        <v>3.9504990497851722E-3</v>
      </c>
      <c r="M806" s="16">
        <f t="shared" si="345"/>
        <v>4.8177290897564173E-2</v>
      </c>
      <c r="O806" s="13">
        <f t="shared" si="346"/>
        <v>4.8011803727976532E-2</v>
      </c>
      <c r="Q806" s="5">
        <f t="shared" si="347"/>
        <v>4549.5264794595851</v>
      </c>
      <c r="R806" s="6">
        <f t="shared" si="348"/>
        <v>3181.3282269889678</v>
      </c>
      <c r="T806" s="11">
        <f t="shared" si="349"/>
        <v>1.4300713899507238</v>
      </c>
      <c r="V806" s="9">
        <v>44323</v>
      </c>
      <c r="W806">
        <v>243539.28140000001</v>
      </c>
      <c r="X806">
        <v>129014.943</v>
      </c>
      <c r="Y806">
        <v>8089.2848000000004</v>
      </c>
      <c r="Z806">
        <v>111149.8901</v>
      </c>
      <c r="AC806" s="24">
        <f t="shared" si="350"/>
        <v>4.6936634901461029E-2</v>
      </c>
      <c r="AE806" s="5">
        <f t="shared" si="351"/>
        <v>1115.8964473822118</v>
      </c>
      <c r="AF806" s="6">
        <f t="shared" si="352"/>
        <v>3181.3282269889678</v>
      </c>
      <c r="AH806" s="1">
        <f t="shared" si="353"/>
        <v>44323</v>
      </c>
      <c r="AI806">
        <f t="shared" si="354"/>
        <v>0.35076432476078534</v>
      </c>
      <c r="AJ806">
        <f t="shared" ca="1" si="355"/>
        <v>0.35264961494937208</v>
      </c>
      <c r="AK806">
        <f t="shared" ca="1" si="356"/>
        <v>0.35975737420016934</v>
      </c>
      <c r="AL806">
        <f t="shared" ca="1" si="357"/>
        <v>0.36454524085741452</v>
      </c>
      <c r="AM806">
        <f t="shared" ca="1" si="358"/>
        <v>0.37382680284705155</v>
      </c>
      <c r="AN806">
        <f t="shared" ca="1" si="359"/>
        <v>0.3793758741324092</v>
      </c>
    </row>
    <row r="807" spans="2:40">
      <c r="B807" s="1">
        <v>44330</v>
      </c>
      <c r="C807">
        <v>70.28</v>
      </c>
      <c r="D807">
        <v>99</v>
      </c>
      <c r="E807">
        <v>1.071</v>
      </c>
      <c r="F807">
        <v>141.75899999999999</v>
      </c>
      <c r="G807">
        <v>54850.06</v>
      </c>
      <c r="I807" s="14">
        <f t="shared" si="341"/>
        <v>0.13501291989664077</v>
      </c>
      <c r="J807" s="15">
        <f t="shared" si="342"/>
        <v>8.9708310401761304E-2</v>
      </c>
      <c r="K807" s="15">
        <f t="shared" si="343"/>
        <v>9.3973442288048936E-2</v>
      </c>
      <c r="L807" s="15">
        <f t="shared" si="344"/>
        <v>5.6468080666557396E-2</v>
      </c>
      <c r="M807" s="16">
        <f t="shared" si="345"/>
        <v>6.6717308942581877E-2</v>
      </c>
      <c r="O807" s="13">
        <f t="shared" si="346"/>
        <v>9.3790688313252102E-2</v>
      </c>
      <c r="Q807" s="5">
        <f t="shared" si="347"/>
        <v>4976.2296994674653</v>
      </c>
      <c r="R807" s="6">
        <f t="shared" si="348"/>
        <v>3393.577885156747</v>
      </c>
      <c r="T807" s="11">
        <f t="shared" si="349"/>
        <v>1.4663667279401831</v>
      </c>
      <c r="V807" s="9">
        <v>44330</v>
      </c>
      <c r="W807">
        <v>276420.23090000002</v>
      </c>
      <c r="X807">
        <v>137818.4871</v>
      </c>
      <c r="Y807">
        <v>8844.7044000000005</v>
      </c>
      <c r="Z807">
        <v>117426.4028</v>
      </c>
      <c r="AC807" s="24">
        <f t="shared" si="350"/>
        <v>0.10470100049389455</v>
      </c>
      <c r="AE807" s="5">
        <f t="shared" si="351"/>
        <v>1232.7319218707121</v>
      </c>
      <c r="AF807" s="6">
        <f t="shared" si="352"/>
        <v>3393.577885156747</v>
      </c>
      <c r="AH807" s="1">
        <f t="shared" si="353"/>
        <v>44330</v>
      </c>
      <c r="AI807">
        <f t="shared" si="354"/>
        <v>0.36325434794427092</v>
      </c>
      <c r="AJ807">
        <f t="shared" ca="1" si="355"/>
        <v>0.35219566655532308</v>
      </c>
      <c r="AK807">
        <f t="shared" ca="1" si="356"/>
        <v>0.35975737420016934</v>
      </c>
      <c r="AL807">
        <f t="shared" ca="1" si="357"/>
        <v>0.36454524085741452</v>
      </c>
      <c r="AM807">
        <f t="shared" ca="1" si="358"/>
        <v>0.37382680284705155</v>
      </c>
      <c r="AN807">
        <f t="shared" ca="1" si="359"/>
        <v>0.3793758741324092</v>
      </c>
    </row>
    <row r="808" spans="2:40">
      <c r="B808" s="1">
        <v>44337</v>
      </c>
      <c r="C808">
        <v>73.424999999999997</v>
      </c>
      <c r="D808">
        <v>96.8</v>
      </c>
      <c r="E808">
        <v>1.1160000000000001</v>
      </c>
      <c r="F808">
        <v>143.869</v>
      </c>
      <c r="G808">
        <v>56221.88</v>
      </c>
      <c r="I808" s="14">
        <f t="shared" si="341"/>
        <v>4.4749573136027232E-2</v>
      </c>
      <c r="J808" s="15">
        <f t="shared" si="342"/>
        <v>-2.2222222222222254E-2</v>
      </c>
      <c r="K808" s="15">
        <f t="shared" si="343"/>
        <v>4.2016806722689148E-2</v>
      </c>
      <c r="L808" s="15">
        <f t="shared" si="344"/>
        <v>1.4884416509710174E-2</v>
      </c>
      <c r="M808" s="16">
        <f t="shared" si="345"/>
        <v>2.501036461947348E-2</v>
      </c>
      <c r="O808" s="13">
        <f t="shared" si="346"/>
        <v>1.9857143536551075E-2</v>
      </c>
      <c r="Q808" s="5">
        <f t="shared" si="347"/>
        <v>5075.0434068806389</v>
      </c>
      <c r="R808" s="6">
        <f t="shared" si="348"/>
        <v>3478.4525054290989</v>
      </c>
      <c r="T808" s="11">
        <f t="shared" si="349"/>
        <v>1.4589945957173809</v>
      </c>
      <c r="V808" s="9">
        <v>44337</v>
      </c>
      <c r="W808">
        <v>288789.91830000002</v>
      </c>
      <c r="X808">
        <v>134755.85399999999</v>
      </c>
      <c r="Y808">
        <v>9222.4141999999993</v>
      </c>
      <c r="Z808">
        <v>119174.2925</v>
      </c>
      <c r="AC808" s="24">
        <f t="shared" si="350"/>
        <v>2.1140233689274163E-2</v>
      </c>
      <c r="AE808" s="5">
        <f t="shared" si="351"/>
        <v>1258.7921627752869</v>
      </c>
      <c r="AF808" s="6">
        <f t="shared" si="352"/>
        <v>3478.4525054290989</v>
      </c>
      <c r="AH808" s="1">
        <f t="shared" si="353"/>
        <v>44337</v>
      </c>
      <c r="AI808">
        <f t="shared" si="354"/>
        <v>0.36188280875204981</v>
      </c>
      <c r="AJ808">
        <f t="shared" ca="1" si="355"/>
        <v>0.35219566655532308</v>
      </c>
      <c r="AK808">
        <f t="shared" ca="1" si="356"/>
        <v>0.3604195125601497</v>
      </c>
      <c r="AL808">
        <f t="shared" ca="1" si="357"/>
        <v>0.36454524085741452</v>
      </c>
      <c r="AM808">
        <f t="shared" ca="1" si="358"/>
        <v>0.37382680284705155</v>
      </c>
      <c r="AN808">
        <f t="shared" ca="1" si="359"/>
        <v>0.3793758741324092</v>
      </c>
    </row>
    <row r="809" spans="2:40">
      <c r="B809" s="1">
        <v>44344</v>
      </c>
      <c r="C809">
        <v>76.260000000000005</v>
      </c>
      <c r="D809">
        <v>100.35</v>
      </c>
      <c r="E809">
        <v>1.196</v>
      </c>
      <c r="F809">
        <v>146.74600000000001</v>
      </c>
      <c r="G809">
        <v>59212.959999999999</v>
      </c>
      <c r="I809" s="14">
        <f t="shared" si="341"/>
        <v>3.8610827374872425E-2</v>
      </c>
      <c r="J809" s="15">
        <f t="shared" si="342"/>
        <v>3.6673553719008156E-2</v>
      </c>
      <c r="K809" s="15">
        <f t="shared" si="343"/>
        <v>7.168458781361986E-2</v>
      </c>
      <c r="L809" s="15">
        <f t="shared" si="344"/>
        <v>1.9997358708269353E-2</v>
      </c>
      <c r="M809" s="16">
        <f t="shared" si="345"/>
        <v>5.3201351502297767E-2</v>
      </c>
      <c r="O809" s="13">
        <f t="shared" si="346"/>
        <v>4.1741581903942448E-2</v>
      </c>
      <c r="Q809" s="5">
        <f t="shared" si="347"/>
        <v>5286.8837469150103</v>
      </c>
      <c r="R809" s="6">
        <f t="shared" si="348"/>
        <v>3663.5108798544807</v>
      </c>
      <c r="T809" s="11">
        <f t="shared" si="349"/>
        <v>1.4431194338707716</v>
      </c>
      <c r="V809" s="9">
        <v>44344</v>
      </c>
      <c r="W809">
        <v>299940.33590000001</v>
      </c>
      <c r="X809">
        <v>139697.83009999999</v>
      </c>
      <c r="Y809">
        <v>9505.6965999999993</v>
      </c>
      <c r="Z809">
        <v>121557.77830000001</v>
      </c>
      <c r="AC809" s="24">
        <f t="shared" si="350"/>
        <v>3.467149295136028E-2</v>
      </c>
      <c r="AE809" s="5">
        <f t="shared" si="351"/>
        <v>1302.4363663741779</v>
      </c>
      <c r="AF809" s="6">
        <f t="shared" si="352"/>
        <v>3663.5108798544807</v>
      </c>
      <c r="AH809" s="1">
        <f t="shared" si="353"/>
        <v>44344</v>
      </c>
      <c r="AI809">
        <f t="shared" si="354"/>
        <v>0.355515899662324</v>
      </c>
      <c r="AJ809">
        <f t="shared" ca="1" si="355"/>
        <v>0.35219566655532308</v>
      </c>
      <c r="AK809">
        <f t="shared" ca="1" si="356"/>
        <v>0.3604195125601497</v>
      </c>
      <c r="AL809">
        <f t="shared" ca="1" si="357"/>
        <v>0.36454524085741452</v>
      </c>
      <c r="AM809">
        <f t="shared" ca="1" si="358"/>
        <v>0.37382680284705155</v>
      </c>
      <c r="AN809">
        <f t="shared" ca="1" si="359"/>
        <v>0.3793758741324092</v>
      </c>
    </row>
    <row r="810" spans="2:40">
      <c r="B810" s="1">
        <v>44351</v>
      </c>
      <c r="C810">
        <v>88.825000000000003</v>
      </c>
      <c r="D810">
        <v>113.8</v>
      </c>
      <c r="E810">
        <v>1.2629999999999999</v>
      </c>
      <c r="F810">
        <v>171.15600000000001</v>
      </c>
      <c r="G810">
        <v>66190.06</v>
      </c>
      <c r="I810" s="14">
        <f t="shared" si="341"/>
        <v>0.16476527668502494</v>
      </c>
      <c r="J810" s="15">
        <f t="shared" si="342"/>
        <v>0.13403089187842565</v>
      </c>
      <c r="K810" s="15">
        <f t="shared" si="343"/>
        <v>5.6020066889632014E-2</v>
      </c>
      <c r="L810" s="15">
        <f t="shared" si="344"/>
        <v>0.16634184236708327</v>
      </c>
      <c r="M810" s="16">
        <f t="shared" si="345"/>
        <v>0.11783062356619234</v>
      </c>
      <c r="O810" s="13">
        <f t="shared" si="346"/>
        <v>0.13028951945504147</v>
      </c>
      <c r="Q810" s="5">
        <f t="shared" si="347"/>
        <v>5975.7092897152361</v>
      </c>
      <c r="R810" s="6">
        <f t="shared" si="348"/>
        <v>4095.1846512692641</v>
      </c>
      <c r="T810" s="11">
        <f t="shared" si="349"/>
        <v>1.4592038695649832</v>
      </c>
      <c r="V810" s="9">
        <v>44351</v>
      </c>
      <c r="W810">
        <v>349360.08840000001</v>
      </c>
      <c r="X810">
        <v>158421.65479999999</v>
      </c>
      <c r="Y810">
        <v>10040.7855</v>
      </c>
      <c r="Z810">
        <v>141777.6833</v>
      </c>
      <c r="AC810" s="24">
        <f t="shared" si="350"/>
        <v>0.15576656063401656</v>
      </c>
      <c r="AE810" s="5">
        <f t="shared" si="351"/>
        <v>1505.3123996089496</v>
      </c>
      <c r="AF810" s="6">
        <f t="shared" si="352"/>
        <v>4095.1846512692641</v>
      </c>
      <c r="AH810" s="1">
        <f t="shared" si="353"/>
        <v>44351</v>
      </c>
      <c r="AI810">
        <f t="shared" si="354"/>
        <v>0.3675810806583269</v>
      </c>
      <c r="AJ810">
        <f t="shared" ca="1" si="355"/>
        <v>0.35219566655532308</v>
      </c>
      <c r="AK810">
        <f t="shared" ca="1" si="356"/>
        <v>0.35975737420016934</v>
      </c>
      <c r="AL810">
        <f t="shared" ca="1" si="357"/>
        <v>0.36391559510309884</v>
      </c>
      <c r="AM810">
        <f t="shared" ca="1" si="358"/>
        <v>0.37322489930486497</v>
      </c>
      <c r="AN810">
        <f t="shared" ca="1" si="359"/>
        <v>0.3793758741324092</v>
      </c>
    </row>
    <row r="811" spans="2:40">
      <c r="B811" s="1">
        <v>44358</v>
      </c>
      <c r="C811">
        <v>87.894999999999996</v>
      </c>
      <c r="D811">
        <v>109.85</v>
      </c>
      <c r="E811">
        <v>1.294</v>
      </c>
      <c r="F811">
        <v>169.429</v>
      </c>
      <c r="G811">
        <v>66093.97</v>
      </c>
      <c r="I811" s="14">
        <f t="shared" si="341"/>
        <v>-1.0470025330706512E-2</v>
      </c>
      <c r="J811" s="15">
        <f t="shared" si="342"/>
        <v>-3.4710017574692498E-2</v>
      </c>
      <c r="K811" s="15">
        <f t="shared" si="343"/>
        <v>2.4544734758511488E-2</v>
      </c>
      <c r="L811" s="15">
        <f t="shared" si="344"/>
        <v>-1.009021010072686E-2</v>
      </c>
      <c r="M811" s="16">
        <f t="shared" si="345"/>
        <v>-1.4517285525953438E-3</v>
      </c>
      <c r="O811" s="13">
        <f t="shared" si="346"/>
        <v>-7.6813795619035952E-3</v>
      </c>
      <c r="Q811" s="5">
        <f t="shared" si="347"/>
        <v>5929.8075985093401</v>
      </c>
      <c r="R811" s="6">
        <f t="shared" si="348"/>
        <v>4089.2395547828664</v>
      </c>
      <c r="T811" s="11">
        <f t="shared" si="349"/>
        <v>1.4501003228274323</v>
      </c>
      <c r="V811" s="9">
        <v>44358</v>
      </c>
      <c r="W811">
        <v>345702.2794</v>
      </c>
      <c r="X811">
        <v>152922.8364</v>
      </c>
      <c r="Y811">
        <v>10292.592000000001</v>
      </c>
      <c r="Z811">
        <v>140347.59169999999</v>
      </c>
      <c r="AC811" s="24">
        <f t="shared" si="350"/>
        <v>-1.5677292706255889E-2</v>
      </c>
      <c r="AE811" s="5">
        <f t="shared" si="351"/>
        <v>1481.7131765059237</v>
      </c>
      <c r="AF811" s="6">
        <f t="shared" si="352"/>
        <v>4089.2395547828664</v>
      </c>
      <c r="AH811" s="1">
        <f t="shared" si="353"/>
        <v>44358</v>
      </c>
      <c r="AI811">
        <f t="shared" si="354"/>
        <v>0.36234443021878693</v>
      </c>
      <c r="AJ811">
        <f t="shared" ca="1" si="355"/>
        <v>0.35219566655532308</v>
      </c>
      <c r="AK811">
        <f t="shared" ca="1" si="356"/>
        <v>0.35975737420016934</v>
      </c>
      <c r="AL811">
        <f t="shared" ca="1" si="357"/>
        <v>0.36391559510309884</v>
      </c>
      <c r="AM811">
        <f t="shared" ca="1" si="358"/>
        <v>0.37322489930486497</v>
      </c>
      <c r="AN811">
        <f t="shared" ca="1" si="359"/>
        <v>0.3793758741324092</v>
      </c>
    </row>
    <row r="812" spans="2:40">
      <c r="B812" s="1">
        <v>44365</v>
      </c>
      <c r="C812">
        <v>84.795000000000002</v>
      </c>
      <c r="D812">
        <v>110.05</v>
      </c>
      <c r="E812">
        <v>1.2629999999999999</v>
      </c>
      <c r="F812">
        <v>163.67500000000001</v>
      </c>
      <c r="G812">
        <v>65136</v>
      </c>
      <c r="I812" s="14">
        <f t="shared" si="341"/>
        <v>-3.5269355480971543E-2</v>
      </c>
      <c r="J812" s="15">
        <f t="shared" si="342"/>
        <v>1.8206645425580259E-3</v>
      </c>
      <c r="K812" s="15">
        <f t="shared" si="343"/>
        <v>-2.3956723338485419E-2</v>
      </c>
      <c r="L812" s="15">
        <f t="shared" si="344"/>
        <v>-3.3961128260215134E-2</v>
      </c>
      <c r="M812" s="16">
        <f t="shared" si="345"/>
        <v>-1.4494060502039718E-2</v>
      </c>
      <c r="O812" s="13">
        <f t="shared" si="346"/>
        <v>-2.2841635634278518E-2</v>
      </c>
      <c r="Q812" s="5">
        <f t="shared" si="347"/>
        <v>5794.3610939628134</v>
      </c>
      <c r="R812" s="6">
        <f t="shared" si="348"/>
        <v>4029.9698692685097</v>
      </c>
      <c r="T812" s="11">
        <f t="shared" si="349"/>
        <v>1.4378174730657634</v>
      </c>
      <c r="V812" s="9">
        <v>44365</v>
      </c>
      <c r="W812">
        <v>333509.58279999997</v>
      </c>
      <c r="X812">
        <v>153201.25760000001</v>
      </c>
      <c r="Y812">
        <v>10040.7855</v>
      </c>
      <c r="Z812">
        <v>135580.62</v>
      </c>
      <c r="AC812" s="24">
        <f t="shared" si="350"/>
        <v>-2.6071337481783557E-2</v>
      </c>
      <c r="AE812" s="5">
        <f t="shared" si="351"/>
        <v>1443.0829322300322</v>
      </c>
      <c r="AF812" s="6">
        <f t="shared" si="352"/>
        <v>4029.9698692685097</v>
      </c>
      <c r="AH812" s="1">
        <f t="shared" si="353"/>
        <v>44365</v>
      </c>
      <c r="AI812">
        <f t="shared" si="354"/>
        <v>0.35808777212817466</v>
      </c>
      <c r="AJ812">
        <f t="shared" ca="1" si="355"/>
        <v>0.35219566655532308</v>
      </c>
      <c r="AK812">
        <f t="shared" ca="1" si="356"/>
        <v>0.35975737420016934</v>
      </c>
      <c r="AL812">
        <f t="shared" ca="1" si="357"/>
        <v>0.36361847750213694</v>
      </c>
      <c r="AM812">
        <f t="shared" ca="1" si="358"/>
        <v>0.37322489930486497</v>
      </c>
      <c r="AN812">
        <f t="shared" ca="1" si="359"/>
        <v>0.3793758741324092</v>
      </c>
    </row>
    <row r="813" spans="2:40">
      <c r="B813" s="1">
        <v>44372</v>
      </c>
      <c r="C813">
        <v>83.165000000000006</v>
      </c>
      <c r="D813">
        <v>104.35</v>
      </c>
      <c r="E813">
        <v>1.4410000000000001</v>
      </c>
      <c r="F813">
        <v>162.13999999999999</v>
      </c>
      <c r="G813">
        <v>65133.46</v>
      </c>
      <c r="I813" s="14">
        <f t="shared" si="341"/>
        <v>-1.9222831534878138E-2</v>
      </c>
      <c r="J813" s="15">
        <f t="shared" si="342"/>
        <v>-5.1794638800545245E-2</v>
      </c>
      <c r="K813" s="15">
        <f t="shared" si="343"/>
        <v>0.14093428345209835</v>
      </c>
      <c r="L813" s="15">
        <f t="shared" si="344"/>
        <v>-9.3783412249887066E-3</v>
      </c>
      <c r="M813" s="16">
        <f t="shared" si="345"/>
        <v>-3.8995332842017838E-5</v>
      </c>
      <c r="O813" s="13">
        <f t="shared" si="346"/>
        <v>1.5134617972921566E-2</v>
      </c>
      <c r="Q813" s="5">
        <f t="shared" si="347"/>
        <v>5882.0565355171002</v>
      </c>
      <c r="R813" s="6">
        <f t="shared" si="348"/>
        <v>4029.8127192521142</v>
      </c>
      <c r="T813" s="11">
        <f t="shared" si="349"/>
        <v>1.4596352101962546</v>
      </c>
      <c r="V813" s="9">
        <v>44372</v>
      </c>
      <c r="W813">
        <v>327098.58429999999</v>
      </c>
      <c r="X813">
        <v>145266.25380000001</v>
      </c>
      <c r="Y813">
        <v>11457.197200000001</v>
      </c>
      <c r="Z813">
        <v>134309.4276</v>
      </c>
      <c r="AC813" s="24">
        <f t="shared" si="350"/>
        <v>-2.2460396139557349E-2</v>
      </c>
      <c r="AE813" s="5">
        <f t="shared" si="351"/>
        <v>1410.6707179099117</v>
      </c>
      <c r="AF813" s="6">
        <f t="shared" si="352"/>
        <v>4029.8127192521142</v>
      </c>
      <c r="AH813" s="1">
        <f t="shared" si="353"/>
        <v>44372</v>
      </c>
      <c r="AI813">
        <f t="shared" si="354"/>
        <v>0.35005862956621853</v>
      </c>
      <c r="AJ813">
        <f t="shared" ca="1" si="355"/>
        <v>0.35219566655532308</v>
      </c>
      <c r="AK813">
        <f t="shared" ca="1" si="356"/>
        <v>0.35948995716884324</v>
      </c>
      <c r="AL813">
        <f t="shared" ca="1" si="357"/>
        <v>0.36346879524585973</v>
      </c>
      <c r="AM813">
        <f t="shared" ca="1" si="358"/>
        <v>0.37322489930486497</v>
      </c>
      <c r="AN813">
        <f t="shared" ca="1" si="359"/>
        <v>0.3793758741324092</v>
      </c>
    </row>
    <row r="814" spans="2:40">
      <c r="B814" s="1">
        <v>44379</v>
      </c>
      <c r="C814">
        <v>79.405000000000001</v>
      </c>
      <c r="D814">
        <v>104.6</v>
      </c>
      <c r="E814">
        <v>1.742</v>
      </c>
      <c r="F814">
        <v>152.405</v>
      </c>
      <c r="G814">
        <v>63330.37</v>
      </c>
      <c r="I814" s="14">
        <f t="shared" si="341"/>
        <v>-4.5211326880298275E-2</v>
      </c>
      <c r="J814" s="15">
        <f t="shared" si="342"/>
        <v>2.3957834211787432E-3</v>
      </c>
      <c r="K814" s="15">
        <f t="shared" si="343"/>
        <v>0.20888272033310207</v>
      </c>
      <c r="L814" s="15">
        <f t="shared" si="344"/>
        <v>-6.0040705563093488E-2</v>
      </c>
      <c r="M814" s="16">
        <f t="shared" si="345"/>
        <v>-2.7683006553006595E-2</v>
      </c>
      <c r="O814" s="13">
        <f t="shared" si="346"/>
        <v>2.6506617827722262E-2</v>
      </c>
      <c r="Q814" s="5">
        <f t="shared" si="347"/>
        <v>6037.9699601451075</v>
      </c>
      <c r="R814" s="6">
        <f t="shared" si="348"/>
        <v>3918.2553873376687</v>
      </c>
      <c r="T814" s="11">
        <f t="shared" si="349"/>
        <v>1.5409842808249714</v>
      </c>
      <c r="V814" s="9">
        <v>44379</v>
      </c>
      <c r="W814">
        <v>312310.0233</v>
      </c>
      <c r="X814">
        <v>145614.28030000001</v>
      </c>
      <c r="Y814">
        <v>13849.3593</v>
      </c>
      <c r="Z814">
        <v>126245.3005</v>
      </c>
      <c r="AC814" s="24">
        <f t="shared" si="350"/>
        <v>-3.2535727462174681E-2</v>
      </c>
      <c r="AE814" s="5">
        <f t="shared" si="351"/>
        <v>1364.7735198931246</v>
      </c>
      <c r="AF814" s="6">
        <f t="shared" si="352"/>
        <v>3918.2553873376687</v>
      </c>
      <c r="AH814" s="1">
        <f t="shared" si="353"/>
        <v>44379</v>
      </c>
      <c r="AI814">
        <f t="shared" si="354"/>
        <v>0.3483115277027527</v>
      </c>
      <c r="AJ814">
        <f t="shared" ca="1" si="355"/>
        <v>0.35154683752145932</v>
      </c>
      <c r="AK814">
        <f t="shared" ca="1" si="356"/>
        <v>0.35884555391907003</v>
      </c>
      <c r="AL814">
        <f t="shared" ca="1" si="357"/>
        <v>0.36346879524585973</v>
      </c>
      <c r="AM814">
        <f t="shared" ca="1" si="358"/>
        <v>0.37322489930486497</v>
      </c>
      <c r="AN814">
        <f t="shared" ca="1" si="359"/>
        <v>0.3793758741324092</v>
      </c>
    </row>
    <row r="815" spans="2:40">
      <c r="B815" s="1">
        <v>44386</v>
      </c>
      <c r="C815">
        <v>74.48</v>
      </c>
      <c r="D815">
        <v>108.75</v>
      </c>
      <c r="E815">
        <v>1.9039999999999999</v>
      </c>
      <c r="F815">
        <v>148.61600000000001</v>
      </c>
      <c r="G815">
        <v>62371.57</v>
      </c>
      <c r="I815" s="14">
        <f t="shared" si="341"/>
        <v>-6.2023802027580066E-2</v>
      </c>
      <c r="J815" s="15">
        <f t="shared" si="342"/>
        <v>3.9674952198852864E-2</v>
      </c>
      <c r="K815" s="15">
        <f t="shared" si="343"/>
        <v>9.2996555683122706E-2</v>
      </c>
      <c r="L815" s="15">
        <f t="shared" si="344"/>
        <v>-2.4861389062038608E-2</v>
      </c>
      <c r="M815" s="16">
        <f t="shared" si="345"/>
        <v>-1.5139655744945135E-2</v>
      </c>
      <c r="O815" s="13">
        <f t="shared" si="346"/>
        <v>1.1446579198089224E-2</v>
      </c>
      <c r="Q815" s="5">
        <f t="shared" si="347"/>
        <v>6107.0840614895924</v>
      </c>
      <c r="R815" s="6">
        <f t="shared" si="348"/>
        <v>3858.9343496525998</v>
      </c>
      <c r="T815" s="11">
        <f t="shared" si="349"/>
        <v>1.5825830418803009</v>
      </c>
      <c r="V815" s="9">
        <v>44386</v>
      </c>
      <c r="W815">
        <v>292939.36820000003</v>
      </c>
      <c r="X815">
        <v>151391.51990000001</v>
      </c>
      <c r="Y815">
        <v>15139.867700000001</v>
      </c>
      <c r="Z815">
        <v>123107.0441</v>
      </c>
      <c r="AC815" s="24">
        <f t="shared" si="350"/>
        <v>-2.5825445698034712E-2</v>
      </c>
      <c r="AE815" s="5">
        <f t="shared" si="351"/>
        <v>1329.5276354650091</v>
      </c>
      <c r="AF815" s="6">
        <f t="shared" si="352"/>
        <v>3858.9343496525998</v>
      </c>
      <c r="AH815" s="1">
        <f t="shared" si="353"/>
        <v>44386</v>
      </c>
      <c r="AI815">
        <f t="shared" si="354"/>
        <v>0.34453232809848133</v>
      </c>
      <c r="AJ815">
        <f t="shared" ca="1" si="355"/>
        <v>0.35120988984203477</v>
      </c>
      <c r="AK815">
        <f t="shared" ca="1" si="356"/>
        <v>0.35799926674496529</v>
      </c>
      <c r="AL815">
        <f t="shared" ca="1" si="357"/>
        <v>0.36329827542055287</v>
      </c>
      <c r="AM815">
        <f t="shared" ca="1" si="358"/>
        <v>0.37065521440078619</v>
      </c>
      <c r="AN815">
        <f t="shared" ca="1" si="359"/>
        <v>0.37928313518616835</v>
      </c>
    </row>
    <row r="816" spans="2:40">
      <c r="B816" s="1">
        <v>44393</v>
      </c>
      <c r="C816">
        <v>74.400000000000006</v>
      </c>
      <c r="D816">
        <v>110.25</v>
      </c>
      <c r="E816">
        <v>1.675</v>
      </c>
      <c r="F816">
        <v>150.10300000000001</v>
      </c>
      <c r="G816">
        <v>63090.8</v>
      </c>
      <c r="I816" s="14">
        <f t="shared" si="341"/>
        <v>-1.0741138560687036E-3</v>
      </c>
      <c r="J816" s="15">
        <f t="shared" si="342"/>
        <v>1.379310344827589E-2</v>
      </c>
      <c r="K816" s="15">
        <f t="shared" si="343"/>
        <v>-0.12027310924369738</v>
      </c>
      <c r="L816" s="15">
        <f t="shared" si="344"/>
        <v>1.0005652150508748E-2</v>
      </c>
      <c r="M816" s="16">
        <f t="shared" si="345"/>
        <v>1.1531375593078819E-2</v>
      </c>
      <c r="O816" s="13">
        <f t="shared" si="346"/>
        <v>-2.4387116875245363E-2</v>
      </c>
      <c r="Q816" s="5">
        <f t="shared" si="347"/>
        <v>5958.1498887150974</v>
      </c>
      <c r="R816" s="6">
        <f t="shared" si="348"/>
        <v>3903.4331710274773</v>
      </c>
      <c r="T816" s="11">
        <f t="shared" si="349"/>
        <v>1.5263870617635729</v>
      </c>
      <c r="V816" s="9">
        <v>44393</v>
      </c>
      <c r="W816">
        <v>292624.71799999999</v>
      </c>
      <c r="X816">
        <v>153479.67879999999</v>
      </c>
      <c r="Y816">
        <v>13314.270399999999</v>
      </c>
      <c r="Z816">
        <v>124338.51179999999</v>
      </c>
      <c r="AC816" s="24">
        <f t="shared" si="350"/>
        <v>2.0329575890615753E-3</v>
      </c>
      <c r="AE816" s="5">
        <f t="shared" si="351"/>
        <v>1332.230508761395</v>
      </c>
      <c r="AF816" s="6">
        <f t="shared" si="352"/>
        <v>3903.4331710274773</v>
      </c>
      <c r="AH816" s="1">
        <f t="shared" si="353"/>
        <v>44393</v>
      </c>
      <c r="AI816">
        <f t="shared" si="354"/>
        <v>0.34129712240230825</v>
      </c>
      <c r="AJ816">
        <f t="shared" ca="1" si="355"/>
        <v>0.3508058915422147</v>
      </c>
      <c r="AK816">
        <f t="shared" ca="1" si="356"/>
        <v>0.35717928786208386</v>
      </c>
      <c r="AL816">
        <f t="shared" ca="1" si="357"/>
        <v>0.3631069577478675</v>
      </c>
      <c r="AM816">
        <f t="shared" ca="1" si="358"/>
        <v>0.3697315269333476</v>
      </c>
      <c r="AN816">
        <f t="shared" ca="1" si="359"/>
        <v>0.37814834221779609</v>
      </c>
    </row>
    <row r="817" spans="2:40">
      <c r="B817" s="1">
        <v>44400</v>
      </c>
      <c r="C817">
        <v>76.545000000000002</v>
      </c>
      <c r="D817">
        <v>116</v>
      </c>
      <c r="E817">
        <v>1.8759999999999999</v>
      </c>
      <c r="F817">
        <v>152.453</v>
      </c>
      <c r="G817">
        <v>64841.23</v>
      </c>
      <c r="I817" s="14">
        <f t="shared" si="341"/>
        <v>2.8830645161290303E-2</v>
      </c>
      <c r="J817" s="15">
        <f t="shared" si="342"/>
        <v>5.2154195011337778E-2</v>
      </c>
      <c r="K817" s="15">
        <f t="shared" si="343"/>
        <v>0.11999999999999988</v>
      </c>
      <c r="L817" s="15">
        <f t="shared" si="344"/>
        <v>1.5655916270827408E-2</v>
      </c>
      <c r="M817" s="16">
        <f t="shared" si="345"/>
        <v>2.7744615696741803E-2</v>
      </c>
      <c r="O817" s="13">
        <f t="shared" si="346"/>
        <v>5.4160189110863843E-2</v>
      </c>
      <c r="Q817" s="5">
        <f t="shared" si="347"/>
        <v>6280.8444134387792</v>
      </c>
      <c r="R817" s="6">
        <f t="shared" si="348"/>
        <v>4011.7324242555487</v>
      </c>
      <c r="T817" s="11">
        <f t="shared" si="349"/>
        <v>1.565618976844974</v>
      </c>
      <c r="V817" s="9">
        <v>44400</v>
      </c>
      <c r="W817">
        <v>301061.27740000002</v>
      </c>
      <c r="X817">
        <v>161484.2879</v>
      </c>
      <c r="Y817">
        <v>14919.537</v>
      </c>
      <c r="Z817">
        <v>126285.0252</v>
      </c>
      <c r="AC817" s="24">
        <f t="shared" si="350"/>
        <v>3.4236006006314844E-2</v>
      </c>
      <c r="AE817" s="5">
        <f t="shared" si="351"/>
        <v>1377.8407604611461</v>
      </c>
      <c r="AF817" s="6">
        <f t="shared" si="352"/>
        <v>4011.7324242555487</v>
      </c>
      <c r="AH817" s="1">
        <f t="shared" si="353"/>
        <v>44400</v>
      </c>
      <c r="AI817">
        <f t="shared" si="354"/>
        <v>0.34345280660557265</v>
      </c>
      <c r="AJ817">
        <f t="shared" ca="1" si="355"/>
        <v>0.35012919908567519</v>
      </c>
      <c r="AK817">
        <f t="shared" ca="1" si="356"/>
        <v>0.35544503398971267</v>
      </c>
      <c r="AL817">
        <f t="shared" ca="1" si="357"/>
        <v>0.36281694003907505</v>
      </c>
      <c r="AM817">
        <f t="shared" ca="1" si="358"/>
        <v>0.36895327300785186</v>
      </c>
      <c r="AN817">
        <f t="shared" ca="1" si="359"/>
        <v>0.37773646985272075</v>
      </c>
    </row>
    <row r="818" spans="2:40">
      <c r="B818" s="1">
        <v>44407</v>
      </c>
      <c r="C818">
        <v>78.875</v>
      </c>
      <c r="D818">
        <v>113.75</v>
      </c>
      <c r="E818">
        <v>1.714</v>
      </c>
      <c r="F818">
        <v>152.54900000000001</v>
      </c>
      <c r="G818">
        <v>66005.289999999994</v>
      </c>
      <c r="I818" s="14">
        <f t="shared" si="341"/>
        <v>3.0439610686524343E-2</v>
      </c>
      <c r="J818" s="15">
        <f t="shared" si="342"/>
        <v>-1.93965517241379E-2</v>
      </c>
      <c r="K818" s="15">
        <f t="shared" si="343"/>
        <v>-8.6353944562899798E-2</v>
      </c>
      <c r="L818" s="15">
        <f t="shared" si="344"/>
        <v>6.297022688959153E-4</v>
      </c>
      <c r="M818" s="16">
        <f t="shared" si="345"/>
        <v>1.795246635512604E-2</v>
      </c>
      <c r="O818" s="13">
        <f t="shared" si="346"/>
        <v>-1.867029583290436E-2</v>
      </c>
      <c r="Q818" s="5">
        <f t="shared" si="347"/>
        <v>6163.5791901594321</v>
      </c>
      <c r="R818" s="6">
        <f t="shared" si="348"/>
        <v>4083.7529156277647</v>
      </c>
      <c r="T818" s="11">
        <f t="shared" si="349"/>
        <v>1.50929287777734</v>
      </c>
      <c r="V818" s="9">
        <v>44407</v>
      </c>
      <c r="W818">
        <v>310225.46549999999</v>
      </c>
      <c r="X818">
        <v>158352.04949999999</v>
      </c>
      <c r="Y818">
        <v>13629.0285</v>
      </c>
      <c r="Z818">
        <v>126364.4748</v>
      </c>
      <c r="AC818" s="24">
        <f t="shared" si="350"/>
        <v>7.9885876791796935E-3</v>
      </c>
      <c r="AE818" s="5">
        <f t="shared" si="351"/>
        <v>1388.8477621840375</v>
      </c>
      <c r="AF818" s="6">
        <f t="shared" si="352"/>
        <v>4083.7529156277647</v>
      </c>
      <c r="AH818" s="1">
        <f t="shared" si="353"/>
        <v>44407</v>
      </c>
      <c r="AI818">
        <f t="shared" si="354"/>
        <v>0.34009103657304407</v>
      </c>
      <c r="AJ818">
        <f t="shared" ca="1" si="355"/>
        <v>0.34986700798686615</v>
      </c>
      <c r="AK818">
        <f t="shared" ca="1" si="356"/>
        <v>0.3548390498682733</v>
      </c>
      <c r="AL818">
        <f t="shared" ca="1" si="357"/>
        <v>0.36261447580821249</v>
      </c>
      <c r="AM818">
        <f t="shared" ca="1" si="358"/>
        <v>0.36847776787311148</v>
      </c>
      <c r="AN818">
        <f t="shared" ca="1" si="359"/>
        <v>0.37552862161759237</v>
      </c>
    </row>
    <row r="819" spans="2:40">
      <c r="B819" s="1">
        <v>44414</v>
      </c>
      <c r="C819">
        <v>78.674999999999997</v>
      </c>
      <c r="D819">
        <v>110.85</v>
      </c>
      <c r="E819">
        <v>1.944</v>
      </c>
      <c r="F819">
        <v>164.82599999999999</v>
      </c>
      <c r="G819">
        <v>65860.91</v>
      </c>
      <c r="I819" s="14">
        <f t="shared" si="341"/>
        <v>-2.5356576862124447E-3</v>
      </c>
      <c r="J819" s="15">
        <f t="shared" si="342"/>
        <v>-2.5494505494505493E-2</v>
      </c>
      <c r="K819" s="15">
        <f t="shared" si="343"/>
        <v>0.13418903150525097</v>
      </c>
      <c r="L819" s="15">
        <f t="shared" si="344"/>
        <v>8.0479059187539725E-2</v>
      </c>
      <c r="M819" s="16">
        <f t="shared" si="345"/>
        <v>-2.187400434116582E-3</v>
      </c>
      <c r="O819" s="13">
        <f t="shared" si="346"/>
        <v>4.6659481878018189E-2</v>
      </c>
      <c r="Q819" s="5">
        <f t="shared" si="347"/>
        <v>6451.168601686406</v>
      </c>
      <c r="R819" s="6">
        <f t="shared" si="348"/>
        <v>4074.8201127272955</v>
      </c>
      <c r="T819" s="11">
        <f t="shared" si="349"/>
        <v>1.5831787473358203</v>
      </c>
      <c r="V819" s="9">
        <v>44414</v>
      </c>
      <c r="W819">
        <v>309438.83990000002</v>
      </c>
      <c r="X819">
        <v>154314.9423</v>
      </c>
      <c r="Y819">
        <v>15454.625899999999</v>
      </c>
      <c r="Z819">
        <v>136534.01439999999</v>
      </c>
      <c r="AC819" s="24">
        <f t="shared" si="350"/>
        <v>1.178963043516029E-2</v>
      </c>
      <c r="AE819" s="5">
        <f t="shared" si="351"/>
        <v>1405.2217640308868</v>
      </c>
      <c r="AF819" s="6">
        <f t="shared" si="352"/>
        <v>4074.8201127272955</v>
      </c>
      <c r="AH819" s="1">
        <f t="shared" si="353"/>
        <v>44414</v>
      </c>
      <c r="AI819">
        <f t="shared" si="354"/>
        <v>0.34485492001028861</v>
      </c>
      <c r="AJ819">
        <f t="shared" ca="1" si="355"/>
        <v>0.3484649466025046</v>
      </c>
      <c r="AK819">
        <f t="shared" ca="1" si="356"/>
        <v>0.35337853477743369</v>
      </c>
      <c r="AL819">
        <f t="shared" ca="1" si="357"/>
        <v>0.36244953465426294</v>
      </c>
      <c r="AM819">
        <f t="shared" ca="1" si="358"/>
        <v>0.36847776787311148</v>
      </c>
      <c r="AN819">
        <f t="shared" ca="1" si="359"/>
        <v>0.37552862161759237</v>
      </c>
    </row>
    <row r="820" spans="2:40">
      <c r="B820" s="1">
        <v>44421</v>
      </c>
      <c r="C820">
        <v>86.284999999999997</v>
      </c>
      <c r="D820">
        <v>117.15</v>
      </c>
      <c r="E820">
        <v>1.8089999999999999</v>
      </c>
      <c r="F820">
        <v>164.49</v>
      </c>
      <c r="G820">
        <v>69544.77</v>
      </c>
      <c r="I820" s="14">
        <f t="shared" si="341"/>
        <v>9.6727041626946342E-2</v>
      </c>
      <c r="J820" s="15">
        <f t="shared" si="342"/>
        <v>5.6833558863328859E-2</v>
      </c>
      <c r="K820" s="15">
        <f t="shared" si="343"/>
        <v>-6.944444444444442E-2</v>
      </c>
      <c r="L820" s="15">
        <f t="shared" si="344"/>
        <v>-2.0385133413416412E-3</v>
      </c>
      <c r="M820" s="16">
        <f t="shared" si="345"/>
        <v>5.5933937141166234E-2</v>
      </c>
      <c r="O820" s="13">
        <f t="shared" si="346"/>
        <v>2.0519410676122285E-2</v>
      </c>
      <c r="Q820" s="5">
        <f t="shared" si="347"/>
        <v>6583.542779565314</v>
      </c>
      <c r="R820" s="6">
        <f t="shared" si="348"/>
        <v>4302.7408447741436</v>
      </c>
      <c r="T820" s="11">
        <f t="shared" si="349"/>
        <v>1.5300811778058394</v>
      </c>
      <c r="V820" s="9">
        <v>44421</v>
      </c>
      <c r="W820">
        <v>339369.94339999999</v>
      </c>
      <c r="X820">
        <v>162560.69399999999</v>
      </c>
      <c r="Y820">
        <v>14384.4481</v>
      </c>
      <c r="Z820">
        <v>136255.94099999999</v>
      </c>
      <c r="AC820" s="24">
        <f t="shared" si="350"/>
        <v>6.0658166824742343E-2</v>
      </c>
      <c r="AE820" s="5">
        <f t="shared" si="351"/>
        <v>1490.4599402192309</v>
      </c>
      <c r="AF820" s="6">
        <f t="shared" si="352"/>
        <v>4302.7408447741436</v>
      </c>
      <c r="AH820" s="1">
        <f t="shared" si="353"/>
        <v>44421</v>
      </c>
      <c r="AI820">
        <f t="shared" si="354"/>
        <v>0.34639779479850757</v>
      </c>
      <c r="AJ820">
        <f t="shared" ca="1" si="355"/>
        <v>0.34520058077953503</v>
      </c>
      <c r="AK820">
        <f t="shared" ca="1" si="356"/>
        <v>0.35244252708124046</v>
      </c>
      <c r="AL820">
        <f t="shared" ca="1" si="357"/>
        <v>0.36229263466531308</v>
      </c>
      <c r="AM820">
        <f t="shared" ca="1" si="358"/>
        <v>0.36781818760962193</v>
      </c>
      <c r="AN820">
        <f t="shared" ca="1" si="359"/>
        <v>0.37552862161759237</v>
      </c>
    </row>
    <row r="821" spans="2:40">
      <c r="B821" s="1">
        <v>44428</v>
      </c>
      <c r="C821">
        <v>80.234999999999999</v>
      </c>
      <c r="D821">
        <v>111.55</v>
      </c>
      <c r="E821">
        <v>1.8009999999999999</v>
      </c>
      <c r="F821">
        <v>161.32499999999999</v>
      </c>
      <c r="G821">
        <v>67822.2</v>
      </c>
      <c r="I821" s="14">
        <f t="shared" si="341"/>
        <v>-7.0116474474126389E-2</v>
      </c>
      <c r="J821" s="15">
        <f t="shared" si="342"/>
        <v>-4.7801963294921146E-2</v>
      </c>
      <c r="K821" s="15">
        <f t="shared" si="343"/>
        <v>-4.4223327805417156E-3</v>
      </c>
      <c r="L821" s="15">
        <f t="shared" si="344"/>
        <v>-1.9241291263906724E-2</v>
      </c>
      <c r="M821" s="16">
        <f t="shared" si="345"/>
        <v>-2.4769224199030493E-2</v>
      </c>
      <c r="O821" s="13">
        <f t="shared" si="346"/>
        <v>-3.5395515453373994E-2</v>
      </c>
      <c r="Q821" s="5">
        <f t="shared" si="347"/>
        <v>6350.5148893732612</v>
      </c>
      <c r="R821" s="6">
        <f t="shared" si="348"/>
        <v>4196.1652921196073</v>
      </c>
      <c r="T821" s="11">
        <f t="shared" si="349"/>
        <v>1.5134091360270101</v>
      </c>
      <c r="V821" s="9">
        <v>44428</v>
      </c>
      <c r="W821">
        <v>315574.51949999999</v>
      </c>
      <c r="X821">
        <v>154789.9737</v>
      </c>
      <c r="Y821">
        <v>14321.496499999999</v>
      </c>
      <c r="Z821">
        <v>133634.1066</v>
      </c>
      <c r="AC821" s="24">
        <f t="shared" si="350"/>
        <v>-5.2487002907197024E-2</v>
      </c>
      <c r="AE821" s="5">
        <f t="shared" si="351"/>
        <v>1412.2301650038835</v>
      </c>
      <c r="AF821" s="6">
        <f t="shared" si="352"/>
        <v>4196.1652921196073</v>
      </c>
      <c r="AH821" s="1">
        <f t="shared" si="353"/>
        <v>44428</v>
      </c>
      <c r="AI821">
        <f t="shared" si="354"/>
        <v>0.33655255851242316</v>
      </c>
      <c r="AJ821">
        <f t="shared" ca="1" si="355"/>
        <v>0.34500920748911051</v>
      </c>
      <c r="AK821">
        <f t="shared" ca="1" si="356"/>
        <v>0.35198800732081453</v>
      </c>
      <c r="AL821">
        <f t="shared" ca="1" si="357"/>
        <v>0.36229263466531308</v>
      </c>
      <c r="AM821">
        <f t="shared" ca="1" si="358"/>
        <v>0.36781818760962193</v>
      </c>
      <c r="AN821">
        <f t="shared" ca="1" si="359"/>
        <v>0.37552862161759237</v>
      </c>
    </row>
    <row r="822" spans="2:40">
      <c r="B822" s="1">
        <v>44435</v>
      </c>
      <c r="C822">
        <v>89.575000000000003</v>
      </c>
      <c r="D822">
        <v>124.15</v>
      </c>
      <c r="E822">
        <v>1.8959999999999999</v>
      </c>
      <c r="F822">
        <v>176.43100000000001</v>
      </c>
      <c r="G822">
        <v>73203.63</v>
      </c>
      <c r="I822" s="14">
        <f t="shared" si="341"/>
        <v>0.11640805134916188</v>
      </c>
      <c r="J822" s="15">
        <f t="shared" si="342"/>
        <v>0.11295383236216949</v>
      </c>
      <c r="K822" s="15">
        <f t="shared" si="343"/>
        <v>5.2748473070516333E-2</v>
      </c>
      <c r="L822" s="15">
        <f t="shared" si="344"/>
        <v>9.3637068030373527E-2</v>
      </c>
      <c r="M822" s="16">
        <f t="shared" si="345"/>
        <v>7.9346143298212102E-2</v>
      </c>
      <c r="O822" s="13">
        <f t="shared" si="346"/>
        <v>9.3936856203055308E-2</v>
      </c>
      <c r="Q822" s="5">
        <f t="shared" si="347"/>
        <v>6947.0622933516797</v>
      </c>
      <c r="R822" s="6">
        <f t="shared" si="348"/>
        <v>4529.1148246911134</v>
      </c>
      <c r="T822" s="11">
        <f t="shared" si="349"/>
        <v>1.5338675574041052</v>
      </c>
      <c r="V822" s="9">
        <v>44435</v>
      </c>
      <c r="W822">
        <v>352309.93430000002</v>
      </c>
      <c r="X822">
        <v>172274.0944</v>
      </c>
      <c r="Y822">
        <v>15076.9161</v>
      </c>
      <c r="Z822">
        <v>146147.40729999999</v>
      </c>
      <c r="AC822" s="24">
        <f t="shared" si="350"/>
        <v>0.10914747720199504</v>
      </c>
      <c r="AE822" s="5">
        <f t="shared" si="351"/>
        <v>1566.3715247426146</v>
      </c>
      <c r="AF822" s="6">
        <f t="shared" si="352"/>
        <v>4529.1148246911134</v>
      </c>
      <c r="AH822" s="1">
        <f t="shared" si="353"/>
        <v>44435</v>
      </c>
      <c r="AI822">
        <f t="shared" si="354"/>
        <v>0.34584495765117668</v>
      </c>
      <c r="AJ822">
        <f t="shared" ca="1" si="355"/>
        <v>0.34456458728966205</v>
      </c>
      <c r="AK822">
        <f t="shared" ca="1" si="356"/>
        <v>0.35140422207724636</v>
      </c>
      <c r="AL822">
        <f t="shared" ca="1" si="357"/>
        <v>0.36206182393194453</v>
      </c>
      <c r="AM822">
        <f t="shared" ca="1" si="358"/>
        <v>0.36778639471948849</v>
      </c>
      <c r="AN822">
        <f t="shared" ca="1" si="359"/>
        <v>0.37552862161759237</v>
      </c>
    </row>
    <row r="823" spans="2:40">
      <c r="B823" s="1">
        <v>44442</v>
      </c>
      <c r="C823">
        <v>87.245000000000005</v>
      </c>
      <c r="D823">
        <v>119.7</v>
      </c>
      <c r="E823">
        <v>2.0550000000000002</v>
      </c>
      <c r="F823">
        <v>174.03299999999999</v>
      </c>
      <c r="G823">
        <v>74734.95</v>
      </c>
      <c r="I823" s="14">
        <f t="shared" si="341"/>
        <v>-2.601172202065305E-2</v>
      </c>
      <c r="J823" s="15">
        <f t="shared" si="342"/>
        <v>-3.5843737414418042E-2</v>
      </c>
      <c r="K823" s="15">
        <f t="shared" si="343"/>
        <v>8.3860759493671111E-2</v>
      </c>
      <c r="L823" s="15">
        <f t="shared" si="344"/>
        <v>-1.3591715741564814E-2</v>
      </c>
      <c r="M823" s="16">
        <f t="shared" si="345"/>
        <v>2.0918634772619793E-2</v>
      </c>
      <c r="O823" s="13">
        <f t="shared" si="346"/>
        <v>2.1033960792588013E-3</v>
      </c>
      <c r="Q823" s="5">
        <f t="shared" si="347"/>
        <v>6961.6747169418813</v>
      </c>
      <c r="R823" s="6">
        <f t="shared" si="348"/>
        <v>4623.8577235520852</v>
      </c>
      <c r="T823" s="11">
        <f t="shared" si="349"/>
        <v>1.5055988166508432</v>
      </c>
      <c r="V823" s="9">
        <v>44442</v>
      </c>
      <c r="W823">
        <v>343145.7463</v>
      </c>
      <c r="X823">
        <v>166099.147</v>
      </c>
      <c r="Y823">
        <v>16335.9488</v>
      </c>
      <c r="Z823">
        <v>144161.1691</v>
      </c>
      <c r="AC823" s="24">
        <f t="shared" si="350"/>
        <v>-2.3419323797013791E-2</v>
      </c>
      <c r="AE823" s="5">
        <f t="shared" si="351"/>
        <v>1529.688162818245</v>
      </c>
      <c r="AF823" s="6">
        <f t="shared" si="352"/>
        <v>4623.8577235520852</v>
      </c>
      <c r="AH823" s="1">
        <f t="shared" si="353"/>
        <v>44442</v>
      </c>
      <c r="AI823">
        <f t="shared" si="354"/>
        <v>0.33082509330393634</v>
      </c>
      <c r="AJ823">
        <f t="shared" ca="1" si="355"/>
        <v>0.34456458728966205</v>
      </c>
      <c r="AK823">
        <f t="shared" ca="1" si="356"/>
        <v>0.35107607562150567</v>
      </c>
      <c r="AL823">
        <f t="shared" ca="1" si="357"/>
        <v>0.36125391627582792</v>
      </c>
      <c r="AM823">
        <f t="shared" ca="1" si="358"/>
        <v>0.36734406945184755</v>
      </c>
      <c r="AN823">
        <f t="shared" ca="1" si="359"/>
        <v>0.37552862161759237</v>
      </c>
    </row>
    <row r="824" spans="2:40">
      <c r="B824" s="1">
        <v>44449</v>
      </c>
      <c r="C824">
        <v>92.76</v>
      </c>
      <c r="D824">
        <v>120.45</v>
      </c>
      <c r="E824">
        <v>2.0150000000000001</v>
      </c>
      <c r="F824">
        <v>175.28</v>
      </c>
      <c r="G824">
        <v>75895.02</v>
      </c>
      <c r="I824" s="14">
        <f t="shared" si="341"/>
        <v>6.3212791563986404E-2</v>
      </c>
      <c r="J824" s="15">
        <f t="shared" si="342"/>
        <v>6.2656641604010854E-3</v>
      </c>
      <c r="K824" s="15">
        <f t="shared" si="343"/>
        <v>-1.9464720194647178E-2</v>
      </c>
      <c r="L824" s="15">
        <f t="shared" si="344"/>
        <v>7.1653077289939304E-3</v>
      </c>
      <c r="M824" s="16">
        <f t="shared" si="345"/>
        <v>1.552245636077898E-2</v>
      </c>
      <c r="O824" s="13">
        <f t="shared" si="346"/>
        <v>1.429476081468356E-2</v>
      </c>
      <c r="Q824" s="5">
        <f t="shared" si="347"/>
        <v>7061.1901918901949</v>
      </c>
      <c r="R824" s="6">
        <f t="shared" si="348"/>
        <v>4695.6313532843733</v>
      </c>
      <c r="T824" s="11">
        <f t="shared" si="349"/>
        <v>1.5037786530987414</v>
      </c>
      <c r="V824" s="9">
        <v>44449</v>
      </c>
      <c r="W824">
        <v>364836.94679999998</v>
      </c>
      <c r="X824">
        <v>167139.86850000001</v>
      </c>
      <c r="Y824">
        <v>16021.1906</v>
      </c>
      <c r="Z824">
        <v>145194.01300000001</v>
      </c>
      <c r="AC824" s="24">
        <f t="shared" si="350"/>
        <v>3.5008863239768782E-2</v>
      </c>
      <c r="AE824" s="5">
        <f t="shared" si="351"/>
        <v>1583.2408065098421</v>
      </c>
      <c r="AF824" s="6">
        <f t="shared" si="352"/>
        <v>4695.6313532843733</v>
      </c>
      <c r="AH824" s="1">
        <f t="shared" si="353"/>
        <v>44449</v>
      </c>
      <c r="AI824">
        <f t="shared" si="354"/>
        <v>0.33717314827162476</v>
      </c>
      <c r="AJ824">
        <f t="shared" ca="1" si="355"/>
        <v>0.34450487167324062</v>
      </c>
      <c r="AK824">
        <f t="shared" ca="1" si="356"/>
        <v>0.35058790096214365</v>
      </c>
      <c r="AL824">
        <f t="shared" ca="1" si="357"/>
        <v>0.36021400132069342</v>
      </c>
      <c r="AM824">
        <f t="shared" ca="1" si="358"/>
        <v>0.36686126553262854</v>
      </c>
      <c r="AN824">
        <f t="shared" ca="1" si="359"/>
        <v>0.37552862161759237</v>
      </c>
    </row>
    <row r="825" spans="2:40">
      <c r="B825" s="1">
        <v>44456</v>
      </c>
      <c r="C825">
        <v>93.215000000000003</v>
      </c>
      <c r="D825">
        <v>129.19999999999999</v>
      </c>
      <c r="E825">
        <v>2.0350000000000001</v>
      </c>
      <c r="F825">
        <v>184.24799999999999</v>
      </c>
      <c r="G825">
        <v>78512.09</v>
      </c>
      <c r="I825" s="14">
        <f t="shared" si="341"/>
        <v>4.9051315222077285E-3</v>
      </c>
      <c r="J825" s="15">
        <f t="shared" si="342"/>
        <v>7.2644250726442428E-2</v>
      </c>
      <c r="K825" s="15">
        <f t="shared" si="343"/>
        <v>9.9255583126551805E-3</v>
      </c>
      <c r="L825" s="15">
        <f t="shared" si="344"/>
        <v>5.1163852122318554E-2</v>
      </c>
      <c r="M825" s="16">
        <f t="shared" si="345"/>
        <v>3.4482763164170649E-2</v>
      </c>
      <c r="O825" s="13">
        <f t="shared" si="346"/>
        <v>3.4659698170905973E-2</v>
      </c>
      <c r="Q825" s="5">
        <f t="shared" si="347"/>
        <v>7305.9289126684707</v>
      </c>
      <c r="R825" s="6">
        <f t="shared" si="348"/>
        <v>4857.5496971459324</v>
      </c>
      <c r="T825" s="11">
        <f t="shared" si="349"/>
        <v>1.5040358551475224</v>
      </c>
      <c r="V825" s="9">
        <v>44456</v>
      </c>
      <c r="W825">
        <v>365974.01500000001</v>
      </c>
      <c r="X825">
        <v>179281.61900000001</v>
      </c>
      <c r="Y825">
        <v>16031.725</v>
      </c>
      <c r="Z825">
        <v>144605.39920000001</v>
      </c>
      <c r="AC825" s="24">
        <f t="shared" si="350"/>
        <v>3.1043386834974682E-2</v>
      </c>
      <c r="AE825" s="5">
        <f t="shared" si="351"/>
        <v>1632.3899633192443</v>
      </c>
      <c r="AF825" s="6">
        <f t="shared" si="352"/>
        <v>4857.5496971459324</v>
      </c>
      <c r="AH825" s="1">
        <f t="shared" si="353"/>
        <v>44456</v>
      </c>
      <c r="AI825">
        <f t="shared" si="354"/>
        <v>0.33605213844304255</v>
      </c>
      <c r="AJ825">
        <f t="shared" ca="1" si="355"/>
        <v>0.34355770804094787</v>
      </c>
      <c r="AK825">
        <f t="shared" ca="1" si="356"/>
        <v>0.35000540134973174</v>
      </c>
      <c r="AL825">
        <f t="shared" ca="1" si="357"/>
        <v>0.35971176955855783</v>
      </c>
      <c r="AM825">
        <f t="shared" ca="1" si="358"/>
        <v>0.36686126553262854</v>
      </c>
      <c r="AN825">
        <f t="shared" ca="1" si="359"/>
        <v>0.37552862161759237</v>
      </c>
    </row>
    <row r="826" spans="2:40">
      <c r="B826" s="1">
        <v>44463</v>
      </c>
      <c r="C826">
        <v>86.41</v>
      </c>
      <c r="D826">
        <v>126.9</v>
      </c>
      <c r="E826">
        <v>1.9670000000000001</v>
      </c>
      <c r="F826">
        <v>174.60900000000001</v>
      </c>
      <c r="G826">
        <v>74180.2</v>
      </c>
      <c r="I826" s="14">
        <f t="shared" si="341"/>
        <v>-7.3003272005578546E-2</v>
      </c>
      <c r="J826" s="15">
        <f t="shared" si="342"/>
        <v>-1.7801857585139191E-2</v>
      </c>
      <c r="K826" s="15">
        <f t="shared" si="343"/>
        <v>-3.3415233415233447E-2</v>
      </c>
      <c r="L826" s="15">
        <f t="shared" si="344"/>
        <v>-5.2315357561547371E-2</v>
      </c>
      <c r="M826" s="16">
        <f t="shared" si="345"/>
        <v>-5.5174814477617407E-2</v>
      </c>
      <c r="O826" s="13">
        <f t="shared" si="346"/>
        <v>-4.4133930141874639E-2</v>
      </c>
      <c r="Q826" s="5">
        <f t="shared" si="347"/>
        <v>6983.4895564152584</v>
      </c>
      <c r="R826" s="6">
        <f t="shared" si="348"/>
        <v>4589.5352937900989</v>
      </c>
      <c r="T826" s="11">
        <f t="shared" si="349"/>
        <v>1.5216114724870544</v>
      </c>
      <c r="V826" s="9">
        <v>44463</v>
      </c>
      <c r="W826">
        <v>339256.7144</v>
      </c>
      <c r="X826">
        <v>176090.07310000001</v>
      </c>
      <c r="Y826">
        <v>15501.492899999999</v>
      </c>
      <c r="Z826">
        <v>137040.15059999999</v>
      </c>
      <c r="AC826" s="24">
        <f t="shared" si="350"/>
        <v>-5.3846186929888809E-2</v>
      </c>
      <c r="AE826" s="5">
        <f t="shared" si="351"/>
        <v>1544.4919882118818</v>
      </c>
      <c r="AF826" s="6">
        <f t="shared" si="352"/>
        <v>4589.5352937900989</v>
      </c>
      <c r="AH826" s="1">
        <f t="shared" si="353"/>
        <v>44463</v>
      </c>
      <c r="AI826">
        <f t="shared" si="354"/>
        <v>0.33652470007184976</v>
      </c>
      <c r="AJ826">
        <f t="shared" ca="1" si="355"/>
        <v>0.34151269082263469</v>
      </c>
      <c r="AK826">
        <f t="shared" ca="1" si="356"/>
        <v>0.34946216945089176</v>
      </c>
      <c r="AL826">
        <f t="shared" ca="1" si="357"/>
        <v>0.35935935406235164</v>
      </c>
      <c r="AM826">
        <f t="shared" ca="1" si="358"/>
        <v>0.36482388346545291</v>
      </c>
      <c r="AN826">
        <f t="shared" ca="1" si="359"/>
        <v>0.37552862161759237</v>
      </c>
    </row>
    <row r="827" spans="2:40">
      <c r="B827" s="1">
        <v>44470</v>
      </c>
      <c r="C827">
        <v>91.265000000000001</v>
      </c>
      <c r="D827">
        <v>134.55000000000001</v>
      </c>
      <c r="E827">
        <v>1.96</v>
      </c>
      <c r="F827">
        <v>188.56399999999999</v>
      </c>
      <c r="G827">
        <v>77626.16</v>
      </c>
      <c r="I827" s="14">
        <f t="shared" si="341"/>
        <v>5.6185626663580734E-2</v>
      </c>
      <c r="J827" s="15">
        <f t="shared" si="342"/>
        <v>6.0283687943262443E-2</v>
      </c>
      <c r="K827" s="15">
        <f t="shared" si="343"/>
        <v>-3.558718861210064E-3</v>
      </c>
      <c r="L827" s="15">
        <f t="shared" si="344"/>
        <v>7.9921424439748145E-2</v>
      </c>
      <c r="M827" s="16">
        <f t="shared" si="345"/>
        <v>4.6453905489605152E-2</v>
      </c>
      <c r="O827" s="13">
        <f t="shared" si="346"/>
        <v>4.8208005046345315E-2</v>
      </c>
      <c r="Q827" s="5">
        <f t="shared" si="347"/>
        <v>7320.1496561920258</v>
      </c>
      <c r="R827" s="6">
        <f t="shared" si="348"/>
        <v>4802.737132569031</v>
      </c>
      <c r="T827" s="11">
        <f t="shared" si="349"/>
        <v>1.5241620463780008</v>
      </c>
      <c r="V827" s="9">
        <v>44470</v>
      </c>
      <c r="W827">
        <v>358318.06550000003</v>
      </c>
      <c r="X827">
        <v>186705.43220000001</v>
      </c>
      <c r="Y827">
        <v>15439.1126</v>
      </c>
      <c r="Z827">
        <v>147992.82399999999</v>
      </c>
      <c r="AC827" s="24">
        <f t="shared" si="350"/>
        <v>6.0749650417717113E-2</v>
      </c>
      <c r="AE827" s="5">
        <f t="shared" si="351"/>
        <v>1638.3193365687187</v>
      </c>
      <c r="AF827" s="6">
        <f t="shared" si="352"/>
        <v>4802.737132569031</v>
      </c>
      <c r="AH827" s="1">
        <f t="shared" si="353"/>
        <v>44470</v>
      </c>
      <c r="AI827">
        <f t="shared" si="354"/>
        <v>0.3411220084186381</v>
      </c>
      <c r="AJ827">
        <f t="shared" ca="1" si="355"/>
        <v>0.34021164515597047</v>
      </c>
      <c r="AK827">
        <f t="shared" ca="1" si="356"/>
        <v>0.34783309447669142</v>
      </c>
      <c r="AL827">
        <f t="shared" ca="1" si="357"/>
        <v>0.35935935406235164</v>
      </c>
      <c r="AM827">
        <f t="shared" ca="1" si="358"/>
        <v>0.36482388346545291</v>
      </c>
      <c r="AN827">
        <f t="shared" ca="1" si="359"/>
        <v>0.37552862161759237</v>
      </c>
    </row>
    <row r="828" spans="2:40">
      <c r="B828" s="1">
        <v>44477</v>
      </c>
      <c r="C828">
        <v>93.644999999999996</v>
      </c>
      <c r="D828">
        <v>139</v>
      </c>
      <c r="E828">
        <v>2.1219999999999999</v>
      </c>
      <c r="F828">
        <v>194.654</v>
      </c>
      <c r="G828">
        <v>77553.31</v>
      </c>
      <c r="I828" s="14">
        <f t="shared" si="341"/>
        <v>2.6077905001917534E-2</v>
      </c>
      <c r="J828" s="15">
        <f t="shared" si="342"/>
        <v>3.307320698625027E-2</v>
      </c>
      <c r="K828" s="15">
        <f t="shared" si="343"/>
        <v>8.2653061224489788E-2</v>
      </c>
      <c r="L828" s="15">
        <f t="shared" si="344"/>
        <v>3.2296726840754353E-2</v>
      </c>
      <c r="M828" s="16">
        <f t="shared" si="345"/>
        <v>-9.3847228820809203E-4</v>
      </c>
      <c r="O828" s="13">
        <f t="shared" si="346"/>
        <v>4.3525225013352986E-2</v>
      </c>
      <c r="Q828" s="5">
        <f t="shared" si="347"/>
        <v>7638.7608171092033</v>
      </c>
      <c r="R828" s="6">
        <f t="shared" si="348"/>
        <v>4798.2298968625673</v>
      </c>
      <c r="T828" s="11">
        <f t="shared" si="349"/>
        <v>1.5919955861439616</v>
      </c>
      <c r="V828" s="9">
        <v>44477</v>
      </c>
      <c r="W828">
        <v>367662.25</v>
      </c>
      <c r="X828">
        <v>192710.43119999999</v>
      </c>
      <c r="Y828">
        <v>16717.907800000001</v>
      </c>
      <c r="Z828">
        <v>152772.8567</v>
      </c>
      <c r="AC828" s="24">
        <f t="shared" si="350"/>
        <v>3.0453440770914001E-2</v>
      </c>
      <c r="AE828" s="5">
        <f t="shared" si="351"/>
        <v>1688.2117974487574</v>
      </c>
      <c r="AF828" s="6">
        <f t="shared" si="352"/>
        <v>4798.2298968625673</v>
      </c>
      <c r="AH828" s="1">
        <f t="shared" si="353"/>
        <v>44477</v>
      </c>
      <c r="AI828">
        <f t="shared" si="354"/>
        <v>0.35184053989422925</v>
      </c>
      <c r="AJ828">
        <f t="shared" ca="1" si="355"/>
        <v>0.34019413375760349</v>
      </c>
      <c r="AK828">
        <f t="shared" ca="1" si="356"/>
        <v>0.34625958551167485</v>
      </c>
      <c r="AL828">
        <f t="shared" ca="1" si="357"/>
        <v>0.35935935406235164</v>
      </c>
      <c r="AM828">
        <f t="shared" ca="1" si="358"/>
        <v>0.36482388346545291</v>
      </c>
      <c r="AN828">
        <f t="shared" ca="1" si="359"/>
        <v>0.37552862161759237</v>
      </c>
    </row>
    <row r="829" spans="2:40">
      <c r="B829" s="1">
        <v>44484</v>
      </c>
      <c r="C829">
        <v>90.38</v>
      </c>
      <c r="D829">
        <v>152.5</v>
      </c>
      <c r="E829">
        <v>2.1539999999999999</v>
      </c>
      <c r="F829">
        <v>206.78700000000001</v>
      </c>
      <c r="G829">
        <v>81990.22</v>
      </c>
      <c r="I829" s="14">
        <f t="shared" si="341"/>
        <v>-3.4865716268887792E-2</v>
      </c>
      <c r="J829" s="15">
        <f t="shared" si="342"/>
        <v>9.7122302158273444E-2</v>
      </c>
      <c r="K829" s="15">
        <f t="shared" si="343"/>
        <v>1.5080113100848225E-2</v>
      </c>
      <c r="L829" s="15">
        <f t="shared" si="344"/>
        <v>6.2331110585962746E-2</v>
      </c>
      <c r="M829" s="16">
        <f t="shared" si="345"/>
        <v>5.7211097759721774E-2</v>
      </c>
      <c r="O829" s="13">
        <f t="shared" si="346"/>
        <v>3.4916952394049156E-2</v>
      </c>
      <c r="Q829" s="5">
        <f t="shared" si="347"/>
        <v>7905.483064909733</v>
      </c>
      <c r="R829" s="6">
        <f t="shared" si="348"/>
        <v>5072.7418965655916</v>
      </c>
      <c r="T829" s="11">
        <f t="shared" si="349"/>
        <v>1.5584240685026767</v>
      </c>
      <c r="V829" s="9">
        <v>44484</v>
      </c>
      <c r="W829">
        <v>354843.4423</v>
      </c>
      <c r="X829">
        <v>211426.91200000001</v>
      </c>
      <c r="Y829">
        <v>16967.428800000002</v>
      </c>
      <c r="Z829">
        <v>162295.28409999999</v>
      </c>
      <c r="AC829" s="24">
        <f t="shared" si="350"/>
        <v>2.1472897286533291E-2</v>
      </c>
      <c r="AE829" s="5">
        <f t="shared" si="351"/>
        <v>1724.4625959732882</v>
      </c>
      <c r="AF829" s="6">
        <f t="shared" si="352"/>
        <v>5072.7418965655916</v>
      </c>
      <c r="AH829" s="1">
        <f t="shared" si="353"/>
        <v>44484</v>
      </c>
      <c r="AI829">
        <f t="shared" si="354"/>
        <v>0.33994684356813121</v>
      </c>
      <c r="AJ829">
        <f t="shared" ca="1" si="355"/>
        <v>0.34019413375760349</v>
      </c>
      <c r="AK829">
        <f t="shared" ca="1" si="356"/>
        <v>0.34625958551167485</v>
      </c>
      <c r="AL829">
        <f t="shared" ca="1" si="357"/>
        <v>0.3588541662017547</v>
      </c>
      <c r="AM829">
        <f t="shared" ca="1" si="358"/>
        <v>0.36482388346545291</v>
      </c>
      <c r="AN829">
        <f t="shared" ca="1" si="359"/>
        <v>0.37552862161759237</v>
      </c>
    </row>
    <row r="830" spans="2:40">
      <c r="B830" s="1">
        <v>44491</v>
      </c>
      <c r="C830">
        <v>90.51</v>
      </c>
      <c r="D830">
        <v>162.5</v>
      </c>
      <c r="E830">
        <v>2.1339999999999999</v>
      </c>
      <c r="F830">
        <v>223.28399999999999</v>
      </c>
      <c r="G830">
        <v>86898.52</v>
      </c>
      <c r="I830" s="14">
        <f t="shared" si="341"/>
        <v>1.438371321088816E-3</v>
      </c>
      <c r="J830" s="15">
        <f t="shared" si="342"/>
        <v>6.5573770491803351E-2</v>
      </c>
      <c r="K830" s="15">
        <f t="shared" si="343"/>
        <v>-9.2850510677808806E-3</v>
      </c>
      <c r="L830" s="15">
        <f t="shared" si="344"/>
        <v>7.9777742314555589E-2</v>
      </c>
      <c r="M830" s="16">
        <f t="shared" si="345"/>
        <v>5.9864457004750182E-2</v>
      </c>
      <c r="O830" s="13">
        <f t="shared" si="346"/>
        <v>3.4376208264916719E-2</v>
      </c>
      <c r="Q830" s="5">
        <f t="shared" si="347"/>
        <v>8177.2435971838431</v>
      </c>
      <c r="R830" s="6">
        <f t="shared" si="348"/>
        <v>5376.4188357287376</v>
      </c>
      <c r="T830" s="11">
        <f t="shared" si="349"/>
        <v>1.5209461626840448</v>
      </c>
      <c r="V830" s="9">
        <v>44491</v>
      </c>
      <c r="W830">
        <v>355353.83889999997</v>
      </c>
      <c r="X830">
        <v>225290.9718</v>
      </c>
      <c r="Y830">
        <v>16811.478200000001</v>
      </c>
      <c r="Z830">
        <v>175242.77429999999</v>
      </c>
      <c r="AC830" s="24">
        <f t="shared" si="350"/>
        <v>3.6436297114333972E-2</v>
      </c>
      <c r="AE830" s="5">
        <f t="shared" si="351"/>
        <v>1787.2956274827266</v>
      </c>
      <c r="AF830" s="6">
        <f t="shared" si="352"/>
        <v>5376.4188357287376</v>
      </c>
      <c r="AH830" s="1">
        <f t="shared" si="353"/>
        <v>44491</v>
      </c>
      <c r="AI830">
        <f t="shared" si="354"/>
        <v>0.33243236475650634</v>
      </c>
      <c r="AJ830">
        <f t="shared" ca="1" si="355"/>
        <v>0.33996126286862249</v>
      </c>
      <c r="AK830">
        <f t="shared" ca="1" si="356"/>
        <v>0.34559744824095467</v>
      </c>
      <c r="AL830">
        <f t="shared" ca="1" si="357"/>
        <v>0.35791076136175592</v>
      </c>
      <c r="AM830">
        <f t="shared" ca="1" si="358"/>
        <v>0.36482388346545291</v>
      </c>
      <c r="AN830">
        <f t="shared" ca="1" si="359"/>
        <v>0.37552862161759237</v>
      </c>
    </row>
    <row r="831" spans="2:40">
      <c r="B831" s="1">
        <v>44498</v>
      </c>
      <c r="C831">
        <v>88.215000000000003</v>
      </c>
      <c r="D831">
        <v>152.15</v>
      </c>
      <c r="E831">
        <v>2.0270000000000001</v>
      </c>
      <c r="F831">
        <v>208.41800000000001</v>
      </c>
      <c r="G831">
        <v>83560.960000000006</v>
      </c>
      <c r="I831" s="14">
        <f t="shared" si="341"/>
        <v>-2.5356314219423304E-2</v>
      </c>
      <c r="J831" s="15">
        <f t="shared" si="342"/>
        <v>-6.3692307692307604E-2</v>
      </c>
      <c r="K831" s="15">
        <f t="shared" si="343"/>
        <v>-5.0140581068416012E-2</v>
      </c>
      <c r="L831" s="15">
        <f t="shared" si="344"/>
        <v>-6.6578886082298672E-2</v>
      </c>
      <c r="M831" s="16">
        <f t="shared" si="345"/>
        <v>-3.8407558609743875E-2</v>
      </c>
      <c r="O831" s="13">
        <f t="shared" si="346"/>
        <v>-5.1442022265611398E-2</v>
      </c>
      <c r="Q831" s="5">
        <f t="shared" si="347"/>
        <v>7756.5896499861838</v>
      </c>
      <c r="R831" s="6">
        <f t="shared" si="348"/>
        <v>5169.9237141849553</v>
      </c>
      <c r="T831" s="11">
        <f t="shared" si="349"/>
        <v>1.5003296138981848</v>
      </c>
      <c r="V831" s="9">
        <v>44498</v>
      </c>
      <c r="W831">
        <v>346343.37530000001</v>
      </c>
      <c r="X831">
        <v>210941.66990000001</v>
      </c>
      <c r="Y831">
        <v>15969.344800000001</v>
      </c>
      <c r="Z831">
        <v>163574.9779</v>
      </c>
      <c r="AC831" s="24">
        <f t="shared" si="350"/>
        <v>-4.6421916623392658E-2</v>
      </c>
      <c r="AE831" s="5">
        <f t="shared" si="351"/>
        <v>1704.3259388823692</v>
      </c>
      <c r="AF831" s="6">
        <f t="shared" si="352"/>
        <v>5169.9237141849553</v>
      </c>
      <c r="AH831" s="1">
        <f t="shared" si="353"/>
        <v>44498</v>
      </c>
      <c r="AI831">
        <f t="shared" si="354"/>
        <v>0.32966171903197189</v>
      </c>
      <c r="AJ831">
        <f t="shared" ca="1" si="355"/>
        <v>0.33745051780127538</v>
      </c>
      <c r="AK831">
        <f t="shared" ca="1" si="356"/>
        <v>0.34477427203233679</v>
      </c>
      <c r="AL831">
        <f t="shared" ca="1" si="357"/>
        <v>0.35662482512883054</v>
      </c>
      <c r="AM831">
        <f t="shared" ca="1" si="358"/>
        <v>0.36482388346545291</v>
      </c>
      <c r="AN831">
        <f t="shared" ca="1" si="359"/>
        <v>0.37552862161759237</v>
      </c>
    </row>
    <row r="832" spans="2:40">
      <c r="B832" s="1">
        <v>44505</v>
      </c>
      <c r="C832">
        <v>91.9</v>
      </c>
      <c r="D832">
        <v>158.94999999999999</v>
      </c>
      <c r="E832">
        <v>2.1419999999999999</v>
      </c>
      <c r="F832">
        <v>219.78299999999999</v>
      </c>
      <c r="G832">
        <v>92895.88</v>
      </c>
      <c r="I832" s="14">
        <f t="shared" ref="I832:I895" si="360">+C832/C831-1</f>
        <v>4.1772941109788686E-2</v>
      </c>
      <c r="J832" s="15">
        <f t="shared" ref="J832:J895" si="361">+D832/D831-1</f>
        <v>4.4692737430167551E-2</v>
      </c>
      <c r="K832" s="15">
        <f t="shared" ref="K832:K895" si="362">+E832/E831-1</f>
        <v>5.6734089787863651E-2</v>
      </c>
      <c r="L832" s="15">
        <f t="shared" ref="L832:L895" si="363">+F832/F831-1</f>
        <v>5.4529839073400366E-2</v>
      </c>
      <c r="M832" s="16">
        <f t="shared" ref="M832:M895" si="364">+G832/G831-1</f>
        <v>0.11171389127171349</v>
      </c>
      <c r="O832" s="13">
        <f t="shared" ref="O832:O895" si="365">+AVERAGE(I832:L832)</f>
        <v>4.9432401850305063E-2</v>
      </c>
      <c r="Q832" s="5">
        <f t="shared" ref="Q832:Q895" si="366">+Q831*(1+O832)</f>
        <v>8140.0165065522169</v>
      </c>
      <c r="R832" s="6">
        <f t="shared" ref="R832:R895" si="367">+R831*(1+M832)</f>
        <v>5747.4760098744664</v>
      </c>
      <c r="T832" s="11">
        <f t="shared" ref="T832:T895" si="368">+Q832/R832</f>
        <v>1.416276726091112</v>
      </c>
      <c r="V832" s="9">
        <v>44505</v>
      </c>
      <c r="W832">
        <v>360811.1568</v>
      </c>
      <c r="X832">
        <v>220369.23050000001</v>
      </c>
      <c r="Y832">
        <v>16873.858400000001</v>
      </c>
      <c r="Z832">
        <v>172495.19639999999</v>
      </c>
      <c r="AC832" s="24">
        <f t="shared" ref="AC832:AC895" si="369">+SUMPRODUCT(I832:L832,W831:Z831)/SUM(W831:AA831)</f>
        <v>4.5765094359986491E-2</v>
      </c>
      <c r="AE832" s="5">
        <f t="shared" ref="AE832:AE895" si="370">+AE831*(1+AC832)</f>
        <v>1782.3245762954934</v>
      </c>
      <c r="AF832" s="6">
        <f t="shared" ref="AF832:AF895" si="371">+AF831*(1+M832)</f>
        <v>5747.4760098744664</v>
      </c>
      <c r="AH832" s="1">
        <f t="shared" ref="AH832:AH895" si="372">+B832</f>
        <v>44505</v>
      </c>
      <c r="AI832">
        <f t="shared" ref="AI832:AI895" si="373">+(AE832/$AE$6)/(AF832/$AF$6)</f>
        <v>0.31010561387874708</v>
      </c>
      <c r="AJ832">
        <f t="shared" ref="AJ832:AJ895" ca="1" si="374">+_xlfn.PERCENTILE.INC(OFFSET(AI832,-52,0,52,1),0.1)</f>
        <v>0.33661461748834332</v>
      </c>
      <c r="AK832">
        <f t="shared" ref="AK832:AK895" ca="1" si="375">+_xlfn.PERCENTILE.INC(OFFSET(AI832,-52,0,52,1),0.25)</f>
        <v>0.34452470131369223</v>
      </c>
      <c r="AL832">
        <f t="shared" ref="AL832:AL895" ca="1" si="376">+_xlfn.PERCENTILE.INC(OFFSET(AI832,-52,0,52,1),0.5)</f>
        <v>0.35662482512883054</v>
      </c>
      <c r="AM832">
        <f t="shared" ref="AM832:AM895" ca="1" si="377">+_xlfn.PERCENTILE.INC(OFFSET(AI832,-52,0,52,1),0.75)</f>
        <v>0.36482388346545291</v>
      </c>
      <c r="AN832">
        <f t="shared" ref="AN832:AN895" ca="1" si="378">+_xlfn.PERCENTILE.INC(OFFSET(AI832,-52,0,52,1),0.9)</f>
        <v>0.37552862161759237</v>
      </c>
    </row>
    <row r="833" spans="2:40">
      <c r="B833" s="1">
        <v>44512</v>
      </c>
      <c r="C833">
        <v>94.8</v>
      </c>
      <c r="D833">
        <v>163.6</v>
      </c>
      <c r="E833">
        <v>2.371</v>
      </c>
      <c r="F833">
        <v>225.39400000000001</v>
      </c>
      <c r="G833">
        <v>94963.42</v>
      </c>
      <c r="I833" s="14">
        <f t="shared" si="360"/>
        <v>3.1556039173014083E-2</v>
      </c>
      <c r="J833" s="15">
        <f t="shared" si="361"/>
        <v>2.9254482541679838E-2</v>
      </c>
      <c r="K833" s="15">
        <f t="shared" si="362"/>
        <v>0.10690943043884227</v>
      </c>
      <c r="L833" s="15">
        <f t="shared" si="363"/>
        <v>2.5529727048952955E-2</v>
      </c>
      <c r="M833" s="16">
        <f t="shared" si="364"/>
        <v>2.2256530644846562E-2</v>
      </c>
      <c r="O833" s="13">
        <f t="shared" si="365"/>
        <v>4.8312419800622286E-2</v>
      </c>
      <c r="Q833" s="5">
        <f t="shared" si="366"/>
        <v>8533.2804012007637</v>
      </c>
      <c r="R833" s="6">
        <f t="shared" si="367"/>
        <v>5875.3948858187578</v>
      </c>
      <c r="T833" s="11">
        <f t="shared" si="368"/>
        <v>1.4523756389204161</v>
      </c>
      <c r="V833" s="9">
        <v>44512</v>
      </c>
      <c r="W833">
        <v>372196.9278</v>
      </c>
      <c r="X833">
        <v>226816.0183</v>
      </c>
      <c r="Y833">
        <v>18682.8858</v>
      </c>
      <c r="Z833">
        <v>176898.8486</v>
      </c>
      <c r="AC833" s="24">
        <f t="shared" si="369"/>
        <v>3.1198891807781372E-2</v>
      </c>
      <c r="AE833" s="5">
        <f t="shared" si="370"/>
        <v>1837.9311279176866</v>
      </c>
      <c r="AF833" s="6">
        <f t="shared" si="371"/>
        <v>5875.3948858187578</v>
      </c>
      <c r="AH833" s="1">
        <f t="shared" si="372"/>
        <v>44512</v>
      </c>
      <c r="AI833">
        <f t="shared" si="373"/>
        <v>0.31281831496191664</v>
      </c>
      <c r="AJ833">
        <f t="shared" ca="1" si="374"/>
        <v>0.33652748591590709</v>
      </c>
      <c r="AK833">
        <f t="shared" ca="1" si="375"/>
        <v>0.3442395673708869</v>
      </c>
      <c r="AL833">
        <f t="shared" ca="1" si="376"/>
        <v>0.35662482512883054</v>
      </c>
      <c r="AM833">
        <f t="shared" ca="1" si="377"/>
        <v>0.36482388346545291</v>
      </c>
      <c r="AN833">
        <f t="shared" ca="1" si="378"/>
        <v>0.37552862161759237</v>
      </c>
    </row>
    <row r="834" spans="2:40">
      <c r="B834" s="1">
        <v>44519</v>
      </c>
      <c r="C834">
        <v>84.224999999999994</v>
      </c>
      <c r="D834">
        <v>154.25</v>
      </c>
      <c r="E834">
        <v>2.2639999999999998</v>
      </c>
      <c r="F834">
        <v>198.203</v>
      </c>
      <c r="G834">
        <v>85695.15</v>
      </c>
      <c r="I834" s="14">
        <f t="shared" si="360"/>
        <v>-0.11155063291139244</v>
      </c>
      <c r="J834" s="15">
        <f t="shared" si="361"/>
        <v>-5.7151589242053769E-2</v>
      </c>
      <c r="K834" s="15">
        <f t="shared" si="362"/>
        <v>-4.5128637705609487E-2</v>
      </c>
      <c r="L834" s="15">
        <f t="shared" si="363"/>
        <v>-0.12063763897885482</v>
      </c>
      <c r="M834" s="16">
        <f t="shared" si="364"/>
        <v>-9.7598317331031303E-2</v>
      </c>
      <c r="O834" s="13">
        <f t="shared" si="365"/>
        <v>-8.361712470947763E-2</v>
      </c>
      <c r="Q834" s="5">
        <f t="shared" si="366"/>
        <v>7819.7520297126175</v>
      </c>
      <c r="R834" s="6">
        <f t="shared" si="367"/>
        <v>5301.9662313075005</v>
      </c>
      <c r="T834" s="11">
        <f t="shared" si="368"/>
        <v>1.4748777507366762</v>
      </c>
      <c r="V834" s="9">
        <v>44519</v>
      </c>
      <c r="W834">
        <v>331099.2499</v>
      </c>
      <c r="X834">
        <v>213853.12239999999</v>
      </c>
      <c r="Y834">
        <v>17840.752400000001</v>
      </c>
      <c r="Z834">
        <v>155558.07260000001</v>
      </c>
      <c r="AC834" s="24">
        <f t="shared" si="369"/>
        <v>-9.6483771253878844E-2</v>
      </c>
      <c r="AE834" s="5">
        <f t="shared" si="370"/>
        <v>1660.6006013912929</v>
      </c>
      <c r="AF834" s="6">
        <f t="shared" si="371"/>
        <v>5301.9662313075005</v>
      </c>
      <c r="AH834" s="1">
        <f t="shared" si="372"/>
        <v>44519</v>
      </c>
      <c r="AI834">
        <f t="shared" si="373"/>
        <v>0.31320467331263585</v>
      </c>
      <c r="AJ834">
        <f t="shared" ca="1" si="374"/>
        <v>0.33609939460592325</v>
      </c>
      <c r="AK834">
        <f t="shared" ca="1" si="375"/>
        <v>0.34291388555475655</v>
      </c>
      <c r="AL834">
        <f t="shared" ca="1" si="376"/>
        <v>0.35537416831710134</v>
      </c>
      <c r="AM834">
        <f t="shared" ca="1" si="377"/>
        <v>0.36377858125624407</v>
      </c>
      <c r="AN834">
        <f t="shared" ca="1" si="378"/>
        <v>0.37552862161759237</v>
      </c>
    </row>
    <row r="835" spans="2:40">
      <c r="B835" s="1">
        <v>44526</v>
      </c>
      <c r="C835">
        <v>75.87</v>
      </c>
      <c r="D835">
        <v>142</v>
      </c>
      <c r="E835">
        <v>2.169</v>
      </c>
      <c r="F835">
        <v>181.131</v>
      </c>
      <c r="G835">
        <v>80369.02</v>
      </c>
      <c r="I835" s="14">
        <f t="shared" si="360"/>
        <v>-9.9198575244879628E-2</v>
      </c>
      <c r="J835" s="15">
        <f t="shared" si="361"/>
        <v>-7.9416531604538099E-2</v>
      </c>
      <c r="K835" s="15">
        <f t="shared" si="362"/>
        <v>-4.1961130742049324E-2</v>
      </c>
      <c r="L835" s="15">
        <f t="shared" si="363"/>
        <v>-8.6133913210193591E-2</v>
      </c>
      <c r="M835" s="16">
        <f t="shared" si="364"/>
        <v>-6.2152058780455932E-2</v>
      </c>
      <c r="O835" s="13">
        <f t="shared" si="365"/>
        <v>-7.667753770041516E-2</v>
      </c>
      <c r="Q835" s="5">
        <f t="shared" si="366"/>
        <v>7220.1526986464305</v>
      </c>
      <c r="R835" s="6">
        <f t="shared" si="367"/>
        <v>4972.4381144472845</v>
      </c>
      <c r="T835" s="11">
        <f t="shared" si="368"/>
        <v>1.452034702587544</v>
      </c>
      <c r="V835" s="9">
        <v>44526</v>
      </c>
      <c r="W835">
        <v>298254.67599999998</v>
      </c>
      <c r="X835">
        <v>196869.64920000001</v>
      </c>
      <c r="Y835">
        <v>17092.189299999998</v>
      </c>
      <c r="Z835">
        <v>142158.9258</v>
      </c>
      <c r="AC835" s="24">
        <f t="shared" si="369"/>
        <v>-8.9058793271956926E-2</v>
      </c>
      <c r="AE835" s="5">
        <f t="shared" si="370"/>
        <v>1512.7095157246986</v>
      </c>
      <c r="AF835" s="6">
        <f t="shared" si="371"/>
        <v>4972.4381144472845</v>
      </c>
      <c r="AH835" s="1">
        <f t="shared" si="372"/>
        <v>44526</v>
      </c>
      <c r="AI835">
        <f t="shared" si="373"/>
        <v>0.3042188722931638</v>
      </c>
      <c r="AJ835">
        <f t="shared" ca="1" si="374"/>
        <v>0.33279434212515996</v>
      </c>
      <c r="AK835">
        <f t="shared" ca="1" si="375"/>
        <v>0.34125334390639073</v>
      </c>
      <c r="AL835">
        <f t="shared" ca="1" si="376"/>
        <v>0.35369506249237642</v>
      </c>
      <c r="AM835">
        <f t="shared" ca="1" si="377"/>
        <v>0.36341704402497343</v>
      </c>
      <c r="AN835">
        <f t="shared" ca="1" si="378"/>
        <v>0.37513816943126238</v>
      </c>
    </row>
    <row r="836" spans="2:40">
      <c r="B836" s="1">
        <v>44533</v>
      </c>
      <c r="C836">
        <v>86.2</v>
      </c>
      <c r="D836">
        <v>162</v>
      </c>
      <c r="E836">
        <v>2.2410000000000001</v>
      </c>
      <c r="F836">
        <v>192.976</v>
      </c>
      <c r="G836">
        <v>86359.77</v>
      </c>
      <c r="I836" s="14">
        <f t="shared" si="360"/>
        <v>0.13615394754184784</v>
      </c>
      <c r="J836" s="15">
        <f t="shared" si="361"/>
        <v>0.14084507042253525</v>
      </c>
      <c r="K836" s="15">
        <f t="shared" si="362"/>
        <v>3.3195020746888071E-2</v>
      </c>
      <c r="L836" s="15">
        <f t="shared" si="363"/>
        <v>6.53946591141219E-2</v>
      </c>
      <c r="M836" s="16">
        <f t="shared" si="364"/>
        <v>7.4540538132728207E-2</v>
      </c>
      <c r="O836" s="13">
        <f t="shared" si="365"/>
        <v>9.3897174456348265E-2</v>
      </c>
      <c r="Q836" s="5">
        <f t="shared" si="366"/>
        <v>7898.1046361927074</v>
      </c>
      <c r="R836" s="6">
        <f t="shared" si="367"/>
        <v>5343.0863273298737</v>
      </c>
      <c r="T836" s="11">
        <f t="shared" si="368"/>
        <v>1.4781914706850086</v>
      </c>
      <c r="V836" s="9">
        <v>44533</v>
      </c>
      <c r="W836">
        <v>338863.22759999998</v>
      </c>
      <c r="X836">
        <v>224597.76879999999</v>
      </c>
      <c r="Y836">
        <v>17653.6116</v>
      </c>
      <c r="Z836">
        <v>151455.52489999999</v>
      </c>
      <c r="AC836" s="24">
        <f t="shared" si="369"/>
        <v>0.11950399781376486</v>
      </c>
      <c r="AE836" s="5">
        <f t="shared" si="370"/>
        <v>1693.4843503847242</v>
      </c>
      <c r="AF836" s="6">
        <f t="shared" si="371"/>
        <v>5343.0863273298737</v>
      </c>
      <c r="AH836" s="1">
        <f t="shared" si="372"/>
        <v>44533</v>
      </c>
      <c r="AI836">
        <f t="shared" si="373"/>
        <v>0.31694871589900309</v>
      </c>
      <c r="AJ836">
        <f t="shared" ca="1" si="374"/>
        <v>0.33098582044919334</v>
      </c>
      <c r="AK836">
        <f t="shared" ca="1" si="375"/>
        <v>0.34086426545723958</v>
      </c>
      <c r="AL836">
        <f t="shared" ca="1" si="376"/>
        <v>0.35199911395355177</v>
      </c>
      <c r="AM836">
        <f t="shared" ca="1" si="377"/>
        <v>0.36327631168241192</v>
      </c>
      <c r="AN836">
        <f t="shared" ca="1" si="378"/>
        <v>0.37341776151839479</v>
      </c>
    </row>
    <row r="837" spans="2:40">
      <c r="B837" s="1">
        <v>44540</v>
      </c>
      <c r="C837">
        <v>84.974999999999994</v>
      </c>
      <c r="D837">
        <v>157.05000000000001</v>
      </c>
      <c r="E837">
        <v>2.2839999999999998</v>
      </c>
      <c r="F837">
        <v>190.09899999999999</v>
      </c>
      <c r="G837">
        <v>85441.38</v>
      </c>
      <c r="I837" s="14">
        <f t="shared" si="360"/>
        <v>-1.4211136890951326E-2</v>
      </c>
      <c r="J837" s="15">
        <f t="shared" si="361"/>
        <v>-3.0555555555555447E-2</v>
      </c>
      <c r="K837" s="15">
        <f t="shared" si="362"/>
        <v>1.9187862561356406E-2</v>
      </c>
      <c r="L837" s="15">
        <f t="shared" si="363"/>
        <v>-1.4908589669181738E-2</v>
      </c>
      <c r="M837" s="16">
        <f t="shared" si="364"/>
        <v>-1.0634465561916162E-2</v>
      </c>
      <c r="O837" s="13">
        <f t="shared" si="365"/>
        <v>-1.0121854888583026E-2</v>
      </c>
      <c r="Q837" s="5">
        <f t="shared" si="366"/>
        <v>7818.1611671703195</v>
      </c>
      <c r="R837" s="6">
        <f t="shared" si="367"/>
        <v>5286.2654597875389</v>
      </c>
      <c r="T837" s="11">
        <f t="shared" si="368"/>
        <v>1.4789573521501775</v>
      </c>
      <c r="V837" s="9">
        <v>44540</v>
      </c>
      <c r="W837">
        <v>334047.59590000001</v>
      </c>
      <c r="X837">
        <v>217735.05919999999</v>
      </c>
      <c r="Y837">
        <v>17996.703000000001</v>
      </c>
      <c r="Z837">
        <v>149197.24170000001</v>
      </c>
      <c r="AC837" s="24">
        <f t="shared" si="369"/>
        <v>-1.8561491804067059E-2</v>
      </c>
      <c r="AE837" s="5">
        <f t="shared" si="370"/>
        <v>1662.0507544947423</v>
      </c>
      <c r="AF837" s="6">
        <f t="shared" si="371"/>
        <v>5286.2654597875389</v>
      </c>
      <c r="AH837" s="1">
        <f t="shared" si="372"/>
        <v>44540</v>
      </c>
      <c r="AI837">
        <f t="shared" si="373"/>
        <v>0.31440924923992408</v>
      </c>
      <c r="AJ837">
        <f t="shared" ca="1" si="374"/>
        <v>0.32977805645916836</v>
      </c>
      <c r="AK837">
        <f t="shared" ca="1" si="375"/>
        <v>0.34005498832181585</v>
      </c>
      <c r="AL837">
        <f t="shared" ca="1" si="376"/>
        <v>0.3515102662346542</v>
      </c>
      <c r="AM837">
        <f t="shared" ca="1" si="377"/>
        <v>0.36281932138108225</v>
      </c>
      <c r="AN837">
        <f t="shared" ca="1" si="378"/>
        <v>0.37270605545574004</v>
      </c>
    </row>
    <row r="838" spans="2:40">
      <c r="B838" s="1">
        <v>44547</v>
      </c>
      <c r="C838">
        <v>80.234999999999999</v>
      </c>
      <c r="D838">
        <v>153.80000000000001</v>
      </c>
      <c r="E838">
        <v>2.383</v>
      </c>
      <c r="F838">
        <v>179.35599999999999</v>
      </c>
      <c r="G838">
        <v>83234.039999999994</v>
      </c>
      <c r="I838" s="14">
        <f t="shared" si="360"/>
        <v>-5.5781112091791596E-2</v>
      </c>
      <c r="J838" s="15">
        <f t="shared" si="361"/>
        <v>-2.0694046482012118E-2</v>
      </c>
      <c r="K838" s="15">
        <f t="shared" si="362"/>
        <v>4.3345008756567438E-2</v>
      </c>
      <c r="L838" s="15">
        <f t="shared" si="363"/>
        <v>-5.6512659193367676E-2</v>
      </c>
      <c r="M838" s="16">
        <f t="shared" si="364"/>
        <v>-2.5834554638513696E-2</v>
      </c>
      <c r="O838" s="13">
        <f t="shared" si="365"/>
        <v>-2.2410702252650988E-2</v>
      </c>
      <c r="Q838" s="5">
        <f t="shared" si="366"/>
        <v>7642.9506850896278</v>
      </c>
      <c r="R838" s="6">
        <f t="shared" si="367"/>
        <v>5149.6971459329698</v>
      </c>
      <c r="T838" s="11">
        <f t="shared" si="368"/>
        <v>1.4841553723456791</v>
      </c>
      <c r="V838" s="9">
        <v>44547</v>
      </c>
      <c r="W838">
        <v>315414.04950000002</v>
      </c>
      <c r="X838">
        <v>213229.23970000001</v>
      </c>
      <c r="Y838">
        <v>18776.456099999999</v>
      </c>
      <c r="Z838">
        <v>140766.31779999999</v>
      </c>
      <c r="AC838" s="24">
        <f t="shared" si="369"/>
        <v>-4.2825915974126716E-2</v>
      </c>
      <c r="AE838" s="5">
        <f t="shared" si="370"/>
        <v>1590.8719085380167</v>
      </c>
      <c r="AF838" s="6">
        <f t="shared" si="371"/>
        <v>5149.6971459329698</v>
      </c>
      <c r="AH838" s="1">
        <f t="shared" si="372"/>
        <v>44547</v>
      </c>
      <c r="AI838">
        <f t="shared" si="373"/>
        <v>0.30892533355955221</v>
      </c>
      <c r="AJ838">
        <f t="shared" ca="1" si="374"/>
        <v>0.31822001621229995</v>
      </c>
      <c r="AK838">
        <f t="shared" ca="1" si="375"/>
        <v>0.33925341974400458</v>
      </c>
      <c r="AL838">
        <f t="shared" ca="1" si="376"/>
        <v>0.35097215866793224</v>
      </c>
      <c r="AM838">
        <f t="shared" ca="1" si="377"/>
        <v>0.36258455744897572</v>
      </c>
      <c r="AN838">
        <f t="shared" ca="1" si="378"/>
        <v>0.36859176277100636</v>
      </c>
    </row>
    <row r="839" spans="2:40">
      <c r="B839" s="1">
        <v>44554</v>
      </c>
      <c r="C839">
        <v>81.724999999999994</v>
      </c>
      <c r="D839">
        <v>161.69999999999999</v>
      </c>
      <c r="E839">
        <v>2.359</v>
      </c>
      <c r="F839">
        <v>180.316</v>
      </c>
      <c r="G839">
        <v>84850.3</v>
      </c>
      <c r="I839" s="14">
        <f t="shared" si="360"/>
        <v>1.8570449305165937E-2</v>
      </c>
      <c r="J839" s="15">
        <f t="shared" si="361"/>
        <v>5.1365409622886604E-2</v>
      </c>
      <c r="K839" s="15">
        <f t="shared" si="362"/>
        <v>-1.0071338648762085E-2</v>
      </c>
      <c r="L839" s="15">
        <f t="shared" si="363"/>
        <v>5.3524833292446505E-3</v>
      </c>
      <c r="M839" s="16">
        <f t="shared" si="364"/>
        <v>1.9418257241868853E-2</v>
      </c>
      <c r="O839" s="13">
        <f t="shared" si="365"/>
        <v>1.6304250902133777E-2</v>
      </c>
      <c r="Q839" s="5">
        <f t="shared" si="366"/>
        <v>7767.563270691965</v>
      </c>
      <c r="R839" s="6">
        <f t="shared" si="367"/>
        <v>5249.6952898304144</v>
      </c>
      <c r="T839" s="11">
        <f t="shared" si="368"/>
        <v>1.479621738377674</v>
      </c>
      <c r="V839" s="9">
        <v>44554</v>
      </c>
      <c r="W839">
        <v>321271.4301</v>
      </c>
      <c r="X839">
        <v>224181.84700000001</v>
      </c>
      <c r="Y839">
        <v>18589.315399999999</v>
      </c>
      <c r="Z839">
        <v>141519.07889999999</v>
      </c>
      <c r="AC839" s="24">
        <f t="shared" si="369"/>
        <v>2.5246563553200457E-2</v>
      </c>
      <c r="AE839" s="5">
        <f t="shared" si="370"/>
        <v>1631.0359572819229</v>
      </c>
      <c r="AF839" s="6">
        <f t="shared" si="371"/>
        <v>5249.6952898304144</v>
      </c>
      <c r="AH839" s="1">
        <f t="shared" si="372"/>
        <v>44554</v>
      </c>
      <c r="AI839">
        <f t="shared" si="373"/>
        <v>0.31069154822024192</v>
      </c>
      <c r="AJ839">
        <f t="shared" ca="1" si="374"/>
        <v>0.31466319590583197</v>
      </c>
      <c r="AK839">
        <f t="shared" ca="1" si="375"/>
        <v>0.33701800083182437</v>
      </c>
      <c r="AL839">
        <f t="shared" ca="1" si="376"/>
        <v>0.35041147716350196</v>
      </c>
      <c r="AM839">
        <f t="shared" ca="1" si="377"/>
        <v>0.36239698243652496</v>
      </c>
      <c r="AN839">
        <f t="shared" ca="1" si="378"/>
        <v>0.36749563913963285</v>
      </c>
    </row>
    <row r="840" spans="2:40">
      <c r="B840" s="1">
        <v>44561</v>
      </c>
      <c r="C840">
        <v>77.844999999999999</v>
      </c>
      <c r="D840">
        <v>166.2</v>
      </c>
      <c r="E840">
        <v>2.5379999999999998</v>
      </c>
      <c r="F840">
        <v>173.69800000000001</v>
      </c>
      <c r="G840">
        <v>83500.11</v>
      </c>
      <c r="I840" s="14">
        <f t="shared" si="360"/>
        <v>-4.7476292444172508E-2</v>
      </c>
      <c r="J840" s="15">
        <f t="shared" si="361"/>
        <v>2.7829313543599188E-2</v>
      </c>
      <c r="K840" s="15">
        <f t="shared" si="362"/>
        <v>7.5879610004238929E-2</v>
      </c>
      <c r="L840" s="15">
        <f t="shared" si="363"/>
        <v>-3.670223385611926E-2</v>
      </c>
      <c r="M840" s="16">
        <f t="shared" si="364"/>
        <v>-1.5912613155168565E-2</v>
      </c>
      <c r="O840" s="13">
        <f t="shared" si="365"/>
        <v>4.8825993118865874E-3</v>
      </c>
      <c r="Q840" s="5">
        <f t="shared" si="366"/>
        <v>7805.4891697724815</v>
      </c>
      <c r="R840" s="6">
        <f t="shared" si="367"/>
        <v>5166.1589195008328</v>
      </c>
      <c r="T840" s="11">
        <f t="shared" si="368"/>
        <v>1.5108883198131791</v>
      </c>
      <c r="V840" s="9">
        <v>44561</v>
      </c>
      <c r="W840">
        <v>306018.65370000002</v>
      </c>
      <c r="X840">
        <v>230420.67389999999</v>
      </c>
      <c r="Y840">
        <v>19992.8711</v>
      </c>
      <c r="Z840">
        <v>136325.0276</v>
      </c>
      <c r="AC840" s="24">
        <f t="shared" si="369"/>
        <v>-1.8137983259689221E-2</v>
      </c>
      <c r="AE840" s="5">
        <f t="shared" si="370"/>
        <v>1601.4522543927924</v>
      </c>
      <c r="AF840" s="6">
        <f t="shared" si="371"/>
        <v>5166.1589195008328</v>
      </c>
      <c r="AH840" s="1">
        <f t="shared" si="372"/>
        <v>44561</v>
      </c>
      <c r="AI840">
        <f t="shared" si="373"/>
        <v>0.30998896459567854</v>
      </c>
      <c r="AJ840">
        <f t="shared" ca="1" si="374"/>
        <v>0.31332513090536468</v>
      </c>
      <c r="AK840">
        <f t="shared" ca="1" si="375"/>
        <v>0.33654559390227978</v>
      </c>
      <c r="AL840">
        <f t="shared" ca="1" si="376"/>
        <v>0.34918507863448561</v>
      </c>
      <c r="AM840">
        <f t="shared" ca="1" si="377"/>
        <v>0.36199821411873412</v>
      </c>
      <c r="AN840">
        <f t="shared" ca="1" si="378"/>
        <v>0.36647296120392875</v>
      </c>
    </row>
    <row r="841" spans="2:40">
      <c r="B841" s="1">
        <v>44568</v>
      </c>
      <c r="C841">
        <v>83.44</v>
      </c>
      <c r="D841">
        <v>162.1</v>
      </c>
      <c r="E841">
        <v>2.5299999999999998</v>
      </c>
      <c r="F841">
        <v>177.774</v>
      </c>
      <c r="G841">
        <v>84402.07</v>
      </c>
      <c r="I841" s="14">
        <f t="shared" si="360"/>
        <v>7.1873594964352305E-2</v>
      </c>
      <c r="J841" s="15">
        <f t="shared" si="361"/>
        <v>-2.466907340553548E-2</v>
      </c>
      <c r="K841" s="15">
        <f t="shared" si="362"/>
        <v>-3.1520882584712417E-3</v>
      </c>
      <c r="L841" s="15">
        <f t="shared" si="363"/>
        <v>2.3466015728448086E-2</v>
      </c>
      <c r="M841" s="16">
        <f t="shared" si="364"/>
        <v>1.0801901937614211E-2</v>
      </c>
      <c r="O841" s="13">
        <f t="shared" si="365"/>
        <v>1.6879612257198418E-2</v>
      </c>
      <c r="Q841" s="5">
        <f t="shared" si="366"/>
        <v>7937.2428004360017</v>
      </c>
      <c r="R841" s="6">
        <f t="shared" si="367"/>
        <v>5221.963261543412</v>
      </c>
      <c r="T841" s="11">
        <f t="shared" si="368"/>
        <v>1.5199729302748977</v>
      </c>
      <c r="V841" s="9">
        <v>44568</v>
      </c>
      <c r="W841">
        <v>328013.31449999998</v>
      </c>
      <c r="X841">
        <v>224736.4094</v>
      </c>
      <c r="Y841">
        <v>19930.4908</v>
      </c>
      <c r="Z841">
        <v>139524.26209999999</v>
      </c>
      <c r="AC841" s="24">
        <f t="shared" si="369"/>
        <v>2.8070991479130562E-2</v>
      </c>
      <c r="AE841" s="5">
        <f t="shared" si="370"/>
        <v>1646.406606980087</v>
      </c>
      <c r="AF841" s="6">
        <f t="shared" si="371"/>
        <v>5221.963261543412</v>
      </c>
      <c r="AH841" s="1">
        <f t="shared" si="372"/>
        <v>44568</v>
      </c>
      <c r="AI841">
        <f t="shared" si="373"/>
        <v>0.31528498469241856</v>
      </c>
      <c r="AJ841">
        <f t="shared" ca="1" si="374"/>
        <v>0.31285695079698855</v>
      </c>
      <c r="AK841">
        <f t="shared" ca="1" si="375"/>
        <v>0.33640655966464794</v>
      </c>
      <c r="AL841">
        <f t="shared" ca="1" si="376"/>
        <v>0.34735466125063014</v>
      </c>
      <c r="AM841">
        <f t="shared" ca="1" si="377"/>
        <v>0.36093947003771693</v>
      </c>
      <c r="AN841">
        <f t="shared" ca="1" si="378"/>
        <v>0.36413481725806646</v>
      </c>
    </row>
    <row r="842" spans="2:40">
      <c r="B842" s="1">
        <v>44575</v>
      </c>
      <c r="C842">
        <v>89.74</v>
      </c>
      <c r="D842">
        <v>161.44999999999999</v>
      </c>
      <c r="E842">
        <v>2.5489999999999999</v>
      </c>
      <c r="F842">
        <v>189.90700000000001</v>
      </c>
      <c r="G842">
        <v>85481.07</v>
      </c>
      <c r="I842" s="14">
        <f t="shared" si="360"/>
        <v>7.5503355704698016E-2</v>
      </c>
      <c r="J842" s="15">
        <f t="shared" si="361"/>
        <v>-4.0098704503392923E-3</v>
      </c>
      <c r="K842" s="15">
        <f t="shared" si="362"/>
        <v>7.5098814229248578E-3</v>
      </c>
      <c r="L842" s="15">
        <f t="shared" si="363"/>
        <v>6.8249575303475307E-2</v>
      </c>
      <c r="M842" s="16">
        <f t="shared" si="364"/>
        <v>1.2784046647197123E-2</v>
      </c>
      <c r="O842" s="13">
        <f t="shared" si="365"/>
        <v>3.6813235495189722E-2</v>
      </c>
      <c r="Q842" s="5">
        <f t="shared" si="366"/>
        <v>8229.4383888309512</v>
      </c>
      <c r="R842" s="6">
        <f t="shared" si="367"/>
        <v>5288.7210834689331</v>
      </c>
      <c r="T842" s="11">
        <f t="shared" si="368"/>
        <v>1.556035619755763</v>
      </c>
      <c r="V842" s="9">
        <v>44575</v>
      </c>
      <c r="W842">
        <v>352779.4204</v>
      </c>
      <c r="X842">
        <v>223835.24549999999</v>
      </c>
      <c r="Y842">
        <v>20086.441500000001</v>
      </c>
      <c r="Z842">
        <v>149046.68950000001</v>
      </c>
      <c r="AC842" s="24">
        <f t="shared" si="369"/>
        <v>4.7089130188498328E-2</v>
      </c>
      <c r="AE842" s="5">
        <f t="shared" si="370"/>
        <v>1723.9344620393761</v>
      </c>
      <c r="AF842" s="6">
        <f t="shared" si="371"/>
        <v>5288.7210834689331</v>
      </c>
      <c r="AH842" s="1">
        <f t="shared" si="372"/>
        <v>44575</v>
      </c>
      <c r="AI842">
        <f t="shared" si="373"/>
        <v>0.32596433709236705</v>
      </c>
      <c r="AJ842">
        <f t="shared" ca="1" si="374"/>
        <v>0.31285695079698855</v>
      </c>
      <c r="AK842">
        <f t="shared" ca="1" si="375"/>
        <v>0.33514719502140849</v>
      </c>
      <c r="AL842">
        <f t="shared" ca="1" si="376"/>
        <v>0.34612137622484213</v>
      </c>
      <c r="AM842">
        <f t="shared" ca="1" si="377"/>
        <v>0.36000849008123714</v>
      </c>
      <c r="AN842">
        <f t="shared" ca="1" si="378"/>
        <v>0.36413481725806646</v>
      </c>
    </row>
    <row r="843" spans="2:40">
      <c r="B843" s="1">
        <v>44582</v>
      </c>
      <c r="C843">
        <v>85.165000000000006</v>
      </c>
      <c r="D843">
        <v>166.25</v>
      </c>
      <c r="E843">
        <v>2.4700000000000002</v>
      </c>
      <c r="F843">
        <v>187.941</v>
      </c>
      <c r="G843">
        <v>83622.48</v>
      </c>
      <c r="I843" s="14">
        <f t="shared" si="360"/>
        <v>-5.0980610652997416E-2</v>
      </c>
      <c r="J843" s="15">
        <f t="shared" si="361"/>
        <v>2.9730566738928488E-2</v>
      </c>
      <c r="K843" s="15">
        <f t="shared" si="362"/>
        <v>-3.0992546096508367E-2</v>
      </c>
      <c r="L843" s="15">
        <f t="shared" si="363"/>
        <v>-1.0352435665878623E-2</v>
      </c>
      <c r="M843" s="16">
        <f t="shared" si="364"/>
        <v>-2.1742708648827325E-2</v>
      </c>
      <c r="O843" s="13">
        <f t="shared" si="365"/>
        <v>-1.5648756419113979E-2</v>
      </c>
      <c r="Q843" s="5">
        <f t="shared" si="366"/>
        <v>8100.6579120180295</v>
      </c>
      <c r="R843" s="6">
        <f t="shared" si="367"/>
        <v>5173.7299618261577</v>
      </c>
      <c r="T843" s="11">
        <f t="shared" si="368"/>
        <v>1.5657287820949128</v>
      </c>
      <c r="V843" s="9">
        <v>44582</v>
      </c>
      <c r="W843">
        <v>334794.51020000002</v>
      </c>
      <c r="X843">
        <v>230489.99419999999</v>
      </c>
      <c r="Y843">
        <v>19462.638900000002</v>
      </c>
      <c r="Z843">
        <v>147503.52929999999</v>
      </c>
      <c r="AC843" s="24">
        <f t="shared" si="369"/>
        <v>-1.8096852390855261E-2</v>
      </c>
      <c r="AE843" s="5">
        <f t="shared" si="370"/>
        <v>1692.7366745483409</v>
      </c>
      <c r="AF843" s="6">
        <f t="shared" si="371"/>
        <v>5173.7299618261577</v>
      </c>
      <c r="AH843" s="1">
        <f t="shared" si="372"/>
        <v>44582</v>
      </c>
      <c r="AI843">
        <f t="shared" si="373"/>
        <v>0.32717916996790075</v>
      </c>
      <c r="AJ843">
        <f t="shared" ca="1" si="374"/>
        <v>0.31285695079698855</v>
      </c>
      <c r="AK843">
        <f t="shared" ca="1" si="375"/>
        <v>0.33203054689336386</v>
      </c>
      <c r="AL843">
        <f t="shared" ca="1" si="376"/>
        <v>0.34534993883073262</v>
      </c>
      <c r="AM843">
        <f t="shared" ca="1" si="377"/>
        <v>0.36000849008123714</v>
      </c>
      <c r="AN843">
        <f t="shared" ca="1" si="378"/>
        <v>0.36413481725806646</v>
      </c>
    </row>
    <row r="844" spans="2:40">
      <c r="B844" s="1">
        <v>44589</v>
      </c>
      <c r="C844">
        <v>94.584999999999994</v>
      </c>
      <c r="D844">
        <v>176.55</v>
      </c>
      <c r="E844">
        <v>2.4860000000000002</v>
      </c>
      <c r="F844">
        <v>202.51900000000001</v>
      </c>
      <c r="G844">
        <v>88269.84</v>
      </c>
      <c r="I844" s="14">
        <f t="shared" si="360"/>
        <v>0.11060881817648083</v>
      </c>
      <c r="J844" s="15">
        <f t="shared" si="361"/>
        <v>6.1954887218045096E-2</v>
      </c>
      <c r="K844" s="15">
        <f t="shared" si="362"/>
        <v>6.4777327935223727E-3</v>
      </c>
      <c r="L844" s="15">
        <f t="shared" si="363"/>
        <v>7.7566895993955498E-2</v>
      </c>
      <c r="M844" s="16">
        <f t="shared" si="364"/>
        <v>5.5575486400307739E-2</v>
      </c>
      <c r="O844" s="13">
        <f t="shared" si="365"/>
        <v>6.4152083545500949E-2</v>
      </c>
      <c r="Q844" s="5">
        <f t="shared" si="366"/>
        <v>8620.331995163333</v>
      </c>
      <c r="R844" s="6">
        <f t="shared" si="367"/>
        <v>5461.2625209584921</v>
      </c>
      <c r="T844" s="11">
        <f t="shared" si="368"/>
        <v>1.578450397152928</v>
      </c>
      <c r="V844" s="9">
        <v>44589</v>
      </c>
      <c r="W844">
        <v>371825.7353</v>
      </c>
      <c r="X844">
        <v>244769.97579999999</v>
      </c>
      <c r="Y844">
        <v>19587.399399999998</v>
      </c>
      <c r="Z844">
        <v>158945.49739999999</v>
      </c>
      <c r="AC844" s="24">
        <f t="shared" si="369"/>
        <v>8.5870418073754756E-2</v>
      </c>
      <c r="AE844" s="5">
        <f t="shared" si="370"/>
        <v>1838.0926804805845</v>
      </c>
      <c r="AF844" s="6">
        <f t="shared" si="371"/>
        <v>5461.2625209584921</v>
      </c>
      <c r="AH844" s="1">
        <f t="shared" si="372"/>
        <v>44589</v>
      </c>
      <c r="AI844">
        <f t="shared" si="373"/>
        <v>0.33656918586619888</v>
      </c>
      <c r="AJ844">
        <f t="shared" ca="1" si="374"/>
        <v>0.31285695079698855</v>
      </c>
      <c r="AK844">
        <f t="shared" ca="1" si="375"/>
        <v>0.33053424973594525</v>
      </c>
      <c r="AL844">
        <f t="shared" ca="1" si="376"/>
        <v>0.34534993883073262</v>
      </c>
      <c r="AM844">
        <f t="shared" ca="1" si="377"/>
        <v>0.36000849008123714</v>
      </c>
      <c r="AN844">
        <f t="shared" ca="1" si="378"/>
        <v>0.36413481725806646</v>
      </c>
    </row>
    <row r="845" spans="2:40">
      <c r="B845" s="1">
        <v>44596</v>
      </c>
      <c r="C845">
        <v>89.795000000000002</v>
      </c>
      <c r="D845">
        <v>168.75</v>
      </c>
      <c r="E845">
        <v>2.5339999999999998</v>
      </c>
      <c r="F845">
        <v>202.184</v>
      </c>
      <c r="G845">
        <v>87934.02</v>
      </c>
      <c r="I845" s="14">
        <f t="shared" si="360"/>
        <v>-5.0642279431199366E-2</v>
      </c>
      <c r="J845" s="15">
        <f t="shared" si="361"/>
        <v>-4.4180118946474112E-2</v>
      </c>
      <c r="K845" s="15">
        <f t="shared" si="362"/>
        <v>1.9308125502815576E-2</v>
      </c>
      <c r="L845" s="15">
        <f t="shared" si="363"/>
        <v>-1.6541657819760802E-3</v>
      </c>
      <c r="M845" s="16">
        <f t="shared" si="364"/>
        <v>-3.8044704737200119E-3</v>
      </c>
      <c r="O845" s="13">
        <f t="shared" si="365"/>
        <v>-1.9292109664208495E-2</v>
      </c>
      <c r="Q845" s="5">
        <f t="shared" si="366"/>
        <v>8454.0276049707572</v>
      </c>
      <c r="R845" s="6">
        <f t="shared" si="367"/>
        <v>5440.4853089482722</v>
      </c>
      <c r="T845" s="11">
        <f t="shared" si="368"/>
        <v>1.5539105658581491</v>
      </c>
      <c r="V845" s="9">
        <v>44596</v>
      </c>
      <c r="W845">
        <v>352995.63250000001</v>
      </c>
      <c r="X845">
        <v>233956.0091</v>
      </c>
      <c r="Y845">
        <v>19961.681</v>
      </c>
      <c r="Z845">
        <v>158682.03099999999</v>
      </c>
      <c r="AC845" s="24">
        <f t="shared" si="369"/>
        <v>-3.7137131497809658E-2</v>
      </c>
      <c r="AE845" s="5">
        <f t="shared" si="370"/>
        <v>1769.8311909004155</v>
      </c>
      <c r="AF845" s="6">
        <f t="shared" si="371"/>
        <v>5440.4853089482722</v>
      </c>
      <c r="AH845" s="1">
        <f t="shared" si="372"/>
        <v>44596</v>
      </c>
      <c r="AI845">
        <f t="shared" si="373"/>
        <v>0.32530759489221939</v>
      </c>
      <c r="AJ845">
        <f t="shared" ca="1" si="374"/>
        <v>0.31285695079698855</v>
      </c>
      <c r="AK845">
        <f t="shared" ca="1" si="375"/>
        <v>0.33053424973594525</v>
      </c>
      <c r="AL845">
        <f t="shared" ca="1" si="376"/>
        <v>0.34469362405438497</v>
      </c>
      <c r="AM845">
        <f t="shared" ca="1" si="377"/>
        <v>0.36000849008123714</v>
      </c>
      <c r="AN845">
        <f t="shared" ca="1" si="378"/>
        <v>0.36413481725806646</v>
      </c>
    </row>
    <row r="846" spans="2:40">
      <c r="B846" s="1">
        <v>44603</v>
      </c>
      <c r="C846">
        <v>89.23</v>
      </c>
      <c r="D846">
        <v>175.1</v>
      </c>
      <c r="E846">
        <v>2.5379999999999998</v>
      </c>
      <c r="F846">
        <v>201.75200000000001</v>
      </c>
      <c r="G846">
        <v>88184.98</v>
      </c>
      <c r="I846" s="14">
        <f t="shared" si="360"/>
        <v>-6.292109805668411E-3</v>
      </c>
      <c r="J846" s="15">
        <f t="shared" si="361"/>
        <v>3.7629629629629679E-2</v>
      </c>
      <c r="K846" s="15">
        <f t="shared" si="362"/>
        <v>1.5785319652723562E-3</v>
      </c>
      <c r="L846" s="15">
        <f t="shared" si="363"/>
        <v>-2.1366675899180398E-3</v>
      </c>
      <c r="M846" s="16">
        <f t="shared" si="364"/>
        <v>2.8539580016926358E-3</v>
      </c>
      <c r="O846" s="13">
        <f t="shared" si="365"/>
        <v>7.6948460498288962E-3</v>
      </c>
      <c r="Q846" s="5">
        <f t="shared" si="366"/>
        <v>8519.0800458920112</v>
      </c>
      <c r="R846" s="6">
        <f t="shared" si="367"/>
        <v>5456.0122255288361</v>
      </c>
      <c r="T846" s="11">
        <f t="shared" si="368"/>
        <v>1.5614114656911864</v>
      </c>
      <c r="V846" s="9">
        <v>44603</v>
      </c>
      <c r="W846">
        <v>350774.54519999999</v>
      </c>
      <c r="X846">
        <v>242759.68710000001</v>
      </c>
      <c r="Y846">
        <v>19992.8711</v>
      </c>
      <c r="Z846">
        <v>158343.2886</v>
      </c>
      <c r="AC846" s="24">
        <f t="shared" si="369"/>
        <v>8.1963011671116019E-3</v>
      </c>
      <c r="AE846" s="5">
        <f t="shared" si="370"/>
        <v>1784.3372603559831</v>
      </c>
      <c r="AF846" s="6">
        <f t="shared" si="371"/>
        <v>5456.0122255288361</v>
      </c>
      <c r="AH846" s="1">
        <f t="shared" si="372"/>
        <v>44603</v>
      </c>
      <c r="AI846">
        <f t="shared" si="373"/>
        <v>0.32704055390620618</v>
      </c>
      <c r="AJ846">
        <f t="shared" ca="1" si="374"/>
        <v>0.31285695079698855</v>
      </c>
      <c r="AK846">
        <f t="shared" ca="1" si="375"/>
        <v>0.32904108176595409</v>
      </c>
      <c r="AL846">
        <f t="shared" ca="1" si="376"/>
        <v>0.34399256735202699</v>
      </c>
      <c r="AM846">
        <f t="shared" ca="1" si="377"/>
        <v>0.35966616491694631</v>
      </c>
      <c r="AN846">
        <f t="shared" ca="1" si="378"/>
        <v>0.36413481725806646</v>
      </c>
    </row>
    <row r="847" spans="2:40">
      <c r="B847" s="1">
        <v>44610</v>
      </c>
      <c r="C847">
        <v>89.96</v>
      </c>
      <c r="D847">
        <v>169.1</v>
      </c>
      <c r="E847">
        <v>2.621</v>
      </c>
      <c r="F847">
        <v>211.77500000000001</v>
      </c>
      <c r="G847">
        <v>89443.19</v>
      </c>
      <c r="I847" s="14">
        <f t="shared" si="360"/>
        <v>8.1811050095257354E-3</v>
      </c>
      <c r="J847" s="15">
        <f t="shared" si="361"/>
        <v>-3.4266133637921192E-2</v>
      </c>
      <c r="K847" s="15">
        <f t="shared" si="362"/>
        <v>3.2702915681639189E-2</v>
      </c>
      <c r="L847" s="15">
        <f t="shared" si="363"/>
        <v>4.967980490899726E-2</v>
      </c>
      <c r="M847" s="16">
        <f t="shared" si="364"/>
        <v>1.4267849241446751E-2</v>
      </c>
      <c r="O847" s="13">
        <f t="shared" si="365"/>
        <v>1.4074422990560248E-2</v>
      </c>
      <c r="Q847" s="5">
        <f t="shared" si="366"/>
        <v>8638.9811819483366</v>
      </c>
      <c r="R847" s="6">
        <f t="shared" si="367"/>
        <v>5533.8577854221721</v>
      </c>
      <c r="T847" s="11">
        <f t="shared" si="368"/>
        <v>1.5611136962547145</v>
      </c>
      <c r="V847" s="9">
        <v>44610</v>
      </c>
      <c r="W847">
        <v>353644.26860000001</v>
      </c>
      <c r="X847">
        <v>234441.2512</v>
      </c>
      <c r="Y847">
        <v>20647.863700000002</v>
      </c>
      <c r="Z847">
        <v>166209.6416</v>
      </c>
      <c r="AC847" s="24">
        <f t="shared" si="369"/>
        <v>3.979393956330856E-3</v>
      </c>
      <c r="AE847" s="5">
        <f t="shared" si="370"/>
        <v>1791.4378412658996</v>
      </c>
      <c r="AF847" s="6">
        <f t="shared" si="371"/>
        <v>5533.8577854221721</v>
      </c>
      <c r="AH847" s="1">
        <f t="shared" si="372"/>
        <v>44610</v>
      </c>
      <c r="AI847">
        <f t="shared" si="373"/>
        <v>0.32372314409399527</v>
      </c>
      <c r="AJ847">
        <f t="shared" ca="1" si="374"/>
        <v>0.31285695079698855</v>
      </c>
      <c r="AK847">
        <f t="shared" ca="1" si="375"/>
        <v>0.32714451595247712</v>
      </c>
      <c r="AL847">
        <f t="shared" ca="1" si="376"/>
        <v>0.34237496450394045</v>
      </c>
      <c r="AM847">
        <f t="shared" ca="1" si="377"/>
        <v>0.35847096916496468</v>
      </c>
      <c r="AN847">
        <f t="shared" ca="1" si="378"/>
        <v>0.36361163095813392</v>
      </c>
    </row>
    <row r="848" spans="2:40">
      <c r="B848" s="1">
        <v>44617</v>
      </c>
      <c r="C848">
        <v>87.9</v>
      </c>
      <c r="D848">
        <v>171.65</v>
      </c>
      <c r="E848">
        <v>2.8149999999999999</v>
      </c>
      <c r="F848">
        <v>223.09200000000001</v>
      </c>
      <c r="G848">
        <v>87969.87</v>
      </c>
      <c r="I848" s="14">
        <f t="shared" si="360"/>
        <v>-2.2899066251667266E-2</v>
      </c>
      <c r="J848" s="15">
        <f t="shared" si="361"/>
        <v>1.507983441750449E-2</v>
      </c>
      <c r="K848" s="15">
        <f t="shared" si="362"/>
        <v>7.4017550553223899E-2</v>
      </c>
      <c r="L848" s="15">
        <f t="shared" si="363"/>
        <v>5.3438791169873712E-2</v>
      </c>
      <c r="M848" s="16">
        <f t="shared" si="364"/>
        <v>-1.6472131640206555E-2</v>
      </c>
      <c r="O848" s="13">
        <f t="shared" si="365"/>
        <v>2.9909277472233708E-2</v>
      </c>
      <c r="Q848" s="5">
        <f t="shared" si="366"/>
        <v>8897.3668671966334</v>
      </c>
      <c r="R848" s="6">
        <f t="shared" si="367"/>
        <v>5442.7033515025159</v>
      </c>
      <c r="T848" s="11">
        <f t="shared" si="368"/>
        <v>1.634733016404508</v>
      </c>
      <c r="V848" s="9">
        <v>44617</v>
      </c>
      <c r="W848">
        <v>345546.14500000002</v>
      </c>
      <c r="X848">
        <v>237976.5865</v>
      </c>
      <c r="Y848">
        <v>22176.179899999999</v>
      </c>
      <c r="Z848">
        <v>175092.22210000001</v>
      </c>
      <c r="AC848" s="24">
        <f t="shared" si="369"/>
        <v>7.5457912985189635E-3</v>
      </c>
      <c r="AE848" s="5">
        <f t="shared" si="370"/>
        <v>1804.9556573403615</v>
      </c>
      <c r="AF848" s="6">
        <f t="shared" si="371"/>
        <v>5442.7033515025159</v>
      </c>
      <c r="AH848" s="1">
        <f t="shared" si="372"/>
        <v>44617</v>
      </c>
      <c r="AI848">
        <f t="shared" si="373"/>
        <v>0.33162852001516574</v>
      </c>
      <c r="AJ848">
        <f t="shared" ca="1" si="374"/>
        <v>0.31285695079698855</v>
      </c>
      <c r="AK848">
        <f t="shared" ca="1" si="375"/>
        <v>0.32677149970274638</v>
      </c>
      <c r="AL848">
        <f t="shared" ca="1" si="376"/>
        <v>0.3412095654104732</v>
      </c>
      <c r="AM848">
        <f t="shared" ca="1" si="377"/>
        <v>0.35615886777878669</v>
      </c>
      <c r="AN848">
        <f t="shared" ca="1" si="378"/>
        <v>0.36361163095813392</v>
      </c>
    </row>
    <row r="849" spans="2:40">
      <c r="B849" s="1">
        <v>44624</v>
      </c>
      <c r="C849">
        <v>88.13</v>
      </c>
      <c r="D849">
        <v>191.55</v>
      </c>
      <c r="E849">
        <v>2.8460000000000001</v>
      </c>
      <c r="F849">
        <v>246.351</v>
      </c>
      <c r="G849">
        <v>89515.44</v>
      </c>
      <c r="I849" s="14">
        <f t="shared" si="360"/>
        <v>2.6166097838451474E-3</v>
      </c>
      <c r="J849" s="15">
        <f t="shared" si="361"/>
        <v>0.11593358578502766</v>
      </c>
      <c r="K849" s="15">
        <f t="shared" si="362"/>
        <v>1.10124333925401E-2</v>
      </c>
      <c r="L849" s="15">
        <f t="shared" si="363"/>
        <v>0.10425743639395391</v>
      </c>
      <c r="M849" s="16">
        <f t="shared" si="364"/>
        <v>1.7569310947032291E-2</v>
      </c>
      <c r="O849" s="13">
        <f t="shared" si="365"/>
        <v>5.8455016338841703E-2</v>
      </c>
      <c r="Q849" s="5">
        <f t="shared" si="366"/>
        <v>9417.4625927912821</v>
      </c>
      <c r="R849" s="6">
        <f t="shared" si="367"/>
        <v>5538.3278990775189</v>
      </c>
      <c r="T849" s="11">
        <f t="shared" si="368"/>
        <v>1.7004162202746942</v>
      </c>
      <c r="V849" s="9">
        <v>44624</v>
      </c>
      <c r="W849">
        <v>346450.30450000003</v>
      </c>
      <c r="X849">
        <v>265566.06550000003</v>
      </c>
      <c r="Y849">
        <v>22425.7009</v>
      </c>
      <c r="Z849">
        <v>193346.6777</v>
      </c>
      <c r="AC849" s="24">
        <f t="shared" si="369"/>
        <v>6.0185773539293545E-2</v>
      </c>
      <c r="AE849" s="5">
        <f t="shared" si="370"/>
        <v>1913.5883097815151</v>
      </c>
      <c r="AF849" s="6">
        <f t="shared" si="371"/>
        <v>5538.3278990775189</v>
      </c>
      <c r="AH849" s="1">
        <f t="shared" si="372"/>
        <v>44624</v>
      </c>
      <c r="AI849">
        <f t="shared" si="373"/>
        <v>0.34551733748018937</v>
      </c>
      <c r="AJ849">
        <f t="shared" ca="1" si="374"/>
        <v>0.31285695079698855</v>
      </c>
      <c r="AK849">
        <f t="shared" ca="1" si="375"/>
        <v>0.32677149970274638</v>
      </c>
      <c r="AL849">
        <f t="shared" ca="1" si="376"/>
        <v>0.34060652249584111</v>
      </c>
      <c r="AM849">
        <f t="shared" ca="1" si="377"/>
        <v>0.35530330264448995</v>
      </c>
      <c r="AN849">
        <f t="shared" ca="1" si="378"/>
        <v>0.36333341740157843</v>
      </c>
    </row>
    <row r="850" spans="2:40">
      <c r="B850" s="1">
        <v>44631</v>
      </c>
      <c r="C850">
        <v>91.08</v>
      </c>
      <c r="D850">
        <v>177.15</v>
      </c>
      <c r="E850">
        <v>3.052</v>
      </c>
      <c r="F850">
        <v>236.28</v>
      </c>
      <c r="G850">
        <v>88999.06</v>
      </c>
      <c r="I850" s="14">
        <f t="shared" si="360"/>
        <v>3.3473278111880278E-2</v>
      </c>
      <c r="J850" s="15">
        <f t="shared" si="361"/>
        <v>-7.5176194205168412E-2</v>
      </c>
      <c r="K850" s="15">
        <f t="shared" si="362"/>
        <v>7.238229093464521E-2</v>
      </c>
      <c r="L850" s="15">
        <f t="shared" si="363"/>
        <v>-4.0880694618653846E-2</v>
      </c>
      <c r="M850" s="16">
        <f t="shared" si="364"/>
        <v>-5.7686137721045805E-3</v>
      </c>
      <c r="O850" s="13">
        <f t="shared" si="365"/>
        <v>-2.5503299443241922E-3</v>
      </c>
      <c r="Q850" s="5">
        <f t="shared" si="366"/>
        <v>9393.4449559413333</v>
      </c>
      <c r="R850" s="6">
        <f t="shared" si="367"/>
        <v>5506.3794244844694</v>
      </c>
      <c r="T850" s="11">
        <f t="shared" si="368"/>
        <v>1.7059203937478005</v>
      </c>
      <c r="V850" s="9">
        <v>44631</v>
      </c>
      <c r="W850">
        <v>358047.13189999998</v>
      </c>
      <c r="X850">
        <v>245601.81940000001</v>
      </c>
      <c r="Y850">
        <v>24047.587500000001</v>
      </c>
      <c r="Z850">
        <v>185442.68659999999</v>
      </c>
      <c r="AC850" s="24">
        <f t="shared" si="369"/>
        <v>-1.7695748612503209E-2</v>
      </c>
      <c r="AE850" s="5">
        <f t="shared" si="370"/>
        <v>1879.7259321037966</v>
      </c>
      <c r="AF850" s="6">
        <f t="shared" si="371"/>
        <v>5506.3794244844694</v>
      </c>
      <c r="AH850" s="1">
        <f t="shared" si="372"/>
        <v>44631</v>
      </c>
      <c r="AI850">
        <f t="shared" si="373"/>
        <v>0.34137239503428962</v>
      </c>
      <c r="AJ850">
        <f t="shared" ca="1" si="374"/>
        <v>0.31285695079698855</v>
      </c>
      <c r="AK850">
        <f t="shared" ca="1" si="375"/>
        <v>0.32677149970274638</v>
      </c>
      <c r="AL850">
        <f t="shared" ca="1" si="376"/>
        <v>0.34060652249584111</v>
      </c>
      <c r="AM850">
        <f t="shared" ca="1" si="377"/>
        <v>0.35268851416364161</v>
      </c>
      <c r="AN850">
        <f t="shared" ca="1" si="378"/>
        <v>0.36316335617172252</v>
      </c>
    </row>
    <row r="851" spans="2:40">
      <c r="B851" s="1">
        <v>44638</v>
      </c>
      <c r="C851">
        <v>84.98</v>
      </c>
      <c r="D851">
        <v>168.35</v>
      </c>
      <c r="E851">
        <v>3.274</v>
      </c>
      <c r="F851">
        <v>218.96799999999999</v>
      </c>
      <c r="G851">
        <v>89057.56</v>
      </c>
      <c r="I851" s="14">
        <f t="shared" si="360"/>
        <v>-6.6974088713219082E-2</v>
      </c>
      <c r="J851" s="15">
        <f t="shared" si="361"/>
        <v>-4.9675416313858411E-2</v>
      </c>
      <c r="K851" s="15">
        <f t="shared" si="362"/>
        <v>7.2739187418086493E-2</v>
      </c>
      <c r="L851" s="15">
        <f t="shared" si="363"/>
        <v>-7.3269002877941469E-2</v>
      </c>
      <c r="M851" s="16">
        <f t="shared" si="364"/>
        <v>6.5731031316507149E-4</v>
      </c>
      <c r="O851" s="13">
        <f t="shared" si="365"/>
        <v>-2.9294830121733118E-2</v>
      </c>
      <c r="Q851" s="5">
        <f t="shared" si="366"/>
        <v>9118.265581699181</v>
      </c>
      <c r="R851" s="6">
        <f t="shared" si="367"/>
        <v>5509.9988244683827</v>
      </c>
      <c r="T851" s="11">
        <f t="shared" si="368"/>
        <v>1.6548579903878531</v>
      </c>
      <c r="V851" s="9">
        <v>44638</v>
      </c>
      <c r="W851">
        <v>334067.25150000001</v>
      </c>
      <c r="X851">
        <v>233401.4467</v>
      </c>
      <c r="Y851">
        <v>25794.2346</v>
      </c>
      <c r="Z851">
        <v>171855.34950000001</v>
      </c>
      <c r="AC851" s="24">
        <f t="shared" si="369"/>
        <v>-5.9052927549980656E-2</v>
      </c>
      <c r="AE851" s="5">
        <f t="shared" si="370"/>
        <v>1768.7226128214511</v>
      </c>
      <c r="AF851" s="6">
        <f t="shared" si="371"/>
        <v>5509.9988244683827</v>
      </c>
      <c r="AH851" s="1">
        <f t="shared" si="372"/>
        <v>44638</v>
      </c>
      <c r="AI851">
        <f t="shared" si="373"/>
        <v>0.32100235756259016</v>
      </c>
      <c r="AJ851">
        <f t="shared" ca="1" si="374"/>
        <v>0.31285695079698855</v>
      </c>
      <c r="AK851">
        <f t="shared" ca="1" si="375"/>
        <v>0.32677149970274638</v>
      </c>
      <c r="AL851">
        <f t="shared" ca="1" si="376"/>
        <v>0.34060652249584111</v>
      </c>
      <c r="AM851">
        <f t="shared" ca="1" si="377"/>
        <v>0.35134512940486667</v>
      </c>
      <c r="AN851">
        <f t="shared" ca="1" si="378"/>
        <v>0.36229826807211324</v>
      </c>
    </row>
    <row r="852" spans="2:40">
      <c r="B852" s="1">
        <v>44645</v>
      </c>
      <c r="C852">
        <v>94.754999999999995</v>
      </c>
      <c r="D852">
        <v>182.6</v>
      </c>
      <c r="E852">
        <v>3.3889999999999998</v>
      </c>
      <c r="F852">
        <v>251.77</v>
      </c>
      <c r="G852">
        <v>93010.43</v>
      </c>
      <c r="I852" s="14">
        <f t="shared" si="360"/>
        <v>0.11502706519180972</v>
      </c>
      <c r="J852" s="15">
        <f t="shared" si="361"/>
        <v>8.4645084645084578E-2</v>
      </c>
      <c r="K852" s="15">
        <f t="shared" si="362"/>
        <v>3.5125229077580977E-2</v>
      </c>
      <c r="L852" s="15">
        <f t="shared" si="363"/>
        <v>0.14980271089839614</v>
      </c>
      <c r="M852" s="16">
        <f t="shared" si="364"/>
        <v>4.4385563673650985E-2</v>
      </c>
      <c r="O852" s="13">
        <f t="shared" si="365"/>
        <v>9.6150022453217854E-2</v>
      </c>
      <c r="Q852" s="5">
        <f t="shared" si="366"/>
        <v>9994.9870221139608</v>
      </c>
      <c r="R852" s="6">
        <f t="shared" si="367"/>
        <v>5754.5632281335666</v>
      </c>
      <c r="T852" s="11">
        <f t="shared" si="368"/>
        <v>1.7368802159040195</v>
      </c>
      <c r="V852" s="9">
        <v>44645</v>
      </c>
      <c r="W852">
        <v>372494.027</v>
      </c>
      <c r="X852">
        <v>253157.73190000001</v>
      </c>
      <c r="Y852">
        <v>26698.748299999999</v>
      </c>
      <c r="Z852">
        <v>197599.77770000001</v>
      </c>
      <c r="AC852" s="24">
        <f t="shared" si="369"/>
        <v>0.11087630282552863</v>
      </c>
      <c r="AE852" s="5">
        <f t="shared" si="370"/>
        <v>1964.8320368550026</v>
      </c>
      <c r="AF852" s="6">
        <f t="shared" si="371"/>
        <v>5754.5632281335666</v>
      </c>
      <c r="AH852" s="1">
        <f t="shared" si="372"/>
        <v>44645</v>
      </c>
      <c r="AI852">
        <f t="shared" si="373"/>
        <v>0.34143895183028089</v>
      </c>
      <c r="AJ852">
        <f t="shared" ca="1" si="374"/>
        <v>0.31285695079698855</v>
      </c>
      <c r="AK852">
        <f t="shared" ca="1" si="375"/>
        <v>0.32580015154233011</v>
      </c>
      <c r="AL852">
        <f t="shared" ca="1" si="376"/>
        <v>0.34001894007058764</v>
      </c>
      <c r="AM852">
        <f t="shared" ca="1" si="377"/>
        <v>0.35086824171435882</v>
      </c>
      <c r="AN852">
        <f t="shared" ca="1" si="378"/>
        <v>0.36175703025680545</v>
      </c>
    </row>
    <row r="853" spans="2:40">
      <c r="B853" s="1">
        <v>44652</v>
      </c>
      <c r="C853">
        <v>94.87</v>
      </c>
      <c r="D853">
        <v>181.15</v>
      </c>
      <c r="E853">
        <v>3.1789999999999998</v>
      </c>
      <c r="F853">
        <v>257.71699999999998</v>
      </c>
      <c r="G853">
        <v>92390.98</v>
      </c>
      <c r="I853" s="14">
        <f t="shared" si="360"/>
        <v>1.2136562714368804E-3</v>
      </c>
      <c r="J853" s="15">
        <f t="shared" si="361"/>
        <v>-7.9408543263964626E-3</v>
      </c>
      <c r="K853" s="15">
        <f t="shared" si="362"/>
        <v>-6.1965181469460062E-2</v>
      </c>
      <c r="L853" s="15">
        <f t="shared" si="363"/>
        <v>2.3620764983913745E-2</v>
      </c>
      <c r="M853" s="16">
        <f t="shared" si="364"/>
        <v>-6.6600057649448541E-3</v>
      </c>
      <c r="O853" s="13">
        <f t="shared" si="365"/>
        <v>-1.1267903635126475E-2</v>
      </c>
      <c r="Q853" s="5">
        <f t="shared" si="366"/>
        <v>9882.3644715144419</v>
      </c>
      <c r="R853" s="6">
        <f t="shared" si="367"/>
        <v>5716.237803859457</v>
      </c>
      <c r="T853" s="11">
        <f t="shared" si="368"/>
        <v>1.72882318941352</v>
      </c>
      <c r="V853" s="9">
        <v>44652</v>
      </c>
      <c r="W853">
        <v>372946.1067</v>
      </c>
      <c r="X853">
        <v>251147.44330000001</v>
      </c>
      <c r="Y853">
        <v>25045.671600000001</v>
      </c>
      <c r="Z853">
        <v>202266.89629999999</v>
      </c>
      <c r="AC853" s="24">
        <f t="shared" si="369"/>
        <v>1.7116956058224391E-3</v>
      </c>
      <c r="AE853" s="5">
        <f t="shared" si="370"/>
        <v>1968.1952312186665</v>
      </c>
      <c r="AF853" s="6">
        <f t="shared" si="371"/>
        <v>5716.237803859457</v>
      </c>
      <c r="AH853" s="1">
        <f t="shared" si="372"/>
        <v>44652</v>
      </c>
      <c r="AI853">
        <f t="shared" si="373"/>
        <v>0.34431654153537694</v>
      </c>
      <c r="AJ853">
        <f t="shared" ca="1" si="374"/>
        <v>0.31285695079698855</v>
      </c>
      <c r="AK853">
        <f t="shared" ca="1" si="375"/>
        <v>0.32580015154233011</v>
      </c>
      <c r="AL853">
        <f t="shared" ca="1" si="376"/>
        <v>0.34001894007058764</v>
      </c>
      <c r="AM853">
        <f t="shared" ca="1" si="377"/>
        <v>0.35023505336486022</v>
      </c>
      <c r="AN853">
        <f t="shared" ca="1" si="378"/>
        <v>0.36052457744717886</v>
      </c>
    </row>
    <row r="854" spans="2:40">
      <c r="B854" s="1">
        <v>44659</v>
      </c>
      <c r="C854">
        <v>98.32</v>
      </c>
      <c r="D854">
        <v>184.2</v>
      </c>
      <c r="E854">
        <v>3.226</v>
      </c>
      <c r="F854">
        <v>260.54599999999999</v>
      </c>
      <c r="G854">
        <v>92091.48</v>
      </c>
      <c r="I854" s="14">
        <f t="shared" si="360"/>
        <v>3.6365552861810757E-2</v>
      </c>
      <c r="J854" s="15">
        <f t="shared" si="361"/>
        <v>1.6836875517526773E-2</v>
      </c>
      <c r="K854" s="15">
        <f t="shared" si="362"/>
        <v>1.4784523435042551E-2</v>
      </c>
      <c r="L854" s="15">
        <f t="shared" si="363"/>
        <v>1.0977157114198999E-2</v>
      </c>
      <c r="M854" s="16">
        <f t="shared" si="364"/>
        <v>-3.2416584389515224E-3</v>
      </c>
      <c r="O854" s="13">
        <f t="shared" si="365"/>
        <v>1.974102723214477E-2</v>
      </c>
      <c r="Q854" s="5">
        <f t="shared" si="366"/>
        <v>10077.452497664588</v>
      </c>
      <c r="R854" s="6">
        <f t="shared" si="367"/>
        <v>5697.7077133435223</v>
      </c>
      <c r="T854" s="11">
        <f t="shared" si="368"/>
        <v>1.7686854090574171</v>
      </c>
      <c r="V854" s="9">
        <v>44659</v>
      </c>
      <c r="W854">
        <v>386508.49810000003</v>
      </c>
      <c r="X854">
        <v>255375.98149999999</v>
      </c>
      <c r="Y854">
        <v>25419.953099999999</v>
      </c>
      <c r="Z854">
        <v>204487.54139999999</v>
      </c>
      <c r="AC854" s="24">
        <f t="shared" si="369"/>
        <v>2.3938673903197767E-2</v>
      </c>
      <c r="AE854" s="5">
        <f t="shared" si="370"/>
        <v>2015.3112150366389</v>
      </c>
      <c r="AF854" s="6">
        <f t="shared" si="371"/>
        <v>5697.7077133435223</v>
      </c>
      <c r="AH854" s="1">
        <f t="shared" si="372"/>
        <v>44659</v>
      </c>
      <c r="AI854">
        <f t="shared" si="373"/>
        <v>0.35370561573682696</v>
      </c>
      <c r="AJ854">
        <f t="shared" ca="1" si="374"/>
        <v>0.31285695079698855</v>
      </c>
      <c r="AK854">
        <f t="shared" ca="1" si="375"/>
        <v>0.32580015154233011</v>
      </c>
      <c r="AL854">
        <f t="shared" ca="1" si="376"/>
        <v>0.34001894007058764</v>
      </c>
      <c r="AM854">
        <f t="shared" ca="1" si="377"/>
        <v>0.34874830316861916</v>
      </c>
      <c r="AN854">
        <f t="shared" ca="1" si="378"/>
        <v>0.35946728146061879</v>
      </c>
    </row>
    <row r="855" spans="2:40">
      <c r="B855" s="1">
        <v>44666</v>
      </c>
      <c r="C855">
        <v>97.314999999999998</v>
      </c>
      <c r="D855">
        <v>184.5</v>
      </c>
      <c r="E855">
        <v>3.218</v>
      </c>
      <c r="F855">
        <v>261.93700000000001</v>
      </c>
      <c r="G855">
        <v>91041.37</v>
      </c>
      <c r="I855" s="14">
        <f t="shared" si="360"/>
        <v>-1.0221724979658231E-2</v>
      </c>
      <c r="J855" s="15">
        <f t="shared" si="361"/>
        <v>1.6286644951140072E-3</v>
      </c>
      <c r="K855" s="15">
        <f t="shared" si="362"/>
        <v>-2.4798512089274638E-3</v>
      </c>
      <c r="L855" s="15">
        <f t="shared" si="363"/>
        <v>5.338788544057449E-3</v>
      </c>
      <c r="M855" s="16">
        <f t="shared" si="364"/>
        <v>-1.1402900680931638E-2</v>
      </c>
      <c r="O855" s="13">
        <f t="shared" si="365"/>
        <v>-1.4335307873535597E-3</v>
      </c>
      <c r="Q855" s="5">
        <f t="shared" si="366"/>
        <v>10063.006159251094</v>
      </c>
      <c r="R855" s="6">
        <f t="shared" si="367"/>
        <v>5632.7373181792882</v>
      </c>
      <c r="T855" s="11">
        <f t="shared" si="368"/>
        <v>1.7865214709681925</v>
      </c>
      <c r="V855" s="9">
        <v>44666</v>
      </c>
      <c r="W855">
        <v>382557.7145</v>
      </c>
      <c r="X855">
        <v>255791.90330000001</v>
      </c>
      <c r="Y855">
        <v>25357.572800000002</v>
      </c>
      <c r="Z855">
        <v>205579.04490000001</v>
      </c>
      <c r="AC855" s="24">
        <f t="shared" si="369"/>
        <v>-2.8747497205275497E-3</v>
      </c>
      <c r="AE855" s="5">
        <f t="shared" si="370"/>
        <v>2009.5176996844361</v>
      </c>
      <c r="AF855" s="6">
        <f t="shared" si="371"/>
        <v>5632.7373181792882</v>
      </c>
      <c r="AH855" s="1">
        <f t="shared" si="372"/>
        <v>44666</v>
      </c>
      <c r="AI855">
        <f t="shared" si="373"/>
        <v>0.35675686370086007</v>
      </c>
      <c r="AJ855">
        <f t="shared" ca="1" si="374"/>
        <v>0.31285695079698855</v>
      </c>
      <c r="AK855">
        <f t="shared" ca="1" si="375"/>
        <v>0.32580015154233011</v>
      </c>
      <c r="AL855">
        <f t="shared" ca="1" si="376"/>
        <v>0.34001894007058764</v>
      </c>
      <c r="AM855">
        <f t="shared" ca="1" si="377"/>
        <v>0.34874830316861916</v>
      </c>
      <c r="AN855">
        <f t="shared" ca="1" si="378"/>
        <v>0.35783058488158959</v>
      </c>
    </row>
    <row r="856" spans="2:40">
      <c r="B856" s="1">
        <v>44673</v>
      </c>
      <c r="C856">
        <v>96.254999999999995</v>
      </c>
      <c r="D856">
        <v>189.05</v>
      </c>
      <c r="E856">
        <v>3.2029999999999998</v>
      </c>
      <c r="F856">
        <v>261.88900000000001</v>
      </c>
      <c r="G856">
        <v>91717.07</v>
      </c>
      <c r="I856" s="14">
        <f t="shared" si="360"/>
        <v>-1.0892462621384214E-2</v>
      </c>
      <c r="J856" s="15">
        <f t="shared" si="361"/>
        <v>2.466124661246627E-2</v>
      </c>
      <c r="K856" s="15">
        <f t="shared" si="362"/>
        <v>-4.6612802983220236E-3</v>
      </c>
      <c r="L856" s="15">
        <f t="shared" si="363"/>
        <v>-1.832501708426415E-4</v>
      </c>
      <c r="M856" s="16">
        <f t="shared" si="364"/>
        <v>7.4219006150721967E-3</v>
      </c>
      <c r="O856" s="13">
        <f t="shared" si="365"/>
        <v>2.2310633804793478E-3</v>
      </c>
      <c r="Q856" s="5">
        <f t="shared" si="366"/>
        <v>10085.457363790538</v>
      </c>
      <c r="R856" s="6">
        <f t="shared" si="367"/>
        <v>5674.5429347456229</v>
      </c>
      <c r="T856" s="11">
        <f t="shared" si="368"/>
        <v>1.7773162490385925</v>
      </c>
      <c r="V856" s="9">
        <v>44673</v>
      </c>
      <c r="W856">
        <v>378390.71889999998</v>
      </c>
      <c r="X856">
        <v>262100.05050000001</v>
      </c>
      <c r="Y856">
        <v>25232.812300000001</v>
      </c>
      <c r="Z856">
        <v>205541.4069</v>
      </c>
      <c r="AC856" s="24">
        <f t="shared" si="369"/>
        <v>2.2838052327983781E-3</v>
      </c>
      <c r="AE856" s="5">
        <f t="shared" si="370"/>
        <v>2014.1070467223767</v>
      </c>
      <c r="AF856" s="6">
        <f t="shared" si="371"/>
        <v>5674.5429347456229</v>
      </c>
      <c r="AH856" s="1">
        <f t="shared" si="372"/>
        <v>44673</v>
      </c>
      <c r="AI856">
        <f t="shared" si="373"/>
        <v>0.35493731739870332</v>
      </c>
      <c r="AJ856">
        <f t="shared" ca="1" si="374"/>
        <v>0.31285695079698855</v>
      </c>
      <c r="AK856">
        <f t="shared" ca="1" si="375"/>
        <v>0.32580015154233011</v>
      </c>
      <c r="AL856">
        <f t="shared" ca="1" si="376"/>
        <v>0.34001894007058764</v>
      </c>
      <c r="AM856">
        <f t="shared" ca="1" si="377"/>
        <v>0.34874830316861916</v>
      </c>
      <c r="AN856">
        <f t="shared" ca="1" si="378"/>
        <v>0.35663276729700644</v>
      </c>
    </row>
    <row r="857" spans="2:40">
      <c r="B857" s="1">
        <v>44680</v>
      </c>
      <c r="C857">
        <v>88.135000000000005</v>
      </c>
      <c r="D857">
        <v>178.05</v>
      </c>
      <c r="E857">
        <v>3.5510000000000002</v>
      </c>
      <c r="F857">
        <v>251.626</v>
      </c>
      <c r="G857">
        <v>88250.97</v>
      </c>
      <c r="I857" s="14">
        <f t="shared" si="360"/>
        <v>-8.4359254064723777E-2</v>
      </c>
      <c r="J857" s="15">
        <f t="shared" si="361"/>
        <v>-5.8185665167944989E-2</v>
      </c>
      <c r="K857" s="15">
        <f t="shared" si="362"/>
        <v>0.10864814236653153</v>
      </c>
      <c r="L857" s="15">
        <f t="shared" si="363"/>
        <v>-3.9188358426661685E-2</v>
      </c>
      <c r="M857" s="16">
        <f t="shared" si="364"/>
        <v>-3.7791220325725683E-2</v>
      </c>
      <c r="O857" s="13">
        <f t="shared" si="365"/>
        <v>-1.827128382319973E-2</v>
      </c>
      <c r="Q857" s="5">
        <f t="shared" si="366"/>
        <v>9901.183109809941</v>
      </c>
      <c r="R857" s="6">
        <f t="shared" si="367"/>
        <v>5460.0950324508613</v>
      </c>
      <c r="T857" s="11">
        <f t="shared" si="368"/>
        <v>1.8133719378443891</v>
      </c>
      <c r="V857" s="9">
        <v>44680</v>
      </c>
      <c r="W857">
        <v>346469.96010000003</v>
      </c>
      <c r="X857">
        <v>246849.58470000001</v>
      </c>
      <c r="Y857">
        <v>27977.5435</v>
      </c>
      <c r="Z857">
        <v>197486.86360000001</v>
      </c>
      <c r="AC857" s="24">
        <f t="shared" si="369"/>
        <v>-6.0239487870030757E-2</v>
      </c>
      <c r="AE857" s="5">
        <f t="shared" si="370"/>
        <v>1892.7782697124007</v>
      </c>
      <c r="AF857" s="6">
        <f t="shared" si="371"/>
        <v>5460.0950324508613</v>
      </c>
      <c r="AH857" s="1">
        <f t="shared" si="372"/>
        <v>44680</v>
      </c>
      <c r="AI857">
        <f t="shared" si="373"/>
        <v>0.34665665312839683</v>
      </c>
      <c r="AJ857">
        <f t="shared" ca="1" si="374"/>
        <v>0.31285695079698855</v>
      </c>
      <c r="AK857">
        <f t="shared" ca="1" si="375"/>
        <v>0.32580015154233011</v>
      </c>
      <c r="AL857">
        <f t="shared" ca="1" si="376"/>
        <v>0.34001894007058764</v>
      </c>
      <c r="AM857">
        <f t="shared" ca="1" si="377"/>
        <v>0.34874830316861916</v>
      </c>
      <c r="AN857">
        <f t="shared" ca="1" si="378"/>
        <v>0.35663276729700644</v>
      </c>
    </row>
    <row r="858" spans="2:40">
      <c r="B858" s="1">
        <v>44687</v>
      </c>
      <c r="C858">
        <v>87.034999999999997</v>
      </c>
      <c r="D858">
        <v>171.9</v>
      </c>
      <c r="E858">
        <v>3.65</v>
      </c>
      <c r="F858">
        <v>240.64400000000001</v>
      </c>
      <c r="G858">
        <v>86507.22</v>
      </c>
      <c r="I858" s="14">
        <f t="shared" si="360"/>
        <v>-1.2480853236512268E-2</v>
      </c>
      <c r="J858" s="15">
        <f t="shared" si="361"/>
        <v>-3.4540859309182825E-2</v>
      </c>
      <c r="K858" s="15">
        <f t="shared" si="362"/>
        <v>2.787947057166984E-2</v>
      </c>
      <c r="L858" s="15">
        <f t="shared" si="363"/>
        <v>-4.364413852304605E-2</v>
      </c>
      <c r="M858" s="16">
        <f t="shared" si="364"/>
        <v>-1.9758989617904454E-2</v>
      </c>
      <c r="O858" s="13">
        <f t="shared" si="365"/>
        <v>-1.5696595124267826E-2</v>
      </c>
      <c r="Q858" s="5">
        <f t="shared" si="366"/>
        <v>9745.7682472840152</v>
      </c>
      <c r="R858" s="6">
        <f t="shared" si="367"/>
        <v>5352.2090713918933</v>
      </c>
      <c r="T858" s="11">
        <f t="shared" si="368"/>
        <v>1.8208870612652535</v>
      </c>
      <c r="V858" s="9">
        <v>44687</v>
      </c>
      <c r="W858">
        <v>342145.7194</v>
      </c>
      <c r="X858">
        <v>238323.18799999999</v>
      </c>
      <c r="Y858">
        <v>27977.5435</v>
      </c>
      <c r="Z858">
        <v>188867.74950000001</v>
      </c>
      <c r="AC858" s="24">
        <f t="shared" si="369"/>
        <v>-2.5268915421796885E-2</v>
      </c>
      <c r="AE858" s="5">
        <f t="shared" si="370"/>
        <v>1844.9498157028231</v>
      </c>
      <c r="AF858" s="6">
        <f t="shared" si="371"/>
        <v>5352.2090713918933</v>
      </c>
      <c r="AH858" s="1">
        <f t="shared" si="372"/>
        <v>44687</v>
      </c>
      <c r="AI858">
        <f t="shared" si="373"/>
        <v>0.34470809923406565</v>
      </c>
      <c r="AJ858">
        <f t="shared" ca="1" si="374"/>
        <v>0.31285695079698855</v>
      </c>
      <c r="AK858">
        <f t="shared" ca="1" si="375"/>
        <v>0.32580015154233011</v>
      </c>
      <c r="AL858">
        <f t="shared" ca="1" si="376"/>
        <v>0.34001894007058764</v>
      </c>
      <c r="AM858">
        <f t="shared" ca="1" si="377"/>
        <v>0.3470703717719858</v>
      </c>
      <c r="AN858">
        <f t="shared" ca="1" si="378"/>
        <v>0.35663276729700644</v>
      </c>
    </row>
    <row r="859" spans="2:40">
      <c r="B859" s="1">
        <v>44694</v>
      </c>
      <c r="C859">
        <v>90.68</v>
      </c>
      <c r="D859">
        <v>181.1</v>
      </c>
      <c r="E859">
        <v>3.65</v>
      </c>
      <c r="F859">
        <v>248.989</v>
      </c>
      <c r="G859">
        <v>88795.77</v>
      </c>
      <c r="I859" s="14">
        <f t="shared" si="360"/>
        <v>4.1879703567530457E-2</v>
      </c>
      <c r="J859" s="15">
        <f t="shared" si="361"/>
        <v>5.351948807446183E-2</v>
      </c>
      <c r="K859" s="15">
        <f t="shared" si="362"/>
        <v>0</v>
      </c>
      <c r="L859" s="15">
        <f t="shared" si="363"/>
        <v>3.4677781286880149E-2</v>
      </c>
      <c r="M859" s="16">
        <f t="shared" si="364"/>
        <v>2.6455017280638593E-2</v>
      </c>
      <c r="O859" s="13">
        <f t="shared" si="365"/>
        <v>3.2519243232218109E-2</v>
      </c>
      <c r="Q859" s="5">
        <f t="shared" si="366"/>
        <v>10062.693255402271</v>
      </c>
      <c r="R859" s="6">
        <f t="shared" si="367"/>
        <v>5493.8018548651562</v>
      </c>
      <c r="T859" s="11">
        <f t="shared" si="368"/>
        <v>1.8316447373308584</v>
      </c>
      <c r="V859" s="9">
        <v>44694</v>
      </c>
      <c r="W859">
        <v>356474.68070000003</v>
      </c>
      <c r="X859">
        <v>251078.12299999999</v>
      </c>
      <c r="Y859">
        <v>27977.5435</v>
      </c>
      <c r="Z859">
        <v>195416.77069999999</v>
      </c>
      <c r="AC859" s="24">
        <f t="shared" si="369"/>
        <v>4.2183383684672976E-2</v>
      </c>
      <c r="AE859" s="5">
        <f t="shared" si="370"/>
        <v>1922.776041657582</v>
      </c>
      <c r="AF859" s="6">
        <f t="shared" si="371"/>
        <v>5493.8018548651562</v>
      </c>
      <c r="AH859" s="1">
        <f t="shared" si="372"/>
        <v>44694</v>
      </c>
      <c r="AI859">
        <f t="shared" si="373"/>
        <v>0.34999006015384876</v>
      </c>
      <c r="AJ859">
        <f t="shared" ca="1" si="374"/>
        <v>0.31285695079698855</v>
      </c>
      <c r="AK859">
        <f t="shared" ca="1" si="375"/>
        <v>0.32580015154233011</v>
      </c>
      <c r="AL859">
        <f t="shared" ca="1" si="376"/>
        <v>0.34001894007058764</v>
      </c>
      <c r="AM859">
        <f t="shared" ca="1" si="377"/>
        <v>0.34646250938097989</v>
      </c>
      <c r="AN859">
        <f t="shared" ca="1" si="378"/>
        <v>0.35663276729700644</v>
      </c>
    </row>
    <row r="860" spans="2:40">
      <c r="B860" s="1">
        <v>44701</v>
      </c>
      <c r="C860">
        <v>90.89</v>
      </c>
      <c r="D860">
        <v>181.2</v>
      </c>
      <c r="E860">
        <v>3.6829999999999998</v>
      </c>
      <c r="F860">
        <v>251.291</v>
      </c>
      <c r="G860">
        <v>88118.96</v>
      </c>
      <c r="I860" s="14">
        <f t="shared" si="360"/>
        <v>2.3158359064843204E-3</v>
      </c>
      <c r="J860" s="15">
        <f t="shared" si="361"/>
        <v>5.5218111540589199E-4</v>
      </c>
      <c r="K860" s="15">
        <f t="shared" si="362"/>
        <v>9.0410958904110217E-3</v>
      </c>
      <c r="L860" s="15">
        <f t="shared" si="363"/>
        <v>9.2453883504892698E-3</v>
      </c>
      <c r="M860" s="16">
        <f t="shared" si="364"/>
        <v>-7.6220973138697579E-3</v>
      </c>
      <c r="O860" s="13">
        <f t="shared" si="365"/>
        <v>5.288625315697626E-3</v>
      </c>
      <c r="Q860" s="5">
        <f t="shared" si="366"/>
        <v>10115.911069696891</v>
      </c>
      <c r="R860" s="6">
        <f t="shared" si="367"/>
        <v>5451.9275625042555</v>
      </c>
      <c r="T860" s="11">
        <f t="shared" si="368"/>
        <v>1.8554742251656604</v>
      </c>
      <c r="V860" s="9">
        <v>44701</v>
      </c>
      <c r="W860">
        <v>357300.21759999997</v>
      </c>
      <c r="X860">
        <v>250716.40239999999</v>
      </c>
      <c r="Y860">
        <v>28227.0645</v>
      </c>
      <c r="Z860">
        <v>197223.39720000001</v>
      </c>
      <c r="AC860" s="24">
        <f t="shared" si="369"/>
        <v>3.6390150312493297E-3</v>
      </c>
      <c r="AE860" s="5">
        <f t="shared" si="370"/>
        <v>1929.7730525749</v>
      </c>
      <c r="AF860" s="6">
        <f t="shared" si="371"/>
        <v>5451.9275625042555</v>
      </c>
      <c r="AH860" s="1">
        <f t="shared" si="372"/>
        <v>44701</v>
      </c>
      <c r="AI860">
        <f t="shared" si="373"/>
        <v>0.35396160907326685</v>
      </c>
      <c r="AJ860">
        <f t="shared" ca="1" si="374"/>
        <v>0.31285695079698855</v>
      </c>
      <c r="AK860">
        <f t="shared" ca="1" si="375"/>
        <v>0.32580015154233011</v>
      </c>
      <c r="AL860">
        <f t="shared" ca="1" si="376"/>
        <v>0.34001894007058764</v>
      </c>
      <c r="AM860">
        <f t="shared" ca="1" si="377"/>
        <v>0.34646250938097989</v>
      </c>
      <c r="AN860">
        <f t="shared" ca="1" si="378"/>
        <v>0.35545804143596194</v>
      </c>
    </row>
    <row r="861" spans="2:40">
      <c r="B861" s="1">
        <v>44708</v>
      </c>
      <c r="C861">
        <v>97.754999999999995</v>
      </c>
      <c r="D861">
        <v>201.85</v>
      </c>
      <c r="E861">
        <v>3.931</v>
      </c>
      <c r="F861">
        <v>270.08999999999997</v>
      </c>
      <c r="G861">
        <v>93683.29</v>
      </c>
      <c r="I861" s="14">
        <f t="shared" si="360"/>
        <v>7.5530861480910927E-2</v>
      </c>
      <c r="J861" s="15">
        <f t="shared" si="361"/>
        <v>0.11396247240618096</v>
      </c>
      <c r="K861" s="15">
        <f t="shared" si="362"/>
        <v>6.7336410534890145E-2</v>
      </c>
      <c r="L861" s="15">
        <f t="shared" si="363"/>
        <v>7.4809682798030908E-2</v>
      </c>
      <c r="M861" s="16">
        <f t="shared" si="364"/>
        <v>6.3145661274259135E-2</v>
      </c>
      <c r="O861" s="13">
        <f t="shared" si="365"/>
        <v>8.2909856805003235E-2</v>
      </c>
      <c r="Q861" s="5">
        <f t="shared" si="366"/>
        <v>10954.619807937608</v>
      </c>
      <c r="R861" s="6">
        <f t="shared" si="367"/>
        <v>5796.1931336579464</v>
      </c>
      <c r="T861" s="11">
        <f t="shared" si="368"/>
        <v>1.8899680454616263</v>
      </c>
      <c r="V861" s="9">
        <v>44708</v>
      </c>
      <c r="W861">
        <v>384287.41080000001</v>
      </c>
      <c r="X861">
        <v>279288.66350000002</v>
      </c>
      <c r="Y861">
        <v>30129.662199999999</v>
      </c>
      <c r="Z861">
        <v>211977.51389999999</v>
      </c>
      <c r="AC861" s="24">
        <f t="shared" si="369"/>
        <v>8.6643353896937433E-2</v>
      </c>
      <c r="AE861" s="5">
        <f t="shared" si="370"/>
        <v>2096.9750621099201</v>
      </c>
      <c r="AF861" s="6">
        <f t="shared" si="371"/>
        <v>5796.1931336579464</v>
      </c>
      <c r="AH861" s="1">
        <f t="shared" si="372"/>
        <v>44708</v>
      </c>
      <c r="AI861">
        <f t="shared" si="373"/>
        <v>0.36178488427740341</v>
      </c>
      <c r="AJ861">
        <f t="shared" ca="1" si="374"/>
        <v>0.31285695079698855</v>
      </c>
      <c r="AK861">
        <f t="shared" ca="1" si="375"/>
        <v>0.32580015154233011</v>
      </c>
      <c r="AL861">
        <f t="shared" ca="1" si="376"/>
        <v>0.34001894007058764</v>
      </c>
      <c r="AM861">
        <f t="shared" ca="1" si="377"/>
        <v>0.34646250938097989</v>
      </c>
      <c r="AN861">
        <f t="shared" ca="1" si="378"/>
        <v>0.35483974656615969</v>
      </c>
    </row>
    <row r="862" spans="2:40">
      <c r="B862" s="1">
        <v>44715</v>
      </c>
      <c r="C862">
        <v>92.125</v>
      </c>
      <c r="D862">
        <v>196.65</v>
      </c>
      <c r="E862">
        <v>3.931</v>
      </c>
      <c r="F862">
        <v>262.99200000000002</v>
      </c>
      <c r="G862">
        <v>91775.17</v>
      </c>
      <c r="I862" s="14">
        <f t="shared" si="360"/>
        <v>-5.7592961996828729E-2</v>
      </c>
      <c r="J862" s="15">
        <f t="shared" si="361"/>
        <v>-2.5761704235818583E-2</v>
      </c>
      <c r="K862" s="15">
        <f t="shared" si="362"/>
        <v>0</v>
      </c>
      <c r="L862" s="15">
        <f t="shared" si="363"/>
        <v>-2.6280128845940109E-2</v>
      </c>
      <c r="M862" s="16">
        <f t="shared" si="364"/>
        <v>-2.0367773164242986E-2</v>
      </c>
      <c r="O862" s="13">
        <f t="shared" si="365"/>
        <v>-2.7408698769646855E-2</v>
      </c>
      <c r="Q862" s="5">
        <f t="shared" si="366"/>
        <v>10654.367933485839</v>
      </c>
      <c r="R862" s="6">
        <f t="shared" si="367"/>
        <v>5678.1375866954586</v>
      </c>
      <c r="T862" s="11">
        <f t="shared" si="368"/>
        <v>1.876384249379633</v>
      </c>
      <c r="V862" s="9">
        <v>44715</v>
      </c>
      <c r="W862">
        <v>362155.1606</v>
      </c>
      <c r="X862">
        <v>272093.71159999998</v>
      </c>
      <c r="Y862">
        <v>30129.662199999999</v>
      </c>
      <c r="Z862">
        <v>206407.0821</v>
      </c>
      <c r="AC862" s="24">
        <f t="shared" si="369"/>
        <v>-3.8532233596999102E-2</v>
      </c>
      <c r="AE862" s="5">
        <f t="shared" si="370"/>
        <v>2016.173929169619</v>
      </c>
      <c r="AF862" s="6">
        <f t="shared" si="371"/>
        <v>5678.1375866954586</v>
      </c>
      <c r="AH862" s="1">
        <f t="shared" si="372"/>
        <v>44715</v>
      </c>
      <c r="AI862">
        <f t="shared" si="373"/>
        <v>0.35507662475346685</v>
      </c>
      <c r="AJ862">
        <f t="shared" ca="1" si="374"/>
        <v>0.31285695079698855</v>
      </c>
      <c r="AK862">
        <f t="shared" ca="1" si="375"/>
        <v>0.32580015154233011</v>
      </c>
      <c r="AL862">
        <f t="shared" ca="1" si="376"/>
        <v>0.34001894007058764</v>
      </c>
      <c r="AM862">
        <f t="shared" ca="1" si="377"/>
        <v>0.34646250938097989</v>
      </c>
      <c r="AN862">
        <f t="shared" ca="1" si="378"/>
        <v>0.35483974656615969</v>
      </c>
    </row>
    <row r="863" spans="2:40">
      <c r="B863" s="1">
        <v>44722</v>
      </c>
      <c r="C863">
        <v>91.57</v>
      </c>
      <c r="D863">
        <v>192.8</v>
      </c>
      <c r="E863">
        <v>3.976</v>
      </c>
      <c r="F863">
        <v>267.83600000000001</v>
      </c>
      <c r="G863">
        <v>89141.39</v>
      </c>
      <c r="I863" s="14">
        <f t="shared" si="360"/>
        <v>-6.024423337856244E-3</v>
      </c>
      <c r="J863" s="15">
        <f t="shared" si="361"/>
        <v>-1.9577930333079085E-2</v>
      </c>
      <c r="K863" s="15">
        <f t="shared" si="362"/>
        <v>1.1447468837445962E-2</v>
      </c>
      <c r="L863" s="15">
        <f t="shared" si="363"/>
        <v>1.8418811218592124E-2</v>
      </c>
      <c r="M863" s="16">
        <f t="shared" si="364"/>
        <v>-2.8698176206047865E-2</v>
      </c>
      <c r="O863" s="13">
        <f t="shared" si="365"/>
        <v>1.0659815962756891E-3</v>
      </c>
      <c r="Q863" s="5">
        <f t="shared" si="366"/>
        <v>10665.725293622885</v>
      </c>
      <c r="R863" s="6">
        <f t="shared" si="367"/>
        <v>5515.1853937102887</v>
      </c>
      <c r="T863" s="11">
        <f t="shared" si="368"/>
        <v>1.9338833660580936</v>
      </c>
      <c r="V863" s="9">
        <v>44722</v>
      </c>
      <c r="W863">
        <v>359973.38459999999</v>
      </c>
      <c r="X863">
        <v>266766.67979999998</v>
      </c>
      <c r="Y863">
        <v>30472.7536</v>
      </c>
      <c r="Z863">
        <v>210208.52540000001</v>
      </c>
      <c r="AC863" s="24">
        <f t="shared" si="369"/>
        <v>-3.8610264329277753E-3</v>
      </c>
      <c r="AE863" s="5">
        <f t="shared" si="370"/>
        <v>2008.3894283357154</v>
      </c>
      <c r="AF863" s="6">
        <f t="shared" si="371"/>
        <v>5515.1853937102887</v>
      </c>
      <c r="AH863" s="1">
        <f t="shared" si="372"/>
        <v>44722</v>
      </c>
      <c r="AI863">
        <f t="shared" si="373"/>
        <v>0.36415628577529841</v>
      </c>
      <c r="AJ863">
        <f t="shared" ca="1" si="374"/>
        <v>0.31285695079698855</v>
      </c>
      <c r="AK863">
        <f t="shared" ca="1" si="375"/>
        <v>0.32580015154233011</v>
      </c>
      <c r="AL863">
        <f t="shared" ca="1" si="376"/>
        <v>0.34001894007058764</v>
      </c>
      <c r="AM863">
        <f t="shared" ca="1" si="377"/>
        <v>0.34646250938097989</v>
      </c>
      <c r="AN863">
        <f t="shared" ca="1" si="378"/>
        <v>0.35483974656615969</v>
      </c>
    </row>
    <row r="864" spans="2:40">
      <c r="B864" s="1">
        <v>44729</v>
      </c>
      <c r="C864">
        <v>87.055000000000007</v>
      </c>
      <c r="D864">
        <v>194.4</v>
      </c>
      <c r="E864">
        <v>4.3339999999999996</v>
      </c>
      <c r="F864">
        <v>244.001</v>
      </c>
      <c r="G864">
        <v>87060.9</v>
      </c>
      <c r="I864" s="14">
        <f t="shared" si="360"/>
        <v>-4.9306541443704166E-2</v>
      </c>
      <c r="J864" s="15">
        <f t="shared" si="361"/>
        <v>8.2987551867219622E-3</v>
      </c>
      <c r="K864" s="15">
        <f t="shared" si="362"/>
        <v>9.0040241448692049E-2</v>
      </c>
      <c r="L864" s="15">
        <f t="shared" si="363"/>
        <v>-8.8991024358189397E-2</v>
      </c>
      <c r="M864" s="16">
        <f t="shared" si="364"/>
        <v>-2.3339214252773077E-2</v>
      </c>
      <c r="O864" s="13">
        <f t="shared" si="365"/>
        <v>-9.9896422916198879E-3</v>
      </c>
      <c r="Q864" s="5">
        <f t="shared" si="366"/>
        <v>10559.178513158909</v>
      </c>
      <c r="R864" s="6">
        <f t="shared" si="367"/>
        <v>5386.4653001627194</v>
      </c>
      <c r="T864" s="11">
        <f t="shared" si="368"/>
        <v>1.9603168171973424</v>
      </c>
      <c r="V864" s="9">
        <v>44729</v>
      </c>
      <c r="W864">
        <v>342224.3419</v>
      </c>
      <c r="X864">
        <v>268980.51120000001</v>
      </c>
      <c r="Y864">
        <v>33217.484700000001</v>
      </c>
      <c r="Z864">
        <v>191502.41320000001</v>
      </c>
      <c r="AC864" s="24">
        <f t="shared" si="369"/>
        <v>-3.631235199693552E-2</v>
      </c>
      <c r="AE864" s="5">
        <f t="shared" si="370"/>
        <v>1935.4600844670649</v>
      </c>
      <c r="AF864" s="6">
        <f t="shared" si="371"/>
        <v>5386.4653001627194</v>
      </c>
      <c r="AH864" s="1">
        <f t="shared" si="372"/>
        <v>44729</v>
      </c>
      <c r="AI864">
        <f t="shared" si="373"/>
        <v>0.35931914096032452</v>
      </c>
      <c r="AJ864">
        <f t="shared" ca="1" si="374"/>
        <v>0.31285695079698855</v>
      </c>
      <c r="AK864">
        <f t="shared" ca="1" si="375"/>
        <v>0.32580015154233011</v>
      </c>
      <c r="AL864">
        <f t="shared" ca="1" si="376"/>
        <v>0.34001894007058764</v>
      </c>
      <c r="AM864">
        <f t="shared" ca="1" si="377"/>
        <v>0.34646250938097989</v>
      </c>
      <c r="AN864">
        <f t="shared" ca="1" si="378"/>
        <v>0.35483974656615969</v>
      </c>
    </row>
    <row r="865" spans="2:40">
      <c r="B865" s="1">
        <v>44736</v>
      </c>
      <c r="C865">
        <v>78.405000000000001</v>
      </c>
      <c r="D865">
        <v>186.25</v>
      </c>
      <c r="E865">
        <v>4.0570000000000004</v>
      </c>
      <c r="F865">
        <v>232.684</v>
      </c>
      <c r="G865">
        <v>82605.64</v>
      </c>
      <c r="I865" s="14">
        <f t="shared" si="360"/>
        <v>-9.9362472000459556E-2</v>
      </c>
      <c r="J865" s="15">
        <f t="shared" si="361"/>
        <v>-4.1923868312757184E-2</v>
      </c>
      <c r="K865" s="15">
        <f t="shared" si="362"/>
        <v>-6.3913244116289625E-2</v>
      </c>
      <c r="L865" s="15">
        <f t="shared" si="363"/>
        <v>-4.6380957455092409E-2</v>
      </c>
      <c r="M865" s="16">
        <f t="shared" si="364"/>
        <v>-5.1174063213221932E-2</v>
      </c>
      <c r="O865" s="13">
        <f t="shared" si="365"/>
        <v>-6.2895135471149693E-2</v>
      </c>
      <c r="Q865" s="5">
        <f t="shared" si="366"/>
        <v>9895.0575501097264</v>
      </c>
      <c r="R865" s="6">
        <f t="shared" si="367"/>
        <v>5110.8179843963662</v>
      </c>
      <c r="T865" s="11">
        <f t="shared" si="368"/>
        <v>1.9361005577424064</v>
      </c>
      <c r="V865" s="9">
        <v>44736</v>
      </c>
      <c r="W865">
        <v>308220.08539999998</v>
      </c>
      <c r="X865">
        <v>257703.8077</v>
      </c>
      <c r="Y865">
        <v>31096.556100000002</v>
      </c>
      <c r="Z865">
        <v>182619.8327</v>
      </c>
      <c r="AC865" s="24">
        <f t="shared" si="369"/>
        <v>-6.7333886860706557E-2</v>
      </c>
      <c r="AE865" s="5">
        <f t="shared" si="370"/>
        <v>1805.1380341161462</v>
      </c>
      <c r="AF865" s="6">
        <f t="shared" si="371"/>
        <v>5110.8179843963662</v>
      </c>
      <c r="AH865" s="1">
        <f t="shared" si="372"/>
        <v>44736</v>
      </c>
      <c r="AI865">
        <f t="shared" si="373"/>
        <v>0.35319943688609939</v>
      </c>
      <c r="AJ865">
        <f t="shared" ca="1" si="374"/>
        <v>0.31285695079698855</v>
      </c>
      <c r="AK865">
        <f t="shared" ca="1" si="375"/>
        <v>0.32580015154233011</v>
      </c>
      <c r="AL865">
        <f t="shared" ca="1" si="376"/>
        <v>0.34001894007058764</v>
      </c>
      <c r="AM865">
        <f t="shared" ca="1" si="377"/>
        <v>0.34646250938097989</v>
      </c>
      <c r="AN865">
        <f t="shared" ca="1" si="378"/>
        <v>0.35483974656615969</v>
      </c>
    </row>
    <row r="866" spans="2:40">
      <c r="B866" s="1">
        <v>44743</v>
      </c>
      <c r="C866">
        <v>84.6</v>
      </c>
      <c r="D866">
        <v>216.75</v>
      </c>
      <c r="E866">
        <v>4.68</v>
      </c>
      <c r="F866">
        <v>255.31899999999999</v>
      </c>
      <c r="G866">
        <v>90050.77</v>
      </c>
      <c r="I866" s="14">
        <f t="shared" si="360"/>
        <v>7.9012818060072654E-2</v>
      </c>
      <c r="J866" s="15">
        <f t="shared" si="361"/>
        <v>0.16375838926174491</v>
      </c>
      <c r="K866" s="15">
        <f t="shared" si="362"/>
        <v>0.15356174513187071</v>
      </c>
      <c r="L866" s="15">
        <f t="shared" si="363"/>
        <v>9.7277853225834043E-2</v>
      </c>
      <c r="M866" s="16">
        <f t="shared" si="364"/>
        <v>9.0128591703907857E-2</v>
      </c>
      <c r="O866" s="13">
        <f t="shared" si="365"/>
        <v>0.12340270141988058</v>
      </c>
      <c r="Q866" s="5">
        <f t="shared" si="366"/>
        <v>11116.134382498452</v>
      </c>
      <c r="R866" s="6">
        <f t="shared" si="367"/>
        <v>5571.448811785016</v>
      </c>
      <c r="T866" s="11">
        <f t="shared" si="368"/>
        <v>1.9951963587972004</v>
      </c>
      <c r="V866" s="9">
        <v>44743</v>
      </c>
      <c r="W866">
        <v>332573.42290000001</v>
      </c>
      <c r="X866">
        <v>299904.9681</v>
      </c>
      <c r="Y866">
        <v>35868.645499999999</v>
      </c>
      <c r="Z866">
        <v>200384.99359999999</v>
      </c>
      <c r="AC866" s="24">
        <f t="shared" si="369"/>
        <v>0.11427655389026252</v>
      </c>
      <c r="AE866" s="5">
        <f t="shared" si="370"/>
        <v>2011.4229879511827</v>
      </c>
      <c r="AF866" s="6">
        <f t="shared" si="371"/>
        <v>5571.448811785016</v>
      </c>
      <c r="AH866" s="1">
        <f t="shared" si="372"/>
        <v>44743</v>
      </c>
      <c r="AI866">
        <f t="shared" si="373"/>
        <v>0.36102332730698644</v>
      </c>
      <c r="AJ866">
        <f t="shared" ca="1" si="374"/>
        <v>0.31285695079698855</v>
      </c>
      <c r="AK866">
        <f t="shared" ca="1" si="375"/>
        <v>0.32580015154233011</v>
      </c>
      <c r="AL866">
        <f t="shared" ca="1" si="376"/>
        <v>0.34001894007058764</v>
      </c>
      <c r="AM866">
        <f t="shared" ca="1" si="377"/>
        <v>0.34646250938097989</v>
      </c>
      <c r="AN866">
        <f t="shared" ca="1" si="378"/>
        <v>0.35483974656615969</v>
      </c>
    </row>
    <row r="867" spans="2:40">
      <c r="B867" s="1">
        <v>44750</v>
      </c>
      <c r="C867">
        <v>94.57</v>
      </c>
      <c r="D867">
        <v>255.7</v>
      </c>
      <c r="E867">
        <v>5.5549999999999997</v>
      </c>
      <c r="F867">
        <v>299.00700000000001</v>
      </c>
      <c r="G867">
        <v>105850</v>
      </c>
      <c r="I867" s="14">
        <f t="shared" si="360"/>
        <v>0.11784869976359347</v>
      </c>
      <c r="J867" s="15">
        <f t="shared" si="361"/>
        <v>0.17970011534025376</v>
      </c>
      <c r="K867" s="15">
        <f t="shared" si="362"/>
        <v>0.18696581196581197</v>
      </c>
      <c r="L867" s="15">
        <f t="shared" si="363"/>
        <v>0.1711114331483361</v>
      </c>
      <c r="M867" s="16">
        <f t="shared" si="364"/>
        <v>0.17544802781808522</v>
      </c>
      <c r="O867" s="13">
        <f t="shared" si="365"/>
        <v>0.16390651505449882</v>
      </c>
      <c r="Q867" s="5">
        <f t="shared" si="366"/>
        <v>12938.141230011268</v>
      </c>
      <c r="R867" s="6">
        <f t="shared" si="367"/>
        <v>6548.9485179021112</v>
      </c>
      <c r="T867" s="11">
        <f t="shared" si="368"/>
        <v>1.9756058846154847</v>
      </c>
      <c r="V867" s="9">
        <v>44750</v>
      </c>
      <c r="W867">
        <v>371766.7683</v>
      </c>
      <c r="X867">
        <v>353797.92550000001</v>
      </c>
      <c r="Y867">
        <v>42574.522700000001</v>
      </c>
      <c r="Z867">
        <v>234673.2598</v>
      </c>
      <c r="AC867" s="24">
        <f t="shared" si="369"/>
        <v>0.15434066207306904</v>
      </c>
      <c r="AE867" s="5">
        <f t="shared" si="370"/>
        <v>2321.867343620559</v>
      </c>
      <c r="AF867" s="6">
        <f t="shared" si="371"/>
        <v>6548.9485179021112</v>
      </c>
      <c r="AH867" s="1">
        <f t="shared" si="372"/>
        <v>44750</v>
      </c>
      <c r="AI867">
        <f t="shared" si="373"/>
        <v>0.35454047886825435</v>
      </c>
      <c r="AJ867">
        <f t="shared" ca="1" si="374"/>
        <v>0.31285695079698855</v>
      </c>
      <c r="AK867">
        <f t="shared" ca="1" si="375"/>
        <v>0.32580015154233011</v>
      </c>
      <c r="AL867">
        <f t="shared" ca="1" si="376"/>
        <v>0.34001894007058764</v>
      </c>
      <c r="AM867">
        <f t="shared" ca="1" si="377"/>
        <v>0.34646250938097989</v>
      </c>
      <c r="AN867">
        <f t="shared" ca="1" si="378"/>
        <v>0.35506269401799051</v>
      </c>
    </row>
    <row r="868" spans="2:40">
      <c r="B868" s="1">
        <v>44757</v>
      </c>
      <c r="C868">
        <v>90.6</v>
      </c>
      <c r="D868">
        <v>253</v>
      </c>
      <c r="E868">
        <v>5.6769999999999996</v>
      </c>
      <c r="F868">
        <v>281.35899999999998</v>
      </c>
      <c r="G868">
        <v>104222.9</v>
      </c>
      <c r="I868" s="14">
        <f t="shared" si="360"/>
        <v>-4.1979486094956053E-2</v>
      </c>
      <c r="J868" s="15">
        <f t="shared" si="361"/>
        <v>-1.0559249120062564E-2</v>
      </c>
      <c r="K868" s="15">
        <f t="shared" si="362"/>
        <v>2.1962196219621921E-2</v>
      </c>
      <c r="L868" s="15">
        <f t="shared" si="363"/>
        <v>-5.9022029584591795E-2</v>
      </c>
      <c r="M868" s="16">
        <f t="shared" si="364"/>
        <v>-1.5371752479924505E-2</v>
      </c>
      <c r="O868" s="13">
        <f t="shared" si="365"/>
        <v>-2.2399642144997123E-2</v>
      </c>
      <c r="Q868" s="5">
        <f t="shared" si="366"/>
        <v>12648.331496437582</v>
      </c>
      <c r="R868" s="6">
        <f t="shared" si="367"/>
        <v>6448.2797022811519</v>
      </c>
      <c r="T868" s="11">
        <f t="shared" si="368"/>
        <v>1.961504785836615</v>
      </c>
      <c r="V868" s="9">
        <v>44757</v>
      </c>
      <c r="W868">
        <v>356160.19050000003</v>
      </c>
      <c r="X868">
        <v>350062.08510000003</v>
      </c>
      <c r="Y868">
        <v>43510.226499999997</v>
      </c>
      <c r="Z868">
        <v>220822.4564</v>
      </c>
      <c r="AC868" s="24">
        <f t="shared" si="369"/>
        <v>-3.216780917414129E-2</v>
      </c>
      <c r="AE868" s="5">
        <f t="shared" si="370"/>
        <v>2247.1779579833023</v>
      </c>
      <c r="AF868" s="6">
        <f t="shared" si="371"/>
        <v>6448.2797022811519</v>
      </c>
      <c r="AH868" s="1">
        <f t="shared" si="372"/>
        <v>44757</v>
      </c>
      <c r="AI868">
        <f t="shared" si="373"/>
        <v>0.34849263086220306</v>
      </c>
      <c r="AJ868">
        <f t="shared" ca="1" si="374"/>
        <v>0.31285695079698855</v>
      </c>
      <c r="AK868">
        <f t="shared" ca="1" si="375"/>
        <v>0.32580015154233011</v>
      </c>
      <c r="AL868">
        <f t="shared" ca="1" si="376"/>
        <v>0.34001894007058764</v>
      </c>
      <c r="AM868">
        <f t="shared" ca="1" si="377"/>
        <v>0.34749000488475978</v>
      </c>
      <c r="AN868">
        <f t="shared" ca="1" si="378"/>
        <v>0.35506269401799051</v>
      </c>
    </row>
    <row r="869" spans="2:40">
      <c r="B869" s="1">
        <v>44764</v>
      </c>
      <c r="C869">
        <v>96.995000000000005</v>
      </c>
      <c r="D869">
        <v>268.25</v>
      </c>
      <c r="E869">
        <v>6.45</v>
      </c>
      <c r="F869">
        <v>300.63799999999998</v>
      </c>
      <c r="G869">
        <v>113851.4</v>
      </c>
      <c r="I869" s="14">
        <f t="shared" si="360"/>
        <v>7.0584988962472561E-2</v>
      </c>
      <c r="J869" s="15">
        <f t="shared" si="361"/>
        <v>6.0276679841897218E-2</v>
      </c>
      <c r="K869" s="15">
        <f t="shared" si="362"/>
        <v>0.13616346661969359</v>
      </c>
      <c r="L869" s="15">
        <f t="shared" si="363"/>
        <v>6.8520999861387155E-2</v>
      </c>
      <c r="M869" s="16">
        <f t="shared" si="364"/>
        <v>9.2383727568509322E-2</v>
      </c>
      <c r="O869" s="13">
        <f t="shared" si="365"/>
        <v>8.388653382136263E-2</v>
      </c>
      <c r="Q869" s="5">
        <f t="shared" si="366"/>
        <v>13709.356184297299</v>
      </c>
      <c r="R869" s="6">
        <f t="shared" si="367"/>
        <v>7043.9958175822421</v>
      </c>
      <c r="T869" s="11">
        <f t="shared" si="368"/>
        <v>1.9462470647807473</v>
      </c>
      <c r="V869" s="9">
        <v>44764</v>
      </c>
      <c r="W869">
        <v>381299.7536</v>
      </c>
      <c r="X869">
        <v>371162.66529999999</v>
      </c>
      <c r="Y869">
        <v>49436.3505</v>
      </c>
      <c r="Z869">
        <v>235952.95360000001</v>
      </c>
      <c r="AC869" s="24">
        <f t="shared" si="369"/>
        <v>6.9337260638700784E-2</v>
      </c>
      <c r="AE869" s="5">
        <f t="shared" si="370"/>
        <v>2402.9911217575341</v>
      </c>
      <c r="AF869" s="6">
        <f t="shared" si="371"/>
        <v>7043.9958175822421</v>
      </c>
      <c r="AH869" s="1">
        <f t="shared" si="372"/>
        <v>44764</v>
      </c>
      <c r="AI869">
        <f t="shared" si="373"/>
        <v>0.34114033908985603</v>
      </c>
      <c r="AJ869">
        <f t="shared" ca="1" si="374"/>
        <v>0.31285695079698855</v>
      </c>
      <c r="AK869">
        <f t="shared" ca="1" si="375"/>
        <v>0.32580015154233011</v>
      </c>
      <c r="AL869">
        <f t="shared" ca="1" si="376"/>
        <v>0.34001894007058764</v>
      </c>
      <c r="AM869">
        <f t="shared" ca="1" si="377"/>
        <v>0.34886698818511447</v>
      </c>
      <c r="AN869">
        <f t="shared" ca="1" si="378"/>
        <v>0.35506269401799051</v>
      </c>
    </row>
    <row r="870" spans="2:40">
      <c r="B870" s="1">
        <v>44771</v>
      </c>
      <c r="C870">
        <v>109.265</v>
      </c>
      <c r="D870">
        <v>277.75</v>
      </c>
      <c r="E870">
        <v>6.4290000000000003</v>
      </c>
      <c r="F870">
        <v>335.358</v>
      </c>
      <c r="G870">
        <v>122528.3</v>
      </c>
      <c r="I870" s="14">
        <f t="shared" si="360"/>
        <v>0.12650136604979623</v>
      </c>
      <c r="J870" s="15">
        <f t="shared" si="361"/>
        <v>3.5414725069897512E-2</v>
      </c>
      <c r="K870" s="15">
        <f t="shared" si="362"/>
        <v>-3.2558139534883956E-3</v>
      </c>
      <c r="L870" s="15">
        <f t="shared" si="363"/>
        <v>0.11548772942874819</v>
      </c>
      <c r="M870" s="16">
        <f t="shared" si="364"/>
        <v>7.6212501559049795E-2</v>
      </c>
      <c r="O870" s="13">
        <f t="shared" si="365"/>
        <v>6.8537001648738383E-2</v>
      </c>
      <c r="Q870" s="5">
        <f t="shared" si="366"/>
        <v>14648.954351703624</v>
      </c>
      <c r="R870" s="6">
        <f t="shared" si="367"/>
        <v>7580.8363598116694</v>
      </c>
      <c r="T870" s="11">
        <f t="shared" si="368"/>
        <v>1.9323665168875308</v>
      </c>
      <c r="V870" s="9">
        <v>44771</v>
      </c>
      <c r="W870">
        <v>429534.69329999998</v>
      </c>
      <c r="X870">
        <v>384307.28899999999</v>
      </c>
      <c r="Y870">
        <v>49280.399899999997</v>
      </c>
      <c r="Z870">
        <v>263202.90389999998</v>
      </c>
      <c r="AC870" s="24">
        <f t="shared" si="369"/>
        <v>8.5241732316480384E-2</v>
      </c>
      <c r="AE870" s="5">
        <f t="shared" si="370"/>
        <v>2607.8262477172689</v>
      </c>
      <c r="AF870" s="6">
        <f t="shared" si="371"/>
        <v>7580.8363598116694</v>
      </c>
      <c r="AH870" s="1">
        <f t="shared" si="372"/>
        <v>44771</v>
      </c>
      <c r="AI870">
        <f t="shared" si="373"/>
        <v>0.34400244563280019</v>
      </c>
      <c r="AJ870">
        <f t="shared" ca="1" si="374"/>
        <v>0.31285695079698855</v>
      </c>
      <c r="AK870">
        <f t="shared" ca="1" si="375"/>
        <v>0.32580015154233011</v>
      </c>
      <c r="AL870">
        <f t="shared" ca="1" si="376"/>
        <v>0.34001894007058764</v>
      </c>
      <c r="AM870">
        <f t="shared" ca="1" si="377"/>
        <v>0.34886698818511447</v>
      </c>
      <c r="AN870">
        <f t="shared" ca="1" si="378"/>
        <v>0.35506269401799051</v>
      </c>
    </row>
    <row r="871" spans="2:40">
      <c r="B871" s="1">
        <v>44778</v>
      </c>
      <c r="C871">
        <v>108.89</v>
      </c>
      <c r="D871">
        <v>275.25</v>
      </c>
      <c r="E871">
        <v>6.5110000000000001</v>
      </c>
      <c r="F871">
        <v>325.43099999999998</v>
      </c>
      <c r="G871">
        <v>121003.9</v>
      </c>
      <c r="I871" s="14">
        <f t="shared" si="360"/>
        <v>-3.432023063195011E-3</v>
      </c>
      <c r="J871" s="15">
        <f t="shared" si="361"/>
        <v>-9.0009000900089786E-3</v>
      </c>
      <c r="K871" s="15">
        <f t="shared" si="362"/>
        <v>1.2754705241872832E-2</v>
      </c>
      <c r="L871" s="15">
        <f t="shared" si="363"/>
        <v>-2.9601202297246609E-2</v>
      </c>
      <c r="M871" s="16">
        <f t="shared" si="364"/>
        <v>-1.2441207459827686E-2</v>
      </c>
      <c r="O871" s="13">
        <f t="shared" si="365"/>
        <v>-7.3198550521444417E-3</v>
      </c>
      <c r="Q871" s="5">
        <f t="shared" si="366"/>
        <v>14541.726129183671</v>
      </c>
      <c r="R871" s="6">
        <f t="shared" si="367"/>
        <v>7486.5216019402478</v>
      </c>
      <c r="T871" s="11">
        <f t="shared" si="368"/>
        <v>1.9423875201822645</v>
      </c>
      <c r="V871" s="9">
        <v>44778</v>
      </c>
      <c r="W871">
        <v>428060.52029999997</v>
      </c>
      <c r="X871">
        <v>380848.17749999999</v>
      </c>
      <c r="Y871">
        <v>49904.202400000002</v>
      </c>
      <c r="Z871">
        <v>255411.82699999999</v>
      </c>
      <c r="AC871" s="24">
        <f t="shared" si="369"/>
        <v>-1.0739215450380842E-2</v>
      </c>
      <c r="AE871" s="5">
        <f t="shared" si="370"/>
        <v>2579.8202397858749</v>
      </c>
      <c r="AF871" s="6">
        <f t="shared" si="371"/>
        <v>7486.5216019402478</v>
      </c>
      <c r="AH871" s="1">
        <f t="shared" si="372"/>
        <v>44778</v>
      </c>
      <c r="AI871">
        <f t="shared" si="373"/>
        <v>0.34459531100762125</v>
      </c>
      <c r="AJ871">
        <f t="shared" ca="1" si="374"/>
        <v>0.31285695079698855</v>
      </c>
      <c r="AK871">
        <f t="shared" ca="1" si="375"/>
        <v>0.32580015154233011</v>
      </c>
      <c r="AL871">
        <f t="shared" ca="1" si="376"/>
        <v>0.34053442599338468</v>
      </c>
      <c r="AM871">
        <f t="shared" ca="1" si="377"/>
        <v>0.34886698818511447</v>
      </c>
      <c r="AN871">
        <f t="shared" ca="1" si="378"/>
        <v>0.35506269401799051</v>
      </c>
    </row>
    <row r="872" spans="2:40">
      <c r="B872" s="1">
        <v>44785</v>
      </c>
      <c r="C872">
        <v>125.30500000000001</v>
      </c>
      <c r="D872">
        <v>280.45</v>
      </c>
      <c r="E872">
        <v>6.4089999999999998</v>
      </c>
      <c r="F872">
        <v>362.214</v>
      </c>
      <c r="G872">
        <v>125979.6</v>
      </c>
      <c r="I872" s="14">
        <f t="shared" si="360"/>
        <v>0.15074846175039025</v>
      </c>
      <c r="J872" s="15">
        <f t="shared" si="361"/>
        <v>1.889191643960042E-2</v>
      </c>
      <c r="K872" s="15">
        <f t="shared" si="362"/>
        <v>-1.5665796344647598E-2</v>
      </c>
      <c r="L872" s="15">
        <f t="shared" si="363"/>
        <v>0.11302856826792773</v>
      </c>
      <c r="M872" s="16">
        <f t="shared" si="364"/>
        <v>4.112016224270465E-2</v>
      </c>
      <c r="O872" s="13">
        <f t="shared" si="365"/>
        <v>6.6750787528317701E-2</v>
      </c>
      <c r="Q872" s="5">
        <f t="shared" si="366"/>
        <v>15512.397800327797</v>
      </c>
      <c r="R872" s="6">
        <f t="shared" si="367"/>
        <v>7794.3685848455443</v>
      </c>
      <c r="T872" s="11">
        <f t="shared" si="368"/>
        <v>1.9902058302051924</v>
      </c>
      <c r="V872" s="9">
        <v>44785</v>
      </c>
      <c r="W872">
        <v>492589.9853</v>
      </c>
      <c r="X872">
        <v>388043.12949999998</v>
      </c>
      <c r="Y872">
        <v>49124.449200000003</v>
      </c>
      <c r="Z872">
        <v>284280.21360000002</v>
      </c>
      <c r="AC872" s="24">
        <f t="shared" si="369"/>
        <v>8.9579290903539721E-2</v>
      </c>
      <c r="AE872" s="5">
        <f t="shared" si="370"/>
        <v>2810.9187075244936</v>
      </c>
      <c r="AF872" s="6">
        <f t="shared" si="371"/>
        <v>7794.3685848455443</v>
      </c>
      <c r="AH872" s="1">
        <f t="shared" si="372"/>
        <v>44785</v>
      </c>
      <c r="AI872">
        <f t="shared" si="373"/>
        <v>0.36063456288039986</v>
      </c>
      <c r="AJ872">
        <f t="shared" ca="1" si="374"/>
        <v>0.31285695079698855</v>
      </c>
      <c r="AK872">
        <f t="shared" ca="1" si="375"/>
        <v>0.32580015154233011</v>
      </c>
      <c r="AL872">
        <f t="shared" ca="1" si="376"/>
        <v>0.34053442599338468</v>
      </c>
      <c r="AM872">
        <f t="shared" ca="1" si="377"/>
        <v>0.34886698818511447</v>
      </c>
      <c r="AN872">
        <f t="shared" ca="1" si="378"/>
        <v>0.35506269401799051</v>
      </c>
    </row>
    <row r="873" spans="2:40">
      <c r="B873" s="1">
        <v>44792</v>
      </c>
      <c r="C873">
        <v>140.155</v>
      </c>
      <c r="D873">
        <v>292.85000000000002</v>
      </c>
      <c r="E873">
        <v>6.3280000000000003</v>
      </c>
      <c r="F873">
        <v>374.05900000000003</v>
      </c>
      <c r="G873">
        <v>131009.1</v>
      </c>
      <c r="I873" s="14">
        <f t="shared" si="360"/>
        <v>0.11851083356609871</v>
      </c>
      <c r="J873" s="15">
        <f t="shared" si="361"/>
        <v>4.4214655018720128E-2</v>
      </c>
      <c r="K873" s="15">
        <f t="shared" si="362"/>
        <v>-1.2638477141519666E-2</v>
      </c>
      <c r="L873" s="15">
        <f t="shared" si="363"/>
        <v>3.2701662553076494E-2</v>
      </c>
      <c r="M873" s="16">
        <f t="shared" si="364"/>
        <v>3.9923130411590346E-2</v>
      </c>
      <c r="O873" s="13">
        <f t="shared" si="365"/>
        <v>4.5697168499093915E-2</v>
      </c>
      <c r="Q873" s="5">
        <f t="shared" si="366"/>
        <v>16221.270456434349</v>
      </c>
      <c r="R873" s="6">
        <f t="shared" si="367"/>
        <v>8105.5441783343358</v>
      </c>
      <c r="T873" s="11">
        <f t="shared" si="368"/>
        <v>2.0012561895341827</v>
      </c>
      <c r="V873" s="9">
        <v>44792</v>
      </c>
      <c r="W873">
        <v>550967.23499999999</v>
      </c>
      <c r="X873">
        <v>405200.32260000001</v>
      </c>
      <c r="Y873">
        <v>48500.647799999999</v>
      </c>
      <c r="Z873">
        <v>293576.8126</v>
      </c>
      <c r="AC873" s="24">
        <f t="shared" si="369"/>
        <v>6.9363591321906573E-2</v>
      </c>
      <c r="AE873" s="5">
        <f t="shared" si="370"/>
        <v>3005.8941239923247</v>
      </c>
      <c r="AF873" s="6">
        <f t="shared" si="371"/>
        <v>8105.5441783343358</v>
      </c>
      <c r="AH873" s="1">
        <f t="shared" si="372"/>
        <v>44792</v>
      </c>
      <c r="AI873">
        <f t="shared" si="373"/>
        <v>0.37084420957533126</v>
      </c>
      <c r="AJ873">
        <f t="shared" ca="1" si="374"/>
        <v>0.31285695079698855</v>
      </c>
      <c r="AK873">
        <f t="shared" ca="1" si="375"/>
        <v>0.32580015154233011</v>
      </c>
      <c r="AL873">
        <f t="shared" ca="1" si="376"/>
        <v>0.34053442599338468</v>
      </c>
      <c r="AM873">
        <f t="shared" ca="1" si="377"/>
        <v>0.35045268008894387</v>
      </c>
      <c r="AN873">
        <f t="shared" ca="1" si="378"/>
        <v>0.35658883980612077</v>
      </c>
    </row>
    <row r="874" spans="2:40">
      <c r="B874" s="1">
        <v>44799</v>
      </c>
      <c r="C874">
        <v>163.07</v>
      </c>
      <c r="D874">
        <v>309.55</v>
      </c>
      <c r="E874">
        <v>6.3070000000000004</v>
      </c>
      <c r="F874">
        <v>405.71</v>
      </c>
      <c r="G874">
        <v>141460</v>
      </c>
      <c r="I874" s="14">
        <f t="shared" si="360"/>
        <v>0.16349755627697893</v>
      </c>
      <c r="J874" s="15">
        <f t="shared" si="361"/>
        <v>5.7025781116612606E-2</v>
      </c>
      <c r="K874" s="15">
        <f t="shared" si="362"/>
        <v>-3.3185840707964376E-3</v>
      </c>
      <c r="L874" s="15">
        <f t="shared" si="363"/>
        <v>8.4614993891337864E-2</v>
      </c>
      <c r="M874" s="16">
        <f t="shared" si="364"/>
        <v>7.9772321159369719E-2</v>
      </c>
      <c r="O874" s="13">
        <f t="shared" si="365"/>
        <v>7.545493680353324E-2</v>
      </c>
      <c r="Q874" s="5">
        <f t="shared" si="366"/>
        <v>17445.245393597626</v>
      </c>
      <c r="R874" s="6">
        <f t="shared" si="367"/>
        <v>8752.1422516998828</v>
      </c>
      <c r="T874" s="11">
        <f t="shared" si="368"/>
        <v>1.9932543247008272</v>
      </c>
      <c r="V874" s="9">
        <v>44799</v>
      </c>
      <c r="W874">
        <v>641049.03150000004</v>
      </c>
      <c r="X874">
        <v>428307.1875</v>
      </c>
      <c r="Y874">
        <v>48344.697200000002</v>
      </c>
      <c r="Z874">
        <v>318417.92749999999</v>
      </c>
      <c r="AC874" s="24">
        <f t="shared" si="369"/>
        <v>0.1061962158392257</v>
      </c>
      <c r="AE874" s="5">
        <f t="shared" si="370"/>
        <v>3325.108705173674</v>
      </c>
      <c r="AF874" s="6">
        <f t="shared" si="371"/>
        <v>8752.1422516998828</v>
      </c>
      <c r="AH874" s="1">
        <f t="shared" si="372"/>
        <v>44799</v>
      </c>
      <c r="AI874">
        <f t="shared" si="373"/>
        <v>0.37991940824863257</v>
      </c>
      <c r="AJ874">
        <f t="shared" ca="1" si="374"/>
        <v>0.31285695079698855</v>
      </c>
      <c r="AK874">
        <f t="shared" ca="1" si="375"/>
        <v>0.32580015154233011</v>
      </c>
      <c r="AL874">
        <f t="shared" ca="1" si="376"/>
        <v>0.34113117375424706</v>
      </c>
      <c r="AM874">
        <f t="shared" ca="1" si="377"/>
        <v>0.35218026414219678</v>
      </c>
      <c r="AN874">
        <f t="shared" ca="1" si="378"/>
        <v>0.35906291323437806</v>
      </c>
    </row>
    <row r="875" spans="2:40">
      <c r="B875" s="1">
        <v>44806</v>
      </c>
      <c r="C875">
        <v>164.065</v>
      </c>
      <c r="D875">
        <v>284</v>
      </c>
      <c r="E875">
        <v>6.633</v>
      </c>
      <c r="F875">
        <v>368.30399999999997</v>
      </c>
      <c r="G875">
        <v>136340.29999999999</v>
      </c>
      <c r="I875" s="14">
        <f t="shared" si="360"/>
        <v>6.1016741276751496E-3</v>
      </c>
      <c r="J875" s="15">
        <f t="shared" si="361"/>
        <v>-8.2539169762558595E-2</v>
      </c>
      <c r="K875" s="15">
        <f t="shared" si="362"/>
        <v>5.1688599968289228E-2</v>
      </c>
      <c r="L875" s="15">
        <f t="shared" si="363"/>
        <v>-9.2198861255576636E-2</v>
      </c>
      <c r="M875" s="16">
        <f t="shared" si="364"/>
        <v>-3.6191856355153429E-2</v>
      </c>
      <c r="O875" s="13">
        <f t="shared" si="365"/>
        <v>-2.9236939230542713E-2</v>
      </c>
      <c r="Q875" s="5">
        <f t="shared" si="366"/>
        <v>16935.199814163108</v>
      </c>
      <c r="R875" s="6">
        <f t="shared" si="367"/>
        <v>8435.3859765264915</v>
      </c>
      <c r="T875" s="11">
        <f t="shared" si="368"/>
        <v>2.0076378083100654</v>
      </c>
      <c r="V875" s="9">
        <v>44806</v>
      </c>
      <c r="W875">
        <v>644960.50379999995</v>
      </c>
      <c r="X875">
        <v>392955.06780000002</v>
      </c>
      <c r="Y875">
        <v>50839.907299999999</v>
      </c>
      <c r="Z875">
        <v>289060.2463</v>
      </c>
      <c r="AC875" s="24">
        <f t="shared" si="369"/>
        <v>-4.0595211343381128E-2</v>
      </c>
      <c r="AE875" s="5">
        <f t="shared" si="370"/>
        <v>3190.1252145474323</v>
      </c>
      <c r="AF875" s="6">
        <f t="shared" si="371"/>
        <v>8435.3859765264915</v>
      </c>
      <c r="AH875" s="1">
        <f t="shared" si="372"/>
        <v>44806</v>
      </c>
      <c r="AI875">
        <f t="shared" si="373"/>
        <v>0.37818366858668112</v>
      </c>
      <c r="AJ875">
        <f t="shared" ca="1" si="374"/>
        <v>0.31285695079698855</v>
      </c>
      <c r="AK875">
        <f t="shared" ca="1" si="375"/>
        <v>0.32580015154233011</v>
      </c>
      <c r="AL875">
        <f t="shared" ca="1" si="376"/>
        <v>0.34113117375424706</v>
      </c>
      <c r="AM875">
        <f t="shared" ca="1" si="377"/>
        <v>0.35332598159878126</v>
      </c>
      <c r="AN875">
        <f t="shared" ca="1" si="378"/>
        <v>0.36050302068839229</v>
      </c>
    </row>
    <row r="876" spans="2:40">
      <c r="B876" s="1">
        <v>44813</v>
      </c>
      <c r="C876">
        <v>197.16</v>
      </c>
      <c r="D876">
        <v>300.60000000000002</v>
      </c>
      <c r="E876">
        <v>6.4089999999999998</v>
      </c>
      <c r="F876">
        <v>409.88200000000001</v>
      </c>
      <c r="G876">
        <v>144642.20000000001</v>
      </c>
      <c r="I876" s="14">
        <f t="shared" si="360"/>
        <v>0.20171883095114751</v>
      </c>
      <c r="J876" s="15">
        <f t="shared" si="361"/>
        <v>5.8450704225352146E-2</v>
      </c>
      <c r="K876" s="15">
        <f t="shared" si="362"/>
        <v>-3.3770541233227869E-2</v>
      </c>
      <c r="L876" s="15">
        <f t="shared" si="363"/>
        <v>0.11289043833355072</v>
      </c>
      <c r="M876" s="16">
        <f t="shared" si="364"/>
        <v>6.0891020483305525E-2</v>
      </c>
      <c r="O876" s="13">
        <f t="shared" si="365"/>
        <v>8.4822358069205628E-2</v>
      </c>
      <c r="Q876" s="5">
        <f t="shared" si="366"/>
        <v>18371.683396773595</v>
      </c>
      <c r="R876" s="6">
        <f t="shared" si="367"/>
        <v>8949.0252368077545</v>
      </c>
      <c r="T876" s="11">
        <f t="shared" si="368"/>
        <v>2.0529256439248837</v>
      </c>
      <c r="V876" s="9">
        <v>44813</v>
      </c>
      <c r="W876">
        <v>775061.1827</v>
      </c>
      <c r="X876">
        <v>415923.56829999998</v>
      </c>
      <c r="Y876">
        <v>49124.450299999997</v>
      </c>
      <c r="Z876">
        <v>321692.43810000003</v>
      </c>
      <c r="AC876" s="24">
        <f t="shared" si="369"/>
        <v>0.1335334055467878</v>
      </c>
      <c r="AE876" s="5">
        <f t="shared" si="370"/>
        <v>3616.1134985666281</v>
      </c>
      <c r="AF876" s="6">
        <f t="shared" si="371"/>
        <v>8949.0252368077545</v>
      </c>
      <c r="AH876" s="1">
        <f t="shared" si="372"/>
        <v>44813</v>
      </c>
      <c r="AI876">
        <f t="shared" si="373"/>
        <v>0.40407903686463925</v>
      </c>
      <c r="AJ876">
        <f t="shared" ca="1" si="374"/>
        <v>0.31285695079698855</v>
      </c>
      <c r="AK876">
        <f t="shared" ca="1" si="375"/>
        <v>0.32580015154233011</v>
      </c>
      <c r="AL876">
        <f t="shared" ca="1" si="376"/>
        <v>0.34125636706207285</v>
      </c>
      <c r="AM876">
        <f t="shared" ca="1" si="377"/>
        <v>0.35376961407093693</v>
      </c>
      <c r="AN876">
        <f t="shared" ca="1" si="378"/>
        <v>0.36098445086432779</v>
      </c>
    </row>
    <row r="877" spans="2:40">
      <c r="B877" s="1">
        <v>44820</v>
      </c>
      <c r="C877">
        <v>210.715</v>
      </c>
      <c r="D877">
        <v>304.14999999999998</v>
      </c>
      <c r="E877">
        <v>6.3280000000000003</v>
      </c>
      <c r="F877">
        <v>446.47300000000001</v>
      </c>
      <c r="G877">
        <v>145741.79999999999</v>
      </c>
      <c r="I877" s="14">
        <f t="shared" si="360"/>
        <v>6.8751268005680766E-2</v>
      </c>
      <c r="J877" s="15">
        <f t="shared" si="361"/>
        <v>1.1809713905522212E-2</v>
      </c>
      <c r="K877" s="15">
        <f t="shared" si="362"/>
        <v>-1.2638477141519666E-2</v>
      </c>
      <c r="L877" s="15">
        <f t="shared" si="363"/>
        <v>8.9272034390385446E-2</v>
      </c>
      <c r="M877" s="16">
        <f t="shared" si="364"/>
        <v>7.602207377929604E-3</v>
      </c>
      <c r="O877" s="13">
        <f t="shared" si="365"/>
        <v>3.929863479001719E-2</v>
      </c>
      <c r="Q877" s="5">
        <f t="shared" si="366"/>
        <v>19093.665473061224</v>
      </c>
      <c r="R877" s="6">
        <f t="shared" si="367"/>
        <v>9017.0575824882926</v>
      </c>
      <c r="T877" s="11">
        <f t="shared" si="368"/>
        <v>2.1175051061160302</v>
      </c>
      <c r="V877" s="9">
        <v>44820</v>
      </c>
      <c r="W877">
        <v>828347.62179999996</v>
      </c>
      <c r="X877">
        <v>420835.50660000002</v>
      </c>
      <c r="Y877">
        <v>48500.647799999999</v>
      </c>
      <c r="Z877">
        <v>350410.27250000002</v>
      </c>
      <c r="AC877" s="24">
        <f t="shared" si="369"/>
        <v>5.5253916642660696E-2</v>
      </c>
      <c r="AE877" s="5">
        <f t="shared" si="370"/>
        <v>3815.9179323868284</v>
      </c>
      <c r="AF877" s="6">
        <f t="shared" si="371"/>
        <v>9017.0575824882926</v>
      </c>
      <c r="AH877" s="1">
        <f t="shared" si="372"/>
        <v>44820</v>
      </c>
      <c r="AI877">
        <f t="shared" si="373"/>
        <v>0.42318881713671069</v>
      </c>
      <c r="AJ877">
        <f t="shared" ca="1" si="374"/>
        <v>0.31285695079698855</v>
      </c>
      <c r="AK877">
        <f t="shared" ca="1" si="375"/>
        <v>0.32580015154233011</v>
      </c>
      <c r="AL877">
        <f t="shared" ca="1" si="376"/>
        <v>0.34140567343228523</v>
      </c>
      <c r="AM877">
        <f t="shared" ca="1" si="377"/>
        <v>0.35410632652201374</v>
      </c>
      <c r="AN877">
        <f t="shared" ca="1" si="378"/>
        <v>0.36170872858036168</v>
      </c>
    </row>
    <row r="878" spans="2:40">
      <c r="B878" s="1">
        <v>44827</v>
      </c>
      <c r="C878">
        <v>196.17500000000001</v>
      </c>
      <c r="D878">
        <v>294.85000000000002</v>
      </c>
      <c r="E878">
        <v>6.0019999999999998</v>
      </c>
      <c r="F878">
        <v>432.13400000000001</v>
      </c>
      <c r="G878">
        <v>142931.70000000001</v>
      </c>
      <c r="I878" s="14">
        <f t="shared" si="360"/>
        <v>-6.9003155921505299E-2</v>
      </c>
      <c r="J878" s="15">
        <f t="shared" si="361"/>
        <v>-3.0577017918789973E-2</v>
      </c>
      <c r="K878" s="15">
        <f t="shared" si="362"/>
        <v>-5.1517067003792771E-2</v>
      </c>
      <c r="L878" s="15">
        <f t="shared" si="363"/>
        <v>-3.211616379937865E-2</v>
      </c>
      <c r="M878" s="16">
        <f t="shared" si="364"/>
        <v>-1.9281359225698957E-2</v>
      </c>
      <c r="O878" s="13">
        <f t="shared" si="365"/>
        <v>-4.5803351160866673E-2</v>
      </c>
      <c r="Q878" s="5">
        <f t="shared" si="366"/>
        <v>18219.111608450487</v>
      </c>
      <c r="R878" s="6">
        <f t="shared" si="367"/>
        <v>8843.1964560815231</v>
      </c>
      <c r="T878" s="11">
        <f t="shared" si="368"/>
        <v>2.0602405135895276</v>
      </c>
      <c r="V878" s="9">
        <v>44827</v>
      </c>
      <c r="W878">
        <v>771033.19990000001</v>
      </c>
      <c r="X878">
        <v>407967.61180000001</v>
      </c>
      <c r="Y878">
        <v>46005.437599999997</v>
      </c>
      <c r="Z878">
        <v>339156.49469999998</v>
      </c>
      <c r="AC878" s="24">
        <f t="shared" si="369"/>
        <v>-5.0833834287286939E-2</v>
      </c>
      <c r="AE878" s="5">
        <f t="shared" si="370"/>
        <v>3621.9401925579896</v>
      </c>
      <c r="AF878" s="6">
        <f t="shared" si="371"/>
        <v>8843.1964560815231</v>
      </c>
      <c r="AH878" s="1">
        <f t="shared" si="372"/>
        <v>44827</v>
      </c>
      <c r="AI878">
        <f t="shared" si="373"/>
        <v>0.40957364348353448</v>
      </c>
      <c r="AJ878">
        <f t="shared" ca="1" si="374"/>
        <v>0.31285695079698855</v>
      </c>
      <c r="AK878">
        <f t="shared" ca="1" si="375"/>
        <v>0.32580015154233011</v>
      </c>
      <c r="AL878">
        <f t="shared" ca="1" si="376"/>
        <v>0.34272069873154054</v>
      </c>
      <c r="AM878">
        <f t="shared" ca="1" si="377"/>
        <v>0.35463968850086658</v>
      </c>
      <c r="AN878">
        <f t="shared" ca="1" si="378"/>
        <v>0.36391914562550892</v>
      </c>
    </row>
    <row r="879" spans="2:40">
      <c r="B879" s="1">
        <v>44834</v>
      </c>
      <c r="C879">
        <v>194.04499999999999</v>
      </c>
      <c r="D879">
        <v>283.45</v>
      </c>
      <c r="E879">
        <v>5.7779999999999996</v>
      </c>
      <c r="F879">
        <v>439.80700000000002</v>
      </c>
      <c r="G879">
        <v>139115.1</v>
      </c>
      <c r="I879" s="14">
        <f t="shared" si="360"/>
        <v>-1.0857652606091617E-2</v>
      </c>
      <c r="J879" s="15">
        <f t="shared" si="361"/>
        <v>-3.8663727318975827E-2</v>
      </c>
      <c r="K879" s="15">
        <f t="shared" si="362"/>
        <v>-3.7320893035654779E-2</v>
      </c>
      <c r="L879" s="15">
        <f t="shared" si="363"/>
        <v>1.7756066405328008E-2</v>
      </c>
      <c r="M879" s="16">
        <f t="shared" si="364"/>
        <v>-2.6702264088372285E-2</v>
      </c>
      <c r="O879" s="13">
        <f t="shared" si="365"/>
        <v>-1.7271551638848553E-2</v>
      </c>
      <c r="Q879" s="5">
        <f t="shared" si="366"/>
        <v>17904.439281491188</v>
      </c>
      <c r="R879" s="6">
        <f t="shared" si="367"/>
        <v>8607.0630889258773</v>
      </c>
      <c r="T879" s="11">
        <f t="shared" si="368"/>
        <v>2.0802030955864157</v>
      </c>
      <c r="V879" s="9">
        <v>44834</v>
      </c>
      <c r="W879">
        <v>762208.49419999996</v>
      </c>
      <c r="X879">
        <v>392194.06329999998</v>
      </c>
      <c r="Y879">
        <v>44289.980600000003</v>
      </c>
      <c r="Z879">
        <v>345178.58309999999</v>
      </c>
      <c r="AC879" s="24">
        <f t="shared" si="369"/>
        <v>-1.2684126367302734E-2</v>
      </c>
      <c r="AE879" s="5">
        <f t="shared" si="370"/>
        <v>3575.999045460771</v>
      </c>
      <c r="AF879" s="6">
        <f t="shared" si="371"/>
        <v>8607.0630889258773</v>
      </c>
      <c r="AH879" s="1">
        <f t="shared" si="372"/>
        <v>44834</v>
      </c>
      <c r="AI879">
        <f t="shared" si="373"/>
        <v>0.41547261923312323</v>
      </c>
      <c r="AJ879">
        <f t="shared" ca="1" si="374"/>
        <v>0.31285695079698855</v>
      </c>
      <c r="AK879">
        <f t="shared" ca="1" si="375"/>
        <v>0.32580015154233011</v>
      </c>
      <c r="AL879">
        <f t="shared" ca="1" si="376"/>
        <v>0.34415949358408859</v>
      </c>
      <c r="AM879">
        <f t="shared" ca="1" si="377"/>
        <v>0.3549721442373942</v>
      </c>
      <c r="AN879">
        <f t="shared" ca="1" si="378"/>
        <v>0.37017541719532798</v>
      </c>
    </row>
    <row r="880" spans="2:40">
      <c r="B880" s="1">
        <v>44841</v>
      </c>
      <c r="C880">
        <v>223.3</v>
      </c>
      <c r="D880">
        <v>300</v>
      </c>
      <c r="E880">
        <v>6.1449999999999996</v>
      </c>
      <c r="F880">
        <v>490.59199999999998</v>
      </c>
      <c r="G880">
        <v>144645.29999999999</v>
      </c>
      <c r="I880" s="14">
        <f t="shared" si="360"/>
        <v>0.15076399804169149</v>
      </c>
      <c r="J880" s="15">
        <f t="shared" si="361"/>
        <v>5.8387722702416767E-2</v>
      </c>
      <c r="K880" s="15">
        <f t="shared" si="362"/>
        <v>6.3516787815853348E-2</v>
      </c>
      <c r="L880" s="15">
        <f t="shared" si="363"/>
        <v>0.11547110437078079</v>
      </c>
      <c r="M880" s="16">
        <f t="shared" si="364"/>
        <v>3.9752693992240795E-2</v>
      </c>
      <c r="O880" s="13">
        <f t="shared" si="365"/>
        <v>9.7034903232685599E-2</v>
      </c>
      <c r="Q880" s="5">
        <f t="shared" si="366"/>
        <v>19641.794814606179</v>
      </c>
      <c r="R880" s="6">
        <f t="shared" si="367"/>
        <v>8949.2170340718585</v>
      </c>
      <c r="T880" s="11">
        <f t="shared" si="368"/>
        <v>2.1948059522777315</v>
      </c>
      <c r="V880" s="9">
        <v>44841</v>
      </c>
      <c r="W880">
        <v>876720.15410000004</v>
      </c>
      <c r="X880">
        <v>415093.38150000002</v>
      </c>
      <c r="Y880">
        <v>47097.092100000002</v>
      </c>
      <c r="Z880">
        <v>385037.28120000003</v>
      </c>
      <c r="AC880" s="24">
        <f t="shared" si="369"/>
        <v>0.11690368785185663</v>
      </c>
      <c r="AE880" s="5">
        <f t="shared" si="370"/>
        <v>3994.0465216298539</v>
      </c>
      <c r="AF880" s="6">
        <f t="shared" si="371"/>
        <v>8949.2170340718585</v>
      </c>
      <c r="AH880" s="1">
        <f t="shared" si="372"/>
        <v>44841</v>
      </c>
      <c r="AI880">
        <f t="shared" si="373"/>
        <v>0.44630122461256017</v>
      </c>
      <c r="AJ880">
        <f t="shared" ca="1" si="374"/>
        <v>0.31285695079698855</v>
      </c>
      <c r="AK880">
        <f t="shared" ca="1" si="375"/>
        <v>0.32580015154233011</v>
      </c>
      <c r="AL880">
        <f t="shared" ca="1" si="376"/>
        <v>0.34445592627149912</v>
      </c>
      <c r="AM880">
        <f t="shared" ca="1" si="377"/>
        <v>0.35549668449031513</v>
      </c>
      <c r="AN880">
        <f t="shared" ca="1" si="378"/>
        <v>0.37744972268554611</v>
      </c>
    </row>
    <row r="881" spans="2:40">
      <c r="B881" s="1">
        <v>44848</v>
      </c>
      <c r="C881">
        <v>210.5</v>
      </c>
      <c r="D881">
        <v>280.95</v>
      </c>
      <c r="E881">
        <v>5.6970000000000001</v>
      </c>
      <c r="F881">
        <v>456.49599999999998</v>
      </c>
      <c r="G881">
        <v>137290.70000000001</v>
      </c>
      <c r="I881" s="14">
        <f t="shared" si="360"/>
        <v>-5.7321988356471176E-2</v>
      </c>
      <c r="J881" s="15">
        <f t="shared" si="361"/>
        <v>-6.3500000000000001E-2</v>
      </c>
      <c r="K881" s="15">
        <f t="shared" si="362"/>
        <v>-7.2904800650935631E-2</v>
      </c>
      <c r="L881" s="15">
        <f t="shared" si="363"/>
        <v>-6.9499706477072598E-2</v>
      </c>
      <c r="M881" s="16">
        <f t="shared" si="364"/>
        <v>-5.0845758555583709E-2</v>
      </c>
      <c r="O881" s="13">
        <f t="shared" si="365"/>
        <v>-6.5806623871119851E-2</v>
      </c>
      <c r="Q881" s="5">
        <f t="shared" si="366"/>
        <v>18349.234611087675</v>
      </c>
      <c r="R881" s="6">
        <f t="shared" si="367"/>
        <v>8494.1873054959233</v>
      </c>
      <c r="T881" s="11">
        <f t="shared" si="368"/>
        <v>2.1602107360188918</v>
      </c>
      <c r="V881" s="9">
        <v>44848</v>
      </c>
      <c r="W881">
        <v>826020.65659999999</v>
      </c>
      <c r="X881">
        <v>388734.95179999998</v>
      </c>
      <c r="Y881">
        <v>43666.178099999997</v>
      </c>
      <c r="Z881">
        <v>358276.62560000003</v>
      </c>
      <c r="AC881" s="24">
        <f t="shared" si="369"/>
        <v>-6.1955093756587878E-2</v>
      </c>
      <c r="AE881" s="5">
        <f t="shared" si="370"/>
        <v>3746.5949949141027</v>
      </c>
      <c r="AF881" s="6">
        <f t="shared" si="371"/>
        <v>8494.1873054959233</v>
      </c>
      <c r="AH881" s="1">
        <f t="shared" si="372"/>
        <v>44848</v>
      </c>
      <c r="AI881">
        <f t="shared" si="373"/>
        <v>0.44107751102803849</v>
      </c>
      <c r="AJ881">
        <f t="shared" ca="1" si="374"/>
        <v>0.31285695079698855</v>
      </c>
      <c r="AK881">
        <f t="shared" ca="1" si="375"/>
        <v>0.32580015154233011</v>
      </c>
      <c r="AL881">
        <f t="shared" ca="1" si="376"/>
        <v>0.34445592627149912</v>
      </c>
      <c r="AM881">
        <f t="shared" ca="1" si="377"/>
        <v>0.35739743301572618</v>
      </c>
      <c r="AN881">
        <f t="shared" ca="1" si="378"/>
        <v>0.37974583428243741</v>
      </c>
    </row>
    <row r="882" spans="2:40">
      <c r="B882" s="1">
        <v>44855</v>
      </c>
      <c r="C882">
        <v>219.08</v>
      </c>
      <c r="D882">
        <v>287.05</v>
      </c>
      <c r="E882">
        <v>5.5949999999999998</v>
      </c>
      <c r="F882">
        <v>471.02600000000001</v>
      </c>
      <c r="G882">
        <v>138944.79999999999</v>
      </c>
      <c r="I882" s="14">
        <f t="shared" si="360"/>
        <v>4.0760095011876496E-2</v>
      </c>
      <c r="J882" s="15">
        <f t="shared" si="361"/>
        <v>2.1712048407189988E-2</v>
      </c>
      <c r="K882" s="15">
        <f t="shared" si="362"/>
        <v>-1.7904160084254883E-2</v>
      </c>
      <c r="L882" s="15">
        <f t="shared" si="363"/>
        <v>3.1829413620272806E-2</v>
      </c>
      <c r="M882" s="16">
        <f t="shared" si="364"/>
        <v>1.2048157668363313E-2</v>
      </c>
      <c r="O882" s="13">
        <f t="shared" si="365"/>
        <v>1.9099349238771102E-2</v>
      </c>
      <c r="Q882" s="5">
        <f t="shared" si="366"/>
        <v>18699.693051188984</v>
      </c>
      <c r="R882" s="6">
        <f t="shared" si="367"/>
        <v>8596.5266134171488</v>
      </c>
      <c r="T882" s="11">
        <f t="shared" si="368"/>
        <v>2.1752614622286144</v>
      </c>
      <c r="V882" s="9">
        <v>44855</v>
      </c>
      <c r="W882">
        <v>859305.94709999999</v>
      </c>
      <c r="X882">
        <v>397175.1839</v>
      </c>
      <c r="Y882">
        <v>42886.424899999998</v>
      </c>
      <c r="Z882">
        <v>369680.95559999999</v>
      </c>
      <c r="AC882" s="24">
        <f t="shared" si="369"/>
        <v>3.261637470842229E-2</v>
      </c>
      <c r="AE882" s="5">
        <f t="shared" si="370"/>
        <v>3868.7953411489207</v>
      </c>
      <c r="AF882" s="6">
        <f t="shared" si="371"/>
        <v>8596.5266134171488</v>
      </c>
      <c r="AH882" s="1">
        <f t="shared" si="372"/>
        <v>44855</v>
      </c>
      <c r="AI882">
        <f t="shared" si="373"/>
        <v>0.45004168719848364</v>
      </c>
      <c r="AJ882">
        <f t="shared" ca="1" si="374"/>
        <v>0.31285695079698855</v>
      </c>
      <c r="AK882">
        <f t="shared" ca="1" si="375"/>
        <v>0.32580015154233011</v>
      </c>
      <c r="AL882">
        <f t="shared" ca="1" si="376"/>
        <v>0.34465170512084342</v>
      </c>
      <c r="AM882">
        <f t="shared" ca="1" si="377"/>
        <v>0.35964799644034334</v>
      </c>
      <c r="AN882">
        <f t="shared" ca="1" si="378"/>
        <v>0.40166307400303858</v>
      </c>
    </row>
    <row r="883" spans="2:40">
      <c r="B883" s="1">
        <v>44862</v>
      </c>
      <c r="C883">
        <v>235.45500000000001</v>
      </c>
      <c r="D883">
        <v>312.05</v>
      </c>
      <c r="E883">
        <v>5.9210000000000003</v>
      </c>
      <c r="F883">
        <v>501.57400000000001</v>
      </c>
      <c r="G883">
        <v>147845.4</v>
      </c>
      <c r="I883" s="14">
        <f t="shared" si="360"/>
        <v>7.4744385612561581E-2</v>
      </c>
      <c r="J883" s="15">
        <f t="shared" si="361"/>
        <v>8.7092840968472363E-2</v>
      </c>
      <c r="K883" s="15">
        <f t="shared" si="362"/>
        <v>5.8266309204647149E-2</v>
      </c>
      <c r="L883" s="15">
        <f t="shared" si="363"/>
        <v>6.4854169408907314E-2</v>
      </c>
      <c r="M883" s="16">
        <f t="shared" si="364"/>
        <v>6.405853259711769E-2</v>
      </c>
      <c r="O883" s="13">
        <f t="shared" si="365"/>
        <v>7.1239426298647102E-2</v>
      </c>
      <c r="Q883" s="5">
        <f t="shared" si="366"/>
        <v>20031.848456116484</v>
      </c>
      <c r="R883" s="6">
        <f t="shared" si="367"/>
        <v>9147.2074937047219</v>
      </c>
      <c r="T883" s="11">
        <f t="shared" si="368"/>
        <v>2.1899414077906045</v>
      </c>
      <c r="V883" s="9">
        <v>44862</v>
      </c>
      <c r="W883">
        <v>923534.24210000003</v>
      </c>
      <c r="X883">
        <v>431766.299</v>
      </c>
      <c r="Y883">
        <v>45381.6351</v>
      </c>
      <c r="Z883">
        <v>393656.39529999997</v>
      </c>
      <c r="AC883" s="24">
        <f t="shared" si="369"/>
        <v>7.5068875679513605E-2</v>
      </c>
      <c r="AE883" s="5">
        <f t="shared" si="370"/>
        <v>4159.2214576431106</v>
      </c>
      <c r="AF883" s="6">
        <f t="shared" si="371"/>
        <v>9147.2074937047219</v>
      </c>
      <c r="AH883" s="1">
        <f t="shared" si="372"/>
        <v>44862</v>
      </c>
      <c r="AI883">
        <f t="shared" si="373"/>
        <v>0.4546984924640185</v>
      </c>
      <c r="AJ883">
        <f t="shared" ca="1" si="374"/>
        <v>0.31285695079698855</v>
      </c>
      <c r="AK883">
        <f t="shared" ca="1" si="375"/>
        <v>0.32580015154233011</v>
      </c>
      <c r="AL883">
        <f t="shared" ca="1" si="376"/>
        <v>0.34511271835712753</v>
      </c>
      <c r="AM883">
        <f t="shared" ca="1" si="377"/>
        <v>0.36073175398704649</v>
      </c>
      <c r="AN883">
        <f t="shared" ca="1" si="378"/>
        <v>0.40902418282164493</v>
      </c>
    </row>
    <row r="884" spans="2:40">
      <c r="B884" s="1">
        <v>44869</v>
      </c>
      <c r="C884">
        <v>246.965</v>
      </c>
      <c r="D884">
        <v>316.45</v>
      </c>
      <c r="E884">
        <v>5.9409999999999998</v>
      </c>
      <c r="F884">
        <v>551.78499999999997</v>
      </c>
      <c r="G884">
        <v>151263.29999999999</v>
      </c>
      <c r="I884" s="14">
        <f t="shared" si="360"/>
        <v>4.8884075513367709E-2</v>
      </c>
      <c r="J884" s="15">
        <f t="shared" si="361"/>
        <v>1.4100304438391165E-2</v>
      </c>
      <c r="K884" s="15">
        <f t="shared" si="362"/>
        <v>3.3778078027359992E-3</v>
      </c>
      <c r="L884" s="15">
        <f t="shared" si="363"/>
        <v>0.10010686359340792</v>
      </c>
      <c r="M884" s="16">
        <f t="shared" si="364"/>
        <v>2.3118067927713648E-2</v>
      </c>
      <c r="O884" s="13">
        <f t="shared" si="365"/>
        <v>4.1617262836975699E-2</v>
      </c>
      <c r="Q884" s="5">
        <f t="shared" si="366"/>
        <v>20865.519158425152</v>
      </c>
      <c r="R884" s="6">
        <f t="shared" si="367"/>
        <v>9358.6732578930787</v>
      </c>
      <c r="T884" s="11">
        <f t="shared" si="368"/>
        <v>2.2295381603185294</v>
      </c>
      <c r="V884" s="9">
        <v>44869</v>
      </c>
      <c r="W884">
        <v>966558.19449999998</v>
      </c>
      <c r="X884">
        <v>437854.33529999998</v>
      </c>
      <c r="Y884">
        <v>45537.585700000003</v>
      </c>
      <c r="Z884">
        <v>433063.43670000002</v>
      </c>
      <c r="AC884" s="24">
        <f t="shared" si="369"/>
        <v>5.0600902662614418E-2</v>
      </c>
      <c r="AE884" s="5">
        <f t="shared" si="370"/>
        <v>4369.6818177735668</v>
      </c>
      <c r="AF884" s="6">
        <f t="shared" si="371"/>
        <v>9358.6732578930787</v>
      </c>
      <c r="AH884" s="1">
        <f t="shared" si="372"/>
        <v>44869</v>
      </c>
      <c r="AI884">
        <f t="shared" si="373"/>
        <v>0.46691253101375119</v>
      </c>
      <c r="AJ884">
        <f t="shared" ca="1" si="374"/>
        <v>0.31285695079698855</v>
      </c>
      <c r="AK884">
        <f t="shared" ca="1" si="375"/>
        <v>0.32580015154233011</v>
      </c>
      <c r="AL884">
        <f t="shared" ca="1" si="376"/>
        <v>0.3460869953042931</v>
      </c>
      <c r="AM884">
        <f t="shared" ca="1" si="377"/>
        <v>0.36121371654959067</v>
      </c>
      <c r="AN884">
        <f t="shared" ca="1" si="378"/>
        <v>0.41488272165816437</v>
      </c>
    </row>
    <row r="885" spans="2:40">
      <c r="B885" s="1">
        <v>44876</v>
      </c>
      <c r="C885">
        <v>239.04499999999999</v>
      </c>
      <c r="D885">
        <v>321.2</v>
      </c>
      <c r="E885">
        <v>6.1040000000000001</v>
      </c>
      <c r="F885">
        <v>508.48</v>
      </c>
      <c r="G885">
        <v>150413.4</v>
      </c>
      <c r="I885" s="14">
        <f t="shared" si="360"/>
        <v>-3.2069321563784392E-2</v>
      </c>
      <c r="J885" s="15">
        <f t="shared" si="361"/>
        <v>1.5010270184863339E-2</v>
      </c>
      <c r="K885" s="15">
        <f t="shared" si="362"/>
        <v>2.7436458508668604E-2</v>
      </c>
      <c r="L885" s="15">
        <f t="shared" si="363"/>
        <v>-7.8481654992433536E-2</v>
      </c>
      <c r="M885" s="16">
        <f t="shared" si="364"/>
        <v>-5.6186794814075958E-3</v>
      </c>
      <c r="O885" s="13">
        <f t="shared" si="365"/>
        <v>-1.7026061965671496E-2</v>
      </c>
      <c r="Q885" s="5">
        <f t="shared" si="366"/>
        <v>20510.261536287901</v>
      </c>
      <c r="R885" s="6">
        <f t="shared" si="367"/>
        <v>9306.0898724857561</v>
      </c>
      <c r="T885" s="11">
        <f t="shared" si="368"/>
        <v>2.2039612573405538</v>
      </c>
      <c r="V885" s="9">
        <v>44876</v>
      </c>
      <c r="W885">
        <v>935561.32889999996</v>
      </c>
      <c r="X885">
        <v>444426.6471</v>
      </c>
      <c r="Y885">
        <v>46785.190799999997</v>
      </c>
      <c r="Z885">
        <v>399076.27490000002</v>
      </c>
      <c r="AC885" s="24">
        <f t="shared" si="369"/>
        <v>-3.0357029962191799E-2</v>
      </c>
      <c r="AE885" s="5">
        <f t="shared" si="370"/>
        <v>4237.0312559061695</v>
      </c>
      <c r="AF885" s="6">
        <f t="shared" si="371"/>
        <v>9306.0898724857561</v>
      </c>
      <c r="AH885" s="1">
        <f t="shared" si="372"/>
        <v>44876</v>
      </c>
      <c r="AI885">
        <f t="shared" si="373"/>
        <v>0.45529661909168873</v>
      </c>
      <c r="AJ885">
        <f t="shared" ca="1" si="374"/>
        <v>0.31332513090536468</v>
      </c>
      <c r="AK885">
        <f t="shared" ca="1" si="375"/>
        <v>0.32677149970274638</v>
      </c>
      <c r="AL885">
        <f t="shared" ca="1" si="376"/>
        <v>0.34757464199529997</v>
      </c>
      <c r="AM885">
        <f t="shared" ca="1" si="377"/>
        <v>0.36237773465187717</v>
      </c>
      <c r="AN885">
        <f t="shared" ca="1" si="378"/>
        <v>0.42241719734635191</v>
      </c>
    </row>
    <row r="886" spans="2:40">
      <c r="B886" s="1">
        <v>44883</v>
      </c>
      <c r="C886">
        <v>248.06</v>
      </c>
      <c r="D886">
        <v>350.75</v>
      </c>
      <c r="E886">
        <v>6.694</v>
      </c>
      <c r="F886">
        <v>552.45600000000002</v>
      </c>
      <c r="G886">
        <v>157253.6</v>
      </c>
      <c r="I886" s="14">
        <f t="shared" si="360"/>
        <v>3.7712564579890806E-2</v>
      </c>
      <c r="J886" s="15">
        <f t="shared" si="361"/>
        <v>9.1998754669987637E-2</v>
      </c>
      <c r="K886" s="15">
        <f t="shared" si="362"/>
        <v>9.6657929226736439E-2</v>
      </c>
      <c r="L886" s="15">
        <f t="shared" si="363"/>
        <v>8.6485210824417846E-2</v>
      </c>
      <c r="M886" s="16">
        <f t="shared" si="364"/>
        <v>4.5476001473273131E-2</v>
      </c>
      <c r="O886" s="13">
        <f t="shared" si="365"/>
        <v>7.8213614825258182E-2</v>
      </c>
      <c r="Q886" s="5">
        <f t="shared" si="366"/>
        <v>22114.443232052428</v>
      </c>
      <c r="R886" s="6">
        <f t="shared" si="367"/>
        <v>9729.2936292373306</v>
      </c>
      <c r="T886" s="11">
        <f t="shared" si="368"/>
        <v>2.2729752102040277</v>
      </c>
      <c r="V886" s="9">
        <v>44883</v>
      </c>
      <c r="W886">
        <v>969953.21550000005</v>
      </c>
      <c r="X886">
        <v>485313.34519999998</v>
      </c>
      <c r="Y886">
        <v>51307.7592</v>
      </c>
      <c r="Z886">
        <v>433590.36940000003</v>
      </c>
      <c r="AC886" s="24">
        <f t="shared" si="369"/>
        <v>6.3096916925219543E-2</v>
      </c>
      <c r="AE886" s="5">
        <f t="shared" si="370"/>
        <v>4504.3748650696398</v>
      </c>
      <c r="AF886" s="6">
        <f t="shared" si="371"/>
        <v>9729.2936292373306</v>
      </c>
      <c r="AH886" s="1">
        <f t="shared" si="372"/>
        <v>44883</v>
      </c>
      <c r="AI886">
        <f t="shared" si="373"/>
        <v>0.46297038990925521</v>
      </c>
      <c r="AJ886">
        <f t="shared" ca="1" si="374"/>
        <v>0.31449682278517355</v>
      </c>
      <c r="AK886">
        <f t="shared" ca="1" si="375"/>
        <v>0.32714451595247712</v>
      </c>
      <c r="AL886">
        <f t="shared" ca="1" si="376"/>
        <v>0.34924134550802588</v>
      </c>
      <c r="AM886">
        <f t="shared" ca="1" si="377"/>
        <v>0.36582826672530661</v>
      </c>
      <c r="AN886">
        <f t="shared" ca="1" si="378"/>
        <v>0.43928864163890569</v>
      </c>
    </row>
    <row r="887" spans="2:40">
      <c r="B887" s="1">
        <v>44890</v>
      </c>
      <c r="C887">
        <v>268.06</v>
      </c>
      <c r="D887">
        <v>356.75</v>
      </c>
      <c r="E887">
        <v>7.5279999999999996</v>
      </c>
      <c r="F887">
        <v>577.34500000000003</v>
      </c>
      <c r="G887">
        <v>163716.9</v>
      </c>
      <c r="I887" s="14">
        <f t="shared" si="360"/>
        <v>8.0625655083447656E-2</v>
      </c>
      <c r="J887" s="15">
        <f t="shared" si="361"/>
        <v>1.7106200997861754E-2</v>
      </c>
      <c r="K887" s="15">
        <f t="shared" si="362"/>
        <v>0.12458918434418886</v>
      </c>
      <c r="L887" s="15">
        <f t="shared" si="363"/>
        <v>4.5051551616780428E-2</v>
      </c>
      <c r="M887" s="16">
        <f t="shared" si="364"/>
        <v>4.1101125824782425E-2</v>
      </c>
      <c r="O887" s="13">
        <f t="shared" si="365"/>
        <v>6.6843148010569675E-2</v>
      </c>
      <c r="Q887" s="5">
        <f t="shared" si="366"/>
        <v>23592.642234183848</v>
      </c>
      <c r="R887" s="6">
        <f t="shared" si="367"/>
        <v>10129.178550878869</v>
      </c>
      <c r="T887" s="11">
        <f t="shared" si="368"/>
        <v>2.3291762619918281</v>
      </c>
      <c r="V887" s="9">
        <v>44890</v>
      </c>
      <c r="W887">
        <v>1048156.3289</v>
      </c>
      <c r="X887">
        <v>493615.21279999998</v>
      </c>
      <c r="Y887">
        <v>57701.7353</v>
      </c>
      <c r="Z887">
        <v>453124.51890000002</v>
      </c>
      <c r="AC887" s="24">
        <f t="shared" si="369"/>
        <v>5.7949354725811163E-2</v>
      </c>
      <c r="AE887" s="5">
        <f t="shared" si="370"/>
        <v>4765.4004819435886</v>
      </c>
      <c r="AF887" s="6">
        <f t="shared" si="371"/>
        <v>10129.178550878869</v>
      </c>
      <c r="AH887" s="1">
        <f t="shared" si="372"/>
        <v>44890</v>
      </c>
      <c r="AI887">
        <f t="shared" si="373"/>
        <v>0.47046267947662085</v>
      </c>
      <c r="AJ887">
        <f t="shared" ca="1" si="374"/>
        <v>0.31545135781307704</v>
      </c>
      <c r="AK887">
        <f t="shared" ca="1" si="375"/>
        <v>0.33051618250334946</v>
      </c>
      <c r="AL887">
        <f t="shared" ca="1" si="376"/>
        <v>0.35159474851997408</v>
      </c>
      <c r="AM887">
        <f t="shared" ca="1" si="377"/>
        <v>0.37267907432816871</v>
      </c>
      <c r="AN887">
        <f t="shared" ca="1" si="378"/>
        <v>0.44577885325410799</v>
      </c>
    </row>
    <row r="888" spans="2:40">
      <c r="B888" s="1">
        <v>44897</v>
      </c>
      <c r="C888">
        <v>273.16500000000002</v>
      </c>
      <c r="D888">
        <v>377.6</v>
      </c>
      <c r="E888">
        <v>7.2839999999999998</v>
      </c>
      <c r="F888">
        <v>617.62900000000002</v>
      </c>
      <c r="G888">
        <v>169691.74</v>
      </c>
      <c r="I888" s="14">
        <f t="shared" si="360"/>
        <v>1.9044243826009222E-2</v>
      </c>
      <c r="J888" s="15">
        <f t="shared" si="361"/>
        <v>5.8444288717589332E-2</v>
      </c>
      <c r="K888" s="15">
        <f t="shared" si="362"/>
        <v>-3.2412327311370892E-2</v>
      </c>
      <c r="L888" s="15">
        <f t="shared" si="363"/>
        <v>6.977457153002109E-2</v>
      </c>
      <c r="M888" s="16">
        <f t="shared" si="364"/>
        <v>3.6494949513458774E-2</v>
      </c>
      <c r="O888" s="13">
        <f t="shared" si="365"/>
        <v>2.8712694190562188E-2</v>
      </c>
      <c r="Q888" s="5">
        <f t="shared" si="366"/>
        <v>24270.05055580131</v>
      </c>
      <c r="R888" s="6">
        <f t="shared" si="367"/>
        <v>10498.842410706004</v>
      </c>
      <c r="T888" s="11">
        <f t="shared" si="368"/>
        <v>2.311688242034414</v>
      </c>
      <c r="V888" s="9">
        <v>44897</v>
      </c>
      <c r="W888">
        <v>1068117.6736000001</v>
      </c>
      <c r="X888">
        <v>522464.20280000003</v>
      </c>
      <c r="Y888">
        <v>55830.327700000002</v>
      </c>
      <c r="Z888">
        <v>484740.48330000002</v>
      </c>
      <c r="AC888" s="24">
        <f t="shared" si="369"/>
        <v>3.8271821439911431E-2</v>
      </c>
      <c r="AE888" s="5">
        <f t="shared" si="370"/>
        <v>4947.7810382782009</v>
      </c>
      <c r="AF888" s="6">
        <f t="shared" si="371"/>
        <v>10498.842410706004</v>
      </c>
      <c r="AH888" s="1">
        <f t="shared" si="372"/>
        <v>44897</v>
      </c>
      <c r="AI888">
        <f t="shared" si="373"/>
        <v>0.47126919756722807</v>
      </c>
      <c r="AJ888">
        <f t="shared" ca="1" si="374"/>
        <v>0.31735408006536181</v>
      </c>
      <c r="AK888">
        <f t="shared" ca="1" si="375"/>
        <v>0.3353340194034406</v>
      </c>
      <c r="AL888">
        <f t="shared" ca="1" si="376"/>
        <v>0.35345252631146318</v>
      </c>
      <c r="AM888">
        <f t="shared" ca="1" si="377"/>
        <v>0.378617603502169</v>
      </c>
      <c r="AN888">
        <f t="shared" ca="1" si="378"/>
        <v>0.44966764093989131</v>
      </c>
    </row>
    <row r="889" spans="2:40">
      <c r="B889" s="1">
        <v>44904</v>
      </c>
      <c r="C889">
        <v>264.91000000000003</v>
      </c>
      <c r="D889">
        <v>375.65</v>
      </c>
      <c r="E889">
        <v>7.6710000000000003</v>
      </c>
      <c r="F889">
        <v>619.78700000000003</v>
      </c>
      <c r="G889">
        <v>171177.9</v>
      </c>
      <c r="I889" s="14">
        <f t="shared" si="360"/>
        <v>-3.0219830505372247E-2</v>
      </c>
      <c r="J889" s="15">
        <f t="shared" si="361"/>
        <v>-5.1641949152543276E-3</v>
      </c>
      <c r="K889" s="15">
        <f t="shared" si="362"/>
        <v>5.3130148270181365E-2</v>
      </c>
      <c r="L889" s="15">
        <f t="shared" si="363"/>
        <v>3.4940069200117829E-3</v>
      </c>
      <c r="M889" s="16">
        <f t="shared" si="364"/>
        <v>8.7579984741743555E-3</v>
      </c>
      <c r="O889" s="13">
        <f t="shared" si="365"/>
        <v>5.3100324423916434E-3</v>
      </c>
      <c r="Q889" s="5">
        <f t="shared" si="366"/>
        <v>24398.925311631097</v>
      </c>
      <c r="R889" s="6">
        <f t="shared" si="367"/>
        <v>10590.791256519564</v>
      </c>
      <c r="T889" s="11">
        <f t="shared" si="368"/>
        <v>2.3037868201406964</v>
      </c>
      <c r="V889" s="9">
        <v>44904</v>
      </c>
      <c r="W889">
        <v>1035839.3385</v>
      </c>
      <c r="X889">
        <v>519766.09590000001</v>
      </c>
      <c r="Y889">
        <v>58793.389799999997</v>
      </c>
      <c r="Z889">
        <v>486434.19569999998</v>
      </c>
      <c r="AC889" s="24">
        <f t="shared" si="369"/>
        <v>-1.4225391743629046E-2</v>
      </c>
      <c r="AE889" s="5">
        <f t="shared" si="370"/>
        <v>4877.3969147469943</v>
      </c>
      <c r="AF889" s="6">
        <f t="shared" si="371"/>
        <v>10590.791256519564</v>
      </c>
      <c r="AH889" s="1">
        <f t="shared" si="372"/>
        <v>44904</v>
      </c>
      <c r="AI889">
        <f t="shared" si="373"/>
        <v>0.46053187118993844</v>
      </c>
      <c r="AJ889">
        <f t="shared" ca="1" si="374"/>
        <v>0.32127443621573065</v>
      </c>
      <c r="AK889">
        <f t="shared" ca="1" si="375"/>
        <v>0.33999755078394173</v>
      </c>
      <c r="AL889">
        <f t="shared" ca="1" si="376"/>
        <v>0.3538336124050469</v>
      </c>
      <c r="AM889">
        <f t="shared" ca="1" si="377"/>
        <v>0.38595931540263423</v>
      </c>
      <c r="AN889">
        <f t="shared" ca="1" si="378"/>
        <v>0.45423281193746501</v>
      </c>
    </row>
    <row r="890" spans="2:40">
      <c r="B890" s="1">
        <v>44911</v>
      </c>
      <c r="C890">
        <v>248.12</v>
      </c>
      <c r="D890">
        <v>346.15</v>
      </c>
      <c r="E890">
        <v>8.1379999999999999</v>
      </c>
      <c r="F890">
        <v>581.23</v>
      </c>
      <c r="G890">
        <v>165109.6</v>
      </c>
      <c r="I890" s="14">
        <f t="shared" si="360"/>
        <v>-6.3380015854441196E-2</v>
      </c>
      <c r="J890" s="15">
        <f t="shared" si="361"/>
        <v>-7.8530547051776978E-2</v>
      </c>
      <c r="K890" s="15">
        <f t="shared" si="362"/>
        <v>6.087863381566927E-2</v>
      </c>
      <c r="L890" s="15">
        <f t="shared" si="363"/>
        <v>-6.2210081850700316E-2</v>
      </c>
      <c r="M890" s="16">
        <f t="shared" si="364"/>
        <v>-3.5450253800286102E-2</v>
      </c>
      <c r="O890" s="13">
        <f t="shared" si="365"/>
        <v>-3.5810502735312305E-2</v>
      </c>
      <c r="Q890" s="5">
        <f t="shared" si="366"/>
        <v>23525.187530020252</v>
      </c>
      <c r="R890" s="6">
        <f t="shared" si="367"/>
        <v>10215.345018530094</v>
      </c>
      <c r="T890" s="11">
        <f t="shared" si="368"/>
        <v>2.3029263805918263</v>
      </c>
      <c r="V890" s="9">
        <v>44911</v>
      </c>
      <c r="W890">
        <v>970187.82479999994</v>
      </c>
      <c r="X890">
        <v>478948.58</v>
      </c>
      <c r="Y890">
        <v>62380.254399999998</v>
      </c>
      <c r="Z890">
        <v>456173.20110000001</v>
      </c>
      <c r="AC890" s="24">
        <f t="shared" si="369"/>
        <v>-6.3380039330387022E-2</v>
      </c>
      <c r="AE890" s="5">
        <f t="shared" si="370"/>
        <v>4568.2673064604214</v>
      </c>
      <c r="AF890" s="6">
        <f t="shared" si="371"/>
        <v>10215.345018530094</v>
      </c>
      <c r="AH890" s="1">
        <f t="shared" si="372"/>
        <v>44911</v>
      </c>
      <c r="AI890">
        <f t="shared" si="373"/>
        <v>0.44719657516939731</v>
      </c>
      <c r="AJ890">
        <f t="shared" ca="1" si="374"/>
        <v>0.32388158917381771</v>
      </c>
      <c r="AK890">
        <f t="shared" ca="1" si="375"/>
        <v>0.34131438104818124</v>
      </c>
      <c r="AL890">
        <f t="shared" ca="1" si="376"/>
        <v>0.35425104397076057</v>
      </c>
      <c r="AM890">
        <f t="shared" ca="1" si="377"/>
        <v>0.40545268851936306</v>
      </c>
      <c r="AN890">
        <f t="shared" ca="1" si="378"/>
        <v>0.45523680642892173</v>
      </c>
    </row>
    <row r="891" spans="2:40">
      <c r="B891" s="1">
        <v>44918</v>
      </c>
      <c r="C891">
        <v>302.98</v>
      </c>
      <c r="D891">
        <v>401.65</v>
      </c>
      <c r="E891">
        <v>8.7100000000000009</v>
      </c>
      <c r="F891">
        <v>697.09199999999998</v>
      </c>
      <c r="G891">
        <v>187784</v>
      </c>
      <c r="I891" s="14">
        <f t="shared" si="360"/>
        <v>0.22110269224568757</v>
      </c>
      <c r="J891" s="15">
        <f t="shared" si="361"/>
        <v>0.16033511483460927</v>
      </c>
      <c r="K891" s="15">
        <f t="shared" si="362"/>
        <v>7.0287539936102261E-2</v>
      </c>
      <c r="L891" s="15">
        <f t="shared" si="363"/>
        <v>0.19933933210605081</v>
      </c>
      <c r="M891" s="16">
        <f t="shared" si="364"/>
        <v>0.1373293860562923</v>
      </c>
      <c r="O891" s="13">
        <f t="shared" si="365"/>
        <v>0.16276616978061248</v>
      </c>
      <c r="Q891" s="5">
        <f t="shared" si="366"/>
        <v>27354.292197652274</v>
      </c>
      <c r="R891" s="6">
        <f t="shared" si="367"/>
        <v>11618.212078278035</v>
      </c>
      <c r="T891" s="11">
        <f t="shared" si="368"/>
        <v>2.3544321633442351</v>
      </c>
      <c r="V891" s="9">
        <v>44918</v>
      </c>
      <c r="W891">
        <v>1184698.9649</v>
      </c>
      <c r="X891">
        <v>555740.85560000001</v>
      </c>
      <c r="Y891">
        <v>63315.958200000001</v>
      </c>
      <c r="Z891">
        <v>547106.73699999996</v>
      </c>
      <c r="AC891" s="24">
        <f t="shared" si="369"/>
        <v>0.19648484208624856</v>
      </c>
      <c r="AE891" s="5">
        <f t="shared" si="370"/>
        <v>5465.8625867780693</v>
      </c>
      <c r="AF891" s="6">
        <f t="shared" si="371"/>
        <v>11618.212078278035</v>
      </c>
      <c r="AH891" s="1">
        <f t="shared" si="372"/>
        <v>44918</v>
      </c>
      <c r="AI891">
        <f t="shared" si="373"/>
        <v>0.47045643081324945</v>
      </c>
      <c r="AJ891">
        <f t="shared" ca="1" si="374"/>
        <v>0.32537326911223413</v>
      </c>
      <c r="AK891">
        <f t="shared" ca="1" si="375"/>
        <v>0.34142231263128309</v>
      </c>
      <c r="AL891">
        <f t="shared" ca="1" si="376"/>
        <v>0.35473889813347881</v>
      </c>
      <c r="AM891">
        <f t="shared" ca="1" si="377"/>
        <v>0.41104838742093164</v>
      </c>
      <c r="AN891">
        <f t="shared" ca="1" si="378"/>
        <v>0.45523680642892173</v>
      </c>
    </row>
    <row r="892" spans="2:40">
      <c r="B892" s="1">
        <v>44925</v>
      </c>
      <c r="C892">
        <v>314.73500000000001</v>
      </c>
      <c r="D892">
        <v>439.9</v>
      </c>
      <c r="E892">
        <v>8.56</v>
      </c>
      <c r="F892">
        <v>777.89800000000002</v>
      </c>
      <c r="G892">
        <v>202085.1</v>
      </c>
      <c r="I892" s="14">
        <f t="shared" si="360"/>
        <v>3.879794045811602E-2</v>
      </c>
      <c r="J892" s="15">
        <f t="shared" si="361"/>
        <v>9.5232167309846849E-2</v>
      </c>
      <c r="K892" s="15">
        <f t="shared" si="362"/>
        <v>-1.7221584385763489E-2</v>
      </c>
      <c r="L892" s="15">
        <f t="shared" si="363"/>
        <v>0.11591870226598511</v>
      </c>
      <c r="M892" s="16">
        <f t="shared" si="364"/>
        <v>7.6157180590465723E-2</v>
      </c>
      <c r="O892" s="13">
        <f t="shared" si="365"/>
        <v>5.8181806412046122E-2</v>
      </c>
      <c r="Q892" s="5">
        <f t="shared" si="366"/>
        <v>28945.814330834619</v>
      </c>
      <c r="R892" s="6">
        <f t="shared" si="367"/>
        <v>12503.022353661785</v>
      </c>
      <c r="T892" s="11">
        <f t="shared" si="368"/>
        <v>2.3151053810886935</v>
      </c>
      <c r="V892" s="9">
        <v>44925</v>
      </c>
      <c r="W892">
        <v>1230662.8448000001</v>
      </c>
      <c r="X892">
        <v>608665.26170000003</v>
      </c>
      <c r="Y892">
        <v>62224.303800000002</v>
      </c>
      <c r="Z892">
        <v>610526.85609999998</v>
      </c>
      <c r="AC892" s="24">
        <f t="shared" si="369"/>
        <v>6.857814389511617E-2</v>
      </c>
      <c r="AE892" s="5">
        <f t="shared" si="370"/>
        <v>5840.7012977650675</v>
      </c>
      <c r="AF892" s="6">
        <f t="shared" si="371"/>
        <v>12503.022353661785</v>
      </c>
      <c r="AH892" s="1">
        <f t="shared" si="372"/>
        <v>44925</v>
      </c>
      <c r="AI892">
        <f t="shared" si="373"/>
        <v>0.46714315407542156</v>
      </c>
      <c r="AJ892">
        <f t="shared" ca="1" si="374"/>
        <v>0.32607195877375095</v>
      </c>
      <c r="AK892">
        <f t="shared" ca="1" si="375"/>
        <v>0.34336157218217034</v>
      </c>
      <c r="AL892">
        <f t="shared" ca="1" si="376"/>
        <v>0.35500697107608509</v>
      </c>
      <c r="AM892">
        <f t="shared" ca="1" si="377"/>
        <v>0.41740166870902007</v>
      </c>
      <c r="AN892">
        <f t="shared" ca="1" si="378"/>
        <v>0.46000834598011348</v>
      </c>
    </row>
    <row r="893" spans="2:40">
      <c r="B893" s="1">
        <v>44932</v>
      </c>
      <c r="C893">
        <v>320.58</v>
      </c>
      <c r="D893">
        <v>453.6</v>
      </c>
      <c r="E893">
        <v>8.4309999999999992</v>
      </c>
      <c r="F893">
        <v>794.827</v>
      </c>
      <c r="G893">
        <v>213794.3</v>
      </c>
      <c r="I893" s="14">
        <f t="shared" si="360"/>
        <v>1.8571178928304732E-2</v>
      </c>
      <c r="J893" s="15">
        <f t="shared" si="361"/>
        <v>3.1143441691293683E-2</v>
      </c>
      <c r="K893" s="15">
        <f t="shared" si="362"/>
        <v>-1.5070093457944078E-2</v>
      </c>
      <c r="L893" s="15">
        <f t="shared" si="363"/>
        <v>2.1762493283181028E-2</v>
      </c>
      <c r="M893" s="16">
        <f t="shared" si="364"/>
        <v>5.7941926445838732E-2</v>
      </c>
      <c r="O893" s="13">
        <f t="shared" si="365"/>
        <v>1.4101755111208841E-2</v>
      </c>
      <c r="Q893" s="5">
        <f t="shared" si="366"/>
        <v>29354.001116022566</v>
      </c>
      <c r="R893" s="6">
        <f t="shared" si="367"/>
        <v>13227.471555228334</v>
      </c>
      <c r="T893" s="11">
        <f t="shared" si="368"/>
        <v>2.2191694756977198</v>
      </c>
      <c r="V893" s="9">
        <v>44932</v>
      </c>
      <c r="W893">
        <v>1253517.7046999999</v>
      </c>
      <c r="X893">
        <v>627621.19279999996</v>
      </c>
      <c r="Y893">
        <v>61288.599900000001</v>
      </c>
      <c r="Z893">
        <v>623813.08880000003</v>
      </c>
      <c r="AC893" s="24">
        <f t="shared" si="369"/>
        <v>2.1559690505920437E-2</v>
      </c>
      <c r="AE893" s="5">
        <f t="shared" si="370"/>
        <v>5966.6250100824091</v>
      </c>
      <c r="AF893" s="6">
        <f t="shared" si="371"/>
        <v>13227.471555228334</v>
      </c>
      <c r="AH893" s="1">
        <f t="shared" si="372"/>
        <v>44932</v>
      </c>
      <c r="AI893">
        <f t="shared" si="373"/>
        <v>0.45107827185037652</v>
      </c>
      <c r="AJ893">
        <f t="shared" ca="1" si="374"/>
        <v>0.32705441551237563</v>
      </c>
      <c r="AK893">
        <f t="shared" ca="1" si="375"/>
        <v>0.34423801755973277</v>
      </c>
      <c r="AL893">
        <f t="shared" ca="1" si="376"/>
        <v>0.35591674422716346</v>
      </c>
      <c r="AM893">
        <f t="shared" ca="1" si="377"/>
        <v>0.42766099060954266</v>
      </c>
      <c r="AN893">
        <f t="shared" ca="1" si="378"/>
        <v>0.46272653803732355</v>
      </c>
    </row>
    <row r="894" spans="2:40">
      <c r="B894" s="1">
        <v>44939</v>
      </c>
      <c r="C894">
        <v>387.03500000000003</v>
      </c>
      <c r="D894">
        <v>487.9</v>
      </c>
      <c r="E894">
        <v>9.01</v>
      </c>
      <c r="F894">
        <v>800.726</v>
      </c>
      <c r="G894">
        <v>242154.5</v>
      </c>
      <c r="I894" s="14">
        <f t="shared" si="360"/>
        <v>0.20729615072680785</v>
      </c>
      <c r="J894" s="15">
        <f t="shared" si="361"/>
        <v>7.5617283950617287E-2</v>
      </c>
      <c r="K894" s="15">
        <f t="shared" si="362"/>
        <v>6.8675127505634093E-2</v>
      </c>
      <c r="L894" s="15">
        <f t="shared" si="363"/>
        <v>7.4217408316525901E-3</v>
      </c>
      <c r="M894" s="16">
        <f t="shared" si="364"/>
        <v>0.13265180596489246</v>
      </c>
      <c r="O894" s="13">
        <f t="shared" si="365"/>
        <v>8.9752575753677954E-2</v>
      </c>
      <c r="Q894" s="5">
        <f t="shared" si="366"/>
        <v>31988.598324861927</v>
      </c>
      <c r="R894" s="6">
        <f t="shared" si="367"/>
        <v>14982.119545378617</v>
      </c>
      <c r="T894" s="11">
        <f t="shared" si="368"/>
        <v>2.135118347438973</v>
      </c>
      <c r="V894" s="9">
        <v>44939</v>
      </c>
      <c r="W894">
        <v>1513367.0996999999</v>
      </c>
      <c r="X894">
        <v>675080.20279999997</v>
      </c>
      <c r="Y894">
        <v>65499.267099999997</v>
      </c>
      <c r="Z894">
        <v>628442.56929999997</v>
      </c>
      <c r="AC894" s="24">
        <f t="shared" si="369"/>
        <v>0.12319467948053012</v>
      </c>
      <c r="AE894" s="5">
        <f t="shared" si="370"/>
        <v>6701.681465780026</v>
      </c>
      <c r="AF894" s="6">
        <f t="shared" si="371"/>
        <v>14982.119545378617</v>
      </c>
      <c r="AH894" s="1">
        <f t="shared" si="372"/>
        <v>44939</v>
      </c>
      <c r="AI894">
        <f t="shared" si="373"/>
        <v>0.44731197381529536</v>
      </c>
      <c r="AJ894">
        <f t="shared" ca="1" si="374"/>
        <v>0.32762410497262723</v>
      </c>
      <c r="AK894">
        <f t="shared" ca="1" si="375"/>
        <v>0.34452561863956016</v>
      </c>
      <c r="AL894">
        <f t="shared" ca="1" si="376"/>
        <v>0.3580380023305923</v>
      </c>
      <c r="AM894">
        <f t="shared" ca="1" si="377"/>
        <v>0.44238343942416891</v>
      </c>
      <c r="AN894">
        <f t="shared" ca="1" si="378"/>
        <v>0.46272653803732355</v>
      </c>
    </row>
    <row r="895" spans="2:40">
      <c r="B895" s="1">
        <v>44946</v>
      </c>
      <c r="C895">
        <v>430.24</v>
      </c>
      <c r="D895">
        <v>495</v>
      </c>
      <c r="E895">
        <v>9.0960000000000001</v>
      </c>
      <c r="F895">
        <v>730.18200000000002</v>
      </c>
      <c r="G895">
        <v>247680</v>
      </c>
      <c r="I895" s="14">
        <f t="shared" si="360"/>
        <v>0.11163073107083332</v>
      </c>
      <c r="J895" s="15">
        <f t="shared" si="361"/>
        <v>1.4552162328345997E-2</v>
      </c>
      <c r="K895" s="15">
        <f t="shared" si="362"/>
        <v>9.5449500554938282E-3</v>
      </c>
      <c r="L895" s="15">
        <f t="shared" si="363"/>
        <v>-8.8100049205346087E-2</v>
      </c>
      <c r="M895" s="16">
        <f t="shared" si="364"/>
        <v>2.281807688892834E-2</v>
      </c>
      <c r="O895" s="13">
        <f t="shared" si="365"/>
        <v>1.1906948562331765E-2</v>
      </c>
      <c r="Q895" s="5">
        <f t="shared" si="366"/>
        <v>32369.484919697148</v>
      </c>
      <c r="R895" s="6">
        <f t="shared" si="367"/>
        <v>15323.982701124181</v>
      </c>
      <c r="T895" s="11">
        <f t="shared" si="368"/>
        <v>2.1123415205449492</v>
      </c>
      <c r="V895" s="9">
        <v>44946</v>
      </c>
      <c r="W895">
        <v>1682305.3755000001</v>
      </c>
      <c r="X895">
        <v>684904.07949999999</v>
      </c>
      <c r="Y895">
        <v>66123.069699999993</v>
      </c>
      <c r="Z895">
        <v>573076.99349999998</v>
      </c>
      <c r="AC895" s="24">
        <f t="shared" si="369"/>
        <v>4.3027333365633955E-2</v>
      </c>
      <c r="AE895" s="5">
        <f t="shared" si="370"/>
        <v>6990.0369483184331</v>
      </c>
      <c r="AF895" s="6">
        <f t="shared" si="371"/>
        <v>15323.982701124181</v>
      </c>
      <c r="AH895" s="1">
        <f t="shared" si="372"/>
        <v>44946</v>
      </c>
      <c r="AI895">
        <f t="shared" si="373"/>
        <v>0.45615014612393412</v>
      </c>
      <c r="AJ895">
        <f t="shared" ca="1" si="374"/>
        <v>0.33212258660026905</v>
      </c>
      <c r="AK895">
        <f t="shared" ca="1" si="375"/>
        <v>0.34467990217745453</v>
      </c>
      <c r="AL895">
        <f t="shared" ca="1" si="376"/>
        <v>0.35997685192036222</v>
      </c>
      <c r="AM895">
        <f t="shared" ca="1" si="377"/>
        <v>0.44652506225176947</v>
      </c>
      <c r="AN895">
        <f t="shared" ca="1" si="378"/>
        <v>0.46272653803732355</v>
      </c>
    </row>
    <row r="896" spans="2:40">
      <c r="B896" s="1">
        <v>44953</v>
      </c>
      <c r="C896">
        <v>425.81</v>
      </c>
      <c r="D896">
        <v>501.2</v>
      </c>
      <c r="E896">
        <v>9.01</v>
      </c>
      <c r="F896">
        <v>793.43600000000004</v>
      </c>
      <c r="G896">
        <v>254295.4</v>
      </c>
      <c r="I896" s="14">
        <f t="shared" ref="I896:I959" si="379">+C896/C895-1</f>
        <v>-1.0296578653774646E-2</v>
      </c>
      <c r="J896" s="15">
        <f t="shared" ref="J896:J959" si="380">+D896/D895-1</f>
        <v>1.2525252525252606E-2</v>
      </c>
      <c r="K896" s="15">
        <f t="shared" ref="K896:K959" si="381">+E896/E895-1</f>
        <v>-9.454705364995597E-3</v>
      </c>
      <c r="L896" s="15">
        <f t="shared" ref="L896:L959" si="382">+F896/F895-1</f>
        <v>8.662771747317799E-2</v>
      </c>
      <c r="M896" s="16">
        <f t="shared" ref="M896:M959" si="383">+G896/G895-1</f>
        <v>2.6709463824289292E-2</v>
      </c>
      <c r="O896" s="13">
        <f t="shared" ref="O896:O959" si="384">+AVERAGE(I896:L896)</f>
        <v>1.9850421494915088E-2</v>
      </c>
      <c r="Q896" s="5">
        <f t="shared" ref="Q896:Q959" si="385">+Q895*(1+O896)</f>
        <v>33012.032838926432</v>
      </c>
      <c r="R896" s="6">
        <f t="shared" ref="R896:R959" si="386">+R895*(1+M896)</f>
        <v>15733.278062723894</v>
      </c>
      <c r="T896" s="11">
        <f t="shared" ref="T896:T959" si="387">+Q896/R896</f>
        <v>2.0982297972054704</v>
      </c>
      <c r="V896" s="9">
        <v>44953</v>
      </c>
      <c r="W896">
        <v>1664983.3858</v>
      </c>
      <c r="X896">
        <v>693482.67599999998</v>
      </c>
      <c r="Y896">
        <v>65499.267099999997</v>
      </c>
      <c r="Z896">
        <v>622721.58519999997</v>
      </c>
      <c r="AC896" s="24">
        <f t="shared" ref="AC896:AC959" si="388">+SUMPRODUCT(I896:L896,W895:Z895)/SUM(W895:AA895)</f>
        <v>1.3396639556402546E-2</v>
      </c>
      <c r="AE896" s="5">
        <f t="shared" ref="AE896:AE959" si="389">+AE895*(1+AC896)</f>
        <v>7083.6799538009909</v>
      </c>
      <c r="AF896" s="6">
        <f t="shared" ref="AF896:AF959" si="390">+AF895*(1+M896)</f>
        <v>15733.278062723894</v>
      </c>
      <c r="AH896" s="1">
        <f t="shared" ref="AH896:AH959" si="391">+B896</f>
        <v>44953</v>
      </c>
      <c r="AI896">
        <f t="shared" ref="AI896:AI959" si="392">+(AE896/$AE$6)/(AF896/$AF$6)</f>
        <v>0.45023547702903799</v>
      </c>
      <c r="AJ896">
        <f t="shared" ref="AJ896:AJ959" ca="1" si="393">+_xlfn.PERCENTILE.INC(OFFSET(AI896,-52,0,52,1),0.1)</f>
        <v>0.33702630118856458</v>
      </c>
      <c r="AK896">
        <f t="shared" ref="AK896:AK959" ca="1" si="394">+_xlfn.PERCENTILE.INC(OFFSET(AI896,-52,0,52,1),0.25)</f>
        <v>0.34531502791865842</v>
      </c>
      <c r="AL896">
        <f t="shared" ref="AL896:AL959" ca="1" si="395">+_xlfn.PERCENTILE.INC(OFFSET(AI896,-52,0,52,1),0.5)</f>
        <v>0.36082894509369312</v>
      </c>
      <c r="AM896">
        <f t="shared" ref="AM896:AM959" ca="1" si="396">+_xlfn.PERCENTILE.INC(OFFSET(AI896,-52,0,52,1),0.75)</f>
        <v>0.4472254248308718</v>
      </c>
      <c r="AN896">
        <f t="shared" ref="AN896:AN959" ca="1" si="397">+_xlfn.PERCENTILE.INC(OFFSET(AI896,-52,0,52,1),0.9)</f>
        <v>0.46272653803732355</v>
      </c>
    </row>
    <row r="897" spans="2:40">
      <c r="B897" s="1">
        <v>44960</v>
      </c>
      <c r="C897">
        <v>409.92</v>
      </c>
      <c r="D897">
        <v>473</v>
      </c>
      <c r="E897">
        <v>9.0960000000000001</v>
      </c>
      <c r="F897">
        <v>738.67</v>
      </c>
      <c r="G897">
        <v>239370</v>
      </c>
      <c r="I897" s="14">
        <f t="shared" si="379"/>
        <v>-3.7317113266480351E-2</v>
      </c>
      <c r="J897" s="15">
        <f t="shared" si="380"/>
        <v>-5.6264964086193081E-2</v>
      </c>
      <c r="K897" s="15">
        <f t="shared" si="381"/>
        <v>9.5449500554938282E-3</v>
      </c>
      <c r="L897" s="15">
        <f t="shared" si="382"/>
        <v>-6.9023840612223331E-2</v>
      </c>
      <c r="M897" s="16">
        <f t="shared" si="383"/>
        <v>-5.8693157642647042E-2</v>
      </c>
      <c r="O897" s="13">
        <f t="shared" si="384"/>
        <v>-3.8265241977350734E-2</v>
      </c>
      <c r="Q897" s="5">
        <f t="shared" si="385"/>
        <v>31748.819414180663</v>
      </c>
      <c r="R897" s="6">
        <f t="shared" si="386"/>
        <v>14809.84229315284</v>
      </c>
      <c r="T897" s="11">
        <f t="shared" si="387"/>
        <v>2.1437648548667778</v>
      </c>
      <c r="V897" s="9">
        <v>44960</v>
      </c>
      <c r="W897">
        <v>1602851.0122</v>
      </c>
      <c r="X897">
        <v>654463.89820000005</v>
      </c>
      <c r="Y897">
        <v>66123.069699999993</v>
      </c>
      <c r="Z897">
        <v>579738.92879999999</v>
      </c>
      <c r="AC897" s="24">
        <f t="shared" si="388"/>
        <v>-4.7103166065270395E-2</v>
      </c>
      <c r="AE897" s="5">
        <f t="shared" si="389"/>
        <v>6750.0162005838756</v>
      </c>
      <c r="AF897" s="6">
        <f t="shared" si="390"/>
        <v>14809.84229315284</v>
      </c>
      <c r="AH897" s="1">
        <f t="shared" si="391"/>
        <v>44960</v>
      </c>
      <c r="AI897">
        <f t="shared" si="392"/>
        <v>0.45577907360327991</v>
      </c>
      <c r="AJ897">
        <f t="shared" ca="1" si="393"/>
        <v>0.34116354468429938</v>
      </c>
      <c r="AK897">
        <f t="shared" ca="1" si="394"/>
        <v>0.34637182421634494</v>
      </c>
      <c r="AL897">
        <f t="shared" ca="1" si="395"/>
        <v>0.36140410579219495</v>
      </c>
      <c r="AM897">
        <f t="shared" ca="1" si="396"/>
        <v>0.44799440216109243</v>
      </c>
      <c r="AN897">
        <f t="shared" ca="1" si="397"/>
        <v>0.46272653803732355</v>
      </c>
    </row>
    <row r="898" spans="2:40">
      <c r="B898" s="1">
        <v>44967</v>
      </c>
      <c r="C898">
        <v>430.13</v>
      </c>
      <c r="D898">
        <v>488</v>
      </c>
      <c r="E898">
        <v>9.8680000000000003</v>
      </c>
      <c r="F898">
        <v>807.34299999999996</v>
      </c>
      <c r="G898">
        <v>249897.5</v>
      </c>
      <c r="I898" s="14">
        <f t="shared" si="379"/>
        <v>4.9302302888368343E-2</v>
      </c>
      <c r="J898" s="15">
        <f t="shared" si="380"/>
        <v>3.1712473572938604E-2</v>
      </c>
      <c r="K898" s="15">
        <f t="shared" si="381"/>
        <v>8.4872471416006956E-2</v>
      </c>
      <c r="L898" s="15">
        <f t="shared" si="382"/>
        <v>9.2968443283198088E-2</v>
      </c>
      <c r="M898" s="16">
        <f t="shared" si="383"/>
        <v>4.398003091448377E-2</v>
      </c>
      <c r="O898" s="13">
        <f t="shared" si="384"/>
        <v>6.4713922790127998E-2</v>
      </c>
      <c r="Q898" s="5">
        <f t="shared" si="385"/>
        <v>33803.410062427669</v>
      </c>
      <c r="R898" s="6">
        <f t="shared" si="386"/>
        <v>15461.179615044332</v>
      </c>
      <c r="T898" s="11">
        <f t="shared" si="387"/>
        <v>2.186340945779818</v>
      </c>
      <c r="V898" s="9">
        <v>44967</v>
      </c>
      <c r="W898">
        <v>1681875.2583000001</v>
      </c>
      <c r="X898">
        <v>675218.56720000005</v>
      </c>
      <c r="Y898">
        <v>71737.292600000001</v>
      </c>
      <c r="Z898">
        <v>633636.62060000002</v>
      </c>
      <c r="AC898" s="24">
        <f t="shared" si="388"/>
        <v>5.4866917940984999E-2</v>
      </c>
      <c r="AE898" s="5">
        <f t="shared" si="389"/>
        <v>7120.3687855616308</v>
      </c>
      <c r="AF898" s="6">
        <f t="shared" si="390"/>
        <v>15461.179615044332</v>
      </c>
      <c r="AH898" s="1">
        <f t="shared" si="391"/>
        <v>44967</v>
      </c>
      <c r="AI898">
        <f t="shared" si="392"/>
        <v>0.46053205271823072</v>
      </c>
      <c r="AJ898">
        <f t="shared" ca="1" si="393"/>
        <v>0.34137905071388874</v>
      </c>
      <c r="AK898">
        <f t="shared" ca="1" si="394"/>
        <v>0.34803363642875151</v>
      </c>
      <c r="AL898">
        <f t="shared" ca="1" si="395"/>
        <v>0.36297058502635093</v>
      </c>
      <c r="AM898">
        <f t="shared" ca="1" si="396"/>
        <v>0.45009013465612224</v>
      </c>
      <c r="AN898">
        <f t="shared" ca="1" si="397"/>
        <v>0.46272653803732355</v>
      </c>
    </row>
    <row r="899" spans="2:40">
      <c r="B899" s="1">
        <v>44974</v>
      </c>
      <c r="C899">
        <v>424.01499999999999</v>
      </c>
      <c r="D899">
        <v>493.85</v>
      </c>
      <c r="E899">
        <v>9.5250000000000004</v>
      </c>
      <c r="F899">
        <v>804.65800000000002</v>
      </c>
      <c r="G899">
        <v>248979.4</v>
      </c>
      <c r="I899" s="14">
        <f t="shared" si="379"/>
        <v>-1.421663218096858E-2</v>
      </c>
      <c r="J899" s="15">
        <f t="shared" si="380"/>
        <v>1.1987704918032804E-2</v>
      </c>
      <c r="K899" s="15">
        <f t="shared" si="381"/>
        <v>-3.4758816376165402E-2</v>
      </c>
      <c r="L899" s="15">
        <f t="shared" si="382"/>
        <v>-3.3257240107363861E-3</v>
      </c>
      <c r="M899" s="16">
        <f t="shared" si="383"/>
        <v>-3.673906301583707E-3</v>
      </c>
      <c r="O899" s="13">
        <f t="shared" si="384"/>
        <v>-1.0078366912459391E-2</v>
      </c>
      <c r="Q899" s="5">
        <f t="shared" si="385"/>
        <v>33462.726892926206</v>
      </c>
      <c r="R899" s="6">
        <f t="shared" si="386"/>
        <v>15404.376689826702</v>
      </c>
      <c r="T899" s="11">
        <f t="shared" si="387"/>
        <v>2.1722869783511287</v>
      </c>
      <c r="V899" s="9">
        <v>44974</v>
      </c>
      <c r="W899">
        <v>1657964.6564</v>
      </c>
      <c r="X899">
        <v>683312.88820000004</v>
      </c>
      <c r="Y899">
        <v>69242.082399999999</v>
      </c>
      <c r="Z899">
        <v>631528.88959999999</v>
      </c>
      <c r="AC899" s="24">
        <f t="shared" si="388"/>
        <v>-6.6668734591917647E-3</v>
      </c>
      <c r="AE899" s="5">
        <f t="shared" si="389"/>
        <v>7072.898187885512</v>
      </c>
      <c r="AF899" s="6">
        <f t="shared" si="390"/>
        <v>15404.376689826702</v>
      </c>
      <c r="AH899" s="1">
        <f t="shared" si="391"/>
        <v>44974</v>
      </c>
      <c r="AI899">
        <f t="shared" si="392"/>
        <v>0.45914861278071495</v>
      </c>
      <c r="AJ899">
        <f t="shared" ca="1" si="393"/>
        <v>0.34169530121053282</v>
      </c>
      <c r="AK899">
        <f t="shared" ca="1" si="394"/>
        <v>0.34961570283093735</v>
      </c>
      <c r="AL899">
        <f t="shared" ca="1" si="395"/>
        <v>0.36750024767531486</v>
      </c>
      <c r="AM899">
        <f t="shared" ca="1" si="396"/>
        <v>0.45044617573437262</v>
      </c>
      <c r="AN899">
        <f t="shared" ca="1" si="397"/>
        <v>0.46272655619015274</v>
      </c>
    </row>
    <row r="900" spans="2:40">
      <c r="B900" s="1">
        <v>44981</v>
      </c>
      <c r="C900">
        <v>436.39</v>
      </c>
      <c r="D900">
        <v>484.95</v>
      </c>
      <c r="E900">
        <v>10.083</v>
      </c>
      <c r="F900">
        <v>805.90499999999997</v>
      </c>
      <c r="G900">
        <v>248324.7</v>
      </c>
      <c r="I900" s="14">
        <f t="shared" si="379"/>
        <v>2.9185288256311726E-2</v>
      </c>
      <c r="J900" s="15">
        <f t="shared" si="380"/>
        <v>-1.8021666497924582E-2</v>
      </c>
      <c r="K900" s="15">
        <f t="shared" si="381"/>
        <v>5.8582677165354369E-2</v>
      </c>
      <c r="L900" s="15">
        <f t="shared" si="382"/>
        <v>1.5497267161947992E-3</v>
      </c>
      <c r="M900" s="16">
        <f t="shared" si="383"/>
        <v>-2.6295348129201646E-3</v>
      </c>
      <c r="O900" s="13">
        <f t="shared" si="384"/>
        <v>1.7824006409984078E-2</v>
      </c>
      <c r="Q900" s="5">
        <f t="shared" si="385"/>
        <v>34059.166751561272</v>
      </c>
      <c r="R900" s="6">
        <f t="shared" si="386"/>
        <v>15363.870345049467</v>
      </c>
      <c r="T900" s="11">
        <f t="shared" si="387"/>
        <v>2.2168350803959882</v>
      </c>
      <c r="V900" s="9">
        <v>44981</v>
      </c>
      <c r="W900">
        <v>1706352.8328</v>
      </c>
      <c r="X900">
        <v>670998.45120000001</v>
      </c>
      <c r="Y900">
        <v>73296.798899999994</v>
      </c>
      <c r="Z900">
        <v>632507.47900000005</v>
      </c>
      <c r="AC900" s="24">
        <f t="shared" si="388"/>
        <v>1.3513533054574959E-2</v>
      </c>
      <c r="AE900" s="5">
        <f t="shared" si="389"/>
        <v>7168.4780313391466</v>
      </c>
      <c r="AF900" s="6">
        <f t="shared" si="390"/>
        <v>15363.870345049467</v>
      </c>
      <c r="AH900" s="1">
        <f t="shared" si="391"/>
        <v>44981</v>
      </c>
      <c r="AI900">
        <f t="shared" si="392"/>
        <v>0.46658022167239704</v>
      </c>
      <c r="AJ900">
        <f t="shared" ca="1" si="393"/>
        <v>0.34403385522305785</v>
      </c>
      <c r="AK900">
        <f t="shared" ca="1" si="394"/>
        <v>0.35239709270303676</v>
      </c>
      <c r="AL900">
        <f t="shared" ca="1" si="395"/>
        <v>0.37451393908100616</v>
      </c>
      <c r="AM900">
        <f t="shared" ca="1" si="396"/>
        <v>0.45198332700378702</v>
      </c>
      <c r="AN900">
        <f t="shared" ca="1" si="397"/>
        <v>0.46272655619015274</v>
      </c>
    </row>
    <row r="901" spans="2:40">
      <c r="B901" s="1">
        <v>44988</v>
      </c>
      <c r="C901">
        <v>442.89499999999998</v>
      </c>
      <c r="D901">
        <v>485.2</v>
      </c>
      <c r="E901">
        <v>10.962</v>
      </c>
      <c r="F901">
        <v>764.471</v>
      </c>
      <c r="G901">
        <v>245865.2</v>
      </c>
      <c r="I901" s="14">
        <f t="shared" si="379"/>
        <v>1.4906391072206038E-2</v>
      </c>
      <c r="J901" s="15">
        <f t="shared" si="380"/>
        <v>5.155170636148565E-4</v>
      </c>
      <c r="K901" s="15">
        <f t="shared" si="381"/>
        <v>8.7176435584647383E-2</v>
      </c>
      <c r="L901" s="15">
        <f t="shared" si="382"/>
        <v>-5.1413007736643812E-2</v>
      </c>
      <c r="M901" s="16">
        <f t="shared" si="383"/>
        <v>-9.904371172098414E-3</v>
      </c>
      <c r="O901" s="13">
        <f t="shared" si="384"/>
        <v>1.2796333995956116E-2</v>
      </c>
      <c r="Q901" s="5">
        <f t="shared" si="385"/>
        <v>34494.999224938212</v>
      </c>
      <c r="R901" s="6">
        <f t="shared" si="386"/>
        <v>15211.700870512101</v>
      </c>
      <c r="T901" s="11">
        <f t="shared" si="387"/>
        <v>2.2676622107266655</v>
      </c>
      <c r="V901" s="9">
        <v>44988</v>
      </c>
      <c r="W901">
        <v>1731788.3955000001</v>
      </c>
      <c r="X901">
        <v>671344.36230000004</v>
      </c>
      <c r="Y901">
        <v>79690.774999999994</v>
      </c>
      <c r="Z901">
        <v>599988.20129999996</v>
      </c>
      <c r="AC901" s="24">
        <f t="shared" si="388"/>
        <v>-1.1283389771447284E-4</v>
      </c>
      <c r="AE901" s="5">
        <f t="shared" si="389"/>
        <v>7167.6691840221902</v>
      </c>
      <c r="AF901" s="6">
        <f t="shared" si="390"/>
        <v>15211.700870512101</v>
      </c>
      <c r="AH901" s="1">
        <f t="shared" si="391"/>
        <v>44988</v>
      </c>
      <c r="AI901">
        <f t="shared" si="392"/>
        <v>0.47119446043780189</v>
      </c>
      <c r="AJ901">
        <f t="shared" ca="1" si="393"/>
        <v>0.34434441848260139</v>
      </c>
      <c r="AK901">
        <f t="shared" ca="1" si="394"/>
        <v>0.3535790710241451</v>
      </c>
      <c r="AL901">
        <f t="shared" ca="1" si="395"/>
        <v>0.37905153841765682</v>
      </c>
      <c r="AM901">
        <f t="shared" ca="1" si="396"/>
        <v>0.45484802412093606</v>
      </c>
      <c r="AN901">
        <f t="shared" ca="1" si="397"/>
        <v>0.46621923849608288</v>
      </c>
    </row>
    <row r="902" spans="2:40">
      <c r="B902" s="1">
        <v>44995</v>
      </c>
      <c r="C902">
        <v>423.2</v>
      </c>
      <c r="D902">
        <v>470.5</v>
      </c>
      <c r="E902">
        <v>10.598000000000001</v>
      </c>
      <c r="F902">
        <v>747.25400000000002</v>
      </c>
      <c r="G902">
        <v>236419.4</v>
      </c>
      <c r="I902" s="14">
        <f t="shared" si="379"/>
        <v>-4.4468779281771065E-2</v>
      </c>
      <c r="J902" s="15">
        <f t="shared" si="380"/>
        <v>-3.0296784830997514E-2</v>
      </c>
      <c r="K902" s="15">
        <f t="shared" si="381"/>
        <v>-3.3205619412515874E-2</v>
      </c>
      <c r="L902" s="15">
        <f t="shared" si="382"/>
        <v>-2.2521456013373964E-2</v>
      </c>
      <c r="M902" s="16">
        <f t="shared" si="383"/>
        <v>-3.8418613126217194E-2</v>
      </c>
      <c r="O902" s="13">
        <f t="shared" si="384"/>
        <v>-3.2623159884664604E-2</v>
      </c>
      <c r="Q902" s="5">
        <f t="shared" si="385"/>
        <v>33369.663350001669</v>
      </c>
      <c r="R902" s="6">
        <f t="shared" si="386"/>
        <v>14627.288419776154</v>
      </c>
      <c r="T902" s="11">
        <f t="shared" si="387"/>
        <v>2.2813294161128148</v>
      </c>
      <c r="V902" s="9">
        <v>44995</v>
      </c>
      <c r="W902">
        <v>1654777.8795</v>
      </c>
      <c r="X902">
        <v>651004.78670000006</v>
      </c>
      <c r="Y902">
        <v>77039.614199999996</v>
      </c>
      <c r="Z902">
        <v>586476.14029999997</v>
      </c>
      <c r="AC902" s="24">
        <f t="shared" si="388"/>
        <v>-3.6819919876464977E-2</v>
      </c>
      <c r="AE902" s="5">
        <f t="shared" si="389"/>
        <v>6903.7561789654865</v>
      </c>
      <c r="AF902" s="6">
        <f t="shared" si="390"/>
        <v>14627.288419776154</v>
      </c>
      <c r="AH902" s="1">
        <f t="shared" si="391"/>
        <v>44995</v>
      </c>
      <c r="AI902">
        <f t="shared" si="392"/>
        <v>0.47197785268468351</v>
      </c>
      <c r="AJ902">
        <f t="shared" ca="1" si="393"/>
        <v>0.34434441848260139</v>
      </c>
      <c r="AK902">
        <f t="shared" ca="1" si="394"/>
        <v>0.35389761073915688</v>
      </c>
      <c r="AL902">
        <f t="shared" ca="1" si="395"/>
        <v>0.39199922255663588</v>
      </c>
      <c r="AM902">
        <f t="shared" ca="1" si="396"/>
        <v>0.45541723271958651</v>
      </c>
      <c r="AN902">
        <f t="shared" ca="1" si="397"/>
        <v>0.46687930007961576</v>
      </c>
    </row>
    <row r="903" spans="2:40">
      <c r="B903" s="1">
        <v>45002</v>
      </c>
      <c r="C903">
        <v>368.245</v>
      </c>
      <c r="D903">
        <v>461.65</v>
      </c>
      <c r="E903">
        <v>9.5470000000000006</v>
      </c>
      <c r="F903">
        <v>678.96500000000003</v>
      </c>
      <c r="G903">
        <v>221740.3</v>
      </c>
      <c r="I903" s="14">
        <f t="shared" si="379"/>
        <v>-0.12985586011342154</v>
      </c>
      <c r="J903" s="15">
        <f t="shared" si="380"/>
        <v>-1.8809776833156211E-2</v>
      </c>
      <c r="K903" s="15">
        <f t="shared" si="381"/>
        <v>-9.9169654651821149E-2</v>
      </c>
      <c r="L903" s="15">
        <f t="shared" si="382"/>
        <v>-9.1386596793058272E-2</v>
      </c>
      <c r="M903" s="16">
        <f t="shared" si="383"/>
        <v>-6.2089236331705489E-2</v>
      </c>
      <c r="O903" s="13">
        <f t="shared" si="384"/>
        <v>-8.4805472097864293E-2</v>
      </c>
      <c r="Q903" s="5">
        <f t="shared" si="385"/>
        <v>30539.733295857979</v>
      </c>
      <c r="R903" s="6">
        <f t="shared" si="386"/>
        <v>13719.091252188653</v>
      </c>
      <c r="T903" s="11">
        <f t="shared" si="387"/>
        <v>2.2260755274869881</v>
      </c>
      <c r="V903" s="9">
        <v>45002</v>
      </c>
      <c r="W903">
        <v>1439895.2747</v>
      </c>
      <c r="X903">
        <v>638759.53189999994</v>
      </c>
      <c r="Y903">
        <v>69398.032999999996</v>
      </c>
      <c r="Z903">
        <v>532879.55299999996</v>
      </c>
      <c r="AC903" s="24">
        <f t="shared" si="388"/>
        <v>-9.7115166357502017E-2</v>
      </c>
      <c r="AE903" s="5">
        <f t="shared" si="389"/>
        <v>6233.2967491536201</v>
      </c>
      <c r="AF903" s="6">
        <f t="shared" si="390"/>
        <v>13719.091252188653</v>
      </c>
      <c r="AH903" s="1">
        <f t="shared" si="391"/>
        <v>45002</v>
      </c>
      <c r="AI903">
        <f t="shared" si="392"/>
        <v>0.45435201461752805</v>
      </c>
      <c r="AJ903">
        <f t="shared" ca="1" si="393"/>
        <v>0.34460658983026571</v>
      </c>
      <c r="AK903">
        <f t="shared" ca="1" si="394"/>
        <v>0.35439576141950746</v>
      </c>
      <c r="AL903">
        <f t="shared" ca="1" si="395"/>
        <v>0.40682634017408686</v>
      </c>
      <c r="AM903">
        <f t="shared" ca="1" si="396"/>
        <v>0.45587184173344347</v>
      </c>
      <c r="AN903">
        <f t="shared" ca="1" si="397"/>
        <v>0.46712009176925451</v>
      </c>
    </row>
    <row r="904" spans="2:40">
      <c r="B904" s="1">
        <v>45009</v>
      </c>
      <c r="C904">
        <v>375.7</v>
      </c>
      <c r="D904">
        <v>438.1</v>
      </c>
      <c r="E904">
        <v>9.0530000000000008</v>
      </c>
      <c r="F904">
        <v>679.15599999999995</v>
      </c>
      <c r="G904">
        <v>219276.7</v>
      </c>
      <c r="I904" s="14">
        <f t="shared" si="379"/>
        <v>2.0244674062105394E-2</v>
      </c>
      <c r="J904" s="15">
        <f t="shared" si="380"/>
        <v>-5.101267193761494E-2</v>
      </c>
      <c r="K904" s="15">
        <f t="shared" si="381"/>
        <v>-5.1744003351838264E-2</v>
      </c>
      <c r="L904" s="15">
        <f t="shared" si="382"/>
        <v>2.81310524106404E-4</v>
      </c>
      <c r="M904" s="16">
        <f t="shared" si="383"/>
        <v>-1.1110294339819915E-2</v>
      </c>
      <c r="O904" s="13">
        <f t="shared" si="384"/>
        <v>-2.0557672675810351E-2</v>
      </c>
      <c r="Q904" s="5">
        <f t="shared" si="385"/>
        <v>29911.907455155186</v>
      </c>
      <c r="R904" s="6">
        <f t="shared" si="386"/>
        <v>13566.668110301989</v>
      </c>
      <c r="T904" s="11">
        <f t="shared" si="387"/>
        <v>2.2048086687136741</v>
      </c>
      <c r="V904" s="9">
        <v>45009</v>
      </c>
      <c r="W904">
        <v>1469045.4852</v>
      </c>
      <c r="X904">
        <v>606174.70149999997</v>
      </c>
      <c r="Y904">
        <v>65811.168399999995</v>
      </c>
      <c r="Z904">
        <v>533030.10519999999</v>
      </c>
      <c r="AC904" s="24">
        <f t="shared" si="388"/>
        <v>-2.5646477967043594E-3</v>
      </c>
      <c r="AE904" s="5">
        <f t="shared" si="389"/>
        <v>6217.3105383796983</v>
      </c>
      <c r="AF904" s="6">
        <f t="shared" si="390"/>
        <v>13566.668110301989</v>
      </c>
      <c r="AH904" s="1">
        <f t="shared" si="391"/>
        <v>45009</v>
      </c>
      <c r="AI904">
        <f t="shared" si="392"/>
        <v>0.45827836929677074</v>
      </c>
      <c r="AJ904">
        <f t="shared" ca="1" si="393"/>
        <v>0.34490295462349879</v>
      </c>
      <c r="AK904">
        <f t="shared" ca="1" si="394"/>
        <v>0.35483810776609109</v>
      </c>
      <c r="AL904">
        <f t="shared" ca="1" si="395"/>
        <v>0.41252313135832885</v>
      </c>
      <c r="AM904">
        <f t="shared" ca="1" si="396"/>
        <v>0.45587184173344347</v>
      </c>
      <c r="AN904">
        <f t="shared" ca="1" si="397"/>
        <v>0.46712009176925451</v>
      </c>
    </row>
    <row r="905" spans="2:40">
      <c r="B905" s="1">
        <v>45016</v>
      </c>
      <c r="C905">
        <v>444.435</v>
      </c>
      <c r="D905">
        <v>532.95000000000005</v>
      </c>
      <c r="E905">
        <v>9.9329999999999998</v>
      </c>
      <c r="F905">
        <v>791.03800000000001</v>
      </c>
      <c r="G905">
        <v>245716.2</v>
      </c>
      <c r="I905" s="14">
        <f t="shared" si="379"/>
        <v>0.18295182326324189</v>
      </c>
      <c r="J905" s="15">
        <f t="shared" si="380"/>
        <v>0.21650308148824471</v>
      </c>
      <c r="K905" s="15">
        <f t="shared" si="381"/>
        <v>9.7205346294046091E-2</v>
      </c>
      <c r="L905" s="15">
        <f t="shared" si="382"/>
        <v>0.16473682040650472</v>
      </c>
      <c r="M905" s="16">
        <f t="shared" si="383"/>
        <v>0.12057596634754164</v>
      </c>
      <c r="O905" s="13">
        <f t="shared" si="384"/>
        <v>0.16534926786300935</v>
      </c>
      <c r="Q905" s="5">
        <f t="shared" si="385"/>
        <v>34857.819453251184</v>
      </c>
      <c r="R905" s="6">
        <f t="shared" si="386"/>
        <v>15202.482227818027</v>
      </c>
      <c r="T905" s="11">
        <f t="shared" si="387"/>
        <v>2.2929031542932603</v>
      </c>
      <c r="V905" s="9">
        <v>45016</v>
      </c>
      <c r="W905">
        <v>1737810.0352</v>
      </c>
      <c r="X905">
        <v>737413.3922</v>
      </c>
      <c r="Y905">
        <v>72205.144499999995</v>
      </c>
      <c r="Z905">
        <v>620839.68259999994</v>
      </c>
      <c r="AC905" s="24">
        <f t="shared" si="388"/>
        <v>0.18481629170910172</v>
      </c>
      <c r="AE905" s="5">
        <f t="shared" si="389"/>
        <v>7366.3708164869522</v>
      </c>
      <c r="AF905" s="6">
        <f t="shared" si="390"/>
        <v>15202.482227818027</v>
      </c>
      <c r="AH905" s="1">
        <f t="shared" si="391"/>
        <v>45016</v>
      </c>
      <c r="AI905">
        <f t="shared" si="392"/>
        <v>0.48455052971597706</v>
      </c>
      <c r="AJ905">
        <f t="shared" ca="1" si="393"/>
        <v>0.34684025090177745</v>
      </c>
      <c r="AK905">
        <f t="shared" ca="1" si="394"/>
        <v>0.35504179791477597</v>
      </c>
      <c r="AL905">
        <f t="shared" ca="1" si="395"/>
        <v>0.41933071818491696</v>
      </c>
      <c r="AM905">
        <f t="shared" ca="1" si="396"/>
        <v>0.45668220191714326</v>
      </c>
      <c r="AN905">
        <f t="shared" ca="1" si="397"/>
        <v>0.46712009176925451</v>
      </c>
    </row>
    <row r="906" spans="2:40">
      <c r="B906" s="1">
        <v>45023</v>
      </c>
      <c r="C906">
        <v>467.60500000000002</v>
      </c>
      <c r="D906">
        <v>551.04999999999995</v>
      </c>
      <c r="E906">
        <v>9.6969999999999992</v>
      </c>
      <c r="F906">
        <v>796.36099999999999</v>
      </c>
      <c r="G906">
        <v>252848.7</v>
      </c>
      <c r="I906" s="14">
        <f t="shared" si="379"/>
        <v>5.213360783916654E-2</v>
      </c>
      <c r="J906" s="15">
        <f t="shared" si="380"/>
        <v>3.3961910122900729E-2</v>
      </c>
      <c r="K906" s="15">
        <f t="shared" si="381"/>
        <v>-2.3759186549884292E-2</v>
      </c>
      <c r="L906" s="15">
        <f t="shared" si="382"/>
        <v>6.7291331137062649E-3</v>
      </c>
      <c r="M906" s="16">
        <f t="shared" si="383"/>
        <v>2.9027390135448972E-2</v>
      </c>
      <c r="O906" s="13">
        <f t="shared" si="384"/>
        <v>1.726636613147231E-2</v>
      </c>
      <c r="Q906" s="5">
        <f t="shared" si="385"/>
        <v>35459.687326475774</v>
      </c>
      <c r="R906" s="6">
        <f t="shared" si="386"/>
        <v>15643.770610472131</v>
      </c>
      <c r="T906" s="11">
        <f t="shared" si="387"/>
        <v>2.2666969626068685</v>
      </c>
      <c r="V906" s="9">
        <v>45023</v>
      </c>
      <c r="W906">
        <v>1828408.3421</v>
      </c>
      <c r="X906">
        <v>762457.35959999997</v>
      </c>
      <c r="Y906">
        <v>70489.6875</v>
      </c>
      <c r="Z906">
        <v>625017.50650000002</v>
      </c>
      <c r="AC906" s="24">
        <f t="shared" si="388"/>
        <v>3.7277289075540447E-2</v>
      </c>
      <c r="AE906" s="5">
        <f t="shared" si="389"/>
        <v>7640.9691508507613</v>
      </c>
      <c r="AF906" s="6">
        <f t="shared" si="390"/>
        <v>15643.770610472131</v>
      </c>
      <c r="AH906" s="1">
        <f t="shared" si="391"/>
        <v>45023</v>
      </c>
      <c r="AI906">
        <f t="shared" si="392"/>
        <v>0.48843525906316998</v>
      </c>
      <c r="AJ906">
        <f t="shared" ca="1" si="393"/>
        <v>0.34864237379136764</v>
      </c>
      <c r="AK906">
        <f t="shared" ca="1" si="394"/>
        <v>0.35633680396401179</v>
      </c>
      <c r="AL906">
        <f t="shared" ca="1" si="395"/>
        <v>0.43213316408237457</v>
      </c>
      <c r="AM906">
        <f t="shared" ca="1" si="396"/>
        <v>0.4584959301677568</v>
      </c>
      <c r="AN906">
        <f t="shared" ca="1" si="397"/>
        <v>0.47012510313946665</v>
      </c>
    </row>
    <row r="907" spans="2:40">
      <c r="B907" s="1">
        <v>45030</v>
      </c>
      <c r="C907">
        <v>502.21499999999997</v>
      </c>
      <c r="D907">
        <v>604.25</v>
      </c>
      <c r="E907">
        <v>11.048</v>
      </c>
      <c r="F907">
        <v>879.80499999999995</v>
      </c>
      <c r="G907">
        <v>275717.40000000002</v>
      </c>
      <c r="I907" s="14">
        <f t="shared" si="379"/>
        <v>7.4015461767945157E-2</v>
      </c>
      <c r="J907" s="15">
        <f t="shared" si="380"/>
        <v>9.6542963433445372E-2</v>
      </c>
      <c r="K907" s="15">
        <f t="shared" si="381"/>
        <v>0.13932143962050136</v>
      </c>
      <c r="L907" s="15">
        <f t="shared" si="382"/>
        <v>0.1047816254186229</v>
      </c>
      <c r="M907" s="16">
        <f t="shared" si="383"/>
        <v>9.0444206357398693E-2</v>
      </c>
      <c r="O907" s="13">
        <f t="shared" si="384"/>
        <v>0.1036653725601287</v>
      </c>
      <c r="Q907" s="5">
        <f t="shared" si="385"/>
        <v>39135.629024040558</v>
      </c>
      <c r="R907" s="6">
        <f t="shared" si="386"/>
        <v>17058.659027773483</v>
      </c>
      <c r="T907" s="11">
        <f t="shared" si="387"/>
        <v>2.2941796867106139</v>
      </c>
      <c r="V907" s="9">
        <v>45030</v>
      </c>
      <c r="W907">
        <v>1963738.8297999999</v>
      </c>
      <c r="X907">
        <v>836067.25260000001</v>
      </c>
      <c r="Y907">
        <v>80314.577499999999</v>
      </c>
      <c r="Z907">
        <v>690507.71849999996</v>
      </c>
      <c r="AC907" s="24">
        <f t="shared" si="388"/>
        <v>8.6493975192926731E-2</v>
      </c>
      <c r="AE907" s="5">
        <f t="shared" si="389"/>
        <v>8301.8669470343666</v>
      </c>
      <c r="AF907" s="6">
        <f t="shared" si="390"/>
        <v>17058.659027773483</v>
      </c>
      <c r="AH907" s="1">
        <f t="shared" si="391"/>
        <v>45030</v>
      </c>
      <c r="AI907">
        <f t="shared" si="392"/>
        <v>0.48666585887659519</v>
      </c>
      <c r="AJ907">
        <f t="shared" ca="1" si="393"/>
        <v>0.34864237379136764</v>
      </c>
      <c r="AK907">
        <f t="shared" ca="1" si="394"/>
        <v>0.35867857164545841</v>
      </c>
      <c r="AL907">
        <f t="shared" ca="1" si="395"/>
        <v>0.44368936782029933</v>
      </c>
      <c r="AM907">
        <f t="shared" ca="1" si="396"/>
        <v>0.45949442738302082</v>
      </c>
      <c r="AN907">
        <f t="shared" ca="1" si="397"/>
        <v>0.47046205461028373</v>
      </c>
    </row>
    <row r="908" spans="2:40">
      <c r="B908" s="1">
        <v>45037</v>
      </c>
      <c r="C908">
        <v>518.56500000000005</v>
      </c>
      <c r="D908">
        <v>622.29999999999995</v>
      </c>
      <c r="E908">
        <v>11.585000000000001</v>
      </c>
      <c r="F908">
        <v>900.28300000000002</v>
      </c>
      <c r="G908">
        <v>290890.5</v>
      </c>
      <c r="I908" s="14">
        <f t="shared" si="379"/>
        <v>3.2555777903885863E-2</v>
      </c>
      <c r="J908" s="15">
        <f t="shared" si="380"/>
        <v>2.9871741828713105E-2</v>
      </c>
      <c r="K908" s="15">
        <f t="shared" si="381"/>
        <v>4.860608254887766E-2</v>
      </c>
      <c r="L908" s="15">
        <f t="shared" si="382"/>
        <v>2.3275612209523677E-2</v>
      </c>
      <c r="M908" s="16">
        <f t="shared" si="383"/>
        <v>5.5031347314315138E-2</v>
      </c>
      <c r="O908" s="13">
        <f t="shared" si="384"/>
        <v>3.3577303622750077E-2</v>
      </c>
      <c r="Q908" s="5">
        <f t="shared" si="385"/>
        <v>40449.697922248073</v>
      </c>
      <c r="R908" s="6">
        <f t="shared" si="386"/>
        <v>17997.420017447363</v>
      </c>
      <c r="T908" s="11">
        <f t="shared" si="387"/>
        <v>2.2475275835666801</v>
      </c>
      <c r="V908" s="9">
        <v>45037</v>
      </c>
      <c r="W908">
        <v>2027669.875</v>
      </c>
      <c r="X908">
        <v>861042.03769999999</v>
      </c>
      <c r="Y908">
        <v>84213.343399999998</v>
      </c>
      <c r="Z908">
        <v>706579.16709999996</v>
      </c>
      <c r="AC908" s="24">
        <f t="shared" si="388"/>
        <v>3.0493679446259331E-2</v>
      </c>
      <c r="AE908" s="5">
        <f t="shared" si="389"/>
        <v>8555.021416522728</v>
      </c>
      <c r="AF908" s="6">
        <f t="shared" si="390"/>
        <v>17997.420017447363</v>
      </c>
      <c r="AH908" s="1">
        <f t="shared" si="391"/>
        <v>45037</v>
      </c>
      <c r="AI908">
        <f t="shared" si="392"/>
        <v>0.4753471002082062</v>
      </c>
      <c r="AJ908">
        <f t="shared" ca="1" si="393"/>
        <v>0.34864237379136764</v>
      </c>
      <c r="AK908">
        <f t="shared" ca="1" si="394"/>
        <v>0.36030570740038104</v>
      </c>
      <c r="AL908">
        <f t="shared" ca="1" si="395"/>
        <v>0.44674889989097877</v>
      </c>
      <c r="AM908">
        <f t="shared" ca="1" si="396"/>
        <v>0.46053191657201153</v>
      </c>
      <c r="AN908">
        <f t="shared" ca="1" si="397"/>
        <v>0.47112128234168377</v>
      </c>
    </row>
    <row r="909" spans="2:40">
      <c r="B909" s="1">
        <v>45044</v>
      </c>
      <c r="C909">
        <v>510.17500000000001</v>
      </c>
      <c r="D909">
        <v>625.70000000000005</v>
      </c>
      <c r="E909">
        <v>12.420999999999999</v>
      </c>
      <c r="F909">
        <v>995.476</v>
      </c>
      <c r="G909">
        <v>297960</v>
      </c>
      <c r="I909" s="14">
        <f t="shared" si="379"/>
        <v>-1.6179263930269139E-2</v>
      </c>
      <c r="J909" s="15">
        <f t="shared" si="380"/>
        <v>5.4636027639403117E-3</v>
      </c>
      <c r="K909" s="15">
        <f t="shared" si="381"/>
        <v>7.2162278808804325E-2</v>
      </c>
      <c r="L909" s="15">
        <f t="shared" si="382"/>
        <v>0.10573675166586494</v>
      </c>
      <c r="M909" s="16">
        <f t="shared" si="383"/>
        <v>2.430295936099669E-2</v>
      </c>
      <c r="O909" s="13">
        <f t="shared" si="384"/>
        <v>4.1795842327085109E-2</v>
      </c>
      <c r="Q909" s="5">
        <f t="shared" si="385"/>
        <v>42140.327118784575</v>
      </c>
      <c r="R909" s="6">
        <f t="shared" si="386"/>
        <v>18434.810584734176</v>
      </c>
      <c r="T909" s="11">
        <f t="shared" si="387"/>
        <v>2.2859105020412245</v>
      </c>
      <c r="V909" s="9">
        <v>45044</v>
      </c>
      <c r="W909">
        <v>1994863.6688999999</v>
      </c>
      <c r="X909">
        <v>865746.42929999996</v>
      </c>
      <c r="Y909">
        <v>90295.4182</v>
      </c>
      <c r="Z909">
        <v>781290.70209999999</v>
      </c>
      <c r="AC909" s="24">
        <f t="shared" si="388"/>
        <v>1.4318938698251064E-2</v>
      </c>
      <c r="AE909" s="5">
        <f t="shared" si="389"/>
        <v>8677.5202437481403</v>
      </c>
      <c r="AF909" s="6">
        <f t="shared" si="390"/>
        <v>18434.810584734176</v>
      </c>
      <c r="AH909" s="1">
        <f t="shared" si="391"/>
        <v>45044</v>
      </c>
      <c r="AI909">
        <f t="shared" si="392"/>
        <v>0.4707138271837723</v>
      </c>
      <c r="AJ909">
        <f t="shared" ca="1" si="393"/>
        <v>0.34864237379136764</v>
      </c>
      <c r="AK909">
        <f t="shared" ca="1" si="394"/>
        <v>0.36092613620033981</v>
      </c>
      <c r="AL909">
        <f t="shared" ca="1" si="395"/>
        <v>0.44725427449234634</v>
      </c>
      <c r="AM909">
        <f t="shared" ca="1" si="396"/>
        <v>0.46114163701598687</v>
      </c>
      <c r="AN909">
        <f t="shared" ca="1" si="397"/>
        <v>0.47126172385428544</v>
      </c>
    </row>
    <row r="910" spans="2:40">
      <c r="B910" s="1">
        <v>45051</v>
      </c>
      <c r="C910">
        <v>520.255</v>
      </c>
      <c r="D910">
        <v>623.45000000000005</v>
      </c>
      <c r="E910">
        <v>12.396000000000001</v>
      </c>
      <c r="F910">
        <v>1031.299</v>
      </c>
      <c r="G910">
        <v>297140.09999999998</v>
      </c>
      <c r="I910" s="14">
        <f t="shared" si="379"/>
        <v>1.9757926201793508E-2</v>
      </c>
      <c r="J910" s="15">
        <f t="shared" si="380"/>
        <v>-3.5959725107879148E-3</v>
      </c>
      <c r="K910" s="15">
        <f t="shared" si="381"/>
        <v>-2.0127203928829163E-3</v>
      </c>
      <c r="L910" s="15">
        <f t="shared" si="382"/>
        <v>3.5985799758105674E-2</v>
      </c>
      <c r="M910" s="16">
        <f t="shared" si="383"/>
        <v>-2.751711639146226E-3</v>
      </c>
      <c r="O910" s="13">
        <f t="shared" si="384"/>
        <v>1.2533758264057088E-2</v>
      </c>
      <c r="Q910" s="5">
        <f t="shared" si="385"/>
        <v>42668.50379205971</v>
      </c>
      <c r="R910" s="6">
        <f t="shared" si="386"/>
        <v>18384.083301882707</v>
      </c>
      <c r="T910" s="11">
        <f t="shared" si="387"/>
        <v>2.3209481316748626</v>
      </c>
      <c r="V910" s="9">
        <v>45051</v>
      </c>
      <c r="W910">
        <v>2034278.0381</v>
      </c>
      <c r="X910">
        <v>862633.22900000005</v>
      </c>
      <c r="Y910">
        <v>88579.961200000005</v>
      </c>
      <c r="Z910">
        <v>809406.32759999996</v>
      </c>
      <c r="AC910" s="24">
        <f t="shared" si="388"/>
        <v>1.7210992230883158E-2</v>
      </c>
      <c r="AE910" s="5">
        <f t="shared" si="389"/>
        <v>8826.8689772466205</v>
      </c>
      <c r="AF910" s="6">
        <f t="shared" si="390"/>
        <v>18384.083301882707</v>
      </c>
      <c r="AH910" s="1">
        <f t="shared" si="391"/>
        <v>45051</v>
      </c>
      <c r="AI910">
        <f t="shared" si="392"/>
        <v>0.48013647633671586</v>
      </c>
      <c r="AJ910">
        <f t="shared" ca="1" si="393"/>
        <v>0.35031099782707381</v>
      </c>
      <c r="AK910">
        <f t="shared" ca="1" si="394"/>
        <v>0.36159449503479918</v>
      </c>
      <c r="AL910">
        <f t="shared" ca="1" si="395"/>
        <v>0.4486768305068895</v>
      </c>
      <c r="AM910">
        <f t="shared" ca="1" si="396"/>
        <v>0.46387284785004068</v>
      </c>
      <c r="AN910">
        <f t="shared" ca="1" si="397"/>
        <v>0.47126172385428544</v>
      </c>
    </row>
    <row r="911" spans="2:40">
      <c r="B911" s="1">
        <v>45058</v>
      </c>
      <c r="C911">
        <v>531.12</v>
      </c>
      <c r="D911">
        <v>700.95</v>
      </c>
      <c r="E911">
        <v>12.702</v>
      </c>
      <c r="F911">
        <v>1180.827</v>
      </c>
      <c r="G911">
        <v>321529.59999999998</v>
      </c>
      <c r="I911" s="14">
        <f t="shared" si="379"/>
        <v>2.0883989582031859E-2</v>
      </c>
      <c r="J911" s="15">
        <f t="shared" si="380"/>
        <v>0.12430828454567333</v>
      </c>
      <c r="K911" s="15">
        <f t="shared" si="381"/>
        <v>2.4685382381413268E-2</v>
      </c>
      <c r="L911" s="15">
        <f t="shared" si="382"/>
        <v>0.14498995926496594</v>
      </c>
      <c r="M911" s="16">
        <f t="shared" si="383"/>
        <v>8.2080809692128387E-2</v>
      </c>
      <c r="O911" s="13">
        <f t="shared" si="384"/>
        <v>7.8716903943521099E-2</v>
      </c>
      <c r="Q911" s="5">
        <f t="shared" si="385"/>
        <v>46027.236306473045</v>
      </c>
      <c r="R911" s="6">
        <f t="shared" si="386"/>
        <v>19893.063744748775</v>
      </c>
      <c r="T911" s="11">
        <f t="shared" si="387"/>
        <v>2.3137329119866203</v>
      </c>
      <c r="V911" s="9">
        <v>45058</v>
      </c>
      <c r="W911">
        <v>2076761.8795</v>
      </c>
      <c r="X911">
        <v>969865.68590000004</v>
      </c>
      <c r="Y911">
        <v>90763.270199999999</v>
      </c>
      <c r="Z911">
        <v>926761.77659999998</v>
      </c>
      <c r="AC911" s="24">
        <f t="shared" si="388"/>
        <v>7.0952829413321677E-2</v>
      </c>
      <c r="AE911" s="5">
        <f t="shared" si="389"/>
        <v>9453.1603060429406</v>
      </c>
      <c r="AF911" s="6">
        <f t="shared" si="390"/>
        <v>19893.063744748775</v>
      </c>
      <c r="AH911" s="1">
        <f t="shared" si="391"/>
        <v>45058</v>
      </c>
      <c r="AI911">
        <f t="shared" si="392"/>
        <v>0.47519881438766898</v>
      </c>
      <c r="AJ911">
        <f t="shared" ca="1" si="393"/>
        <v>0.35327565410481615</v>
      </c>
      <c r="AK911">
        <f t="shared" ca="1" si="394"/>
        <v>0.36356343540082464</v>
      </c>
      <c r="AL911">
        <f t="shared" ca="1" si="395"/>
        <v>0.45013858211376079</v>
      </c>
      <c r="AM911">
        <f t="shared" ca="1" si="396"/>
        <v>0.46666329900773557</v>
      </c>
      <c r="AN911">
        <f t="shared" ca="1" si="397"/>
        <v>0.47190698717293794</v>
      </c>
    </row>
    <row r="912" spans="2:40">
      <c r="B912" s="1">
        <v>45065</v>
      </c>
      <c r="C912">
        <v>533.42999999999995</v>
      </c>
      <c r="D912">
        <v>717.2</v>
      </c>
      <c r="E912">
        <v>13.771000000000001</v>
      </c>
      <c r="F912">
        <v>1190.8979999999999</v>
      </c>
      <c r="G912">
        <v>338677.6</v>
      </c>
      <c r="I912" s="14">
        <f t="shared" si="379"/>
        <v>4.3492995933120948E-3</v>
      </c>
      <c r="J912" s="15">
        <f t="shared" si="380"/>
        <v>2.3182823311220568E-2</v>
      </c>
      <c r="K912" s="15">
        <f t="shared" si="381"/>
        <v>8.4159974807117122E-2</v>
      </c>
      <c r="L912" s="15">
        <f t="shared" si="382"/>
        <v>8.5287683970640682E-3</v>
      </c>
      <c r="M912" s="16">
        <f t="shared" si="383"/>
        <v>5.3332570313899597E-2</v>
      </c>
      <c r="O912" s="13">
        <f t="shared" si="384"/>
        <v>3.0055216527178463E-2</v>
      </c>
      <c r="Q912" s="5">
        <f t="shared" si="385"/>
        <v>47410.594859811696</v>
      </c>
      <c r="R912" s="6">
        <f t="shared" si="386"/>
        <v>20954.011965674476</v>
      </c>
      <c r="T912" s="11">
        <f t="shared" si="387"/>
        <v>2.262602261441709</v>
      </c>
      <c r="V912" s="9">
        <v>45065</v>
      </c>
      <c r="W912">
        <v>2085794.3389999999</v>
      </c>
      <c r="X912">
        <v>992349.91070000001</v>
      </c>
      <c r="Y912">
        <v>98404.851299999995</v>
      </c>
      <c r="Z912">
        <v>934665.76769999997</v>
      </c>
      <c r="AC912" s="24">
        <f t="shared" si="388"/>
        <v>1.1579155608921216E-2</v>
      </c>
      <c r="AE912" s="5">
        <f t="shared" si="389"/>
        <v>9562.6199202226908</v>
      </c>
      <c r="AF912" s="6">
        <f t="shared" si="390"/>
        <v>20954.011965674476</v>
      </c>
      <c r="AH912" s="1">
        <f t="shared" si="391"/>
        <v>45065</v>
      </c>
      <c r="AI912">
        <f t="shared" si="392"/>
        <v>0.45636224394104408</v>
      </c>
      <c r="AJ912">
        <f t="shared" ca="1" si="393"/>
        <v>0.35401949605276561</v>
      </c>
      <c r="AK912">
        <f t="shared" ca="1" si="394"/>
        <v>0.36917222862532306</v>
      </c>
      <c r="AL912">
        <f t="shared" ca="1" si="395"/>
        <v>0.45065687443970726</v>
      </c>
      <c r="AM912">
        <f t="shared" ca="1" si="396"/>
        <v>0.46697018677916879</v>
      </c>
      <c r="AN912">
        <f t="shared" ca="1" si="397"/>
        <v>0.47487671821737043</v>
      </c>
    </row>
    <row r="913" spans="2:40">
      <c r="B913" s="1">
        <v>45072</v>
      </c>
      <c r="C913">
        <v>557.13499999999999</v>
      </c>
      <c r="D913">
        <v>724.55</v>
      </c>
      <c r="E913">
        <v>13.4</v>
      </c>
      <c r="F913">
        <v>1209.3610000000001</v>
      </c>
      <c r="G913">
        <v>341669.3</v>
      </c>
      <c r="I913" s="14">
        <f t="shared" si="379"/>
        <v>4.4438820463791107E-2</v>
      </c>
      <c r="J913" s="15">
        <f t="shared" si="380"/>
        <v>1.0248187395426545E-2</v>
      </c>
      <c r="K913" s="15">
        <f t="shared" si="381"/>
        <v>-2.6940672427565149E-2</v>
      </c>
      <c r="L913" s="15">
        <f t="shared" si="382"/>
        <v>1.5503426825807187E-2</v>
      </c>
      <c r="M913" s="16">
        <f t="shared" si="383"/>
        <v>8.8334746673532916E-3</v>
      </c>
      <c r="O913" s="13">
        <f t="shared" si="384"/>
        <v>1.0812440564364922E-2</v>
      </c>
      <c r="Q913" s="5">
        <f t="shared" si="385"/>
        <v>47923.219098854599</v>
      </c>
      <c r="R913" s="6">
        <f t="shared" si="386"/>
        <v>21139.108699552678</v>
      </c>
      <c r="T913" s="11">
        <f t="shared" si="387"/>
        <v>2.2670406676071777</v>
      </c>
      <c r="V913" s="9">
        <v>45072</v>
      </c>
      <c r="W913">
        <v>2178484.5792</v>
      </c>
      <c r="X913">
        <v>1002519.6986</v>
      </c>
      <c r="Y913">
        <v>95753.690499999997</v>
      </c>
      <c r="Z913">
        <v>949156.41799999995</v>
      </c>
      <c r="AC913" s="24">
        <f t="shared" si="388"/>
        <v>2.7899163905810993E-2</v>
      </c>
      <c r="AE913" s="5">
        <f t="shared" si="389"/>
        <v>9829.4090207459576</v>
      </c>
      <c r="AF913" s="6">
        <f t="shared" si="390"/>
        <v>21139.108699552678</v>
      </c>
      <c r="AH913" s="1">
        <f t="shared" si="391"/>
        <v>45072</v>
      </c>
      <c r="AI913">
        <f t="shared" si="392"/>
        <v>0.46498691881715692</v>
      </c>
      <c r="AJ913">
        <f t="shared" ca="1" si="393"/>
        <v>0.35459409345677562</v>
      </c>
      <c r="AK913">
        <f t="shared" ca="1" si="394"/>
        <v>0.37634880383384367</v>
      </c>
      <c r="AL913">
        <f t="shared" ca="1" si="395"/>
        <v>0.45271514323395229</v>
      </c>
      <c r="AM913">
        <f t="shared" ca="1" si="396"/>
        <v>0.46697018677916879</v>
      </c>
      <c r="AN913">
        <f t="shared" ca="1" si="397"/>
        <v>0.47487671821737043</v>
      </c>
    </row>
    <row r="914" spans="2:40">
      <c r="B914" s="1">
        <v>45079</v>
      </c>
      <c r="C914">
        <v>569.09</v>
      </c>
      <c r="D914">
        <v>767.6</v>
      </c>
      <c r="E914">
        <v>13.444000000000001</v>
      </c>
      <c r="F914">
        <v>1220.5820000000001</v>
      </c>
      <c r="G914">
        <v>352936.8</v>
      </c>
      <c r="I914" s="14">
        <f t="shared" si="379"/>
        <v>2.1457994920441203E-2</v>
      </c>
      <c r="J914" s="15">
        <f t="shared" si="380"/>
        <v>5.9416189358912463E-2</v>
      </c>
      <c r="K914" s="15">
        <f t="shared" si="381"/>
        <v>3.2835820895522616E-3</v>
      </c>
      <c r="L914" s="15">
        <f t="shared" si="382"/>
        <v>9.2784536627195102E-3</v>
      </c>
      <c r="M914" s="16">
        <f t="shared" si="383"/>
        <v>3.2977794610168365E-2</v>
      </c>
      <c r="O914" s="13">
        <f t="shared" si="384"/>
        <v>2.335905500790636E-2</v>
      </c>
      <c r="Q914" s="5">
        <f t="shared" si="385"/>
        <v>49042.660209940695</v>
      </c>
      <c r="R914" s="6">
        <f t="shared" si="386"/>
        <v>21836.229884488552</v>
      </c>
      <c r="T914" s="11">
        <f t="shared" si="387"/>
        <v>2.2459307522118706</v>
      </c>
      <c r="V914" s="9">
        <v>45079</v>
      </c>
      <c r="W914">
        <v>2225230.4901999999</v>
      </c>
      <c r="X914">
        <v>1062085.5988</v>
      </c>
      <c r="Y914">
        <v>96065.591799999995</v>
      </c>
      <c r="Z914">
        <v>957963.72239999997</v>
      </c>
      <c r="AC914" s="24">
        <f t="shared" si="388"/>
        <v>2.7315491909451105E-2</v>
      </c>
      <c r="AE914" s="5">
        <f t="shared" si="389"/>
        <v>10097.90416332683</v>
      </c>
      <c r="AF914" s="6">
        <f t="shared" si="390"/>
        <v>21836.229884488552</v>
      </c>
      <c r="AH914" s="1">
        <f t="shared" si="391"/>
        <v>45079</v>
      </c>
      <c r="AI914">
        <f t="shared" si="392"/>
        <v>0.46243807730289166</v>
      </c>
      <c r="AJ914">
        <f t="shared" ca="1" si="393"/>
        <v>0.35459409345677562</v>
      </c>
      <c r="AK914">
        <f t="shared" ca="1" si="394"/>
        <v>0.3794854733331447</v>
      </c>
      <c r="AL914">
        <f t="shared" ca="1" si="395"/>
        <v>0.45452525354077328</v>
      </c>
      <c r="AM914">
        <f t="shared" ca="1" si="396"/>
        <v>0.46697018677916879</v>
      </c>
      <c r="AN914">
        <f t="shared" ca="1" si="397"/>
        <v>0.47487671821737043</v>
      </c>
    </row>
    <row r="915" spans="2:40">
      <c r="B915" s="1">
        <v>45086</v>
      </c>
      <c r="C915">
        <v>626.245</v>
      </c>
      <c r="D915">
        <v>779</v>
      </c>
      <c r="E915">
        <v>14.010999999999999</v>
      </c>
      <c r="F915">
        <v>1223.9390000000001</v>
      </c>
      <c r="G915">
        <v>381763.9</v>
      </c>
      <c r="I915" s="14">
        <f t="shared" si="379"/>
        <v>0.10043226906113256</v>
      </c>
      <c r="J915" s="15">
        <f t="shared" si="380"/>
        <v>1.4851485148514865E-2</v>
      </c>
      <c r="K915" s="15">
        <f t="shared" si="381"/>
        <v>4.2174947932162921E-2</v>
      </c>
      <c r="L915" s="15">
        <f t="shared" si="382"/>
        <v>2.7503273028768316E-3</v>
      </c>
      <c r="M915" s="16">
        <f t="shared" si="383"/>
        <v>8.1677796138005521E-2</v>
      </c>
      <c r="O915" s="13">
        <f t="shared" si="384"/>
        <v>4.0052257361171795E-2</v>
      </c>
      <c r="Q915" s="5">
        <f t="shared" si="385"/>
        <v>51006.929458345738</v>
      </c>
      <c r="R915" s="6">
        <f t="shared" si="386"/>
        <v>23619.76501741643</v>
      </c>
      <c r="T915" s="11">
        <f t="shared" si="387"/>
        <v>2.1595019857621329</v>
      </c>
      <c r="V915" s="9">
        <v>45086</v>
      </c>
      <c r="W915">
        <v>2448715.4375999998</v>
      </c>
      <c r="X915">
        <v>1077859.1473000001</v>
      </c>
      <c r="Y915">
        <v>100120.3083</v>
      </c>
      <c r="Z915">
        <v>960598.3861</v>
      </c>
      <c r="AC915" s="24">
        <f t="shared" si="388"/>
        <v>5.6651739975277282E-2</v>
      </c>
      <c r="AE915" s="5">
        <f t="shared" si="389"/>
        <v>10669.968004282891</v>
      </c>
      <c r="AF915" s="6">
        <f t="shared" si="390"/>
        <v>23619.76501741643</v>
      </c>
      <c r="AH915" s="1">
        <f t="shared" si="391"/>
        <v>45086</v>
      </c>
      <c r="AI915">
        <f t="shared" si="392"/>
        <v>0.4517389566075366</v>
      </c>
      <c r="AJ915">
        <f t="shared" ca="1" si="393"/>
        <v>0.35501834507746138</v>
      </c>
      <c r="AK915">
        <f t="shared" ca="1" si="394"/>
        <v>0.3980391297106376</v>
      </c>
      <c r="AL915">
        <f t="shared" ca="1" si="395"/>
        <v>0.45499755577785361</v>
      </c>
      <c r="AM915">
        <f t="shared" ca="1" si="396"/>
        <v>0.46697018677916879</v>
      </c>
      <c r="AN915">
        <f t="shared" ca="1" si="397"/>
        <v>0.47487671821737043</v>
      </c>
    </row>
    <row r="916" spans="2:40">
      <c r="B916" s="1">
        <v>45093</v>
      </c>
      <c r="C916">
        <v>737.38499999999999</v>
      </c>
      <c r="D916">
        <v>831.1</v>
      </c>
      <c r="E916">
        <v>14.688000000000001</v>
      </c>
      <c r="F916">
        <v>1300.1420000000001</v>
      </c>
      <c r="G916">
        <v>409416.5</v>
      </c>
      <c r="I916" s="14">
        <f t="shared" si="379"/>
        <v>0.17747047880621802</v>
      </c>
      <c r="J916" s="15">
        <f t="shared" si="380"/>
        <v>6.6880616174582741E-2</v>
      </c>
      <c r="K916" s="15">
        <f t="shared" si="381"/>
        <v>4.8319177788880285E-2</v>
      </c>
      <c r="L916" s="15">
        <f t="shared" si="382"/>
        <v>6.2260455790688951E-2</v>
      </c>
      <c r="M916" s="16">
        <f t="shared" si="383"/>
        <v>7.2433773858659789E-2</v>
      </c>
      <c r="O916" s="13">
        <f t="shared" si="384"/>
        <v>8.87326821400925E-2</v>
      </c>
      <c r="Q916" s="5">
        <f t="shared" si="385"/>
        <v>55532.911116915246</v>
      </c>
      <c r="R916" s="6">
        <f t="shared" si="386"/>
        <v>25330.633735282656</v>
      </c>
      <c r="T916" s="11">
        <f t="shared" si="387"/>
        <v>2.1923222173302475</v>
      </c>
      <c r="V916" s="9">
        <v>45093</v>
      </c>
      <c r="W916">
        <v>2883290.1387</v>
      </c>
      <c r="X916">
        <v>1149947.0312000001</v>
      </c>
      <c r="Y916">
        <v>104954.77800000001</v>
      </c>
      <c r="Z916">
        <v>1020405.2522</v>
      </c>
      <c r="AC916" s="24">
        <f t="shared" si="388"/>
        <v>0.12454133072269456</v>
      </c>
      <c r="AE916" s="5">
        <f t="shared" si="389"/>
        <v>11998.820018304856</v>
      </c>
      <c r="AF916" s="6">
        <f t="shared" si="390"/>
        <v>25330.633735282656</v>
      </c>
      <c r="AH916" s="1">
        <f t="shared" si="391"/>
        <v>45093</v>
      </c>
      <c r="AI916">
        <f t="shared" si="392"/>
        <v>0.47368810996591382</v>
      </c>
      <c r="AJ916">
        <f t="shared" ca="1" si="393"/>
        <v>0.35501834507746138</v>
      </c>
      <c r="AK916">
        <f t="shared" ca="1" si="394"/>
        <v>0.40819999182881067</v>
      </c>
      <c r="AL916">
        <f t="shared" ca="1" si="395"/>
        <v>0.45499755577785361</v>
      </c>
      <c r="AM916">
        <f t="shared" ca="1" si="396"/>
        <v>0.46697018677916879</v>
      </c>
      <c r="AN916">
        <f t="shared" ca="1" si="397"/>
        <v>0.47487671821737043</v>
      </c>
    </row>
    <row r="917" spans="2:40">
      <c r="B917" s="1">
        <v>45100</v>
      </c>
      <c r="C917">
        <v>764.41</v>
      </c>
      <c r="D917">
        <v>872.1</v>
      </c>
      <c r="E917">
        <v>14.928000000000001</v>
      </c>
      <c r="F917">
        <v>1314.625</v>
      </c>
      <c r="G917">
        <v>420736.7</v>
      </c>
      <c r="I917" s="14">
        <f t="shared" si="379"/>
        <v>3.6649782677976805E-2</v>
      </c>
      <c r="J917" s="15">
        <f t="shared" si="380"/>
        <v>4.9332210323667525E-2</v>
      </c>
      <c r="K917" s="15">
        <f t="shared" si="381"/>
        <v>1.6339869281045694E-2</v>
      </c>
      <c r="L917" s="15">
        <f t="shared" si="382"/>
        <v>1.1139552448886203E-2</v>
      </c>
      <c r="M917" s="16">
        <f t="shared" si="383"/>
        <v>2.7649593995356936E-2</v>
      </c>
      <c r="O917" s="13">
        <f t="shared" si="384"/>
        <v>2.8365353682894057E-2</v>
      </c>
      <c r="Q917" s="5">
        <f t="shared" si="385"/>
        <v>57108.121781787268</v>
      </c>
      <c r="R917" s="6">
        <f t="shared" si="386"/>
        <v>26031.015473708314</v>
      </c>
      <c r="T917" s="11">
        <f t="shared" si="387"/>
        <v>2.1938491734779713</v>
      </c>
      <c r="V917" s="9">
        <v>45100</v>
      </c>
      <c r="W917">
        <v>2988962.0956999999</v>
      </c>
      <c r="X917">
        <v>1189126.1233999999</v>
      </c>
      <c r="Y917">
        <v>106670.235</v>
      </c>
      <c r="Z917">
        <v>1031771.9441</v>
      </c>
      <c r="AC917" s="24">
        <f t="shared" si="388"/>
        <v>3.4017618386774674E-2</v>
      </c>
      <c r="AE917" s="5">
        <f t="shared" si="389"/>
        <v>12406.991298779143</v>
      </c>
      <c r="AF917" s="6">
        <f t="shared" si="390"/>
        <v>26031.015473708314</v>
      </c>
      <c r="AH917" s="1">
        <f t="shared" si="391"/>
        <v>45100</v>
      </c>
      <c r="AI917">
        <f t="shared" si="392"/>
        <v>0.47662340761582561</v>
      </c>
      <c r="AJ917">
        <f t="shared" ca="1" si="393"/>
        <v>0.35514988726946889</v>
      </c>
      <c r="AK917">
        <f t="shared" ca="1" si="394"/>
        <v>0.41399787529572607</v>
      </c>
      <c r="AL917">
        <f t="shared" ca="1" si="395"/>
        <v>0.45553784634748429</v>
      </c>
      <c r="AM917">
        <f t="shared" ca="1" si="396"/>
        <v>0.46797147325987853</v>
      </c>
      <c r="AN917">
        <f t="shared" ca="1" si="397"/>
        <v>0.47504774394549348</v>
      </c>
    </row>
    <row r="918" spans="2:40">
      <c r="B918" s="1">
        <v>45107</v>
      </c>
      <c r="C918">
        <v>764.72500000000002</v>
      </c>
      <c r="D918">
        <v>889.8</v>
      </c>
      <c r="E918">
        <v>14.775</v>
      </c>
      <c r="F918">
        <v>1356.778</v>
      </c>
      <c r="G918">
        <v>426280.97</v>
      </c>
      <c r="I918" s="14">
        <f t="shared" si="379"/>
        <v>4.1208252116020638E-4</v>
      </c>
      <c r="J918" s="15">
        <f t="shared" si="380"/>
        <v>2.0295837633298897E-2</v>
      </c>
      <c r="K918" s="15">
        <f t="shared" si="381"/>
        <v>-1.0249196141479122E-2</v>
      </c>
      <c r="L918" s="15">
        <f t="shared" si="382"/>
        <v>3.2064657221641202E-2</v>
      </c>
      <c r="M918" s="16">
        <f t="shared" si="383"/>
        <v>1.3177528844048991E-2</v>
      </c>
      <c r="O918" s="13">
        <f t="shared" si="384"/>
        <v>1.0630845308655296E-2</v>
      </c>
      <c r="Q918" s="5">
        <f t="shared" si="385"/>
        <v>57715.22939031729</v>
      </c>
      <c r="R918" s="6">
        <f t="shared" si="386"/>
        <v>26374.039930952989</v>
      </c>
      <c r="T918" s="11">
        <f t="shared" si="387"/>
        <v>2.1883347997278864</v>
      </c>
      <c r="V918" s="9">
        <v>45107</v>
      </c>
      <c r="W918">
        <v>2990193.7947</v>
      </c>
      <c r="X918">
        <v>1213260.4341</v>
      </c>
      <c r="Y918">
        <v>105578.5806</v>
      </c>
      <c r="Z918">
        <v>1064855.7926</v>
      </c>
      <c r="AC918" s="24">
        <f t="shared" si="388"/>
        <v>1.0788265094657966E-2</v>
      </c>
      <c r="AE918" s="5">
        <f t="shared" si="389"/>
        <v>12540.841209937487</v>
      </c>
      <c r="AF918" s="6">
        <f t="shared" si="390"/>
        <v>26374.039930952989</v>
      </c>
      <c r="AH918" s="1">
        <f t="shared" si="391"/>
        <v>45107</v>
      </c>
      <c r="AI918">
        <f t="shared" si="392"/>
        <v>0.47549943970545666</v>
      </c>
      <c r="AJ918">
        <f t="shared" ca="1" si="393"/>
        <v>0.36067343932305851</v>
      </c>
      <c r="AK918">
        <f t="shared" ca="1" si="394"/>
        <v>0.42125976766081386</v>
      </c>
      <c r="AL918">
        <f t="shared" ca="1" si="395"/>
        <v>0.45596460986360698</v>
      </c>
      <c r="AM918">
        <f t="shared" ca="1" si="396"/>
        <v>0.4704579929790923</v>
      </c>
      <c r="AN918">
        <f t="shared" ca="1" si="397"/>
        <v>0.47533227162615249</v>
      </c>
    </row>
    <row r="919" spans="2:40">
      <c r="B919" s="1">
        <v>45114</v>
      </c>
      <c r="C919">
        <v>742.71500000000003</v>
      </c>
      <c r="D919">
        <v>863.55</v>
      </c>
      <c r="E919">
        <v>16.739000000000001</v>
      </c>
      <c r="F919">
        <v>1366.3689999999999</v>
      </c>
      <c r="G919">
        <v>423580.4</v>
      </c>
      <c r="I919" s="14">
        <f t="shared" si="379"/>
        <v>-2.8781588152603899E-2</v>
      </c>
      <c r="J919" s="15">
        <f t="shared" si="380"/>
        <v>-2.9501011463250126E-2</v>
      </c>
      <c r="K919" s="15">
        <f t="shared" si="381"/>
        <v>0.13292724196277494</v>
      </c>
      <c r="L919" s="15">
        <f t="shared" si="382"/>
        <v>7.0689530638026188E-3</v>
      </c>
      <c r="M919" s="16">
        <f t="shared" si="383"/>
        <v>-6.3351877987890548E-3</v>
      </c>
      <c r="O919" s="13">
        <f t="shared" si="384"/>
        <v>2.0428398852680885E-2</v>
      </c>
      <c r="Q919" s="5">
        <f t="shared" si="385"/>
        <v>58894.259116176669</v>
      </c>
      <c r="R919" s="6">
        <f t="shared" si="386"/>
        <v>26206.955434977641</v>
      </c>
      <c r="T919" s="11">
        <f t="shared" si="387"/>
        <v>2.2472758906428427</v>
      </c>
      <c r="V919" s="9">
        <v>45114</v>
      </c>
      <c r="W919">
        <v>2904131.2683999999</v>
      </c>
      <c r="X919">
        <v>1177468.0241</v>
      </c>
      <c r="Y919">
        <v>119614.1378</v>
      </c>
      <c r="Z919">
        <v>1072383.4032000001</v>
      </c>
      <c r="AC919" s="24">
        <f t="shared" si="388"/>
        <v>-1.8663068505994473E-2</v>
      </c>
      <c r="AE919" s="5">
        <f t="shared" si="389"/>
        <v>12306.790631313625</v>
      </c>
      <c r="AF919" s="6">
        <f t="shared" si="390"/>
        <v>26206.955434977641</v>
      </c>
      <c r="AH919" s="1">
        <f t="shared" si="391"/>
        <v>45114</v>
      </c>
      <c r="AI919">
        <f t="shared" si="392"/>
        <v>0.46960016633172574</v>
      </c>
      <c r="AJ919">
        <f t="shared" ca="1" si="393"/>
        <v>0.361655527549893</v>
      </c>
      <c r="AK919">
        <f t="shared" ca="1" si="394"/>
        <v>0.43660533755520653</v>
      </c>
      <c r="AL919">
        <f t="shared" ca="1" si="395"/>
        <v>0.4562561950324891</v>
      </c>
      <c r="AM919">
        <f t="shared" ca="1" si="396"/>
        <v>0.4705254664034087</v>
      </c>
      <c r="AN919">
        <f t="shared" ca="1" si="397"/>
        <v>0.47548420575573164</v>
      </c>
    </row>
    <row r="920" spans="2:40">
      <c r="B920" s="1">
        <v>45121</v>
      </c>
      <c r="C920">
        <v>783.75</v>
      </c>
      <c r="D920">
        <v>925.85</v>
      </c>
      <c r="E920">
        <v>18.66</v>
      </c>
      <c r="F920">
        <v>1340.569</v>
      </c>
      <c r="G920">
        <v>443303.6</v>
      </c>
      <c r="I920" s="14">
        <f t="shared" si="379"/>
        <v>5.5249994950956838E-2</v>
      </c>
      <c r="J920" s="15">
        <f t="shared" si="380"/>
        <v>7.2144056510914378E-2</v>
      </c>
      <c r="K920" s="15">
        <f t="shared" si="381"/>
        <v>0.11476193320986905</v>
      </c>
      <c r="L920" s="15">
        <f t="shared" si="382"/>
        <v>-1.888216140735044E-2</v>
      </c>
      <c r="M920" s="16">
        <f t="shared" si="383"/>
        <v>4.6563060991490435E-2</v>
      </c>
      <c r="O920" s="13">
        <f t="shared" si="384"/>
        <v>5.5818455816097456E-2</v>
      </c>
      <c r="Q920" s="5">
        <f t="shared" si="385"/>
        <v>62181.64571647477</v>
      </c>
      <c r="R920" s="6">
        <f t="shared" si="386"/>
        <v>27427.231499297777</v>
      </c>
      <c r="T920" s="11">
        <f t="shared" si="387"/>
        <v>2.2671499206205632</v>
      </c>
      <c r="V920" s="9">
        <v>45121</v>
      </c>
      <c r="W920">
        <v>3064584.5063999998</v>
      </c>
      <c r="X920">
        <v>1262415.3437999999</v>
      </c>
      <c r="Y920">
        <v>133337.79380000001</v>
      </c>
      <c r="Z920">
        <v>1052134.1307999999</v>
      </c>
      <c r="AC920" s="24">
        <f t="shared" si="388"/>
        <v>4.5297127996664577E-2</v>
      </c>
      <c r="AE920" s="5">
        <f t="shared" si="389"/>
        <v>12864.25290176839</v>
      </c>
      <c r="AF920" s="6">
        <f t="shared" si="390"/>
        <v>27427.231499297777</v>
      </c>
      <c r="AH920" s="1">
        <f t="shared" si="391"/>
        <v>45121</v>
      </c>
      <c r="AI920">
        <f t="shared" si="392"/>
        <v>0.46903213334155708</v>
      </c>
      <c r="AJ920">
        <f t="shared" ca="1" si="393"/>
        <v>0.37157815547646628</v>
      </c>
      <c r="AK920">
        <f t="shared" ca="1" si="394"/>
        <v>0.44499529621642975</v>
      </c>
      <c r="AL920">
        <f t="shared" ca="1" si="395"/>
        <v>0.45732030661890744</v>
      </c>
      <c r="AM920">
        <f t="shared" ca="1" si="396"/>
        <v>0.4705254664034087</v>
      </c>
      <c r="AN920">
        <f t="shared" ca="1" si="397"/>
        <v>0.47548420575573164</v>
      </c>
    </row>
    <row r="921" spans="2:40">
      <c r="B921" s="1">
        <v>45128</v>
      </c>
      <c r="C921">
        <v>828.02</v>
      </c>
      <c r="D921">
        <v>957.1</v>
      </c>
      <c r="E921">
        <v>20.035</v>
      </c>
      <c r="F921">
        <v>1420.992</v>
      </c>
      <c r="G921">
        <v>472973.6</v>
      </c>
      <c r="I921" s="14">
        <f t="shared" si="379"/>
        <v>5.648484848484836E-2</v>
      </c>
      <c r="J921" s="15">
        <f t="shared" si="380"/>
        <v>3.375276772695357E-2</v>
      </c>
      <c r="K921" s="15">
        <f t="shared" si="381"/>
        <v>7.3687031082529497E-2</v>
      </c>
      <c r="L921" s="15">
        <f t="shared" si="382"/>
        <v>5.9991690095772876E-2</v>
      </c>
      <c r="M921" s="16">
        <f t="shared" si="383"/>
        <v>6.6929300822280657E-2</v>
      </c>
      <c r="O921" s="13">
        <f t="shared" si="384"/>
        <v>5.5979084347526076E-2</v>
      </c>
      <c r="Q921" s="5">
        <f t="shared" si="385"/>
        <v>65662.517306905298</v>
      </c>
      <c r="R921" s="6">
        <f t="shared" si="386"/>
        <v>29262.916927036611</v>
      </c>
      <c r="T921" s="11">
        <f t="shared" si="387"/>
        <v>2.2438814787543735</v>
      </c>
      <c r="V921" s="9">
        <v>45128</v>
      </c>
      <c r="W921">
        <v>3237687.0978999999</v>
      </c>
      <c r="X921">
        <v>1305025.3557</v>
      </c>
      <c r="Y921">
        <v>143162.6838</v>
      </c>
      <c r="Z921">
        <v>1115253.1455000001</v>
      </c>
      <c r="AC921" s="24">
        <f t="shared" si="388"/>
        <v>5.2364381361040137E-2</v>
      </c>
      <c r="AE921" s="5">
        <f t="shared" si="389"/>
        <v>13537.881546641458</v>
      </c>
      <c r="AF921" s="6">
        <f t="shared" si="390"/>
        <v>29262.916927036611</v>
      </c>
      <c r="AH921" s="1">
        <f t="shared" si="391"/>
        <v>45128</v>
      </c>
      <c r="AI921">
        <f t="shared" si="392"/>
        <v>0.46262925806051586</v>
      </c>
      <c r="AJ921">
        <f t="shared" ca="1" si="393"/>
        <v>0.37835724255287628</v>
      </c>
      <c r="AK921">
        <f t="shared" ca="1" si="394"/>
        <v>0.44697273753018801</v>
      </c>
      <c r="AL921">
        <f t="shared" ca="1" si="395"/>
        <v>0.45871349103874282</v>
      </c>
      <c r="AM921">
        <f t="shared" ca="1" si="396"/>
        <v>0.4705254664034087</v>
      </c>
      <c r="AN921">
        <f t="shared" ca="1" si="397"/>
        <v>0.47548420575573164</v>
      </c>
    </row>
    <row r="922" spans="2:40">
      <c r="B922" s="1">
        <v>45135</v>
      </c>
      <c r="C922">
        <v>803.33</v>
      </c>
      <c r="D922">
        <v>903.7</v>
      </c>
      <c r="E922">
        <v>20.143999999999998</v>
      </c>
      <c r="F922">
        <v>1306.76</v>
      </c>
      <c r="G922">
        <v>457787.8</v>
      </c>
      <c r="I922" s="14">
        <f t="shared" si="379"/>
        <v>-2.9818120335257547E-2</v>
      </c>
      <c r="J922" s="15">
        <f t="shared" si="380"/>
        <v>-5.5793542994462375E-2</v>
      </c>
      <c r="K922" s="15">
        <f t="shared" si="381"/>
        <v>5.4404791614672821E-3</v>
      </c>
      <c r="L922" s="15">
        <f t="shared" si="382"/>
        <v>-8.0388911408368235E-2</v>
      </c>
      <c r="M922" s="16">
        <f t="shared" si="383"/>
        <v>-3.2107077435188702E-2</v>
      </c>
      <c r="O922" s="13">
        <f t="shared" si="384"/>
        <v>-4.0140023894155219E-2</v>
      </c>
      <c r="Q922" s="5">
        <f t="shared" si="385"/>
        <v>63026.82229325574</v>
      </c>
      <c r="R922" s="6">
        <f t="shared" si="386"/>
        <v>28323.370187280751</v>
      </c>
      <c r="T922" s="11">
        <f t="shared" si="387"/>
        <v>2.2252585718615987</v>
      </c>
      <c r="V922" s="9">
        <v>45135</v>
      </c>
      <c r="W922">
        <v>3141145.3544000001</v>
      </c>
      <c r="X922">
        <v>1232213.3674000001</v>
      </c>
      <c r="Y922">
        <v>143942.43700000001</v>
      </c>
      <c r="Z922">
        <v>1025599.3035</v>
      </c>
      <c r="AC922" s="24">
        <f t="shared" si="388"/>
        <v>-4.4513555278544031E-2</v>
      </c>
      <c r="AE922" s="5">
        <f t="shared" si="389"/>
        <v>12935.262308060652</v>
      </c>
      <c r="AF922" s="6">
        <f t="shared" si="390"/>
        <v>28323.370187280751</v>
      </c>
      <c r="AH922" s="1">
        <f t="shared" si="391"/>
        <v>45135</v>
      </c>
      <c r="AI922">
        <f t="shared" si="392"/>
        <v>0.4566992636303403</v>
      </c>
      <c r="AJ922">
        <f t="shared" ca="1" si="393"/>
        <v>0.38233537111023325</v>
      </c>
      <c r="AK922">
        <f t="shared" ca="1" si="394"/>
        <v>0.44728312415382088</v>
      </c>
      <c r="AL922">
        <f t="shared" ca="1" si="395"/>
        <v>0.45984024198532669</v>
      </c>
      <c r="AM922">
        <f t="shared" ca="1" si="396"/>
        <v>0.4705254664034087</v>
      </c>
      <c r="AN922">
        <f t="shared" ca="1" si="397"/>
        <v>0.47548420575573164</v>
      </c>
    </row>
    <row r="923" spans="2:40">
      <c r="B923" s="1">
        <v>45142</v>
      </c>
      <c r="C923">
        <v>825.19</v>
      </c>
      <c r="D923">
        <v>943.75</v>
      </c>
      <c r="E923">
        <v>17.962</v>
      </c>
      <c r="F923">
        <v>1300.3820000000001</v>
      </c>
      <c r="G923">
        <v>451570.6</v>
      </c>
      <c r="I923" s="14">
        <f t="shared" si="379"/>
        <v>2.721173116900899E-2</v>
      </c>
      <c r="J923" s="15">
        <f t="shared" si="380"/>
        <v>4.4317804581166298E-2</v>
      </c>
      <c r="K923" s="15">
        <f t="shared" si="381"/>
        <v>-0.10832009531374098</v>
      </c>
      <c r="L923" s="15">
        <f t="shared" si="382"/>
        <v>-4.8807738222779173E-3</v>
      </c>
      <c r="M923" s="16">
        <f t="shared" si="383"/>
        <v>-1.3580964805090967E-2</v>
      </c>
      <c r="O923" s="13">
        <f t="shared" si="384"/>
        <v>-1.0417833346460903E-2</v>
      </c>
      <c r="Q923" s="5">
        <f t="shared" si="385"/>
        <v>62370.219362247597</v>
      </c>
      <c r="R923" s="6">
        <f t="shared" si="386"/>
        <v>27938.71149360573</v>
      </c>
      <c r="T923" s="11">
        <f t="shared" si="387"/>
        <v>2.2323942668767001</v>
      </c>
      <c r="V923" s="9">
        <v>45142</v>
      </c>
      <c r="W923">
        <v>3226621.3572999998</v>
      </c>
      <c r="X923">
        <v>1286822.3585999999</v>
      </c>
      <c r="Y923">
        <v>128347.3734</v>
      </c>
      <c r="Z923">
        <v>1020593.4424000001</v>
      </c>
      <c r="AC923" s="24">
        <f t="shared" si="388"/>
        <v>2.1556839825997196E-2</v>
      </c>
      <c r="AE923" s="5">
        <f t="shared" si="389"/>
        <v>13214.105685742772</v>
      </c>
      <c r="AF923" s="6">
        <f t="shared" si="390"/>
        <v>27938.71149360573</v>
      </c>
      <c r="AH923" s="1">
        <f t="shared" si="391"/>
        <v>45142</v>
      </c>
      <c r="AI923">
        <f t="shared" si="392"/>
        <v>0.47296761301132495</v>
      </c>
      <c r="AJ923">
        <f t="shared" ca="1" si="393"/>
        <v>0.4046284975265288</v>
      </c>
      <c r="AK923">
        <f t="shared" ca="1" si="394"/>
        <v>0.44935925885268657</v>
      </c>
      <c r="AL923">
        <f t="shared" ca="1" si="395"/>
        <v>0.45984024198532669</v>
      </c>
      <c r="AM923">
        <f t="shared" ca="1" si="396"/>
        <v>0.4705254664034087</v>
      </c>
      <c r="AN923">
        <f t="shared" ca="1" si="397"/>
        <v>0.47548420575573164</v>
      </c>
    </row>
    <row r="924" spans="2:40">
      <c r="B924" s="1">
        <v>45149</v>
      </c>
      <c r="C924">
        <v>867.11500000000001</v>
      </c>
      <c r="D924">
        <v>1082.5999999999999</v>
      </c>
      <c r="E924">
        <v>17.46</v>
      </c>
      <c r="F924">
        <v>1429.48</v>
      </c>
      <c r="G924">
        <v>480252.6</v>
      </c>
      <c r="I924" s="14">
        <f t="shared" si="379"/>
        <v>5.0806480931664177E-2</v>
      </c>
      <c r="J924" s="15">
        <f t="shared" si="380"/>
        <v>0.14712582781456951</v>
      </c>
      <c r="K924" s="15">
        <f t="shared" si="381"/>
        <v>-2.7947889989978769E-2</v>
      </c>
      <c r="L924" s="15">
        <f t="shared" si="382"/>
        <v>9.9276981686919674E-2</v>
      </c>
      <c r="M924" s="16">
        <f t="shared" si="383"/>
        <v>6.3516092500264687E-2</v>
      </c>
      <c r="O924" s="13">
        <f t="shared" si="384"/>
        <v>6.7315350110793648E-2</v>
      </c>
      <c r="Q924" s="5">
        <f t="shared" si="385"/>
        <v>66568.692515104296</v>
      </c>
      <c r="R924" s="6">
        <f t="shared" si="386"/>
        <v>29713.269277171799</v>
      </c>
      <c r="T924" s="11">
        <f t="shared" si="387"/>
        <v>2.2403691729152095</v>
      </c>
      <c r="V924" s="9">
        <v>45149</v>
      </c>
      <c r="W924">
        <v>3390554.6338</v>
      </c>
      <c r="X924">
        <v>1476147.1634</v>
      </c>
      <c r="Y924">
        <v>124760.5088</v>
      </c>
      <c r="Z924">
        <v>1121915.0808000001</v>
      </c>
      <c r="AC924" s="24">
        <f t="shared" si="388"/>
        <v>7.9647095126888834E-2</v>
      </c>
      <c r="AE924" s="5">
        <f t="shared" si="389"/>
        <v>14266.57081831189</v>
      </c>
      <c r="AF924" s="6">
        <f t="shared" si="390"/>
        <v>29713.269277171799</v>
      </c>
      <c r="AH924" s="1">
        <f t="shared" si="391"/>
        <v>45149</v>
      </c>
      <c r="AI924">
        <f t="shared" si="392"/>
        <v>0.48014140366818053</v>
      </c>
      <c r="AJ924">
        <f t="shared" ca="1" si="393"/>
        <v>0.41016354105849334</v>
      </c>
      <c r="AK924">
        <f t="shared" ca="1" si="394"/>
        <v>0.45018702957139939</v>
      </c>
      <c r="AL924">
        <f t="shared" ca="1" si="395"/>
        <v>0.46053196195408458</v>
      </c>
      <c r="AM924">
        <f t="shared" ca="1" si="396"/>
        <v>0.47083398549727973</v>
      </c>
      <c r="AN924">
        <f t="shared" ca="1" si="397"/>
        <v>0.47548420575573164</v>
      </c>
    </row>
    <row r="925" spans="2:40">
      <c r="B925" s="1">
        <v>45156</v>
      </c>
      <c r="C925">
        <v>1095.1600000000001</v>
      </c>
      <c r="D925">
        <v>1344.15</v>
      </c>
      <c r="E925">
        <v>21.606000000000002</v>
      </c>
      <c r="F925">
        <v>1851.3510000000001</v>
      </c>
      <c r="G925">
        <v>584293.18999999994</v>
      </c>
      <c r="I925" s="14">
        <f t="shared" si="379"/>
        <v>0.26299279795644193</v>
      </c>
      <c r="J925" s="15">
        <f t="shared" si="380"/>
        <v>0.24159430999445797</v>
      </c>
      <c r="K925" s="15">
        <f t="shared" si="381"/>
        <v>0.23745704467353956</v>
      </c>
      <c r="L925" s="15">
        <f t="shared" si="382"/>
        <v>0.29512200240646957</v>
      </c>
      <c r="M925" s="16">
        <f t="shared" si="383"/>
        <v>0.21663722382762729</v>
      </c>
      <c r="O925" s="13">
        <f t="shared" si="384"/>
        <v>0.25929153875772726</v>
      </c>
      <c r="Q925" s="5">
        <f t="shared" si="385"/>
        <v>83829.391230435693</v>
      </c>
      <c r="R925" s="6">
        <f t="shared" si="386"/>
        <v>36150.269444221027</v>
      </c>
      <c r="T925" s="11">
        <f t="shared" si="387"/>
        <v>2.318914700201125</v>
      </c>
      <c r="V925" s="9">
        <v>45156</v>
      </c>
      <c r="W925">
        <v>4282246.0835999995</v>
      </c>
      <c r="X925">
        <v>1832775.9188000001</v>
      </c>
      <c r="Y925">
        <v>154391.12959999999</v>
      </c>
      <c r="Z925">
        <v>1453017.0322</v>
      </c>
      <c r="AC925" s="24">
        <f t="shared" si="388"/>
        <v>0.2632010409697137</v>
      </c>
      <c r="AE925" s="5">
        <f t="shared" si="389"/>
        <v>18021.547108759718</v>
      </c>
      <c r="AF925" s="6">
        <f t="shared" si="390"/>
        <v>36150.269444221027</v>
      </c>
      <c r="AH925" s="1">
        <f t="shared" si="391"/>
        <v>45156</v>
      </c>
      <c r="AI925">
        <f t="shared" si="392"/>
        <v>0.49851764276796107</v>
      </c>
      <c r="AJ925">
        <f t="shared" ca="1" si="393"/>
        <v>0.41624423902348195</v>
      </c>
      <c r="AK925">
        <f t="shared" ca="1" si="394"/>
        <v>0.45086757314504189</v>
      </c>
      <c r="AL925">
        <f t="shared" ca="1" si="395"/>
        <v>0.46148506501056119</v>
      </c>
      <c r="AM925">
        <f t="shared" ca="1" si="396"/>
        <v>0.47121314472015841</v>
      </c>
      <c r="AN925">
        <f t="shared" ca="1" si="397"/>
        <v>0.47651101082478869</v>
      </c>
    </row>
    <row r="926" spans="2:40">
      <c r="B926" s="1">
        <v>45163</v>
      </c>
      <c r="C926">
        <v>1144.165</v>
      </c>
      <c r="D926">
        <v>1422.45</v>
      </c>
      <c r="E926">
        <v>21.672000000000001</v>
      </c>
      <c r="F926">
        <v>1914.461</v>
      </c>
      <c r="G926">
        <v>631166.1</v>
      </c>
      <c r="I926" s="14">
        <f t="shared" si="379"/>
        <v>4.474688629971868E-2</v>
      </c>
      <c r="J926" s="15">
        <f t="shared" si="380"/>
        <v>5.8252427184465994E-2</v>
      </c>
      <c r="K926" s="15">
        <f t="shared" si="381"/>
        <v>3.0547070258262199E-3</v>
      </c>
      <c r="L926" s="15">
        <f t="shared" si="382"/>
        <v>3.4088619608059201E-2</v>
      </c>
      <c r="M926" s="16">
        <f t="shared" si="383"/>
        <v>8.0221557947646183E-2</v>
      </c>
      <c r="O926" s="13">
        <f t="shared" si="384"/>
        <v>3.5035660029517524E-2</v>
      </c>
      <c r="Q926" s="5">
        <f t="shared" si="385"/>
        <v>86766.409282066641</v>
      </c>
      <c r="R926" s="6">
        <f t="shared" si="386"/>
        <v>39050.30037926363</v>
      </c>
      <c r="T926" s="11">
        <f t="shared" si="387"/>
        <v>2.2219140042298129</v>
      </c>
      <c r="V926" s="9">
        <v>45163</v>
      </c>
      <c r="W926">
        <v>4473863.2621999998</v>
      </c>
      <c r="X926">
        <v>1939539.5645000001</v>
      </c>
      <c r="Y926">
        <v>154858.98149999999</v>
      </c>
      <c r="Z926">
        <v>1502548.7098000001</v>
      </c>
      <c r="AC926" s="24">
        <f t="shared" si="388"/>
        <v>4.5113232689842839E-2</v>
      </c>
      <c r="AE926" s="5">
        <f t="shared" si="389"/>
        <v>18834.557356908161</v>
      </c>
      <c r="AF926" s="6">
        <f t="shared" si="390"/>
        <v>39050.30037926363</v>
      </c>
      <c r="AH926" s="1">
        <f t="shared" si="391"/>
        <v>45163</v>
      </c>
      <c r="AI926">
        <f t="shared" si="392"/>
        <v>0.48231530036858894</v>
      </c>
      <c r="AJ926">
        <f t="shared" ca="1" si="393"/>
        <v>0.4249776865258435</v>
      </c>
      <c r="AK926">
        <f t="shared" ca="1" si="394"/>
        <v>0.45157378541824655</v>
      </c>
      <c r="AL926">
        <f t="shared" ca="1" si="395"/>
        <v>0.46253366768170379</v>
      </c>
      <c r="AM926">
        <f t="shared" ca="1" si="396"/>
        <v>0.4714463613465919</v>
      </c>
      <c r="AN926">
        <f t="shared" ca="1" si="397"/>
        <v>0.47978516946462685</v>
      </c>
    </row>
    <row r="927" spans="2:40">
      <c r="B927" s="1">
        <v>45170</v>
      </c>
      <c r="C927">
        <v>1088.665</v>
      </c>
      <c r="D927">
        <v>1409.95</v>
      </c>
      <c r="E927">
        <v>22.85</v>
      </c>
      <c r="F927">
        <v>1846.172</v>
      </c>
      <c r="G927">
        <v>634791.69999999995</v>
      </c>
      <c r="I927" s="14">
        <f t="shared" si="379"/>
        <v>-4.8506989813532186E-2</v>
      </c>
      <c r="J927" s="15">
        <f t="shared" si="380"/>
        <v>-8.787655102112546E-3</v>
      </c>
      <c r="K927" s="15">
        <f t="shared" si="381"/>
        <v>5.435585086747885E-2</v>
      </c>
      <c r="L927" s="15">
        <f t="shared" si="382"/>
        <v>-3.567009199978477E-2</v>
      </c>
      <c r="M927" s="16">
        <f t="shared" si="383"/>
        <v>5.7442882309426402E-3</v>
      </c>
      <c r="O927" s="13">
        <f t="shared" si="384"/>
        <v>-9.6522215119876631E-3</v>
      </c>
      <c r="Q927" s="5">
        <f t="shared" si="385"/>
        <v>85928.920679876348</v>
      </c>
      <c r="R927" s="6">
        <f t="shared" si="386"/>
        <v>39274.616560147006</v>
      </c>
      <c r="T927" s="11">
        <f t="shared" si="387"/>
        <v>2.1878996717455084</v>
      </c>
      <c r="V927" s="9">
        <v>45170</v>
      </c>
      <c r="W927">
        <v>4256849.6224999996</v>
      </c>
      <c r="X927">
        <v>1922495.5597999999</v>
      </c>
      <c r="Y927">
        <v>163280.31589999999</v>
      </c>
      <c r="Z927">
        <v>1448952.1225000001</v>
      </c>
      <c r="AC927" s="24">
        <f t="shared" si="388"/>
        <v>-3.459828511925165E-2</v>
      </c>
      <c r="AE927" s="5">
        <f t="shared" si="389"/>
        <v>18182.913971378952</v>
      </c>
      <c r="AF927" s="6">
        <f t="shared" si="390"/>
        <v>39274.616560147006</v>
      </c>
      <c r="AH927" s="1">
        <f t="shared" si="391"/>
        <v>45170</v>
      </c>
      <c r="AI927">
        <f t="shared" si="392"/>
        <v>0.46296859304871318</v>
      </c>
      <c r="AJ927">
        <f t="shared" ca="1" si="393"/>
        <v>0.44159988238649067</v>
      </c>
      <c r="AK927">
        <f t="shared" ca="1" si="394"/>
        <v>0.45369875011503019</v>
      </c>
      <c r="AL927">
        <f t="shared" ca="1" si="395"/>
        <v>0.46279982398488551</v>
      </c>
      <c r="AM927">
        <f t="shared" ca="1" si="396"/>
        <v>0.47222529276634384</v>
      </c>
      <c r="AN927">
        <f t="shared" ca="1" si="397"/>
        <v>0.48014091093503408</v>
      </c>
    </row>
    <row r="928" spans="2:40">
      <c r="B928" s="1">
        <v>45177</v>
      </c>
      <c r="C928">
        <v>929.18499999999995</v>
      </c>
      <c r="D928">
        <v>1155.55</v>
      </c>
      <c r="E928">
        <v>20.122</v>
      </c>
      <c r="F928">
        <v>1545.87</v>
      </c>
      <c r="G928">
        <v>532550.40000000002</v>
      </c>
      <c r="I928" s="14">
        <f t="shared" si="379"/>
        <v>-0.14649134490407978</v>
      </c>
      <c r="J928" s="15">
        <f t="shared" si="380"/>
        <v>-0.18043193021029125</v>
      </c>
      <c r="K928" s="15">
        <f t="shared" si="381"/>
        <v>-0.11938730853391688</v>
      </c>
      <c r="L928" s="15">
        <f t="shared" si="382"/>
        <v>-0.1626619838238258</v>
      </c>
      <c r="M928" s="16">
        <f t="shared" si="383"/>
        <v>-0.16106275491629762</v>
      </c>
      <c r="O928" s="13">
        <f t="shared" si="384"/>
        <v>-0.15224314186802843</v>
      </c>
      <c r="Q928" s="5">
        <f t="shared" si="385"/>
        <v>72846.831818243372</v>
      </c>
      <c r="R928" s="6">
        <f t="shared" si="386"/>
        <v>32948.938618688488</v>
      </c>
      <c r="T928" s="11">
        <f t="shared" si="387"/>
        <v>2.2109007109845105</v>
      </c>
      <c r="V928" s="9">
        <v>45177</v>
      </c>
      <c r="W928">
        <v>3633257.9961999999</v>
      </c>
      <c r="X928">
        <v>1575615.9750999999</v>
      </c>
      <c r="Y928">
        <v>143786.48639999999</v>
      </c>
      <c r="Z928">
        <v>1213262.6351999999</v>
      </c>
      <c r="AC928" s="24">
        <f t="shared" si="388"/>
        <v>-0.15730501507642375</v>
      </c>
      <c r="AE928" s="5">
        <f t="shared" si="389"/>
        <v>15322.65041497787</v>
      </c>
      <c r="AF928" s="6">
        <f t="shared" si="390"/>
        <v>32948.938618688488</v>
      </c>
      <c r="AH928" s="1">
        <f t="shared" si="391"/>
        <v>45177</v>
      </c>
      <c r="AI928">
        <f t="shared" si="392"/>
        <v>0.46504230659153711</v>
      </c>
      <c r="AJ928">
        <f t="shared" ca="1" si="393"/>
        <v>0.44639075966824387</v>
      </c>
      <c r="AK928">
        <f t="shared" ca="1" si="394"/>
        <v>0.45461187300239592</v>
      </c>
      <c r="AL928">
        <f t="shared" ca="1" si="395"/>
        <v>0.4629694914789842</v>
      </c>
      <c r="AM928">
        <f t="shared" ca="1" si="396"/>
        <v>0.47222529276634384</v>
      </c>
      <c r="AN928">
        <f t="shared" ca="1" si="397"/>
        <v>0.48014091093503408</v>
      </c>
    </row>
    <row r="929" spans="2:40">
      <c r="B929" s="1">
        <v>45184</v>
      </c>
      <c r="C929">
        <v>941.55</v>
      </c>
      <c r="D929">
        <v>1198.95</v>
      </c>
      <c r="E929">
        <v>20.93</v>
      </c>
      <c r="F929">
        <v>1613.056</v>
      </c>
      <c r="G929">
        <v>567513.4</v>
      </c>
      <c r="I929" s="14">
        <f t="shared" si="379"/>
        <v>1.3307360751626529E-2</v>
      </c>
      <c r="J929" s="15">
        <f t="shared" si="380"/>
        <v>3.7557872874388831E-2</v>
      </c>
      <c r="K929" s="15">
        <f t="shared" si="381"/>
        <v>4.0155054169565663E-2</v>
      </c>
      <c r="L929" s="15">
        <f t="shared" si="382"/>
        <v>4.3461610614087931E-2</v>
      </c>
      <c r="M929" s="16">
        <f t="shared" si="383"/>
        <v>6.5652002139140242E-2</v>
      </c>
      <c r="O929" s="13">
        <f t="shared" si="384"/>
        <v>3.3620474602417239E-2</v>
      </c>
      <c r="Q929" s="5">
        <f t="shared" si="385"/>
        <v>75295.976877255191</v>
      </c>
      <c r="R929" s="6">
        <f t="shared" si="386"/>
        <v>35112.102407365026</v>
      </c>
      <c r="T929" s="11">
        <f t="shared" si="387"/>
        <v>2.1444451261756772</v>
      </c>
      <c r="V929" s="9">
        <v>45184</v>
      </c>
      <c r="W929">
        <v>3681607.0710999998</v>
      </c>
      <c r="X929">
        <v>1634792.7596</v>
      </c>
      <c r="Y929">
        <v>149556.6599</v>
      </c>
      <c r="Z929">
        <v>1265993.5473</v>
      </c>
      <c r="AC929" s="24">
        <f t="shared" si="388"/>
        <v>2.5286613835652474E-2</v>
      </c>
      <c r="AE929" s="5">
        <f t="shared" si="389"/>
        <v>15710.108358960115</v>
      </c>
      <c r="AF929" s="6">
        <f t="shared" si="390"/>
        <v>35112.102407365026</v>
      </c>
      <c r="AH929" s="1">
        <f t="shared" si="391"/>
        <v>45184</v>
      </c>
      <c r="AI929">
        <f t="shared" si="392"/>
        <v>0.44742716276837941</v>
      </c>
      <c r="AJ929">
        <f t="shared" ca="1" si="393"/>
        <v>0.44720811503398711</v>
      </c>
      <c r="AK929">
        <f t="shared" ca="1" si="394"/>
        <v>0.45514708743477117</v>
      </c>
      <c r="AL929">
        <f t="shared" ca="1" si="395"/>
        <v>0.46397865436320607</v>
      </c>
      <c r="AM929">
        <f t="shared" ca="1" si="396"/>
        <v>0.47222529276634384</v>
      </c>
      <c r="AN929">
        <f t="shared" ca="1" si="397"/>
        <v>0.48014091093503408</v>
      </c>
    </row>
    <row r="930" spans="2:40">
      <c r="B930" s="1">
        <v>45191</v>
      </c>
      <c r="C930">
        <v>964.03499999999997</v>
      </c>
      <c r="D930">
        <v>1212.8</v>
      </c>
      <c r="E930">
        <v>19.096</v>
      </c>
      <c r="F930">
        <v>1566.827</v>
      </c>
      <c r="G930">
        <v>553392.19999999995</v>
      </c>
      <c r="I930" s="14">
        <f t="shared" si="379"/>
        <v>2.3880834793691186E-2</v>
      </c>
      <c r="J930" s="15">
        <f t="shared" si="380"/>
        <v>1.1551774469327203E-2</v>
      </c>
      <c r="K930" s="15">
        <f t="shared" si="381"/>
        <v>-8.7625418060200633E-2</v>
      </c>
      <c r="L930" s="15">
        <f t="shared" si="382"/>
        <v>-2.8659265394381905E-2</v>
      </c>
      <c r="M930" s="16">
        <f t="shared" si="383"/>
        <v>-2.4882584270257024E-2</v>
      </c>
      <c r="O930" s="13">
        <f t="shared" si="384"/>
        <v>-2.0213018547891037E-2</v>
      </c>
      <c r="Q930" s="5">
        <f t="shared" si="385"/>
        <v>73774.017900053659</v>
      </c>
      <c r="R930" s="6">
        <f t="shared" si="386"/>
        <v>34238.422560307874</v>
      </c>
      <c r="T930" s="11">
        <f t="shared" si="387"/>
        <v>2.1547142766319745</v>
      </c>
      <c r="V930" s="9">
        <v>45191</v>
      </c>
      <c r="W930">
        <v>3769526.9213</v>
      </c>
      <c r="X930">
        <v>1653677.5168999999</v>
      </c>
      <c r="Y930">
        <v>136456.80650000001</v>
      </c>
      <c r="Z930">
        <v>1229710.4643000001</v>
      </c>
      <c r="AC930" s="24">
        <f t="shared" si="388"/>
        <v>8.5290587828030315E-3</v>
      </c>
      <c r="AE930" s="5">
        <f t="shared" si="389"/>
        <v>15844.100796637891</v>
      </c>
      <c r="AF930" s="6">
        <f t="shared" si="390"/>
        <v>34238.422560307874</v>
      </c>
      <c r="AH930" s="1">
        <f t="shared" si="391"/>
        <v>45191</v>
      </c>
      <c r="AI930">
        <f t="shared" si="392"/>
        <v>0.46275790798276256</v>
      </c>
      <c r="AJ930">
        <f t="shared" ca="1" si="393"/>
        <v>0.44732349271060379</v>
      </c>
      <c r="AK930">
        <f t="shared" ca="1" si="394"/>
        <v>0.45514708743477117</v>
      </c>
      <c r="AL930">
        <f t="shared" ca="1" si="395"/>
        <v>0.46397865436320607</v>
      </c>
      <c r="AM930">
        <f t="shared" ca="1" si="396"/>
        <v>0.47222529276634384</v>
      </c>
      <c r="AN930">
        <f t="shared" ca="1" si="397"/>
        <v>0.48014091093503408</v>
      </c>
    </row>
    <row r="931" spans="2:40">
      <c r="B931" s="1">
        <v>45198</v>
      </c>
      <c r="C931">
        <v>1002.18</v>
      </c>
      <c r="D931">
        <v>1209.4000000000001</v>
      </c>
      <c r="E931">
        <v>18.66</v>
      </c>
      <c r="F931">
        <v>1606.1990000000001</v>
      </c>
      <c r="G931">
        <v>562568.5</v>
      </c>
      <c r="I931" s="14">
        <f t="shared" si="379"/>
        <v>3.9568065474801184E-2</v>
      </c>
      <c r="J931" s="15">
        <f t="shared" si="380"/>
        <v>-2.8034300791555111E-3</v>
      </c>
      <c r="K931" s="15">
        <f t="shared" si="381"/>
        <v>-2.2832006702974472E-2</v>
      </c>
      <c r="L931" s="15">
        <f t="shared" si="382"/>
        <v>2.5128492169205652E-2</v>
      </c>
      <c r="M931" s="16">
        <f t="shared" si="383"/>
        <v>1.6581910623243434E-2</v>
      </c>
      <c r="O931" s="13">
        <f t="shared" si="384"/>
        <v>9.7652802154692131E-3</v>
      </c>
      <c r="Q931" s="5">
        <f t="shared" si="385"/>
        <v>74494.44185746873</v>
      </c>
      <c r="R931" s="6">
        <f t="shared" si="386"/>
        <v>34806.16102308374</v>
      </c>
      <c r="T931" s="11">
        <f t="shared" si="387"/>
        <v>2.1402659663633514</v>
      </c>
      <c r="V931" s="9">
        <v>45198</v>
      </c>
      <c r="W931">
        <v>3918679.8094000001</v>
      </c>
      <c r="X931">
        <v>1649041.5475999999</v>
      </c>
      <c r="Y931">
        <v>133337.79380000001</v>
      </c>
      <c r="Z931">
        <v>1260611.3058</v>
      </c>
      <c r="AC931" s="24">
        <f t="shared" si="388"/>
        <v>2.5378210705770888E-2</v>
      </c>
      <c r="AE931" s="5">
        <f t="shared" si="389"/>
        <v>16246.195725098441</v>
      </c>
      <c r="AF931" s="6">
        <f t="shared" si="390"/>
        <v>34806.16102308374</v>
      </c>
      <c r="AH931" s="1">
        <f t="shared" si="391"/>
        <v>45198</v>
      </c>
      <c r="AI931">
        <f t="shared" si="392"/>
        <v>0.46676206877063597</v>
      </c>
      <c r="AJ931">
        <f t="shared" ca="1" si="393"/>
        <v>0.44768861521138981</v>
      </c>
      <c r="AK931">
        <f t="shared" ca="1" si="394"/>
        <v>0.45565845997538212</v>
      </c>
      <c r="AL931">
        <f t="shared" ca="1" si="395"/>
        <v>0.46397865436320607</v>
      </c>
      <c r="AM931">
        <f t="shared" ca="1" si="396"/>
        <v>0.47222529276634384</v>
      </c>
      <c r="AN931">
        <f t="shared" ca="1" si="397"/>
        <v>0.48014091093503408</v>
      </c>
    </row>
    <row r="932" spans="2:40">
      <c r="B932" s="1">
        <v>45205</v>
      </c>
      <c r="C932">
        <v>995.51499999999999</v>
      </c>
      <c r="D932">
        <v>1336.3</v>
      </c>
      <c r="E932">
        <v>20.079000000000001</v>
      </c>
      <c r="F932">
        <v>1829.0509999999999</v>
      </c>
      <c r="G932">
        <v>628917.80000000005</v>
      </c>
      <c r="I932" s="14">
        <f t="shared" si="379"/>
        <v>-6.650501905845263E-3</v>
      </c>
      <c r="J932" s="15">
        <f t="shared" si="380"/>
        <v>0.10492806350256312</v>
      </c>
      <c r="K932" s="15">
        <f t="shared" si="381"/>
        <v>7.6045016077170402E-2</v>
      </c>
      <c r="L932" s="15">
        <f t="shared" si="382"/>
        <v>0.13874495003421106</v>
      </c>
      <c r="M932" s="16">
        <f t="shared" si="383"/>
        <v>0.11793994864625379</v>
      </c>
      <c r="O932" s="13">
        <f t="shared" si="384"/>
        <v>7.8266881927024828E-2</v>
      </c>
      <c r="Q932" s="5">
        <f t="shared" si="385"/>
        <v>80324.889542546851</v>
      </c>
      <c r="R932" s="6">
        <f t="shared" si="386"/>
        <v>38911.197866719478</v>
      </c>
      <c r="T932" s="11">
        <f t="shared" si="387"/>
        <v>2.0643129470770742</v>
      </c>
      <c r="V932" s="9">
        <v>45205</v>
      </c>
      <c r="W932">
        <v>3892618.6217999998</v>
      </c>
      <c r="X932">
        <v>1822072.2838000001</v>
      </c>
      <c r="Y932">
        <v>143474.5851</v>
      </c>
      <c r="Z932">
        <v>1435515.3376</v>
      </c>
      <c r="AC932" s="24">
        <f t="shared" si="388"/>
        <v>4.7691524334990548E-2</v>
      </c>
      <c r="AE932" s="5">
        <f t="shared" si="389"/>
        <v>17021.001563872993</v>
      </c>
      <c r="AF932" s="6">
        <f t="shared" si="390"/>
        <v>38911.197866719478</v>
      </c>
      <c r="AH932" s="1">
        <f t="shared" si="391"/>
        <v>45205</v>
      </c>
      <c r="AI932">
        <f t="shared" si="392"/>
        <v>0.43743196038770521</v>
      </c>
      <c r="AJ932">
        <f t="shared" ca="1" si="393"/>
        <v>0.45006106618153907</v>
      </c>
      <c r="AK932">
        <f t="shared" ca="1" si="394"/>
        <v>0.45605737799377055</v>
      </c>
      <c r="AL932">
        <f t="shared" ca="1" si="395"/>
        <v>0.46501461270434702</v>
      </c>
      <c r="AM932">
        <f t="shared" ca="1" si="396"/>
        <v>0.47222529276634384</v>
      </c>
      <c r="AN932">
        <f t="shared" ca="1" si="397"/>
        <v>0.48014091093503408</v>
      </c>
    </row>
    <row r="933" spans="2:40">
      <c r="B933" s="1">
        <v>45212</v>
      </c>
      <c r="C933">
        <v>1229.425</v>
      </c>
      <c r="D933">
        <v>1570.65</v>
      </c>
      <c r="E933">
        <v>24.617999999999999</v>
      </c>
      <c r="F933">
        <v>2251.498</v>
      </c>
      <c r="G933">
        <v>760673.8</v>
      </c>
      <c r="I933" s="14">
        <f t="shared" si="379"/>
        <v>0.23496381269995936</v>
      </c>
      <c r="J933" s="15">
        <f t="shared" si="380"/>
        <v>0.17537229663997622</v>
      </c>
      <c r="K933" s="15">
        <f t="shared" si="381"/>
        <v>0.22605707455550572</v>
      </c>
      <c r="L933" s="15">
        <f t="shared" si="382"/>
        <v>0.23096512891111298</v>
      </c>
      <c r="M933" s="16">
        <f t="shared" si="383"/>
        <v>0.20949637615599359</v>
      </c>
      <c r="O933" s="13">
        <f t="shared" si="384"/>
        <v>0.21683957820163857</v>
      </c>
      <c r="Q933" s="5">
        <f t="shared" si="385"/>
        <v>97742.50471004592</v>
      </c>
      <c r="R933" s="6">
        <f t="shared" si="386"/>
        <v>47062.952811686038</v>
      </c>
      <c r="T933" s="11">
        <f t="shared" si="387"/>
        <v>2.0768459875678649</v>
      </c>
      <c r="V933" s="9">
        <v>45212</v>
      </c>
      <c r="W933">
        <v>4807243.1346000005</v>
      </c>
      <c r="X933">
        <v>2141613.2848</v>
      </c>
      <c r="Y933">
        <v>175912.3174</v>
      </c>
      <c r="Z933">
        <v>1767068.9456</v>
      </c>
      <c r="AC933" s="24">
        <f t="shared" si="388"/>
        <v>0.21911473526529013</v>
      </c>
      <c r="AE933" s="5">
        <f t="shared" si="389"/>
        <v>20750.553815491116</v>
      </c>
      <c r="AF933" s="6">
        <f t="shared" si="390"/>
        <v>47062.952811686038</v>
      </c>
      <c r="AH933" s="1">
        <f t="shared" si="391"/>
        <v>45212</v>
      </c>
      <c r="AI933">
        <f t="shared" si="392"/>
        <v>0.44091057988904209</v>
      </c>
      <c r="AJ933">
        <f t="shared" ca="1" si="393"/>
        <v>0.45006106618153907</v>
      </c>
      <c r="AK933">
        <f t="shared" ca="1" si="394"/>
        <v>0.45605737799377055</v>
      </c>
      <c r="AL933">
        <f t="shared" ca="1" si="395"/>
        <v>0.46501461270434702</v>
      </c>
      <c r="AM933">
        <f t="shared" ca="1" si="396"/>
        <v>0.47222529276634384</v>
      </c>
      <c r="AN933">
        <f t="shared" ca="1" si="397"/>
        <v>0.48014091093503408</v>
      </c>
    </row>
    <row r="934" spans="2:40">
      <c r="B934" s="1">
        <v>45219</v>
      </c>
      <c r="C934">
        <v>1292.5550000000001</v>
      </c>
      <c r="D934">
        <v>1738.85</v>
      </c>
      <c r="E934">
        <v>24.727</v>
      </c>
      <c r="F934">
        <v>2488.6419999999998</v>
      </c>
      <c r="G934">
        <v>800804.8</v>
      </c>
      <c r="I934" s="14">
        <f t="shared" si="379"/>
        <v>5.1349207963072185E-2</v>
      </c>
      <c r="J934" s="15">
        <f t="shared" si="380"/>
        <v>0.10708942157705392</v>
      </c>
      <c r="K934" s="15">
        <f t="shared" si="381"/>
        <v>4.4276545617027985E-3</v>
      </c>
      <c r="L934" s="15">
        <f t="shared" si="382"/>
        <v>0.10532720881830659</v>
      </c>
      <c r="M934" s="16">
        <f t="shared" si="383"/>
        <v>5.2757173968657867E-2</v>
      </c>
      <c r="O934" s="13">
        <f t="shared" si="384"/>
        <v>6.7048373230033875E-2</v>
      </c>
      <c r="Q934" s="5">
        <f t="shared" si="385"/>
        <v>104295.98064628341</v>
      </c>
      <c r="R934" s="6">
        <f t="shared" si="386"/>
        <v>49545.861200650892</v>
      </c>
      <c r="T934" s="11">
        <f t="shared" si="387"/>
        <v>2.1050392125369548</v>
      </c>
      <c r="V934" s="9">
        <v>45219</v>
      </c>
      <c r="W934">
        <v>5054091.2620000001</v>
      </c>
      <c r="X934">
        <v>2370957.4128</v>
      </c>
      <c r="Y934">
        <v>176692.07060000001</v>
      </c>
      <c r="Z934">
        <v>1953189.1172</v>
      </c>
      <c r="AC934" s="24">
        <f t="shared" si="388"/>
        <v>7.4573063279734703E-2</v>
      </c>
      <c r="AE934" s="5">
        <f t="shared" si="389"/>
        <v>22297.986178263276</v>
      </c>
      <c r="AF934" s="6">
        <f t="shared" si="390"/>
        <v>49545.861200650892</v>
      </c>
      <c r="AH934" s="1">
        <f t="shared" si="391"/>
        <v>45219</v>
      </c>
      <c r="AI934">
        <f t="shared" si="392"/>
        <v>0.45004740331308124</v>
      </c>
      <c r="AJ934">
        <f t="shared" ca="1" si="393"/>
        <v>0.45006106618153907</v>
      </c>
      <c r="AK934">
        <f t="shared" ca="1" si="394"/>
        <v>0.45605737799377055</v>
      </c>
      <c r="AL934">
        <f t="shared" ca="1" si="395"/>
        <v>0.46501461270434702</v>
      </c>
      <c r="AM934">
        <f t="shared" ca="1" si="396"/>
        <v>0.47222529276634384</v>
      </c>
      <c r="AN934">
        <f t="shared" ca="1" si="397"/>
        <v>0.48014091093503408</v>
      </c>
    </row>
    <row r="935" spans="2:40">
      <c r="B935" s="1">
        <v>45226</v>
      </c>
      <c r="C935">
        <v>962.58</v>
      </c>
      <c r="D935">
        <v>1354.35</v>
      </c>
      <c r="E935">
        <v>21.17</v>
      </c>
      <c r="F935">
        <v>1917.914</v>
      </c>
      <c r="G935">
        <v>655565.19999999995</v>
      </c>
      <c r="I935" s="14">
        <f t="shared" si="379"/>
        <v>-0.25528894321711648</v>
      </c>
      <c r="J935" s="15">
        <f t="shared" si="380"/>
        <v>-0.22112315610892253</v>
      </c>
      <c r="K935" s="15">
        <f t="shared" si="381"/>
        <v>-0.14385085129615394</v>
      </c>
      <c r="L935" s="15">
        <f t="shared" si="382"/>
        <v>-0.22933310616794211</v>
      </c>
      <c r="M935" s="16">
        <f t="shared" si="383"/>
        <v>-0.1813670447529786</v>
      </c>
      <c r="O935" s="13">
        <f t="shared" si="384"/>
        <v>-0.21239901419753376</v>
      </c>
      <c r="Q935" s="5">
        <f t="shared" si="385"/>
        <v>82143.617172247745</v>
      </c>
      <c r="R935" s="6">
        <f t="shared" si="386"/>
        <v>40559.874774947573</v>
      </c>
      <c r="T935" s="11">
        <f t="shared" si="387"/>
        <v>2.0252433625111932</v>
      </c>
      <c r="V935" s="9">
        <v>45226</v>
      </c>
      <c r="W935">
        <v>3763837.6447999999</v>
      </c>
      <c r="X935">
        <v>1846683.8267000001</v>
      </c>
      <c r="Y935">
        <v>151272.11689999999</v>
      </c>
      <c r="Z935">
        <v>1505258.6495999999</v>
      </c>
      <c r="AC935" s="24">
        <f t="shared" si="388"/>
        <v>-0.2394445033266267</v>
      </c>
      <c r="AE935" s="5">
        <f t="shared" si="389"/>
        <v>16958.855952625039</v>
      </c>
      <c r="AF935" s="6">
        <f t="shared" si="390"/>
        <v>40559.874774947573</v>
      </c>
      <c r="AH935" s="1">
        <f t="shared" si="391"/>
        <v>45226</v>
      </c>
      <c r="AI935">
        <f t="shared" si="392"/>
        <v>0.41811904121311377</v>
      </c>
      <c r="AJ935">
        <f t="shared" ca="1" si="393"/>
        <v>0.45006621068467689</v>
      </c>
      <c r="AK935">
        <f t="shared" ca="1" si="394"/>
        <v>0.45605737799377055</v>
      </c>
      <c r="AL935">
        <f t="shared" ca="1" si="395"/>
        <v>0.46501461270434702</v>
      </c>
      <c r="AM935">
        <f t="shared" ca="1" si="396"/>
        <v>0.47222529276634384</v>
      </c>
      <c r="AN935">
        <f t="shared" ca="1" si="397"/>
        <v>0.48014091093503408</v>
      </c>
    </row>
    <row r="936" spans="2:40">
      <c r="B936" s="1">
        <v>45233</v>
      </c>
      <c r="C936">
        <v>940.07</v>
      </c>
      <c r="D936">
        <v>1333.85</v>
      </c>
      <c r="E936">
        <v>22.632000000000001</v>
      </c>
      <c r="F936">
        <v>1736.3040000000001</v>
      </c>
      <c r="G936">
        <v>637284.1</v>
      </c>
      <c r="I936" s="14">
        <f t="shared" si="379"/>
        <v>-2.3385069292941929E-2</v>
      </c>
      <c r="J936" s="15">
        <f t="shared" si="380"/>
        <v>-1.5136412301103852E-2</v>
      </c>
      <c r="K936" s="15">
        <f t="shared" si="381"/>
        <v>6.905999055266876E-2</v>
      </c>
      <c r="L936" s="15">
        <f t="shared" si="382"/>
        <v>-9.469141994896535E-2</v>
      </c>
      <c r="M936" s="16">
        <f t="shared" si="383"/>
        <v>-2.7886013473564453E-2</v>
      </c>
      <c r="O936" s="13">
        <f t="shared" si="384"/>
        <v>-1.6038227747585593E-2</v>
      </c>
      <c r="Q936" s="5">
        <f t="shared" si="385"/>
        <v>80826.179132028759</v>
      </c>
      <c r="R936" s="6">
        <f t="shared" si="386"/>
        <v>39428.821560487297</v>
      </c>
      <c r="T936" s="11">
        <f t="shared" si="387"/>
        <v>2.0499263212326611</v>
      </c>
      <c r="V936" s="9">
        <v>45233</v>
      </c>
      <c r="W936">
        <v>3675820.0406999998</v>
      </c>
      <c r="X936">
        <v>1818731.6588999999</v>
      </c>
      <c r="Y936">
        <v>161720.8095</v>
      </c>
      <c r="Z936">
        <v>1362723.3433000001</v>
      </c>
      <c r="AC936" s="24">
        <f t="shared" si="388"/>
        <v>-3.4134610809829796E-2</v>
      </c>
      <c r="AE936" s="5">
        <f t="shared" si="389"/>
        <v>16379.972004902218</v>
      </c>
      <c r="AF936" s="6">
        <f t="shared" si="390"/>
        <v>39428.821560487297</v>
      </c>
      <c r="AH936" s="1">
        <f t="shared" si="391"/>
        <v>45233</v>
      </c>
      <c r="AI936">
        <f t="shared" si="392"/>
        <v>0.41543143712205277</v>
      </c>
      <c r="AJ936">
        <f t="shared" ca="1" si="393"/>
        <v>0.44768918682284958</v>
      </c>
      <c r="AK936">
        <f t="shared" ca="1" si="394"/>
        <v>0.45605737799377055</v>
      </c>
      <c r="AL936">
        <f t="shared" ca="1" si="395"/>
        <v>0.46501461270434702</v>
      </c>
      <c r="AM936">
        <f t="shared" ca="1" si="396"/>
        <v>0.47222529276634384</v>
      </c>
      <c r="AN936">
        <f t="shared" ca="1" si="397"/>
        <v>0.48014091093503408</v>
      </c>
    </row>
    <row r="937" spans="2:40">
      <c r="B937" s="1">
        <v>45240</v>
      </c>
      <c r="C937">
        <v>939.94</v>
      </c>
      <c r="D937">
        <v>1303.4000000000001</v>
      </c>
      <c r="E937">
        <v>22.654</v>
      </c>
      <c r="F937">
        <v>1746.327</v>
      </c>
      <c r="G937">
        <v>660274.69999999995</v>
      </c>
      <c r="I937" s="14">
        <f t="shared" si="379"/>
        <v>-1.3828757432954308E-4</v>
      </c>
      <c r="J937" s="15">
        <f t="shared" si="380"/>
        <v>-2.2828653896614926E-2</v>
      </c>
      <c r="K937" s="15">
        <f t="shared" si="381"/>
        <v>9.7207493814055468E-4</v>
      </c>
      <c r="L937" s="15">
        <f t="shared" si="382"/>
        <v>5.7726066403118725E-3</v>
      </c>
      <c r="M937" s="16">
        <f t="shared" si="383"/>
        <v>3.6075903980657964E-2</v>
      </c>
      <c r="O937" s="13">
        <f t="shared" si="384"/>
        <v>-4.0555649731230103E-3</v>
      </c>
      <c r="Q937" s="5">
        <f t="shared" si="385"/>
        <v>80498.383311029538</v>
      </c>
      <c r="R937" s="6">
        <f t="shared" si="386"/>
        <v>40851.251941173934</v>
      </c>
      <c r="T937" s="11">
        <f t="shared" si="387"/>
        <v>1.9705242675780839</v>
      </c>
      <c r="V937" s="9">
        <v>45240</v>
      </c>
      <c r="W937">
        <v>3675311.7204999998</v>
      </c>
      <c r="X937">
        <v>1777212.4632999999</v>
      </c>
      <c r="Y937">
        <v>161876.76019999999</v>
      </c>
      <c r="Z937">
        <v>1370589.6964</v>
      </c>
      <c r="AC937" s="24">
        <f t="shared" si="388"/>
        <v>-4.8445455671533837E-3</v>
      </c>
      <c r="AE937" s="5">
        <f t="shared" si="389"/>
        <v>16300.618484135772</v>
      </c>
      <c r="AF937" s="6">
        <f t="shared" si="390"/>
        <v>40851.251941173934</v>
      </c>
      <c r="AH937" s="1">
        <f t="shared" si="391"/>
        <v>45240</v>
      </c>
      <c r="AI937">
        <f t="shared" si="392"/>
        <v>0.39902371921449964</v>
      </c>
      <c r="AJ937">
        <f t="shared" ca="1" si="393"/>
        <v>0.44732349271060379</v>
      </c>
      <c r="AK937">
        <f t="shared" ca="1" si="394"/>
        <v>0.45565845997538212</v>
      </c>
      <c r="AL937">
        <f t="shared" ca="1" si="395"/>
        <v>0.46397865436320607</v>
      </c>
      <c r="AM937">
        <f t="shared" ca="1" si="396"/>
        <v>0.47222529276634384</v>
      </c>
      <c r="AN937">
        <f t="shared" ca="1" si="397"/>
        <v>0.48014091093503408</v>
      </c>
    </row>
    <row r="938" spans="2:40">
      <c r="B938" s="1">
        <v>45247</v>
      </c>
      <c r="C938">
        <v>965.245</v>
      </c>
      <c r="D938">
        <v>1326.95</v>
      </c>
      <c r="E938">
        <v>21.541</v>
      </c>
      <c r="F938">
        <v>1816.4390000000001</v>
      </c>
      <c r="G938">
        <v>645079.6</v>
      </c>
      <c r="I938" s="14">
        <f t="shared" si="379"/>
        <v>2.6921931187096959E-2</v>
      </c>
      <c r="J938" s="15">
        <f t="shared" si="380"/>
        <v>1.8068129507442077E-2</v>
      </c>
      <c r="K938" s="15">
        <f t="shared" si="381"/>
        <v>-4.9130396397987108E-2</v>
      </c>
      <c r="L938" s="15">
        <f t="shared" si="382"/>
        <v>4.0148265473763045E-2</v>
      </c>
      <c r="M938" s="16">
        <f t="shared" si="383"/>
        <v>-2.3013300373314283E-2</v>
      </c>
      <c r="O938" s="13">
        <f t="shared" si="384"/>
        <v>9.0019824425787431E-3</v>
      </c>
      <c r="Q938" s="5">
        <f t="shared" si="385"/>
        <v>81223.02834425139</v>
      </c>
      <c r="R938" s="6">
        <f t="shared" si="386"/>
        <v>39911.12980962576</v>
      </c>
      <c r="T938" s="11">
        <f t="shared" si="387"/>
        <v>2.0350971954861081</v>
      </c>
      <c r="V938" s="9">
        <v>45247</v>
      </c>
      <c r="W938">
        <v>3774258.2097</v>
      </c>
      <c r="X938">
        <v>1809323.3681999999</v>
      </c>
      <c r="Y938">
        <v>153923.27770000001</v>
      </c>
      <c r="Z938">
        <v>1425616.5297000001</v>
      </c>
      <c r="AC938" s="24">
        <f t="shared" si="388"/>
        <v>2.5501984603919135E-2</v>
      </c>
      <c r="AE938" s="5">
        <f t="shared" si="389"/>
        <v>16716.31660575256</v>
      </c>
      <c r="AF938" s="6">
        <f t="shared" si="390"/>
        <v>39911.12980962576</v>
      </c>
      <c r="AH938" s="1">
        <f t="shared" si="391"/>
        <v>45247</v>
      </c>
      <c r="AI938">
        <f t="shared" si="392"/>
        <v>0.41883847151129561</v>
      </c>
      <c r="AJ938">
        <f t="shared" ca="1" si="393"/>
        <v>0.44720811503398711</v>
      </c>
      <c r="AK938">
        <f t="shared" ca="1" si="394"/>
        <v>0.45542230885684193</v>
      </c>
      <c r="AL938">
        <f t="shared" ca="1" si="395"/>
        <v>0.46397865436320607</v>
      </c>
      <c r="AM938">
        <f t="shared" ca="1" si="396"/>
        <v>0.47222529276634384</v>
      </c>
      <c r="AN938">
        <f t="shared" ca="1" si="397"/>
        <v>0.48014091093503408</v>
      </c>
    </row>
    <row r="939" spans="2:40">
      <c r="B939" s="1">
        <v>45254</v>
      </c>
      <c r="C939">
        <v>1739.635</v>
      </c>
      <c r="D939">
        <v>1871.5</v>
      </c>
      <c r="E939">
        <v>28.503</v>
      </c>
      <c r="F939">
        <v>3086.7040000000002</v>
      </c>
      <c r="G939">
        <v>917599.3</v>
      </c>
      <c r="I939" s="14">
        <f t="shared" si="379"/>
        <v>0.80227299804712793</v>
      </c>
      <c r="J939" s="15">
        <f t="shared" si="380"/>
        <v>0.41037718075285423</v>
      </c>
      <c r="K939" s="15">
        <f t="shared" si="381"/>
        <v>0.32319762313727307</v>
      </c>
      <c r="L939" s="15">
        <f t="shared" si="382"/>
        <v>0.69931607942793561</v>
      </c>
      <c r="M939" s="16">
        <f t="shared" si="383"/>
        <v>0.42245902676196878</v>
      </c>
      <c r="O939" s="13">
        <f t="shared" si="384"/>
        <v>0.55879097034129765</v>
      </c>
      <c r="Q939" s="5">
        <f t="shared" si="385"/>
        <v>126609.72316679434</v>
      </c>
      <c r="R939" s="6">
        <f t="shared" si="386"/>
        <v>56771.946865970858</v>
      </c>
      <c r="T939" s="11">
        <f t="shared" si="387"/>
        <v>2.2301458758442596</v>
      </c>
      <c r="V939" s="9">
        <v>45254</v>
      </c>
      <c r="W939">
        <v>6802243.659</v>
      </c>
      <c r="X939">
        <v>2551828.3912</v>
      </c>
      <c r="Y939">
        <v>203671.5306</v>
      </c>
      <c r="Z939">
        <v>2422573.2749000001</v>
      </c>
      <c r="AC939" s="24">
        <f t="shared" si="388"/>
        <v>0.67249937742413823</v>
      </c>
      <c r="AE939" s="5">
        <f t="shared" si="389"/>
        <v>27958.029115945941</v>
      </c>
      <c r="AF939" s="6">
        <f t="shared" si="390"/>
        <v>56771.946865970858</v>
      </c>
      <c r="AH939" s="1">
        <f t="shared" si="391"/>
        <v>45254</v>
      </c>
      <c r="AI939">
        <f t="shared" si="392"/>
        <v>0.49246204612200822</v>
      </c>
      <c r="AJ939">
        <f t="shared" ca="1" si="393"/>
        <v>0.4415391794170776</v>
      </c>
      <c r="AK939">
        <f t="shared" ca="1" si="394"/>
        <v>0.45369875011503019</v>
      </c>
      <c r="AL939">
        <f t="shared" ca="1" si="395"/>
        <v>0.46397775593293505</v>
      </c>
      <c r="AM939">
        <f t="shared" ca="1" si="396"/>
        <v>0.47222529276634384</v>
      </c>
      <c r="AN939">
        <f t="shared" ca="1" si="397"/>
        <v>0.48014091093503408</v>
      </c>
    </row>
    <row r="940" spans="2:40">
      <c r="B940" s="1">
        <v>45261</v>
      </c>
      <c r="C940">
        <v>1529.69</v>
      </c>
      <c r="D940">
        <v>1738.5</v>
      </c>
      <c r="E940">
        <v>28.369</v>
      </c>
      <c r="F940">
        <v>2455.7919999999999</v>
      </c>
      <c r="G940">
        <v>870169.2</v>
      </c>
      <c r="I940" s="14">
        <f t="shared" si="379"/>
        <v>-0.1206833617396752</v>
      </c>
      <c r="J940" s="15">
        <f t="shared" si="380"/>
        <v>-7.1065989847715727E-2</v>
      </c>
      <c r="K940" s="15">
        <f t="shared" si="381"/>
        <v>-4.7012595165421001E-3</v>
      </c>
      <c r="L940" s="15">
        <f t="shared" si="382"/>
        <v>-0.2043966638848429</v>
      </c>
      <c r="M940" s="16">
        <f t="shared" si="383"/>
        <v>-5.1689337600846152E-2</v>
      </c>
      <c r="O940" s="13">
        <f t="shared" si="384"/>
        <v>-0.10021181874719398</v>
      </c>
      <c r="Q940" s="5">
        <f t="shared" si="385"/>
        <v>113921.93253717115</v>
      </c>
      <c r="R940" s="6">
        <f t="shared" si="386"/>
        <v>53837.442538158393</v>
      </c>
      <c r="T940" s="11">
        <f t="shared" si="387"/>
        <v>2.1160353680698454</v>
      </c>
      <c r="V940" s="9">
        <v>45261</v>
      </c>
      <c r="W940">
        <v>5981326.0268000001</v>
      </c>
      <c r="X940">
        <v>2370480.1806000001</v>
      </c>
      <c r="Y940">
        <v>199616.81409999999</v>
      </c>
      <c r="Z940">
        <v>1927407.051</v>
      </c>
      <c r="AC940" s="24">
        <f t="shared" si="388"/>
        <v>-0.12507091998133227</v>
      </c>
      <c r="AE940" s="5">
        <f t="shared" si="389"/>
        <v>24461.292693549709</v>
      </c>
      <c r="AF940" s="6">
        <f t="shared" si="390"/>
        <v>53837.442538158393</v>
      </c>
      <c r="AH940" s="1">
        <f t="shared" si="391"/>
        <v>45261</v>
      </c>
      <c r="AI940">
        <f t="shared" si="392"/>
        <v>0.45435465617097737</v>
      </c>
      <c r="AJ940">
        <f t="shared" ca="1" si="393"/>
        <v>0.4415391794170776</v>
      </c>
      <c r="AK940">
        <f t="shared" ca="1" si="394"/>
        <v>0.45369875011503019</v>
      </c>
      <c r="AL940">
        <f t="shared" ca="1" si="395"/>
        <v>0.46397775593293505</v>
      </c>
      <c r="AM940">
        <f t="shared" ca="1" si="396"/>
        <v>0.47314773724997217</v>
      </c>
      <c r="AN940">
        <f t="shared" ca="1" si="397"/>
        <v>0.48209791069854807</v>
      </c>
    </row>
    <row r="941" spans="2:40">
      <c r="B941" s="1">
        <v>45268</v>
      </c>
      <c r="C941">
        <v>1648.91</v>
      </c>
      <c r="D941">
        <v>1901.1</v>
      </c>
      <c r="E941">
        <v>30.408000000000001</v>
      </c>
      <c r="F941">
        <v>2659.174</v>
      </c>
      <c r="G941">
        <v>941829.9</v>
      </c>
      <c r="I941" s="14">
        <f t="shared" si="379"/>
        <v>7.7937359857225941E-2</v>
      </c>
      <c r="J941" s="15">
        <f t="shared" si="380"/>
        <v>9.3528904227782483E-2</v>
      </c>
      <c r="K941" s="15">
        <f t="shared" si="381"/>
        <v>7.1874228911840365E-2</v>
      </c>
      <c r="L941" s="15">
        <f t="shared" si="382"/>
        <v>8.2817274427150256E-2</v>
      </c>
      <c r="M941" s="16">
        <f t="shared" si="383"/>
        <v>8.2352604527947015E-2</v>
      </c>
      <c r="O941" s="13">
        <f t="shared" si="384"/>
        <v>8.1539441855999761E-2</v>
      </c>
      <c r="Q941" s="5">
        <f t="shared" si="385"/>
        <v>123211.06333140895</v>
      </c>
      <c r="R941" s="6">
        <f t="shared" si="386"/>
        <v>58271.096152299426</v>
      </c>
      <c r="T941" s="11">
        <f t="shared" si="387"/>
        <v>2.1144456079799854</v>
      </c>
      <c r="V941" s="9">
        <v>45268</v>
      </c>
      <c r="W941">
        <v>6447494.7857999997</v>
      </c>
      <c r="X941">
        <v>2592188.5943999998</v>
      </c>
      <c r="Y941">
        <v>213964.2726</v>
      </c>
      <c r="Z941">
        <v>2087030.0333</v>
      </c>
      <c r="AC941" s="24">
        <f t="shared" si="388"/>
        <v>8.2246497945208885E-2</v>
      </c>
      <c r="AE941" s="5">
        <f t="shared" si="389"/>
        <v>26473.148352806897</v>
      </c>
      <c r="AF941" s="6">
        <f t="shared" si="390"/>
        <v>58271.096152299426</v>
      </c>
      <c r="AH941" s="1">
        <f t="shared" si="391"/>
        <v>45268</v>
      </c>
      <c r="AI941">
        <f t="shared" si="392"/>
        <v>0.45431011429089524</v>
      </c>
      <c r="AJ941">
        <f t="shared" ca="1" si="393"/>
        <v>0.4415391794170776</v>
      </c>
      <c r="AK941">
        <f t="shared" ca="1" si="394"/>
        <v>0.45369875011503019</v>
      </c>
      <c r="AL941">
        <f t="shared" ca="1" si="395"/>
        <v>0.46286325051573785</v>
      </c>
      <c r="AM941">
        <f t="shared" ca="1" si="396"/>
        <v>0.47314773724997217</v>
      </c>
      <c r="AN941">
        <f t="shared" ca="1" si="397"/>
        <v>0.48209791069854807</v>
      </c>
    </row>
    <row r="942" spans="2:40">
      <c r="B942" s="1">
        <v>45275</v>
      </c>
      <c r="C942">
        <v>1701.59</v>
      </c>
      <c r="D942">
        <v>1950.55</v>
      </c>
      <c r="E942">
        <v>29.92</v>
      </c>
      <c r="F942">
        <v>2914.877</v>
      </c>
      <c r="G942">
        <v>925657.9</v>
      </c>
      <c r="I942" s="14">
        <f t="shared" si="379"/>
        <v>3.1948378019418744E-2</v>
      </c>
      <c r="J942" s="15">
        <f t="shared" si="380"/>
        <v>2.60112566408921E-2</v>
      </c>
      <c r="K942" s="15">
        <f t="shared" si="381"/>
        <v>-1.6048408313601659E-2</v>
      </c>
      <c r="L942" s="15">
        <f t="shared" si="382"/>
        <v>9.6158807208554187E-2</v>
      </c>
      <c r="M942" s="16">
        <f t="shared" si="383"/>
        <v>-1.7170828830131657E-2</v>
      </c>
      <c r="O942" s="13">
        <f t="shared" si="384"/>
        <v>3.4517508388815843E-2</v>
      </c>
      <c r="Q942" s="5">
        <f t="shared" si="385"/>
        <v>127464.00224354578</v>
      </c>
      <c r="R942" s="6">
        <f t="shared" si="386"/>
        <v>57270.53313452415</v>
      </c>
      <c r="T942" s="11">
        <f t="shared" si="387"/>
        <v>2.2256472092575512</v>
      </c>
      <c r="V942" s="9">
        <v>45275</v>
      </c>
      <c r="W942">
        <v>6653481.7865000004</v>
      </c>
      <c r="X942">
        <v>2659614.6771999998</v>
      </c>
      <c r="Y942">
        <v>210533.35860000001</v>
      </c>
      <c r="Z942">
        <v>2287716.1313999998</v>
      </c>
      <c r="AC942" s="24">
        <f t="shared" si="388"/>
        <v>4.1502424203602464E-2</v>
      </c>
      <c r="AE942" s="5">
        <f t="shared" si="389"/>
        <v>27571.848185749986</v>
      </c>
      <c r="AF942" s="6">
        <f t="shared" si="390"/>
        <v>57270.53313452415</v>
      </c>
      <c r="AH942" s="1">
        <f t="shared" si="391"/>
        <v>45275</v>
      </c>
      <c r="AI942">
        <f t="shared" si="392"/>
        <v>0.48143166610629939</v>
      </c>
      <c r="AJ942">
        <f t="shared" ca="1" si="393"/>
        <v>0.4415391794170776</v>
      </c>
      <c r="AK942">
        <f t="shared" ca="1" si="394"/>
        <v>0.45366732487005557</v>
      </c>
      <c r="AL942">
        <f t="shared" ca="1" si="395"/>
        <v>0.46286325051573785</v>
      </c>
      <c r="AM942">
        <f t="shared" ca="1" si="396"/>
        <v>0.47314773724997217</v>
      </c>
      <c r="AN942">
        <f t="shared" ca="1" si="397"/>
        <v>0.48209791069854807</v>
      </c>
    </row>
    <row r="943" spans="2:40">
      <c r="B943" s="1">
        <v>45282</v>
      </c>
      <c r="C943">
        <v>1686.66</v>
      </c>
      <c r="D943">
        <v>1949.05</v>
      </c>
      <c r="E943">
        <v>32.225000000000001</v>
      </c>
      <c r="F943">
        <v>2810.2840000000001</v>
      </c>
      <c r="G943">
        <v>948473.8</v>
      </c>
      <c r="I943" s="14">
        <f t="shared" si="379"/>
        <v>-8.7741465335361424E-3</v>
      </c>
      <c r="J943" s="15">
        <f t="shared" si="380"/>
        <v>-7.6901386788341686E-4</v>
      </c>
      <c r="K943" s="15">
        <f t="shared" si="381"/>
        <v>7.7038770053475814E-2</v>
      </c>
      <c r="L943" s="15">
        <f t="shared" si="382"/>
        <v>-3.5882474629289618E-2</v>
      </c>
      <c r="M943" s="16">
        <f t="shared" si="383"/>
        <v>2.4648306896100536E-2</v>
      </c>
      <c r="O943" s="13">
        <f t="shared" si="384"/>
        <v>7.9032837556916591E-3</v>
      </c>
      <c r="Q943" s="5">
        <f t="shared" si="385"/>
        <v>128471.38642191263</v>
      </c>
      <c r="R943" s="6">
        <f t="shared" si="386"/>
        <v>58682.154811327193</v>
      </c>
      <c r="T943" s="11">
        <f t="shared" si="387"/>
        <v>2.1892752035941645</v>
      </c>
      <c r="V943" s="9">
        <v>45282</v>
      </c>
      <c r="W943">
        <v>6595103.1623999998</v>
      </c>
      <c r="X943">
        <v>2657569.3966000001</v>
      </c>
      <c r="Y943">
        <v>226752.22469999999</v>
      </c>
      <c r="Z943">
        <v>2205627.5380000002</v>
      </c>
      <c r="AC943" s="24">
        <f t="shared" si="388"/>
        <v>-1.0692565458689417E-2</v>
      </c>
      <c r="AE943" s="5">
        <f t="shared" si="389"/>
        <v>27277.034394206807</v>
      </c>
      <c r="AF943" s="6">
        <f t="shared" si="390"/>
        <v>58682.154811327193</v>
      </c>
      <c r="AH943" s="1">
        <f t="shared" si="391"/>
        <v>45282</v>
      </c>
      <c r="AI943">
        <f t="shared" si="392"/>
        <v>0.46482673449717332</v>
      </c>
      <c r="AJ943">
        <f t="shared" ca="1" si="393"/>
        <v>0.44155071928166739</v>
      </c>
      <c r="AK943">
        <f t="shared" ca="1" si="394"/>
        <v>0.45434153953586986</v>
      </c>
      <c r="AL943">
        <f t="shared" ca="1" si="395"/>
        <v>0.46397775593293505</v>
      </c>
      <c r="AM943">
        <f t="shared" ca="1" si="396"/>
        <v>0.47406578607135264</v>
      </c>
      <c r="AN943">
        <f t="shared" ca="1" si="397"/>
        <v>0.48222693694235996</v>
      </c>
    </row>
    <row r="944" spans="2:40">
      <c r="B944" s="1">
        <v>45289</v>
      </c>
      <c r="C944">
        <v>1668.82</v>
      </c>
      <c r="D944">
        <v>1931.6</v>
      </c>
      <c r="E944">
        <v>32.534999999999997</v>
      </c>
      <c r="F944">
        <v>2835.317</v>
      </c>
      <c r="G944">
        <v>929704.2</v>
      </c>
      <c r="I944" s="14">
        <f t="shared" si="379"/>
        <v>-1.0577116905600481E-2</v>
      </c>
      <c r="J944" s="15">
        <f t="shared" si="380"/>
        <v>-8.9530797054975242E-3</v>
      </c>
      <c r="K944" s="15">
        <f t="shared" si="381"/>
        <v>9.6198603568655727E-3</v>
      </c>
      <c r="L944" s="15">
        <f t="shared" si="382"/>
        <v>8.9076406512651474E-3</v>
      </c>
      <c r="M944" s="16">
        <f t="shared" si="383"/>
        <v>-1.9789265660263955E-2</v>
      </c>
      <c r="O944" s="13">
        <f t="shared" si="384"/>
        <v>-2.5067390074182128E-4</v>
      </c>
      <c r="Q944" s="5">
        <f t="shared" si="385"/>
        <v>128439.18199834453</v>
      </c>
      <c r="R944" s="6">
        <f t="shared" si="386"/>
        <v>57520.878060249102</v>
      </c>
      <c r="T944" s="11">
        <f t="shared" si="387"/>
        <v>2.2329141405632482</v>
      </c>
      <c r="V944" s="9">
        <v>45289</v>
      </c>
      <c r="W944">
        <v>6525345.9852</v>
      </c>
      <c r="X944">
        <v>2633775.966</v>
      </c>
      <c r="Y944">
        <v>228935.5336</v>
      </c>
      <c r="Z944">
        <v>2225274.6016000002</v>
      </c>
      <c r="AC944" s="24">
        <f t="shared" si="388"/>
        <v>-6.1379567290765196E-3</v>
      </c>
      <c r="AE944" s="5">
        <f t="shared" si="389"/>
        <v>27109.609137397634</v>
      </c>
      <c r="AF944" s="6">
        <f t="shared" si="390"/>
        <v>57520.878060249102</v>
      </c>
      <c r="AH944" s="1">
        <f t="shared" si="391"/>
        <v>45289</v>
      </c>
      <c r="AI944">
        <f t="shared" si="392"/>
        <v>0.47130033566250862</v>
      </c>
      <c r="AJ944">
        <f t="shared" ca="1" si="393"/>
        <v>0.44155071928166739</v>
      </c>
      <c r="AK944">
        <f t="shared" ca="1" si="394"/>
        <v>0.45434153953586986</v>
      </c>
      <c r="AL944">
        <f t="shared" ca="1" si="395"/>
        <v>0.46389766377294328</v>
      </c>
      <c r="AM944">
        <f t="shared" ca="1" si="396"/>
        <v>0.47406578607135264</v>
      </c>
      <c r="AN944">
        <f t="shared" ca="1" si="397"/>
        <v>0.48222693694235996</v>
      </c>
    </row>
    <row r="945" spans="2:40">
      <c r="B945" s="1">
        <v>45296</v>
      </c>
      <c r="C945">
        <v>1901.405</v>
      </c>
      <c r="D945">
        <v>2208.6</v>
      </c>
      <c r="E945">
        <v>35.15</v>
      </c>
      <c r="F945">
        <v>3105.8389999999999</v>
      </c>
      <c r="G945">
        <v>1055381</v>
      </c>
      <c r="I945" s="14">
        <f t="shared" si="379"/>
        <v>0.13937093275488066</v>
      </c>
      <c r="J945" s="15">
        <f t="shared" si="380"/>
        <v>0.14340443155932903</v>
      </c>
      <c r="K945" s="15">
        <f t="shared" si="381"/>
        <v>8.037498078991856E-2</v>
      </c>
      <c r="L945" s="15">
        <f t="shared" si="382"/>
        <v>9.5411553628747647E-2</v>
      </c>
      <c r="M945" s="16">
        <f t="shared" si="383"/>
        <v>0.13517933983733754</v>
      </c>
      <c r="O945" s="13">
        <f t="shared" si="384"/>
        <v>0.11464047468321897</v>
      </c>
      <c r="Q945" s="5">
        <f t="shared" si="385"/>
        <v>143163.51079055911</v>
      </c>
      <c r="R945" s="6">
        <f t="shared" si="386"/>
        <v>65296.512383297566</v>
      </c>
      <c r="T945" s="11">
        <f t="shared" si="387"/>
        <v>2.1925138964570401</v>
      </c>
      <c r="V945" s="9">
        <v>45296</v>
      </c>
      <c r="W945">
        <v>7434789.5416999999</v>
      </c>
      <c r="X945">
        <v>3011471.1113</v>
      </c>
      <c r="Y945">
        <v>247337.70869999999</v>
      </c>
      <c r="Z945">
        <v>2437590.858</v>
      </c>
      <c r="AC945" s="24">
        <f t="shared" si="388"/>
        <v>0.13069946562937634</v>
      </c>
      <c r="AE945" s="5">
        <f t="shared" si="389"/>
        <v>30652.820565076763</v>
      </c>
      <c r="AF945" s="6">
        <f t="shared" si="390"/>
        <v>65296.512383297566</v>
      </c>
      <c r="AH945" s="1">
        <f t="shared" si="391"/>
        <v>45296</v>
      </c>
      <c r="AI945">
        <f t="shared" si="392"/>
        <v>0.46944039499600532</v>
      </c>
      <c r="AJ945">
        <f t="shared" ca="1" si="393"/>
        <v>0.44155071928166739</v>
      </c>
      <c r="AK945">
        <f t="shared" ca="1" si="394"/>
        <v>0.45434153953586986</v>
      </c>
      <c r="AL945">
        <f t="shared" ca="1" si="395"/>
        <v>0.46389766377294328</v>
      </c>
      <c r="AM945">
        <f t="shared" ca="1" si="396"/>
        <v>0.47406578607135264</v>
      </c>
      <c r="AN945">
        <f t="shared" ca="1" si="397"/>
        <v>0.48222693694235996</v>
      </c>
    </row>
    <row r="946" spans="2:40">
      <c r="B946" s="1">
        <v>45303</v>
      </c>
      <c r="C946">
        <v>1820.585</v>
      </c>
      <c r="D946">
        <v>2179.6999999999998</v>
      </c>
      <c r="E946">
        <v>38.741</v>
      </c>
      <c r="F946">
        <v>3180.123</v>
      </c>
      <c r="G946">
        <v>1033123</v>
      </c>
      <c r="I946" s="14">
        <f t="shared" si="379"/>
        <v>-4.250541047278189E-2</v>
      </c>
      <c r="J946" s="15">
        <f t="shared" si="380"/>
        <v>-1.3085212351716113E-2</v>
      </c>
      <c r="K946" s="15">
        <f t="shared" si="381"/>
        <v>0.10216216216216223</v>
      </c>
      <c r="L946" s="15">
        <f t="shared" si="382"/>
        <v>2.3917530818564625E-2</v>
      </c>
      <c r="M946" s="16">
        <f t="shared" si="383"/>
        <v>-2.1090013938094399E-2</v>
      </c>
      <c r="O946" s="13">
        <f t="shared" si="384"/>
        <v>1.7622267539057213E-2</v>
      </c>
      <c r="Q946" s="5">
        <f t="shared" si="385"/>
        <v>145686.37647954104</v>
      </c>
      <c r="R946" s="6">
        <f t="shared" si="386"/>
        <v>63919.408027024867</v>
      </c>
      <c r="T946" s="11">
        <f t="shared" si="387"/>
        <v>2.2792197389867161</v>
      </c>
      <c r="V946" s="9">
        <v>45303</v>
      </c>
      <c r="W946">
        <v>7118770.7604999999</v>
      </c>
      <c r="X946">
        <v>2972065.3722999999</v>
      </c>
      <c r="Y946">
        <v>272601.71169999999</v>
      </c>
      <c r="Z946">
        <v>2495892.202</v>
      </c>
      <c r="AC946" s="24">
        <f t="shared" si="388"/>
        <v>-2.0702984787469306E-2</v>
      </c>
      <c r="AE946" s="5">
        <f t="shared" si="389"/>
        <v>30018.215687224951</v>
      </c>
      <c r="AF946" s="6">
        <f t="shared" si="390"/>
        <v>63919.408027024867</v>
      </c>
      <c r="AH946" s="1">
        <f t="shared" si="391"/>
        <v>45303</v>
      </c>
      <c r="AI946">
        <f t="shared" si="392"/>
        <v>0.46962599645061431</v>
      </c>
      <c r="AJ946">
        <f t="shared" ca="1" si="393"/>
        <v>0.44155071928166739</v>
      </c>
      <c r="AK946">
        <f t="shared" ca="1" si="394"/>
        <v>0.45435399578261504</v>
      </c>
      <c r="AL946">
        <f t="shared" ca="1" si="395"/>
        <v>0.4649068266571651</v>
      </c>
      <c r="AM946">
        <f t="shared" ca="1" si="396"/>
        <v>0.47406578607135264</v>
      </c>
      <c r="AN946">
        <f t="shared" ca="1" si="397"/>
        <v>0.48222693694235996</v>
      </c>
    </row>
    <row r="947" spans="2:40">
      <c r="B947" s="1">
        <v>45310</v>
      </c>
      <c r="C947">
        <v>2017.52</v>
      </c>
      <c r="D947">
        <v>2490.9499999999998</v>
      </c>
      <c r="E947">
        <v>38.94</v>
      </c>
      <c r="F947">
        <v>3602.4740000000002</v>
      </c>
      <c r="G947">
        <v>1174875</v>
      </c>
      <c r="I947" s="14">
        <f t="shared" si="379"/>
        <v>0.10817127461777387</v>
      </c>
      <c r="J947" s="15">
        <f t="shared" si="380"/>
        <v>0.14279488002936191</v>
      </c>
      <c r="K947" s="15">
        <f t="shared" si="381"/>
        <v>5.1366769056038208E-3</v>
      </c>
      <c r="L947" s="15">
        <f t="shared" si="382"/>
        <v>0.13280964289746033</v>
      </c>
      <c r="M947" s="16">
        <f t="shared" si="383"/>
        <v>0.13720728315989472</v>
      </c>
      <c r="O947" s="13">
        <f t="shared" si="384"/>
        <v>9.7228118612549985E-2</v>
      </c>
      <c r="Q947" s="5">
        <f t="shared" si="385"/>
        <v>159851.18877212645</v>
      </c>
      <c r="R947" s="6">
        <f t="shared" si="386"/>
        <v>72689.616343601709</v>
      </c>
      <c r="T947" s="11">
        <f t="shared" si="387"/>
        <v>2.1990924813320589</v>
      </c>
      <c r="V947" s="9">
        <v>45310</v>
      </c>
      <c r="W947">
        <v>7888817.2673000004</v>
      </c>
      <c r="X947">
        <v>3396461.0906000002</v>
      </c>
      <c r="Y947">
        <v>274005.26750000002</v>
      </c>
      <c r="Z947">
        <v>2827370.5337999999</v>
      </c>
      <c r="AC947" s="24">
        <f t="shared" si="388"/>
        <v>0.11877143199562074</v>
      </c>
      <c r="AE947" s="5">
        <f t="shared" si="389"/>
        <v>33583.522150350065</v>
      </c>
      <c r="AF947" s="6">
        <f t="shared" si="390"/>
        <v>72689.616343601709</v>
      </c>
      <c r="AH947" s="1">
        <f t="shared" si="391"/>
        <v>45310</v>
      </c>
      <c r="AI947">
        <f t="shared" si="392"/>
        <v>0.4620126482935572</v>
      </c>
      <c r="AJ947">
        <f t="shared" ca="1" si="393"/>
        <v>0.44156223817697582</v>
      </c>
      <c r="AK947">
        <f t="shared" ca="1" si="394"/>
        <v>0.45542296924520426</v>
      </c>
      <c r="AL947">
        <f t="shared" ca="1" si="395"/>
        <v>0.46501461270434702</v>
      </c>
      <c r="AM947">
        <f t="shared" ca="1" si="396"/>
        <v>0.47406578607135264</v>
      </c>
      <c r="AN947">
        <f t="shared" ca="1" si="397"/>
        <v>0.48222693694235996</v>
      </c>
    </row>
    <row r="948" spans="2:40">
      <c r="B948" s="1">
        <v>45317</v>
      </c>
      <c r="C948">
        <v>2198.1750000000002</v>
      </c>
      <c r="D948">
        <v>2466.5</v>
      </c>
      <c r="E948">
        <v>40.137</v>
      </c>
      <c r="F948">
        <v>3648.32</v>
      </c>
      <c r="G948">
        <v>1253620</v>
      </c>
      <c r="I948" s="14">
        <f t="shared" si="379"/>
        <v>8.9543102422776633E-2</v>
      </c>
      <c r="J948" s="15">
        <f t="shared" si="380"/>
        <v>-9.8155322266604283E-3</v>
      </c>
      <c r="K948" s="15">
        <f t="shared" si="381"/>
        <v>3.0739599383667215E-2</v>
      </c>
      <c r="L948" s="15">
        <f t="shared" si="382"/>
        <v>1.2726254235283951E-2</v>
      </c>
      <c r="M948" s="16">
        <f t="shared" si="383"/>
        <v>6.7024151505479246E-2</v>
      </c>
      <c r="O948" s="13">
        <f t="shared" si="384"/>
        <v>3.0798355953766843E-2</v>
      </c>
      <c r="Q948" s="5">
        <f t="shared" si="385"/>
        <v>164774.34258356318</v>
      </c>
      <c r="R948" s="6">
        <f t="shared" si="386"/>
        <v>77561.576202290424</v>
      </c>
      <c r="T948" s="11">
        <f t="shared" si="387"/>
        <v>2.1244326205260555</v>
      </c>
      <c r="V948" s="9">
        <v>45317</v>
      </c>
      <c r="W948">
        <v>8595206.4398999996</v>
      </c>
      <c r="X948">
        <v>3363123.0172999999</v>
      </c>
      <c r="Y948">
        <v>282426.6018</v>
      </c>
      <c r="Z948">
        <v>2863352.5123999999</v>
      </c>
      <c r="AC948" s="24">
        <f t="shared" si="388"/>
        <v>4.9869534619533779E-2</v>
      </c>
      <c r="AE948" s="5">
        <f t="shared" si="389"/>
        <v>35258.316770872822</v>
      </c>
      <c r="AF948" s="6">
        <f t="shared" si="390"/>
        <v>77561.576202290424</v>
      </c>
      <c r="AH948" s="1">
        <f t="shared" si="391"/>
        <v>45317</v>
      </c>
      <c r="AI948">
        <f t="shared" si="392"/>
        <v>0.45458484080976724</v>
      </c>
      <c r="AJ948">
        <f t="shared" ca="1" si="393"/>
        <v>0.44156223817697582</v>
      </c>
      <c r="AK948">
        <f t="shared" ca="1" si="394"/>
        <v>0.45542296924520426</v>
      </c>
      <c r="AL948">
        <f t="shared" ca="1" si="395"/>
        <v>0.46501461270434702</v>
      </c>
      <c r="AM948">
        <f t="shared" ca="1" si="396"/>
        <v>0.47406578607135264</v>
      </c>
      <c r="AN948">
        <f t="shared" ca="1" si="397"/>
        <v>0.48222693694235996</v>
      </c>
    </row>
    <row r="949" spans="2:40">
      <c r="B949" s="1">
        <v>45324</v>
      </c>
      <c r="C949">
        <v>2253.7600000000002</v>
      </c>
      <c r="D949">
        <v>2535.1</v>
      </c>
      <c r="E949">
        <v>48.581000000000003</v>
      </c>
      <c r="F949">
        <v>3794.7779999999998</v>
      </c>
      <c r="G949">
        <v>1316205</v>
      </c>
      <c r="I949" s="14">
        <f t="shared" si="379"/>
        <v>2.5286885712011209E-2</v>
      </c>
      <c r="J949" s="15">
        <f t="shared" si="380"/>
        <v>2.7812690046624677E-2</v>
      </c>
      <c r="K949" s="15">
        <f t="shared" si="381"/>
        <v>0.2103794503824401</v>
      </c>
      <c r="L949" s="15">
        <f t="shared" si="382"/>
        <v>4.0143956670467329E-2</v>
      </c>
      <c r="M949" s="16">
        <f t="shared" si="383"/>
        <v>4.9923421770552423E-2</v>
      </c>
      <c r="O949" s="13">
        <f t="shared" si="384"/>
        <v>7.590574570288583E-2</v>
      </c>
      <c r="Q949" s="5">
        <f t="shared" si="385"/>
        <v>177281.66193007131</v>
      </c>
      <c r="R949" s="6">
        <f t="shared" si="386"/>
        <v>81433.71548422621</v>
      </c>
      <c r="T949" s="11">
        <f t="shared" si="387"/>
        <v>2.1770056895464993</v>
      </c>
      <c r="V949" s="9">
        <v>45324</v>
      </c>
      <c r="W949">
        <v>8812552.4428000003</v>
      </c>
      <c r="X949">
        <v>3456660.5153000001</v>
      </c>
      <c r="Y949">
        <v>341843.7941</v>
      </c>
      <c r="Z949">
        <v>2978299.1260000002</v>
      </c>
      <c r="AC949" s="24">
        <f t="shared" si="388"/>
        <v>3.2126791934922794E-2</v>
      </c>
      <c r="AE949" s="5">
        <f t="shared" si="389"/>
        <v>36391.053377746255</v>
      </c>
      <c r="AF949" s="6">
        <f t="shared" si="390"/>
        <v>81433.71548422621</v>
      </c>
      <c r="AH949" s="1">
        <f t="shared" si="391"/>
        <v>45324</v>
      </c>
      <c r="AI949">
        <f t="shared" si="392"/>
        <v>0.44687944251782591</v>
      </c>
      <c r="AJ949">
        <f t="shared" ca="1" si="393"/>
        <v>0.44156223817697582</v>
      </c>
      <c r="AK949">
        <f t="shared" ca="1" si="394"/>
        <v>0.45548051540490175</v>
      </c>
      <c r="AL949">
        <f t="shared" ca="1" si="395"/>
        <v>0.46501461270434702</v>
      </c>
      <c r="AM949">
        <f t="shared" ca="1" si="396"/>
        <v>0.47406578607135264</v>
      </c>
      <c r="AN949">
        <f t="shared" ca="1" si="397"/>
        <v>0.48222693694235996</v>
      </c>
    </row>
    <row r="950" spans="2:40">
      <c r="B950" s="1">
        <v>45331</v>
      </c>
      <c r="C950">
        <v>2053.35</v>
      </c>
      <c r="D950">
        <v>2164.35</v>
      </c>
      <c r="E950">
        <v>49.512</v>
      </c>
      <c r="F950">
        <v>3142.7170000000001</v>
      </c>
      <c r="G950">
        <v>1128511</v>
      </c>
      <c r="I950" s="14">
        <f t="shared" si="379"/>
        <v>-8.8922511713758423E-2</v>
      </c>
      <c r="J950" s="15">
        <f t="shared" si="380"/>
        <v>-0.14624669638278565</v>
      </c>
      <c r="K950" s="15">
        <f t="shared" si="381"/>
        <v>1.9163870649019143E-2</v>
      </c>
      <c r="L950" s="15">
        <f t="shared" si="382"/>
        <v>-0.17183113215055001</v>
      </c>
      <c r="M950" s="16">
        <f t="shared" si="383"/>
        <v>-0.14260240616013464</v>
      </c>
      <c r="O950" s="13">
        <f t="shared" si="384"/>
        <v>-9.6959117399518735E-2</v>
      </c>
      <c r="Q950" s="5">
        <f t="shared" si="385"/>
        <v>160092.58845821171</v>
      </c>
      <c r="R950" s="6">
        <f t="shared" si="386"/>
        <v>69821.071713615733</v>
      </c>
      <c r="T950" s="11">
        <f t="shared" si="387"/>
        <v>2.2928978964238991</v>
      </c>
      <c r="V950" s="9">
        <v>45331</v>
      </c>
      <c r="W950">
        <v>8028918.1449999996</v>
      </c>
      <c r="X950">
        <v>2951135.3344999999</v>
      </c>
      <c r="Y950">
        <v>348393.72080000001</v>
      </c>
      <c r="Z950">
        <v>2466534.5207000002</v>
      </c>
      <c r="AC950" s="24">
        <f t="shared" si="388"/>
        <v>-0.11510244253663748</v>
      </c>
      <c r="AE950" s="5">
        <f t="shared" si="389"/>
        <v>32202.35424748651</v>
      </c>
      <c r="AF950" s="6">
        <f t="shared" si="390"/>
        <v>69821.071713615733</v>
      </c>
      <c r="AH950" s="1">
        <f t="shared" si="391"/>
        <v>45331</v>
      </c>
      <c r="AI950">
        <f t="shared" si="392"/>
        <v>0.46121254597137279</v>
      </c>
      <c r="AJ950">
        <f t="shared" ca="1" si="393"/>
        <v>0.44150746615192049</v>
      </c>
      <c r="AK950">
        <f t="shared" ca="1" si="394"/>
        <v>0.4545272946500698</v>
      </c>
      <c r="AL950">
        <f t="shared" ca="1" si="395"/>
        <v>0.46501461270434702</v>
      </c>
      <c r="AM950">
        <f t="shared" ca="1" si="396"/>
        <v>0.47406578607135264</v>
      </c>
      <c r="AN950">
        <f t="shared" ca="1" si="397"/>
        <v>0.48222693694235996</v>
      </c>
    </row>
    <row r="951" spans="2:40">
      <c r="B951" s="1">
        <v>45338</v>
      </c>
      <c r="C951">
        <v>1892.44</v>
      </c>
      <c r="D951">
        <v>1915.4</v>
      </c>
      <c r="E951">
        <v>52.326999999999998</v>
      </c>
      <c r="F951">
        <v>2904.6619999999998</v>
      </c>
      <c r="G951">
        <v>1065369</v>
      </c>
      <c r="I951" s="14">
        <f t="shared" si="379"/>
        <v>-7.8364623663768951E-2</v>
      </c>
      <c r="J951" s="15">
        <f t="shared" si="380"/>
        <v>-0.11502298611592388</v>
      </c>
      <c r="K951" s="15">
        <f t="shared" si="381"/>
        <v>5.685490386169012E-2</v>
      </c>
      <c r="L951" s="15">
        <f t="shared" si="382"/>
        <v>-7.5748150406161341E-2</v>
      </c>
      <c r="M951" s="16">
        <f t="shared" si="383"/>
        <v>-5.5951603484591605E-2</v>
      </c>
      <c r="O951" s="13">
        <f t="shared" si="384"/>
        <v>-5.3070214081041012E-2</v>
      </c>
      <c r="Q951" s="5">
        <f t="shared" si="385"/>
        <v>151596.44051594642</v>
      </c>
      <c r="R951" s="6">
        <f t="shared" si="386"/>
        <v>65914.470794226276</v>
      </c>
      <c r="T951" s="11">
        <f t="shared" si="387"/>
        <v>2.2998961941028795</v>
      </c>
      <c r="V951" s="9">
        <v>45338</v>
      </c>
      <c r="W951">
        <v>7399734.9961000001</v>
      </c>
      <c r="X951">
        <v>2611686.9358999999</v>
      </c>
      <c r="Y951">
        <v>368199.45159999997</v>
      </c>
      <c r="Z951">
        <v>2279699.2261000001</v>
      </c>
      <c r="AC951" s="24">
        <f t="shared" si="388"/>
        <v>-8.2324073115051938E-2</v>
      </c>
      <c r="AE951" s="5">
        <f t="shared" si="389"/>
        <v>29551.325281939626</v>
      </c>
      <c r="AF951" s="6">
        <f t="shared" si="390"/>
        <v>65914.470794226276</v>
      </c>
      <c r="AH951" s="1">
        <f t="shared" si="391"/>
        <v>45338</v>
      </c>
      <c r="AI951">
        <f t="shared" si="392"/>
        <v>0.44832834013328904</v>
      </c>
      <c r="AJ951">
        <f t="shared" ca="1" si="393"/>
        <v>0.44150746615192049</v>
      </c>
      <c r="AK951">
        <f t="shared" ca="1" si="394"/>
        <v>0.4545272946500698</v>
      </c>
      <c r="AL951">
        <f t="shared" ca="1" si="395"/>
        <v>0.46501461270434702</v>
      </c>
      <c r="AM951">
        <f t="shared" ca="1" si="396"/>
        <v>0.47406578607135264</v>
      </c>
      <c r="AN951">
        <f t="shared" ca="1" si="397"/>
        <v>0.48222693694235996</v>
      </c>
    </row>
    <row r="952" spans="2:40">
      <c r="B952" s="1">
        <v>45345</v>
      </c>
      <c r="C952">
        <v>2021.01</v>
      </c>
      <c r="D952">
        <v>1997.6</v>
      </c>
      <c r="E952">
        <v>48.581000000000003</v>
      </c>
      <c r="F952">
        <v>3091.404</v>
      </c>
      <c r="G952">
        <v>1105610</v>
      </c>
      <c r="I952" s="14">
        <f t="shared" si="379"/>
        <v>6.7938745746232376E-2</v>
      </c>
      <c r="J952" s="15">
        <f t="shared" si="380"/>
        <v>4.2915317949253406E-2</v>
      </c>
      <c r="K952" s="15">
        <f t="shared" si="381"/>
        <v>-7.1588281384371233E-2</v>
      </c>
      <c r="L952" s="15">
        <f t="shared" si="382"/>
        <v>6.4290440677779337E-2</v>
      </c>
      <c r="M952" s="16">
        <f t="shared" si="383"/>
        <v>3.7771889364154543E-2</v>
      </c>
      <c r="O952" s="13">
        <f t="shared" si="384"/>
        <v>2.5889055747223472E-2</v>
      </c>
      <c r="Q952" s="5">
        <f t="shared" si="385"/>
        <v>155521.12921554441</v>
      </c>
      <c r="R952" s="6">
        <f t="shared" si="386"/>
        <v>68404.184892562582</v>
      </c>
      <c r="T952" s="11">
        <f t="shared" si="387"/>
        <v>2.2735616170240167</v>
      </c>
      <c r="V952" s="9">
        <v>45345</v>
      </c>
      <c r="W952">
        <v>7902463.7105999999</v>
      </c>
      <c r="X952">
        <v>2723768.3111</v>
      </c>
      <c r="Y952">
        <v>341843.7941</v>
      </c>
      <c r="Z952">
        <v>2426261.8040999998</v>
      </c>
      <c r="AC952" s="24">
        <f t="shared" si="388"/>
        <v>5.8061108830473294E-2</v>
      </c>
      <c r="AE952" s="5">
        <f t="shared" si="389"/>
        <v>31267.107995219038</v>
      </c>
      <c r="AF952" s="6">
        <f t="shared" si="390"/>
        <v>68404.184892562582</v>
      </c>
      <c r="AH952" s="1">
        <f t="shared" si="391"/>
        <v>45345</v>
      </c>
      <c r="AI952">
        <f t="shared" si="392"/>
        <v>0.45709349573170099</v>
      </c>
      <c r="AJ952">
        <f t="shared" ca="1" si="393"/>
        <v>0.44150746615192049</v>
      </c>
      <c r="AK952">
        <f t="shared" ca="1" si="394"/>
        <v>0.45435399578261504</v>
      </c>
      <c r="AL952">
        <f t="shared" ca="1" si="395"/>
        <v>0.46501461270434702</v>
      </c>
      <c r="AM952">
        <f t="shared" ca="1" si="396"/>
        <v>0.47406578607135264</v>
      </c>
      <c r="AN952">
        <f t="shared" ca="1" si="397"/>
        <v>0.48222693694235996</v>
      </c>
    </row>
    <row r="953" spans="2:40">
      <c r="B953" s="1">
        <v>45352</v>
      </c>
      <c r="C953">
        <v>1934.635</v>
      </c>
      <c r="D953">
        <v>1862.9</v>
      </c>
      <c r="E953">
        <v>46.941000000000003</v>
      </c>
      <c r="F953">
        <v>2782.134</v>
      </c>
      <c r="G953">
        <v>1054959</v>
      </c>
      <c r="I953" s="14">
        <f t="shared" si="379"/>
        <v>-4.2738531724236917E-2</v>
      </c>
      <c r="J953" s="15">
        <f t="shared" si="380"/>
        <v>-6.7430917100520515E-2</v>
      </c>
      <c r="K953" s="15">
        <f t="shared" si="381"/>
        <v>-3.3758053560033807E-2</v>
      </c>
      <c r="L953" s="15">
        <f t="shared" si="382"/>
        <v>-0.10004192269920076</v>
      </c>
      <c r="M953" s="16">
        <f t="shared" si="383"/>
        <v>-4.581271877063342E-2</v>
      </c>
      <c r="O953" s="13">
        <f t="shared" si="384"/>
        <v>-6.0992356270997999E-2</v>
      </c>
      <c r="Q953" s="5">
        <f t="shared" si="385"/>
        <v>146035.52909476202</v>
      </c>
      <c r="R953" s="6">
        <f t="shared" si="386"/>
        <v>65270.403207345204</v>
      </c>
      <c r="T953" s="11">
        <f t="shared" si="387"/>
        <v>2.2373927832320777</v>
      </c>
      <c r="V953" s="9">
        <v>45352</v>
      </c>
      <c r="W953">
        <v>7564724.0146000003</v>
      </c>
      <c r="X953">
        <v>2540102.1159000001</v>
      </c>
      <c r="Y953">
        <v>330303.44699999999</v>
      </c>
      <c r="Z953">
        <v>2183534.0008999999</v>
      </c>
      <c r="AC953" s="24">
        <f t="shared" si="388"/>
        <v>-5.7910573121113966E-2</v>
      </c>
      <c r="AE953" s="5">
        <f t="shared" si="389"/>
        <v>29456.411851376139</v>
      </c>
      <c r="AF953" s="6">
        <f t="shared" si="390"/>
        <v>65270.403207345204</v>
      </c>
      <c r="AH953" s="1">
        <f t="shared" si="391"/>
        <v>45352</v>
      </c>
      <c r="AI953">
        <f t="shared" si="392"/>
        <v>0.45129814439481297</v>
      </c>
      <c r="AJ953">
        <f t="shared" ca="1" si="393"/>
        <v>0.44150746615192049</v>
      </c>
      <c r="AK953">
        <f t="shared" ca="1" si="394"/>
        <v>0.45435399578261504</v>
      </c>
      <c r="AL953">
        <f t="shared" ca="1" si="395"/>
        <v>0.4649068266571651</v>
      </c>
      <c r="AM953">
        <f t="shared" ca="1" si="396"/>
        <v>0.47406578607135264</v>
      </c>
      <c r="AN953">
        <f t="shared" ca="1" si="397"/>
        <v>0.48222693694235996</v>
      </c>
    </row>
    <row r="954" spans="2:40">
      <c r="B954" s="1">
        <v>45359</v>
      </c>
      <c r="C954">
        <v>1849.93</v>
      </c>
      <c r="D954">
        <v>1668.5</v>
      </c>
      <c r="E954">
        <v>41.688000000000002</v>
      </c>
      <c r="F954">
        <v>2455.6</v>
      </c>
      <c r="G954">
        <v>1002336</v>
      </c>
      <c r="I954" s="14">
        <f t="shared" si="379"/>
        <v>-4.3783452692626734E-2</v>
      </c>
      <c r="J954" s="15">
        <f t="shared" si="380"/>
        <v>-0.10435342745182252</v>
      </c>
      <c r="K954" s="15">
        <f t="shared" si="381"/>
        <v>-0.11190643573848025</v>
      </c>
      <c r="L954" s="15">
        <f t="shared" si="382"/>
        <v>-0.11736817852770576</v>
      </c>
      <c r="M954" s="16">
        <f t="shared" si="383"/>
        <v>-4.9881559378136986E-2</v>
      </c>
      <c r="O954" s="13">
        <f t="shared" si="384"/>
        <v>-9.4352873602658816E-2</v>
      </c>
      <c r="Q954" s="5">
        <f t="shared" si="385"/>
        <v>132256.65727658654</v>
      </c>
      <c r="R954" s="6">
        <f t="shared" si="386"/>
        <v>62014.613714123072</v>
      </c>
      <c r="T954" s="11">
        <f t="shared" si="387"/>
        <v>2.1326692106197331</v>
      </c>
      <c r="V954" s="9">
        <v>45359</v>
      </c>
      <c r="W954">
        <v>7233514.2785999998</v>
      </c>
      <c r="X954">
        <v>2275033.7540000002</v>
      </c>
      <c r="Y954">
        <v>293343.14630000002</v>
      </c>
      <c r="Z954">
        <v>1927256.4987000001</v>
      </c>
      <c r="AC954" s="24">
        <f t="shared" si="388"/>
        <v>-7.0492297561945666E-2</v>
      </c>
      <c r="AE954" s="5">
        <f t="shared" si="389"/>
        <v>27379.96170204171</v>
      </c>
      <c r="AF954" s="6">
        <f t="shared" si="390"/>
        <v>62014.613714123072</v>
      </c>
      <c r="AH954" s="1">
        <f t="shared" si="391"/>
        <v>45359</v>
      </c>
      <c r="AI954">
        <f t="shared" si="392"/>
        <v>0.44150821979249477</v>
      </c>
      <c r="AJ954">
        <f t="shared" ca="1" si="393"/>
        <v>0.44150746615192049</v>
      </c>
      <c r="AK954">
        <f t="shared" ca="1" si="394"/>
        <v>0.45434153953586986</v>
      </c>
      <c r="AL954">
        <f t="shared" ca="1" si="395"/>
        <v>0.46389766377294328</v>
      </c>
      <c r="AM954">
        <f t="shared" ca="1" si="396"/>
        <v>0.47406578607135264</v>
      </c>
      <c r="AN954">
        <f t="shared" ca="1" si="397"/>
        <v>0.48222693694235996</v>
      </c>
    </row>
    <row r="955" spans="2:40">
      <c r="B955" s="1">
        <v>45366</v>
      </c>
      <c r="C955">
        <v>1930.02</v>
      </c>
      <c r="D955">
        <v>1711.35</v>
      </c>
      <c r="E955">
        <v>43.86</v>
      </c>
      <c r="F955">
        <v>2626.8519999999999</v>
      </c>
      <c r="G955">
        <v>1068974</v>
      </c>
      <c r="I955" s="14">
        <f t="shared" si="379"/>
        <v>4.3293530025460436E-2</v>
      </c>
      <c r="J955" s="15">
        <f t="shared" si="380"/>
        <v>2.5681750074917575E-2</v>
      </c>
      <c r="K955" s="15">
        <f t="shared" si="381"/>
        <v>5.2101324122049375E-2</v>
      </c>
      <c r="L955" s="15">
        <f t="shared" si="382"/>
        <v>6.9739371233099812E-2</v>
      </c>
      <c r="M955" s="16">
        <f t="shared" si="383"/>
        <v>6.6482696421160226E-2</v>
      </c>
      <c r="O955" s="13">
        <f t="shared" si="384"/>
        <v>4.77039938638818E-2</v>
      </c>
      <c r="Q955" s="5">
        <f t="shared" si="385"/>
        <v>138565.82804376632</v>
      </c>
      <c r="R955" s="6">
        <f t="shared" si="386"/>
        <v>66137.512451354633</v>
      </c>
      <c r="T955" s="11">
        <f t="shared" si="387"/>
        <v>2.0951170207026468</v>
      </c>
      <c r="V955" s="9">
        <v>45366</v>
      </c>
      <c r="W955">
        <v>7546678.6462000003</v>
      </c>
      <c r="X955">
        <v>2333460.6022999999</v>
      </c>
      <c r="Y955">
        <v>308626.30859999999</v>
      </c>
      <c r="Z955">
        <v>2061661.9857000001</v>
      </c>
      <c r="AC955" s="24">
        <f t="shared" si="388"/>
        <v>4.4443164413090624E-2</v>
      </c>
      <c r="AE955" s="5">
        <f t="shared" si="389"/>
        <v>28596.813841589676</v>
      </c>
      <c r="AF955" s="6">
        <f t="shared" si="390"/>
        <v>66137.512451354633</v>
      </c>
      <c r="AH955" s="1">
        <f t="shared" si="391"/>
        <v>45366</v>
      </c>
      <c r="AI955">
        <f t="shared" si="392"/>
        <v>0.43238417626642917</v>
      </c>
      <c r="AJ955">
        <f t="shared" ca="1" si="393"/>
        <v>0.44097034387938738</v>
      </c>
      <c r="AK955">
        <f t="shared" ca="1" si="394"/>
        <v>0.45366732487005557</v>
      </c>
      <c r="AL955">
        <f t="shared" ca="1" si="395"/>
        <v>0.46286325051573785</v>
      </c>
      <c r="AM955">
        <f t="shared" ca="1" si="396"/>
        <v>0.47406578607135264</v>
      </c>
      <c r="AN955">
        <f t="shared" ca="1" si="397"/>
        <v>0.48222693694235996</v>
      </c>
    </row>
    <row r="956" spans="2:40">
      <c r="B956" s="1">
        <v>45373</v>
      </c>
      <c r="C956">
        <v>2217.4349999999999</v>
      </c>
      <c r="D956">
        <v>1921.6</v>
      </c>
      <c r="E956">
        <v>47.716999999999999</v>
      </c>
      <c r="F956">
        <v>3131.2069999999999</v>
      </c>
      <c r="G956">
        <v>1227404</v>
      </c>
      <c r="I956" s="14">
        <f t="shared" si="379"/>
        <v>0.14891814592594899</v>
      </c>
      <c r="J956" s="15">
        <f t="shared" si="380"/>
        <v>0.12285622461799162</v>
      </c>
      <c r="K956" s="15">
        <f t="shared" si="381"/>
        <v>8.7938896488828133E-2</v>
      </c>
      <c r="L956" s="15">
        <f t="shared" si="382"/>
        <v>0.19199977768066123</v>
      </c>
      <c r="M956" s="16">
        <f t="shared" si="383"/>
        <v>0.14820753357892702</v>
      </c>
      <c r="O956" s="13">
        <f t="shared" si="384"/>
        <v>0.13792826117835749</v>
      </c>
      <c r="Q956" s="5">
        <f t="shared" si="385"/>
        <v>157677.9717645823</v>
      </c>
      <c r="R956" s="6">
        <f t="shared" si="386"/>
        <v>75939.590048815473</v>
      </c>
      <c r="T956" s="11">
        <f t="shared" si="387"/>
        <v>2.0763605869247357</v>
      </c>
      <c r="V956" s="9">
        <v>45373</v>
      </c>
      <c r="W956">
        <v>8670516.0381000005</v>
      </c>
      <c r="X956">
        <v>2620140.7622000002</v>
      </c>
      <c r="Y956">
        <v>335761.7193</v>
      </c>
      <c r="Z956">
        <v>2457501.3879999998</v>
      </c>
      <c r="AC956" s="24">
        <f t="shared" si="388"/>
        <v>0.1496679561012417</v>
      </c>
      <c r="AE956" s="5">
        <f t="shared" si="389"/>
        <v>32876.840520268102</v>
      </c>
      <c r="AF956" s="6">
        <f t="shared" si="390"/>
        <v>75939.590048815473</v>
      </c>
      <c r="AH956" s="1">
        <f t="shared" si="391"/>
        <v>45373</v>
      </c>
      <c r="AI956">
        <f t="shared" si="392"/>
        <v>0.43293413223766702</v>
      </c>
      <c r="AJ956">
        <f t="shared" ca="1" si="393"/>
        <v>0.43777982233783891</v>
      </c>
      <c r="AK956">
        <f t="shared" ca="1" si="394"/>
        <v>0.45162875355435572</v>
      </c>
      <c r="AL956">
        <f t="shared" ca="1" si="395"/>
        <v>0.46286325051573785</v>
      </c>
      <c r="AM956">
        <f t="shared" ca="1" si="396"/>
        <v>0.47406578607135264</v>
      </c>
      <c r="AN956">
        <f t="shared" ca="1" si="397"/>
        <v>0.48222693694235996</v>
      </c>
    </row>
    <row r="957" spans="2:40">
      <c r="B957" s="1">
        <v>45380</v>
      </c>
      <c r="C957">
        <v>2184.3000000000002</v>
      </c>
      <c r="D957">
        <v>1887.35</v>
      </c>
      <c r="E957">
        <v>46.808</v>
      </c>
      <c r="F957">
        <v>3145.3069999999998</v>
      </c>
      <c r="G957">
        <v>1213485</v>
      </c>
      <c r="I957" s="14">
        <f t="shared" si="379"/>
        <v>-1.494294083028358E-2</v>
      </c>
      <c r="J957" s="15">
        <f t="shared" si="380"/>
        <v>-1.7823688592839337E-2</v>
      </c>
      <c r="K957" s="15">
        <f t="shared" si="381"/>
        <v>-1.9049814531508669E-2</v>
      </c>
      <c r="L957" s="15">
        <f t="shared" si="382"/>
        <v>4.5030558503478257E-3</v>
      </c>
      <c r="M957" s="16">
        <f t="shared" si="383"/>
        <v>-1.1340194426610939E-2</v>
      </c>
      <c r="O957" s="13">
        <f t="shared" si="384"/>
        <v>-1.182834702607094E-2</v>
      </c>
      <c r="Q957" s="5">
        <f t="shared" si="385"/>
        <v>155812.90199618379</v>
      </c>
      <c r="R957" s="6">
        <f t="shared" si="386"/>
        <v>75078.420332984781</v>
      </c>
      <c r="T957" s="11">
        <f t="shared" si="387"/>
        <v>2.0753353800616567</v>
      </c>
      <c r="V957" s="9">
        <v>45380</v>
      </c>
      <c r="W957">
        <v>8540953.0299999993</v>
      </c>
      <c r="X957">
        <v>2573440.1891999999</v>
      </c>
      <c r="Y957">
        <v>329367.74320000003</v>
      </c>
      <c r="Z957">
        <v>2468566.9756</v>
      </c>
      <c r="AC957" s="24">
        <f t="shared" si="388"/>
        <v>-1.2183647361171734E-2</v>
      </c>
      <c r="AE957" s="5">
        <f t="shared" si="389"/>
        <v>32476.280689019673</v>
      </c>
      <c r="AF957" s="6">
        <f t="shared" si="390"/>
        <v>75078.420332984781</v>
      </c>
      <c r="AH957" s="1">
        <f t="shared" si="391"/>
        <v>45380</v>
      </c>
      <c r="AI957">
        <f t="shared" si="392"/>
        <v>0.4325647841947417</v>
      </c>
      <c r="AJ957">
        <f t="shared" ca="1" si="393"/>
        <v>0.43338391505267082</v>
      </c>
      <c r="AK957">
        <f t="shared" ca="1" si="394"/>
        <v>0.45098545912438004</v>
      </c>
      <c r="AL957">
        <f t="shared" ca="1" si="395"/>
        <v>0.46286325051573785</v>
      </c>
      <c r="AM957">
        <f t="shared" ca="1" si="396"/>
        <v>0.47406578607135264</v>
      </c>
      <c r="AN957">
        <f t="shared" ca="1" si="397"/>
        <v>0.48222693694235996</v>
      </c>
    </row>
    <row r="958" spans="2:40">
      <c r="B958" s="1">
        <v>45387</v>
      </c>
      <c r="C958">
        <v>2210.7199999999998</v>
      </c>
      <c r="D958">
        <v>1959.35</v>
      </c>
      <c r="E958">
        <v>47.14</v>
      </c>
      <c r="F958">
        <v>3578.9270000000001</v>
      </c>
      <c r="G958">
        <v>1214371</v>
      </c>
      <c r="I958" s="14">
        <f t="shared" si="379"/>
        <v>1.2095408139907393E-2</v>
      </c>
      <c r="J958" s="15">
        <f t="shared" si="380"/>
        <v>3.8148727051156461E-2</v>
      </c>
      <c r="K958" s="15">
        <f t="shared" si="381"/>
        <v>7.0928046487779284E-3</v>
      </c>
      <c r="L958" s="15">
        <f t="shared" si="382"/>
        <v>0.13786253615306876</v>
      </c>
      <c r="M958" s="16">
        <f t="shared" si="383"/>
        <v>7.30128514155437E-4</v>
      </c>
      <c r="O958" s="13">
        <f t="shared" si="384"/>
        <v>4.8799868998227636E-2</v>
      </c>
      <c r="Q958" s="5">
        <f t="shared" si="385"/>
        <v>163416.55120183123</v>
      </c>
      <c r="R958" s="6">
        <f t="shared" si="386"/>
        <v>75133.237228467638</v>
      </c>
      <c r="T958" s="11">
        <f t="shared" si="387"/>
        <v>2.1750234281122318</v>
      </c>
      <c r="V958" s="9">
        <v>45387</v>
      </c>
      <c r="W958">
        <v>8644259.3428000007</v>
      </c>
      <c r="X958">
        <v>2671613.6565999999</v>
      </c>
      <c r="Y958">
        <v>331707.00280000002</v>
      </c>
      <c r="Z958">
        <v>2808890.2499000002</v>
      </c>
      <c r="AC958" s="24">
        <f t="shared" si="388"/>
        <v>3.911198956543379E-2</v>
      </c>
      <c r="AE958" s="5">
        <f t="shared" si="389"/>
        <v>33746.492640452707</v>
      </c>
      <c r="AF958" s="6">
        <f t="shared" si="390"/>
        <v>75133.237228467638</v>
      </c>
      <c r="AH958" s="1">
        <f t="shared" si="391"/>
        <v>45387</v>
      </c>
      <c r="AI958">
        <f t="shared" si="392"/>
        <v>0.44915531241965867</v>
      </c>
      <c r="AJ958">
        <f t="shared" ca="1" si="393"/>
        <v>0.43260171899903421</v>
      </c>
      <c r="AK958">
        <f t="shared" ca="1" si="394"/>
        <v>0.44961763751813322</v>
      </c>
      <c r="AL958">
        <f t="shared" ca="1" si="395"/>
        <v>0.46269358302163921</v>
      </c>
      <c r="AM958">
        <f t="shared" ca="1" si="396"/>
        <v>0.47314773724997217</v>
      </c>
      <c r="AN958">
        <f t="shared" ca="1" si="397"/>
        <v>0.4813026398624875</v>
      </c>
    </row>
    <row r="959" spans="2:40">
      <c r="B959" s="1">
        <v>45394</v>
      </c>
      <c r="C959">
        <v>2219.31</v>
      </c>
      <c r="D959">
        <v>1904.4</v>
      </c>
      <c r="E959">
        <v>50.908000000000001</v>
      </c>
      <c r="F959">
        <v>3353.0050000000001</v>
      </c>
      <c r="G959">
        <v>1244524</v>
      </c>
      <c r="I959" s="14">
        <f t="shared" si="379"/>
        <v>3.8856119273360523E-3</v>
      </c>
      <c r="J959" s="15">
        <f t="shared" si="380"/>
        <v>-2.8045014928420042E-2</v>
      </c>
      <c r="K959" s="15">
        <f t="shared" si="381"/>
        <v>7.993211709800585E-2</v>
      </c>
      <c r="L959" s="15">
        <f t="shared" si="382"/>
        <v>-6.3125623964948141E-2</v>
      </c>
      <c r="M959" s="16">
        <f t="shared" si="383"/>
        <v>2.4830138400867563E-2</v>
      </c>
      <c r="O959" s="13">
        <f t="shared" si="384"/>
        <v>-1.8382274670065701E-3</v>
      </c>
      <c r="Q959" s="5">
        <f t="shared" si="385"/>
        <v>163116.15440884852</v>
      </c>
      <c r="R959" s="6">
        <f t="shared" si="386"/>
        <v>76998.805907355709</v>
      </c>
      <c r="T959" s="11">
        <f t="shared" si="387"/>
        <v>2.1184244675834125</v>
      </c>
      <c r="V959" s="9">
        <v>45394</v>
      </c>
      <c r="W959">
        <v>8677847.5800000001</v>
      </c>
      <c r="X959">
        <v>2596688.2116999999</v>
      </c>
      <c r="Y959">
        <v>358218.61090000003</v>
      </c>
      <c r="Z959">
        <v>2631577.3827</v>
      </c>
      <c r="AC959" s="24">
        <f t="shared" si="388"/>
        <v>-1.32906657718191E-2</v>
      </c>
      <c r="AE959" s="5">
        <f t="shared" si="389"/>
        <v>33297.979285797293</v>
      </c>
      <c r="AF959" s="6">
        <f t="shared" si="390"/>
        <v>76998.805907355709</v>
      </c>
      <c r="AH959" s="1">
        <f t="shared" si="391"/>
        <v>45394</v>
      </c>
      <c r="AI959">
        <f t="shared" si="392"/>
        <v>0.43244799569828563</v>
      </c>
      <c r="AJ959">
        <f t="shared" ca="1" si="393"/>
        <v>0.43260171899903421</v>
      </c>
      <c r="AK959">
        <f t="shared" ca="1" si="394"/>
        <v>0.44894856934806626</v>
      </c>
      <c r="AL959">
        <f t="shared" ca="1" si="395"/>
        <v>0.46253366768170379</v>
      </c>
      <c r="AM959">
        <f t="shared" ca="1" si="396"/>
        <v>0.47171715499971267</v>
      </c>
      <c r="AN959">
        <f t="shared" ca="1" si="397"/>
        <v>0.48014091093503408</v>
      </c>
    </row>
    <row r="960" spans="2:40">
      <c r="B960" s="1">
        <v>45401</v>
      </c>
      <c r="C960">
        <v>2046.8050000000001</v>
      </c>
      <c r="D960">
        <v>1835</v>
      </c>
      <c r="E960">
        <v>47.362000000000002</v>
      </c>
      <c r="F960">
        <v>3258.1480000000001</v>
      </c>
      <c r="G960">
        <v>1189210</v>
      </c>
      <c r="I960" s="14">
        <f t="shared" ref="I960:I1023" si="398">+C960/C959-1</f>
        <v>-7.7729114003902033E-2</v>
      </c>
      <c r="J960" s="15">
        <f t="shared" ref="J960:J1023" si="399">+D960/D959-1</f>
        <v>-3.6441923965553458E-2</v>
      </c>
      <c r="K960" s="15">
        <f t="shared" ref="K960:K1023" si="400">+E960/E959-1</f>
        <v>-6.9655064037086545E-2</v>
      </c>
      <c r="L960" s="15">
        <f t="shared" ref="L960:L1023" si="401">+F960/F959-1</f>
        <v>-2.8290145705121228E-2</v>
      </c>
      <c r="M960" s="16">
        <f t="shared" ref="M960:M1023" si="402">+G960/G959-1</f>
        <v>-4.4445908636555065E-2</v>
      </c>
      <c r="O960" s="13">
        <f t="shared" ref="O960:O1023" si="403">+AVERAGE(I960:L960)</f>
        <v>-5.3029061927915816E-2</v>
      </c>
      <c r="Q960" s="5">
        <f t="shared" ref="Q960:Q1023" si="404">+Q959*(1+O960)</f>
        <v>154466.25775525821</v>
      </c>
      <c r="R960" s="6">
        <f t="shared" ref="R960:R1023" si="405">+R959*(1+M960)</f>
        <v>73576.524014873547</v>
      </c>
      <c r="T960" s="11">
        <f t="shared" ref="T960:T1023" si="406">+Q960/R960</f>
        <v>2.0993959666269739</v>
      </c>
      <c r="V960" s="9">
        <v>45401</v>
      </c>
      <c r="W960">
        <v>8003326.1760999998</v>
      </c>
      <c r="X960">
        <v>2502059.8972999998</v>
      </c>
      <c r="Y960">
        <v>333266.50910000002</v>
      </c>
      <c r="Z960">
        <v>2557129.3139999998</v>
      </c>
      <c r="AC960" s="24">
        <f t="shared" ref="AC960:AC1023" si="407">+SUMPRODUCT(I960:L960,W959:Z959)/SUM(W959:AA959)</f>
        <v>-6.0889579629296253E-2</v>
      </c>
      <c r="AE960" s="5">
        <f t="shared" ref="AE960:AE1023" si="408">+AE959*(1+AC960)</f>
        <v>31270.479324580079</v>
      </c>
      <c r="AF960" s="6">
        <f t="shared" ref="AF960:AF1023" si="409">+AF959*(1+M960)</f>
        <v>73576.524014873547</v>
      </c>
      <c r="AH960" s="1">
        <f t="shared" ref="AH960:AH1023" si="410">+B960</f>
        <v>45401</v>
      </c>
      <c r="AI960">
        <f t="shared" ref="AI960:AI1023" si="411">+(AE960/$AE$6)/(AF960/$AF$6)</f>
        <v>0.42500620603195022</v>
      </c>
      <c r="AJ960">
        <f t="shared" ref="AJ960:AJ1023" ca="1" si="412">+_xlfn.PERCENTILE.INC(OFFSET(AI960,-52,0,52,1),0.1)</f>
        <v>0.43245967454793122</v>
      </c>
      <c r="AK960">
        <f t="shared" ref="AK960:AK1023" ca="1" si="413">+_xlfn.PERCENTILE.INC(OFFSET(AI960,-52,0,52,1),0.25)</f>
        <v>0.44810304579206162</v>
      </c>
      <c r="AL960">
        <f t="shared" ref="AL960:AL1023" ca="1" si="414">+_xlfn.PERCENTILE.INC(OFFSET(AI960,-52,0,52,1),0.5)</f>
        <v>0.46222536279822446</v>
      </c>
      <c r="AM960">
        <f t="shared" ref="AM960:AM1023" ca="1" si="415">+_xlfn.PERCENTILE.INC(OFFSET(AI960,-52,0,52,1),0.75)</f>
        <v>0.47086045430345635</v>
      </c>
      <c r="AN960">
        <f t="shared" ref="AN960:AN1023" ca="1" si="416">+_xlfn.PERCENTILE.INC(OFFSET(AI960,-52,0,52,1),0.9)</f>
        <v>0.47978516946462685</v>
      </c>
    </row>
    <row r="961" spans="2:40">
      <c r="B961" s="1">
        <v>45408</v>
      </c>
      <c r="C961">
        <v>2295.665</v>
      </c>
      <c r="D961">
        <v>1913.35</v>
      </c>
      <c r="E961">
        <v>48.47</v>
      </c>
      <c r="F961">
        <v>3479.1779999999999</v>
      </c>
      <c r="G961">
        <v>1279459</v>
      </c>
      <c r="I961" s="14">
        <f t="shared" si="398"/>
        <v>0.12158461602350967</v>
      </c>
      <c r="J961" s="15">
        <f t="shared" si="399"/>
        <v>4.2697547683923753E-2</v>
      </c>
      <c r="K961" s="15">
        <f t="shared" si="400"/>
        <v>2.339428233605001E-2</v>
      </c>
      <c r="L961" s="15">
        <f t="shared" si="401"/>
        <v>6.7839152794777702E-2</v>
      </c>
      <c r="M961" s="16">
        <f t="shared" si="402"/>
        <v>7.5889876472616358E-2</v>
      </c>
      <c r="O961" s="13">
        <f t="shared" si="403"/>
        <v>6.3878899709565284E-2</v>
      </c>
      <c r="Q961" s="5">
        <f t="shared" si="404"/>
        <v>164333.39234291823</v>
      </c>
      <c r="R961" s="6">
        <f t="shared" si="405"/>
        <v>79160.237333646786</v>
      </c>
      <c r="T961" s="11">
        <f t="shared" si="406"/>
        <v>2.0759588131384858</v>
      </c>
      <c r="V961" s="9">
        <v>45408</v>
      </c>
      <c r="W961">
        <v>8976407.5162000004</v>
      </c>
      <c r="X961">
        <v>2608891.7190999999</v>
      </c>
      <c r="Y961">
        <v>341064.04090000002</v>
      </c>
      <c r="Z961">
        <v>2730603.0998</v>
      </c>
      <c r="AC961" s="24">
        <f t="shared" si="407"/>
        <v>9.4147783877402941E-2</v>
      </c>
      <c r="AE961" s="5">
        <f t="shared" si="408"/>
        <v>34214.525653773446</v>
      </c>
      <c r="AF961" s="6">
        <f t="shared" si="409"/>
        <v>79160.237333646786</v>
      </c>
      <c r="AH961" s="1">
        <f t="shared" si="410"/>
        <v>45408</v>
      </c>
      <c r="AI961">
        <f t="shared" si="411"/>
        <v>0.43221858354927745</v>
      </c>
      <c r="AJ961">
        <f t="shared" ca="1" si="412"/>
        <v>0.43239055820961481</v>
      </c>
      <c r="AK961">
        <f t="shared" ca="1" si="413"/>
        <v>0.44729023270574103</v>
      </c>
      <c r="AL961">
        <f t="shared" ca="1" si="414"/>
        <v>0.461612597132465</v>
      </c>
      <c r="AM961">
        <f t="shared" ca="1" si="415"/>
        <v>0.46989795413390378</v>
      </c>
      <c r="AN961">
        <f t="shared" ca="1" si="416"/>
        <v>0.47978516946462685</v>
      </c>
    </row>
    <row r="962" spans="2:40">
      <c r="B962" s="1">
        <v>45415</v>
      </c>
      <c r="C962">
        <v>2609.3200000000002</v>
      </c>
      <c r="D962">
        <v>2182.8000000000002</v>
      </c>
      <c r="E962">
        <v>51.195999999999998</v>
      </c>
      <c r="F962">
        <v>4113.7830000000004</v>
      </c>
      <c r="G962">
        <v>1452001.81</v>
      </c>
      <c r="I962" s="14">
        <f t="shared" si="398"/>
        <v>0.13662925557518202</v>
      </c>
      <c r="J962" s="15">
        <f t="shared" si="399"/>
        <v>0.14082629942247915</v>
      </c>
      <c r="K962" s="15">
        <f t="shared" si="400"/>
        <v>5.624097379822568E-2</v>
      </c>
      <c r="L962" s="15">
        <f t="shared" si="401"/>
        <v>0.18240084295773329</v>
      </c>
      <c r="M962" s="16">
        <f t="shared" si="402"/>
        <v>0.13485606807252126</v>
      </c>
      <c r="O962" s="13">
        <f t="shared" si="403"/>
        <v>0.12902434293840503</v>
      </c>
      <c r="Q962" s="5">
        <f t="shared" si="404"/>
        <v>185536.40031280238</v>
      </c>
      <c r="R962" s="6">
        <f t="shared" si="405"/>
        <v>89835.475688149992</v>
      </c>
      <c r="T962" s="11">
        <f t="shared" si="406"/>
        <v>2.0652910099442607</v>
      </c>
      <c r="V962" s="9">
        <v>45415</v>
      </c>
      <c r="W962">
        <v>10202847.3928</v>
      </c>
      <c r="X962">
        <v>2976292.2855000002</v>
      </c>
      <c r="Y962">
        <v>360245.96919999999</v>
      </c>
      <c r="Z962">
        <v>3228667.4539000001</v>
      </c>
      <c r="AC962" s="24">
        <f t="shared" si="407"/>
        <v>0.14403297857759723</v>
      </c>
      <c r="AE962" s="5">
        <f t="shared" si="408"/>
        <v>39142.545694306049</v>
      </c>
      <c r="AF962" s="6">
        <f t="shared" si="409"/>
        <v>89835.475688149992</v>
      </c>
      <c r="AH962" s="1">
        <f t="shared" si="410"/>
        <v>45415</v>
      </c>
      <c r="AI962">
        <f t="shared" si="411"/>
        <v>0.43571367986276782</v>
      </c>
      <c r="AJ962">
        <f t="shared" ca="1" si="412"/>
        <v>0.43223514282099262</v>
      </c>
      <c r="AK962">
        <f t="shared" ca="1" si="413"/>
        <v>0.44553663683649314</v>
      </c>
      <c r="AL962">
        <f t="shared" ca="1" si="414"/>
        <v>0.45915302085153686</v>
      </c>
      <c r="AM962">
        <f t="shared" ca="1" si="415"/>
        <v>0.46960662386144791</v>
      </c>
      <c r="AN962">
        <f t="shared" ca="1" si="416"/>
        <v>0.47978516946462685</v>
      </c>
    </row>
    <row r="963" spans="2:40">
      <c r="B963" s="1">
        <v>45422</v>
      </c>
      <c r="C963">
        <v>2464.9899999999998</v>
      </c>
      <c r="D963">
        <v>2036.5</v>
      </c>
      <c r="E963">
        <v>53.168999999999997</v>
      </c>
      <c r="F963">
        <v>3848.297</v>
      </c>
      <c r="G963">
        <v>1407510.54</v>
      </c>
      <c r="I963" s="14">
        <f t="shared" si="398"/>
        <v>-5.5313261692701676E-2</v>
      </c>
      <c r="J963" s="15">
        <f t="shared" si="399"/>
        <v>-6.7024005864027902E-2</v>
      </c>
      <c r="K963" s="15">
        <f t="shared" si="400"/>
        <v>3.8538167044300353E-2</v>
      </c>
      <c r="L963" s="15">
        <f t="shared" si="401"/>
        <v>-6.4535732682059366E-2</v>
      </c>
      <c r="M963" s="16">
        <f t="shared" si="402"/>
        <v>-3.0641332327264847E-2</v>
      </c>
      <c r="O963" s="13">
        <f t="shared" si="403"/>
        <v>-3.7083708298622148E-2</v>
      </c>
      <c r="Q963" s="5">
        <f t="shared" si="404"/>
        <v>178656.02256482601</v>
      </c>
      <c r="R963" s="6">
        <f t="shared" si="405"/>
        <v>87082.797022811472</v>
      </c>
      <c r="T963" s="11">
        <f t="shared" si="406"/>
        <v>2.0515650469750848</v>
      </c>
      <c r="V963" s="9">
        <v>45422</v>
      </c>
      <c r="W963">
        <v>9638494.625</v>
      </c>
      <c r="X963">
        <v>2776809.2538999999</v>
      </c>
      <c r="Y963">
        <v>374125.57579999999</v>
      </c>
      <c r="Z963">
        <v>3020303.193</v>
      </c>
      <c r="AC963" s="24">
        <f t="shared" si="407"/>
        <v>-5.7151357646352902E-2</v>
      </c>
      <c r="AE963" s="5">
        <f t="shared" si="408"/>
        <v>36905.496066142055</v>
      </c>
      <c r="AF963" s="6">
        <f t="shared" si="409"/>
        <v>87082.797022811472</v>
      </c>
      <c r="AH963" s="1">
        <f t="shared" si="410"/>
        <v>45422</v>
      </c>
      <c r="AI963">
        <f t="shared" si="411"/>
        <v>0.42379778013417052</v>
      </c>
      <c r="AJ963">
        <f t="shared" ca="1" si="412"/>
        <v>0.43223514282099262</v>
      </c>
      <c r="AK963">
        <f t="shared" ca="1" si="413"/>
        <v>0.44135880981663161</v>
      </c>
      <c r="AL963">
        <f t="shared" ca="1" si="414"/>
        <v>0.45689637968102065</v>
      </c>
      <c r="AM963">
        <f t="shared" ca="1" si="415"/>
        <v>0.46948033782993542</v>
      </c>
      <c r="AN963">
        <f t="shared" ca="1" si="416"/>
        <v>0.47651101082478869</v>
      </c>
    </row>
    <row r="964" spans="2:40">
      <c r="B964" s="1">
        <v>45429</v>
      </c>
      <c r="C964">
        <v>2592.2550000000001</v>
      </c>
      <c r="D964">
        <v>2122.1999999999998</v>
      </c>
      <c r="E964">
        <v>59.374000000000002</v>
      </c>
      <c r="F964">
        <v>4016.384</v>
      </c>
      <c r="G964">
        <v>1473463.27</v>
      </c>
      <c r="I964" s="14">
        <f t="shared" si="398"/>
        <v>5.1629012693763521E-2</v>
      </c>
      <c r="J964" s="15">
        <f t="shared" si="399"/>
        <v>4.2082003437269755E-2</v>
      </c>
      <c r="K964" s="15">
        <f t="shared" si="400"/>
        <v>0.11670334217307099</v>
      </c>
      <c r="L964" s="15">
        <f t="shared" si="401"/>
        <v>4.3678281587933521E-2</v>
      </c>
      <c r="M964" s="16">
        <f t="shared" si="402"/>
        <v>4.6857716603670996E-2</v>
      </c>
      <c r="O964" s="13">
        <f t="shared" si="403"/>
        <v>6.3523159973009446E-2</v>
      </c>
      <c r="Q964" s="5">
        <f t="shared" si="404"/>
        <v>190004.81766635305</v>
      </c>
      <c r="R964" s="6">
        <f t="shared" si="405"/>
        <v>91163.298046761382</v>
      </c>
      <c r="T964" s="11">
        <f t="shared" si="406"/>
        <v>2.0842249209642656</v>
      </c>
      <c r="V964" s="9">
        <v>45429</v>
      </c>
      <c r="W964">
        <v>10136120.586300001</v>
      </c>
      <c r="X964">
        <v>2893662.9504</v>
      </c>
      <c r="Y964">
        <v>417791.75380000001</v>
      </c>
      <c r="Z964">
        <v>3152224.5684000002</v>
      </c>
      <c r="AC964" s="24">
        <f t="shared" si="407"/>
        <v>4.9973205363353847E-2</v>
      </c>
      <c r="AE964" s="5">
        <f t="shared" si="408"/>
        <v>38749.782000091822</v>
      </c>
      <c r="AF964" s="6">
        <f t="shared" si="409"/>
        <v>91163.298046761382</v>
      </c>
      <c r="AH964" s="1">
        <f t="shared" si="410"/>
        <v>45429</v>
      </c>
      <c r="AI964">
        <f t="shared" si="411"/>
        <v>0.42505901859995759</v>
      </c>
      <c r="AJ964">
        <f t="shared" ca="1" si="412"/>
        <v>0.42572744378368294</v>
      </c>
      <c r="AK964">
        <f t="shared" ca="1" si="413"/>
        <v>0.44004092501370784</v>
      </c>
      <c r="AL964">
        <f t="shared" ca="1" si="414"/>
        <v>0.45653075378569219</v>
      </c>
      <c r="AM964">
        <f t="shared" ca="1" si="415"/>
        <v>0.46913419875516915</v>
      </c>
      <c r="AN964">
        <f t="shared" ca="1" si="416"/>
        <v>0.47651101082478869</v>
      </c>
    </row>
    <row r="965" spans="2:40">
      <c r="B965" s="1">
        <v>45436</v>
      </c>
      <c r="C965">
        <v>2604.7649999999999</v>
      </c>
      <c r="D965">
        <v>2255.9</v>
      </c>
      <c r="E965">
        <v>66.067999999999998</v>
      </c>
      <c r="F965">
        <v>4269.7370000000001</v>
      </c>
      <c r="G965">
        <v>1520808.84</v>
      </c>
      <c r="I965" s="14">
        <f t="shared" si="398"/>
        <v>4.8259141172453113E-3</v>
      </c>
      <c r="J965" s="15">
        <f t="shared" si="399"/>
        <v>6.3000659692771688E-2</v>
      </c>
      <c r="K965" s="15">
        <f t="shared" si="400"/>
        <v>0.11274295146023494</v>
      </c>
      <c r="L965" s="15">
        <f t="shared" si="401"/>
        <v>6.307987483268529E-2</v>
      </c>
      <c r="M965" s="16">
        <f t="shared" si="402"/>
        <v>3.2132168452356558E-2</v>
      </c>
      <c r="O965" s="13">
        <f t="shared" si="403"/>
        <v>6.0912350025734308E-2</v>
      </c>
      <c r="Q965" s="5">
        <f t="shared" si="404"/>
        <v>201578.45762662176</v>
      </c>
      <c r="R965" s="6">
        <f t="shared" si="405"/>
        <v>94092.572496272303</v>
      </c>
      <c r="T965" s="11">
        <f t="shared" si="406"/>
        <v>2.1423418690631268</v>
      </c>
      <c r="V965" s="9">
        <v>45436</v>
      </c>
      <c r="W965">
        <v>10185036.6338</v>
      </c>
      <c r="X965">
        <v>3075965.6252000001</v>
      </c>
      <c r="Y965">
        <v>464888.84590000001</v>
      </c>
      <c r="Z965">
        <v>3351066.4018999999</v>
      </c>
      <c r="AC965" s="24">
        <f t="shared" si="407"/>
        <v>2.8745149515629464E-2</v>
      </c>
      <c r="AE965" s="5">
        <f t="shared" si="408"/>
        <v>39863.650277382505</v>
      </c>
      <c r="AF965" s="6">
        <f t="shared" si="409"/>
        <v>94092.572496272303</v>
      </c>
      <c r="AH965" s="1">
        <f t="shared" si="410"/>
        <v>45436</v>
      </c>
      <c r="AI965">
        <f t="shared" si="411"/>
        <v>0.42366415562675569</v>
      </c>
      <c r="AJ965">
        <f t="shared" ca="1" si="412"/>
        <v>0.42501148728875093</v>
      </c>
      <c r="AK965">
        <f t="shared" ca="1" si="413"/>
        <v>0.43700239025647086</v>
      </c>
      <c r="AL965">
        <f t="shared" ca="1" si="414"/>
        <v>0.45564205222005377</v>
      </c>
      <c r="AM965">
        <f t="shared" ca="1" si="415"/>
        <v>0.46913419875516915</v>
      </c>
      <c r="AN965">
        <f t="shared" ca="1" si="416"/>
        <v>0.47651101082478869</v>
      </c>
    </row>
    <row r="966" spans="2:40">
      <c r="B966" s="1">
        <v>45443</v>
      </c>
      <c r="C966">
        <v>2905.5</v>
      </c>
      <c r="D966">
        <v>2474</v>
      </c>
      <c r="E966">
        <v>71.918999999999997</v>
      </c>
      <c r="F966">
        <v>4699.7129999999997</v>
      </c>
      <c r="G966">
        <v>1651417</v>
      </c>
      <c r="I966" s="14">
        <f t="shared" si="398"/>
        <v>0.11545571289540524</v>
      </c>
      <c r="J966" s="15">
        <f t="shared" si="399"/>
        <v>9.6679817367791188E-2</v>
      </c>
      <c r="K966" s="15">
        <f t="shared" si="400"/>
        <v>8.8560271235696542E-2</v>
      </c>
      <c r="L966" s="15">
        <f t="shared" si="401"/>
        <v>0.10070315806336549</v>
      </c>
      <c r="M966" s="16">
        <f t="shared" si="402"/>
        <v>8.5880721208853483E-2</v>
      </c>
      <c r="O966" s="13">
        <f t="shared" si="403"/>
        <v>0.10034973989056462</v>
      </c>
      <c r="Q966" s="5">
        <f t="shared" si="404"/>
        <v>221806.80341699446</v>
      </c>
      <c r="R966" s="6">
        <f t="shared" si="405"/>
        <v>102173.31048264851</v>
      </c>
      <c r="T966" s="11">
        <f t="shared" si="406"/>
        <v>2.1708878998754044</v>
      </c>
      <c r="V966" s="9">
        <v>45443</v>
      </c>
      <c r="W966">
        <v>11360957.2992</v>
      </c>
      <c r="X966">
        <v>3373349.4201000002</v>
      </c>
      <c r="Y966">
        <v>506059.8138</v>
      </c>
      <c r="Z966">
        <v>3688529.1842</v>
      </c>
      <c r="AC966" s="24">
        <f t="shared" si="407"/>
        <v>0.1084466077400745</v>
      </c>
      <c r="AE966" s="5">
        <f t="shared" si="408"/>
        <v>44186.727922101316</v>
      </c>
      <c r="AF966" s="6">
        <f t="shared" si="409"/>
        <v>102173.31048264851</v>
      </c>
      <c r="AH966" s="1">
        <f t="shared" si="410"/>
        <v>45443</v>
      </c>
      <c r="AI966">
        <f t="shared" si="411"/>
        <v>0.43246839818902894</v>
      </c>
      <c r="AJ966">
        <f t="shared" ca="1" si="412"/>
        <v>0.42391862272394848</v>
      </c>
      <c r="AK966">
        <f t="shared" ca="1" si="413"/>
        <v>0.43501879295649259</v>
      </c>
      <c r="AL966">
        <f t="shared" ca="1" si="414"/>
        <v>0.45446974849037231</v>
      </c>
      <c r="AM966">
        <f t="shared" ca="1" si="415"/>
        <v>0.46913419875516915</v>
      </c>
      <c r="AN966">
        <f t="shared" ca="1" si="416"/>
        <v>0.47651101082478869</v>
      </c>
    </row>
    <row r="967" spans="2:40">
      <c r="B967" s="1">
        <v>45450</v>
      </c>
      <c r="C967">
        <v>2630.79</v>
      </c>
      <c r="D967">
        <v>2287.85</v>
      </c>
      <c r="E967">
        <v>66.555000000000007</v>
      </c>
      <c r="F967">
        <v>4281.0540000000001</v>
      </c>
      <c r="G967">
        <v>1519209</v>
      </c>
      <c r="I967" s="14">
        <f t="shared" si="398"/>
        <v>-9.4548270521424893E-2</v>
      </c>
      <c r="J967" s="15">
        <f t="shared" si="399"/>
        <v>-7.5242522231204534E-2</v>
      </c>
      <c r="K967" s="15">
        <f t="shared" si="400"/>
        <v>-7.4583906895257068E-2</v>
      </c>
      <c r="L967" s="15">
        <f t="shared" si="401"/>
        <v>-8.9081822655979082E-2</v>
      </c>
      <c r="M967" s="16">
        <f t="shared" si="402"/>
        <v>-8.0057308360032664E-2</v>
      </c>
      <c r="O967" s="13">
        <f t="shared" si="403"/>
        <v>-8.3364130575966394E-2</v>
      </c>
      <c r="Q967" s="5">
        <f t="shared" si="404"/>
        <v>203316.07209430242</v>
      </c>
      <c r="R967" s="6">
        <f t="shared" si="405"/>
        <v>93993.590259173754</v>
      </c>
      <c r="T967" s="11">
        <f t="shared" si="406"/>
        <v>2.1630844351586922</v>
      </c>
      <c r="V967" s="9">
        <v>45450</v>
      </c>
      <c r="W967">
        <v>10286798.4351</v>
      </c>
      <c r="X967">
        <v>3119530.1014</v>
      </c>
      <c r="Y967">
        <v>468319.7599</v>
      </c>
      <c r="Z967">
        <v>3359948.9824000001</v>
      </c>
      <c r="AC967" s="24">
        <f t="shared" si="407"/>
        <v>-8.9508813870124992E-2</v>
      </c>
      <c r="AE967" s="5">
        <f t="shared" si="408"/>
        <v>40231.626316992093</v>
      </c>
      <c r="AF967" s="6">
        <f t="shared" si="409"/>
        <v>93993.590259173754</v>
      </c>
      <c r="AH967" s="1">
        <f t="shared" si="410"/>
        <v>45450</v>
      </c>
      <c r="AI967">
        <f t="shared" si="411"/>
        <v>0.4280252111453472</v>
      </c>
      <c r="AJ967">
        <f t="shared" ca="1" si="412"/>
        <v>0.42391862272394848</v>
      </c>
      <c r="AK967">
        <f t="shared" ca="1" si="413"/>
        <v>0.43284179522693567</v>
      </c>
      <c r="AL967">
        <f t="shared" ca="1" si="414"/>
        <v>0.45433238523093633</v>
      </c>
      <c r="AM967">
        <f t="shared" ca="1" si="415"/>
        <v>0.46913419875516915</v>
      </c>
      <c r="AN967">
        <f t="shared" ca="1" si="416"/>
        <v>0.47651101082478869</v>
      </c>
    </row>
    <row r="968" spans="2:40">
      <c r="B968" s="1">
        <v>45457</v>
      </c>
      <c r="C968">
        <v>2658.1849999999999</v>
      </c>
      <c r="D968">
        <v>2411.5500000000002</v>
      </c>
      <c r="E968">
        <v>73.403999999999996</v>
      </c>
      <c r="F968">
        <v>4640.7259999999997</v>
      </c>
      <c r="G968">
        <v>1582372</v>
      </c>
      <c r="I968" s="14">
        <f t="shared" si="398"/>
        <v>1.0413221883920798E-2</v>
      </c>
      <c r="J968" s="15">
        <f t="shared" si="399"/>
        <v>5.4068229997596085E-2</v>
      </c>
      <c r="K968" s="15">
        <f t="shared" si="400"/>
        <v>0.10290736984448934</v>
      </c>
      <c r="L968" s="15">
        <f t="shared" si="401"/>
        <v>8.4014824386704712E-2</v>
      </c>
      <c r="M968" s="16">
        <f t="shared" si="402"/>
        <v>4.1576241320318674E-2</v>
      </c>
      <c r="O968" s="13">
        <f t="shared" si="403"/>
        <v>6.2850911528177733E-2</v>
      </c>
      <c r="Q968" s="5">
        <f t="shared" si="404"/>
        <v>216094.67255375802</v>
      </c>
      <c r="R968" s="6">
        <f t="shared" si="405"/>
        <v>97901.490450352314</v>
      </c>
      <c r="T968" s="11">
        <f t="shared" si="406"/>
        <v>2.2072664221934772</v>
      </c>
      <c r="V968" s="9">
        <v>45457</v>
      </c>
      <c r="W968">
        <v>10393917.149700001</v>
      </c>
      <c r="X968">
        <v>3288197.5723999999</v>
      </c>
      <c r="Y968">
        <v>516508.50640000001</v>
      </c>
      <c r="Z968">
        <v>3642234.3791</v>
      </c>
      <c r="AC968" s="24">
        <f t="shared" si="407"/>
        <v>3.5177222549590818E-2</v>
      </c>
      <c r="AE968" s="5">
        <f t="shared" si="408"/>
        <v>41646.863189476899</v>
      </c>
      <c r="AF968" s="6">
        <f t="shared" si="409"/>
        <v>97901.490450352314</v>
      </c>
      <c r="AH968" s="1">
        <f t="shared" si="410"/>
        <v>45457</v>
      </c>
      <c r="AI968">
        <f t="shared" si="411"/>
        <v>0.42539559916707098</v>
      </c>
      <c r="AJ968">
        <f t="shared" ca="1" si="412"/>
        <v>0.42391862272394848</v>
      </c>
      <c r="AK968">
        <f t="shared" ca="1" si="413"/>
        <v>0.4325406876933135</v>
      </c>
      <c r="AL968">
        <f t="shared" ca="1" si="414"/>
        <v>0.45433238523093633</v>
      </c>
      <c r="AM968">
        <f t="shared" ca="1" si="415"/>
        <v>0.46913419875516915</v>
      </c>
      <c r="AN968">
        <f t="shared" ca="1" si="416"/>
        <v>0.47651101082478869</v>
      </c>
    </row>
    <row r="969" spans="2:40">
      <c r="B969" s="1">
        <v>45464</v>
      </c>
      <c r="C969">
        <v>2741.6149999999998</v>
      </c>
      <c r="D969">
        <v>2371.0500000000002</v>
      </c>
      <c r="E969">
        <v>74.754999999999995</v>
      </c>
      <c r="F969">
        <v>4634.5879999999997</v>
      </c>
      <c r="G969">
        <v>1576462</v>
      </c>
      <c r="I969" s="14">
        <f t="shared" si="398"/>
        <v>3.1386077342246521E-2</v>
      </c>
      <c r="J969" s="15">
        <f t="shared" si="399"/>
        <v>-1.6794178018286976E-2</v>
      </c>
      <c r="K969" s="15">
        <f t="shared" si="400"/>
        <v>1.8404991553593764E-2</v>
      </c>
      <c r="L969" s="15">
        <f t="shared" si="401"/>
        <v>-1.3226378803661287E-3</v>
      </c>
      <c r="M969" s="16">
        <f t="shared" si="402"/>
        <v>-3.7348992525145785E-3</v>
      </c>
      <c r="O969" s="13">
        <f t="shared" si="403"/>
        <v>7.918563249296795E-3</v>
      </c>
      <c r="Q969" s="5">
        <f t="shared" si="404"/>
        <v>217805.83188621103</v>
      </c>
      <c r="R969" s="6">
        <f t="shared" si="405"/>
        <v>97535.838246849235</v>
      </c>
      <c r="T969" s="11">
        <f t="shared" si="406"/>
        <v>2.2330851490195398</v>
      </c>
      <c r="V969" s="9">
        <v>45464</v>
      </c>
      <c r="W969">
        <v>10720141.437200001</v>
      </c>
      <c r="X969">
        <v>3232974.997</v>
      </c>
      <c r="Y969">
        <v>526021.4952</v>
      </c>
      <c r="Z969">
        <v>3637416.7083999999</v>
      </c>
      <c r="AC969" s="24">
        <f t="shared" si="407"/>
        <v>1.5452771148201021E-2</v>
      </c>
      <c r="AE969" s="5">
        <f t="shared" si="408"/>
        <v>42290.422635384326</v>
      </c>
      <c r="AF969" s="6">
        <f t="shared" si="409"/>
        <v>97535.838246849235</v>
      </c>
      <c r="AH969" s="1">
        <f t="shared" si="410"/>
        <v>45464</v>
      </c>
      <c r="AI969">
        <f t="shared" si="411"/>
        <v>0.433588549558095</v>
      </c>
      <c r="AJ969">
        <f t="shared" ca="1" si="412"/>
        <v>0.42391862272394848</v>
      </c>
      <c r="AK969">
        <f t="shared" ca="1" si="413"/>
        <v>0.43246329756634311</v>
      </c>
      <c r="AL969">
        <f t="shared" ca="1" si="414"/>
        <v>0.45280412934285408</v>
      </c>
      <c r="AM969">
        <f t="shared" ca="1" si="415"/>
        <v>0.46732958491336624</v>
      </c>
      <c r="AN969">
        <f t="shared" ca="1" si="416"/>
        <v>0.47651101082478869</v>
      </c>
    </row>
    <row r="970" spans="2:40">
      <c r="B970" s="1">
        <v>45471</v>
      </c>
      <c r="C970">
        <v>2723.855</v>
      </c>
      <c r="D970">
        <v>2408.75</v>
      </c>
      <c r="E970">
        <v>84.573999999999998</v>
      </c>
      <c r="F970">
        <v>4953.6409999999996</v>
      </c>
      <c r="G970">
        <v>1611295</v>
      </c>
      <c r="I970" s="14">
        <f t="shared" si="398"/>
        <v>-6.477933626712673E-3</v>
      </c>
      <c r="J970" s="15">
        <f t="shared" si="399"/>
        <v>1.5900128634992905E-2</v>
      </c>
      <c r="K970" s="15">
        <f t="shared" si="400"/>
        <v>0.13134907364055914</v>
      </c>
      <c r="L970" s="15">
        <f t="shared" si="401"/>
        <v>6.8841717969321037E-2</v>
      </c>
      <c r="M970" s="16">
        <f t="shared" si="402"/>
        <v>2.2095680073481061E-2</v>
      </c>
      <c r="O970" s="13">
        <f t="shared" si="403"/>
        <v>5.2403246654540103E-2</v>
      </c>
      <c r="Q970" s="5">
        <f t="shared" si="404"/>
        <v>229219.56461734144</v>
      </c>
      <c r="R970" s="6">
        <f t="shared" si="405"/>
        <v>99690.958924450417</v>
      </c>
      <c r="T970" s="11">
        <f t="shared" si="406"/>
        <v>2.2993014320491461</v>
      </c>
      <c r="V970" s="9">
        <v>45471</v>
      </c>
      <c r="W970">
        <v>10650697.0725</v>
      </c>
      <c r="X970">
        <v>3284379.7152999998</v>
      </c>
      <c r="Y970">
        <v>595107.62699999998</v>
      </c>
      <c r="Z970">
        <v>3887822.6743000001</v>
      </c>
      <c r="AC970" s="24">
        <f t="shared" si="407"/>
        <v>1.6639963334086828E-2</v>
      </c>
      <c r="AE970" s="5">
        <f t="shared" si="408"/>
        <v>42994.133717420154</v>
      </c>
      <c r="AF970" s="6">
        <f t="shared" si="409"/>
        <v>99690.958924450417</v>
      </c>
      <c r="AH970" s="1">
        <f t="shared" si="410"/>
        <v>45471</v>
      </c>
      <c r="AI970">
        <f t="shared" si="411"/>
        <v>0.4312741514504112</v>
      </c>
      <c r="AJ970">
        <f t="shared" ca="1" si="412"/>
        <v>0.42391862272394848</v>
      </c>
      <c r="AK970">
        <f t="shared" ca="1" si="413"/>
        <v>0.43246329756634311</v>
      </c>
      <c r="AL970">
        <f t="shared" ca="1" si="414"/>
        <v>0.45067277385394711</v>
      </c>
      <c r="AM970">
        <f t="shared" ca="1" si="415"/>
        <v>0.46547224713631186</v>
      </c>
      <c r="AN970">
        <f t="shared" ca="1" si="416"/>
        <v>0.47524625703604351</v>
      </c>
    </row>
    <row r="971" spans="2:40">
      <c r="B971" s="1">
        <v>45478</v>
      </c>
      <c r="C971">
        <v>2800.58</v>
      </c>
      <c r="D971">
        <v>2514.9</v>
      </c>
      <c r="E971">
        <v>98.004000000000005</v>
      </c>
      <c r="F971">
        <v>4827.3239999999996</v>
      </c>
      <c r="G971">
        <v>1629030</v>
      </c>
      <c r="I971" s="14">
        <f t="shared" si="398"/>
        <v>2.8167798946713285E-2</v>
      </c>
      <c r="J971" s="15">
        <f t="shared" si="399"/>
        <v>4.4068500259470733E-2</v>
      </c>
      <c r="K971" s="15">
        <f t="shared" si="400"/>
        <v>0.15879584742355823</v>
      </c>
      <c r="L971" s="15">
        <f t="shared" si="401"/>
        <v>-2.5499829317465639E-2</v>
      </c>
      <c r="M971" s="16">
        <f t="shared" si="402"/>
        <v>1.1006674755398516E-2</v>
      </c>
      <c r="O971" s="13">
        <f t="shared" si="403"/>
        <v>5.1383079328069153E-2</v>
      </c>
      <c r="Q971" s="5">
        <f t="shared" si="404"/>
        <v>240997.57168961977</v>
      </c>
      <c r="R971" s="6">
        <f t="shared" si="405"/>
        <v>100788.22488538563</v>
      </c>
      <c r="T971" s="11">
        <f t="shared" si="406"/>
        <v>2.3911282489961247</v>
      </c>
      <c r="V971" s="9">
        <v>45478</v>
      </c>
      <c r="W971">
        <v>10950703.7663</v>
      </c>
      <c r="X971">
        <v>3429117.4037000001</v>
      </c>
      <c r="Y971">
        <v>689613.71239999996</v>
      </c>
      <c r="Z971">
        <v>3788684.0430000001</v>
      </c>
      <c r="AC971" s="24">
        <f t="shared" si="407"/>
        <v>2.3895429365066938E-2</v>
      </c>
      <c r="AE971" s="5">
        <f t="shared" si="408"/>
        <v>44021.497002777003</v>
      </c>
      <c r="AF971" s="6">
        <f t="shared" si="409"/>
        <v>100788.22488538563</v>
      </c>
      <c r="AH971" s="1">
        <f t="shared" si="410"/>
        <v>45478</v>
      </c>
      <c r="AI971">
        <f t="shared" si="411"/>
        <v>0.43677222267618443</v>
      </c>
      <c r="AJ971">
        <f t="shared" ca="1" si="412"/>
        <v>0.42391862272394848</v>
      </c>
      <c r="AK971">
        <f t="shared" ca="1" si="413"/>
        <v>0.4324320408403215</v>
      </c>
      <c r="AL971">
        <f t="shared" ca="1" si="414"/>
        <v>0.44960135786636996</v>
      </c>
      <c r="AM971">
        <f t="shared" ca="1" si="415"/>
        <v>0.46488062752076426</v>
      </c>
      <c r="AN971">
        <f t="shared" ca="1" si="416"/>
        <v>0.47280088527644332</v>
      </c>
    </row>
    <row r="972" spans="2:40">
      <c r="B972" s="1">
        <v>45485</v>
      </c>
      <c r="C972">
        <v>3047.5</v>
      </c>
      <c r="D972">
        <v>2690</v>
      </c>
      <c r="E972">
        <v>101.617</v>
      </c>
      <c r="F972">
        <v>5169.6840000000002</v>
      </c>
      <c r="G972">
        <v>1715610</v>
      </c>
      <c r="I972" s="14">
        <f t="shared" si="398"/>
        <v>8.8167451028001276E-2</v>
      </c>
      <c r="J972" s="15">
        <f t="shared" si="399"/>
        <v>6.9625034792635931E-2</v>
      </c>
      <c r="K972" s="15">
        <f t="shared" si="400"/>
        <v>3.6865842210521915E-2</v>
      </c>
      <c r="L972" s="15">
        <f t="shared" si="401"/>
        <v>7.0921280610126924E-2</v>
      </c>
      <c r="M972" s="16">
        <f t="shared" si="402"/>
        <v>5.3148192482643131E-2</v>
      </c>
      <c r="O972" s="13">
        <f t="shared" si="403"/>
        <v>6.6394902160321512E-2</v>
      </c>
      <c r="Q972" s="5">
        <f t="shared" si="404"/>
        <v>256998.58188282713</v>
      </c>
      <c r="R972" s="6">
        <f t="shared" si="405"/>
        <v>106144.93686157803</v>
      </c>
      <c r="T972" s="11">
        <f t="shared" si="406"/>
        <v>2.4212043407965376</v>
      </c>
      <c r="V972" s="9">
        <v>45485</v>
      </c>
      <c r="W972">
        <v>11916199.404300001</v>
      </c>
      <c r="X972">
        <v>3667869.8221999998</v>
      </c>
      <c r="Y972">
        <v>715033.66610000003</v>
      </c>
      <c r="Z972">
        <v>4057382.1025999999</v>
      </c>
      <c r="AC972" s="24">
        <f t="shared" si="407"/>
        <v>7.9454879724199859E-2</v>
      </c>
      <c r="AE972" s="5">
        <f t="shared" si="408"/>
        <v>47519.219752411875</v>
      </c>
      <c r="AF972" s="6">
        <f t="shared" si="409"/>
        <v>106144.93686157803</v>
      </c>
      <c r="AH972" s="1">
        <f t="shared" si="410"/>
        <v>45485</v>
      </c>
      <c r="AI972">
        <f t="shared" si="411"/>
        <v>0.44768239689454953</v>
      </c>
      <c r="AJ972">
        <f t="shared" ca="1" si="412"/>
        <v>0.42391862272394848</v>
      </c>
      <c r="AK972">
        <f t="shared" ca="1" si="413"/>
        <v>0.4324320408403215</v>
      </c>
      <c r="AL972">
        <f t="shared" ca="1" si="414"/>
        <v>0.44874182627647385</v>
      </c>
      <c r="AM972">
        <f t="shared" ca="1" si="415"/>
        <v>0.46343312841082823</v>
      </c>
      <c r="AN972">
        <f t="shared" ca="1" si="416"/>
        <v>0.47280088527644332</v>
      </c>
    </row>
    <row r="973" spans="2:40">
      <c r="B973" s="1">
        <v>45492</v>
      </c>
      <c r="C973">
        <v>2712.5</v>
      </c>
      <c r="D973">
        <v>2460</v>
      </c>
      <c r="E973">
        <v>104.498</v>
      </c>
      <c r="F973">
        <v>4407.1790000000001</v>
      </c>
      <c r="G973">
        <v>1569019</v>
      </c>
      <c r="I973" s="14">
        <f t="shared" si="398"/>
        <v>-0.10992616899097618</v>
      </c>
      <c r="J973" s="15">
        <f t="shared" si="399"/>
        <v>-8.5501858736059533E-2</v>
      </c>
      <c r="K973" s="15">
        <f t="shared" si="400"/>
        <v>2.8351555349990676E-2</v>
      </c>
      <c r="L973" s="15">
        <f t="shared" si="401"/>
        <v>-0.14749547554550724</v>
      </c>
      <c r="M973" s="16">
        <f t="shared" si="402"/>
        <v>-8.5445410087374163E-2</v>
      </c>
      <c r="O973" s="13">
        <f t="shared" si="403"/>
        <v>-7.8642986980638069E-2</v>
      </c>
      <c r="Q973" s="5">
        <f t="shared" si="404"/>
        <v>236787.4457537735</v>
      </c>
      <c r="R973" s="6">
        <f t="shared" si="405"/>
        <v>97075.339202742049</v>
      </c>
      <c r="T973" s="11">
        <f t="shared" si="406"/>
        <v>2.4392131688486036</v>
      </c>
      <c r="V973" s="9">
        <v>45492</v>
      </c>
      <c r="W973">
        <v>10606297.254899999</v>
      </c>
      <c r="X973">
        <v>3354260.1348000001</v>
      </c>
      <c r="Y973">
        <v>735307.2487</v>
      </c>
      <c r="Z973">
        <v>3458937.0614999998</v>
      </c>
      <c r="AC973" s="24">
        <f t="shared" si="407"/>
        <v>-0.1081564436835573</v>
      </c>
      <c r="AE973" s="5">
        <f t="shared" si="408"/>
        <v>42379.709937373555</v>
      </c>
      <c r="AF973" s="6">
        <f t="shared" si="409"/>
        <v>97075.339202742049</v>
      </c>
      <c r="AH973" s="1">
        <f t="shared" si="410"/>
        <v>45492</v>
      </c>
      <c r="AI973">
        <f t="shared" si="411"/>
        <v>0.43656514914527822</v>
      </c>
      <c r="AJ973">
        <f t="shared" ca="1" si="412"/>
        <v>0.42391862272394848</v>
      </c>
      <c r="AK973">
        <f t="shared" ca="1" si="413"/>
        <v>0.4324320408403215</v>
      </c>
      <c r="AL973">
        <f t="shared" ca="1" si="414"/>
        <v>0.44800536851391926</v>
      </c>
      <c r="AM973">
        <f t="shared" ca="1" si="415"/>
        <v>0.46281057924925023</v>
      </c>
      <c r="AN973">
        <f t="shared" ca="1" si="416"/>
        <v>0.47280088527644332</v>
      </c>
    </row>
    <row r="974" spans="2:40">
      <c r="B974" s="1">
        <v>45499</v>
      </c>
      <c r="C974">
        <v>2637.5</v>
      </c>
      <c r="D974">
        <v>2430</v>
      </c>
      <c r="E974">
        <v>109.152</v>
      </c>
      <c r="F974">
        <v>4411.9750000000004</v>
      </c>
      <c r="G974">
        <v>1542022</v>
      </c>
      <c r="I974" s="14">
        <f t="shared" si="398"/>
        <v>-2.7649769585253448E-2</v>
      </c>
      <c r="J974" s="15">
        <f t="shared" si="399"/>
        <v>-1.2195121951219523E-2</v>
      </c>
      <c r="K974" s="15">
        <f t="shared" si="400"/>
        <v>4.4536737545216143E-2</v>
      </c>
      <c r="L974" s="15">
        <f t="shared" si="401"/>
        <v>1.0882244628593885E-3</v>
      </c>
      <c r="M974" s="16">
        <f t="shared" si="402"/>
        <v>-1.7206292594289851E-2</v>
      </c>
      <c r="O974" s="13">
        <f t="shared" si="403"/>
        <v>1.4450176179006402E-3</v>
      </c>
      <c r="Q974" s="5">
        <f t="shared" si="404"/>
        <v>237129.60778458539</v>
      </c>
      <c r="R974" s="6">
        <f t="shared" si="405"/>
        <v>95405.03251272974</v>
      </c>
      <c r="T974" s="11">
        <f t="shared" si="406"/>
        <v>2.4855041871396621</v>
      </c>
      <c r="V974" s="9">
        <v>45499</v>
      </c>
      <c r="W974">
        <v>10313035.579600001</v>
      </c>
      <c r="X974">
        <v>3313354.5233999998</v>
      </c>
      <c r="Y974">
        <v>768056.88230000006</v>
      </c>
      <c r="Z974">
        <v>3462700.8668</v>
      </c>
      <c r="AC974" s="24">
        <f t="shared" si="407"/>
        <v>-1.639538705487863E-2</v>
      </c>
      <c r="AE974" s="5">
        <f t="shared" si="408"/>
        <v>41684.878189676827</v>
      </c>
      <c r="AF974" s="6">
        <f t="shared" si="409"/>
        <v>95405.03251272974</v>
      </c>
      <c r="AH974" s="1">
        <f t="shared" si="410"/>
        <v>45499</v>
      </c>
      <c r="AI974">
        <f t="shared" si="411"/>
        <v>0.43692536013878391</v>
      </c>
      <c r="AJ974">
        <f t="shared" ca="1" si="412"/>
        <v>0.42391862272394848</v>
      </c>
      <c r="AK974">
        <f t="shared" ca="1" si="413"/>
        <v>0.4324320408403215</v>
      </c>
      <c r="AL974">
        <f t="shared" ca="1" si="414"/>
        <v>0.44755477983146447</v>
      </c>
      <c r="AM974">
        <f t="shared" ca="1" si="415"/>
        <v>0.46281057924925023</v>
      </c>
      <c r="AN974">
        <f t="shared" ca="1" si="416"/>
        <v>0.47280088527644332</v>
      </c>
    </row>
    <row r="975" spans="2:40">
      <c r="B975" s="1">
        <v>45506</v>
      </c>
      <c r="C975">
        <v>2417.5</v>
      </c>
      <c r="D975">
        <v>2270</v>
      </c>
      <c r="E975">
        <v>93.638000000000005</v>
      </c>
      <c r="F975">
        <v>4105.0550000000003</v>
      </c>
      <c r="G975">
        <v>1433350</v>
      </c>
      <c r="I975" s="14">
        <f t="shared" si="398"/>
        <v>-8.341232227488149E-2</v>
      </c>
      <c r="J975" s="15">
        <f t="shared" si="399"/>
        <v>-6.5843621399176988E-2</v>
      </c>
      <c r="K975" s="15">
        <f t="shared" si="400"/>
        <v>-0.1421320727059513</v>
      </c>
      <c r="L975" s="15">
        <f t="shared" si="401"/>
        <v>-6.956521739130439E-2</v>
      </c>
      <c r="M975" s="16">
        <f t="shared" si="402"/>
        <v>-7.0473702709818675E-2</v>
      </c>
      <c r="O975" s="13">
        <f t="shared" si="403"/>
        <v>-9.0238308442828541E-2</v>
      </c>
      <c r="Q975" s="5">
        <f t="shared" si="404"/>
        <v>215731.43309639301</v>
      </c>
      <c r="R975" s="6">
        <f t="shared" si="405"/>
        <v>88681.48661440704</v>
      </c>
      <c r="T975" s="11">
        <f t="shared" si="406"/>
        <v>2.4326546761040162</v>
      </c>
      <c r="V975" s="9">
        <v>45506</v>
      </c>
      <c r="W975">
        <v>9452801.3322000001</v>
      </c>
      <c r="X975">
        <v>3095191.2626</v>
      </c>
      <c r="Y975">
        <v>658891.43709999998</v>
      </c>
      <c r="Z975">
        <v>3221817.3281999999</v>
      </c>
      <c r="AC975" s="24">
        <f t="shared" si="407"/>
        <v>-7.9992985174690112E-2</v>
      </c>
      <c r="AE975" s="5">
        <f t="shared" si="408"/>
        <v>38350.380346641243</v>
      </c>
      <c r="AF975" s="6">
        <f t="shared" si="409"/>
        <v>88681.48661440704</v>
      </c>
      <c r="AH975" s="1">
        <f t="shared" si="410"/>
        <v>45506</v>
      </c>
      <c r="AI975">
        <f t="shared" si="411"/>
        <v>0.4324508058078822</v>
      </c>
      <c r="AJ975">
        <f t="shared" ca="1" si="412"/>
        <v>0.42391862272394848</v>
      </c>
      <c r="AK975">
        <f t="shared" ca="1" si="413"/>
        <v>0.4324320408403215</v>
      </c>
      <c r="AL975">
        <f t="shared" ca="1" si="414"/>
        <v>0.44715330264310266</v>
      </c>
      <c r="AM975">
        <f t="shared" ca="1" si="415"/>
        <v>0.46281057924925023</v>
      </c>
      <c r="AN975">
        <f t="shared" ca="1" si="416"/>
        <v>0.47280088527644332</v>
      </c>
    </row>
    <row r="976" spans="2:40">
      <c r="B976" s="1">
        <v>45513</v>
      </c>
      <c r="C976">
        <v>2697.5</v>
      </c>
      <c r="D976">
        <v>2635</v>
      </c>
      <c r="E976">
        <v>101.063</v>
      </c>
      <c r="F976">
        <v>4824.3990000000003</v>
      </c>
      <c r="G976">
        <v>1583895</v>
      </c>
      <c r="I976" s="14">
        <f t="shared" si="398"/>
        <v>0.11582213029989652</v>
      </c>
      <c r="J976" s="15">
        <f t="shared" si="399"/>
        <v>0.16079295154185025</v>
      </c>
      <c r="K976" s="15">
        <f t="shared" si="400"/>
        <v>7.9294730771695132E-2</v>
      </c>
      <c r="L976" s="15">
        <f t="shared" si="401"/>
        <v>0.17523370576033703</v>
      </c>
      <c r="M976" s="16">
        <f t="shared" si="402"/>
        <v>0.10503017406774351</v>
      </c>
      <c r="O976" s="13">
        <f t="shared" si="403"/>
        <v>0.13278587959344473</v>
      </c>
      <c r="Q976" s="5">
        <f t="shared" si="404"/>
        <v>244377.52119605191</v>
      </c>
      <c r="R976" s="6">
        <f t="shared" si="405"/>
        <v>97995.718590104472</v>
      </c>
      <c r="T976" s="11">
        <f t="shared" si="406"/>
        <v>2.4937571223721702</v>
      </c>
      <c r="V976" s="9">
        <v>45513</v>
      </c>
      <c r="W976">
        <v>10547644.9198</v>
      </c>
      <c r="X976">
        <v>3592876.2012999998</v>
      </c>
      <c r="Y976">
        <v>711134.90020000003</v>
      </c>
      <c r="Z976">
        <v>3786388.1217</v>
      </c>
      <c r="AC976" s="24">
        <f t="shared" si="407"/>
        <v>0.13448087506653841</v>
      </c>
      <c r="AE976" s="5">
        <f t="shared" si="408"/>
        <v>43507.773054792138</v>
      </c>
      <c r="AF976" s="6">
        <f t="shared" si="409"/>
        <v>97995.718590104472</v>
      </c>
      <c r="AH976" s="1">
        <f t="shared" si="410"/>
        <v>45513</v>
      </c>
      <c r="AI976">
        <f t="shared" si="411"/>
        <v>0.44397626427717751</v>
      </c>
      <c r="AJ976">
        <f t="shared" ca="1" si="412"/>
        <v>0.42391862272394848</v>
      </c>
      <c r="AK976">
        <f t="shared" ca="1" si="413"/>
        <v>0.4324320408403215</v>
      </c>
      <c r="AL976">
        <f t="shared" ca="1" si="414"/>
        <v>0.44419383115516031</v>
      </c>
      <c r="AM976">
        <f t="shared" ca="1" si="415"/>
        <v>0.46219896321585852</v>
      </c>
      <c r="AN976">
        <f t="shared" ca="1" si="416"/>
        <v>0.47113290174131917</v>
      </c>
    </row>
    <row r="977" spans="2:40">
      <c r="B977" s="1">
        <v>45520</v>
      </c>
      <c r="C977">
        <v>2805</v>
      </c>
      <c r="D977">
        <v>2700</v>
      </c>
      <c r="E977">
        <v>106.16</v>
      </c>
      <c r="F977">
        <v>4814.808</v>
      </c>
      <c r="G977">
        <v>1649329</v>
      </c>
      <c r="I977" s="14">
        <f t="shared" si="398"/>
        <v>3.9851714550509731E-2</v>
      </c>
      <c r="J977" s="15">
        <f t="shared" si="399"/>
        <v>2.4667931688804545E-2</v>
      </c>
      <c r="K977" s="15">
        <f t="shared" si="400"/>
        <v>5.0433887772973307E-2</v>
      </c>
      <c r="L977" s="15">
        <f t="shared" si="401"/>
        <v>-1.988019647628736E-3</v>
      </c>
      <c r="M977" s="16">
        <f t="shared" si="402"/>
        <v>4.1312081924622435E-2</v>
      </c>
      <c r="O977" s="13">
        <f t="shared" si="403"/>
        <v>2.8241378591164712E-2</v>
      </c>
      <c r="Q977" s="5">
        <f t="shared" si="404"/>
        <v>251279.07929131997</v>
      </c>
      <c r="R977" s="6">
        <f t="shared" si="405"/>
        <v>102044.12574476111</v>
      </c>
      <c r="T977" s="11">
        <f t="shared" si="406"/>
        <v>2.4624551139752451</v>
      </c>
      <c r="V977" s="9">
        <v>45520</v>
      </c>
      <c r="W977">
        <v>10967986.654300001</v>
      </c>
      <c r="X977">
        <v>3681505.0260000001</v>
      </c>
      <c r="Y977">
        <v>747003.54639999999</v>
      </c>
      <c r="Z977">
        <v>3778860.5112000001</v>
      </c>
      <c r="AC977" s="24">
        <f t="shared" si="407"/>
        <v>2.8828585170748593E-2</v>
      </c>
      <c r="AE977" s="5">
        <f t="shared" si="408"/>
        <v>44762.040595891813</v>
      </c>
      <c r="AF977" s="6">
        <f t="shared" si="409"/>
        <v>102044.12574476111</v>
      </c>
      <c r="AH977" s="1">
        <f t="shared" si="410"/>
        <v>45520</v>
      </c>
      <c r="AI977">
        <f t="shared" si="411"/>
        <v>0.43865377128962141</v>
      </c>
      <c r="AJ977">
        <f t="shared" ca="1" si="412"/>
        <v>0.42391862272394848</v>
      </c>
      <c r="AK977">
        <f t="shared" ca="1" si="413"/>
        <v>0.4324320408403215</v>
      </c>
      <c r="AL977">
        <f t="shared" ca="1" si="414"/>
        <v>0.44274224203483614</v>
      </c>
      <c r="AM977">
        <f t="shared" ca="1" si="415"/>
        <v>0.46141257155191889</v>
      </c>
      <c r="AN977">
        <f t="shared" ca="1" si="416"/>
        <v>0.46960743630515339</v>
      </c>
    </row>
    <row r="978" spans="2:40">
      <c r="B978" s="1">
        <v>45527</v>
      </c>
      <c r="C978">
        <v>2725</v>
      </c>
      <c r="D978">
        <v>2655</v>
      </c>
      <c r="E978">
        <v>111.923</v>
      </c>
      <c r="F978">
        <v>4584.6180000000004</v>
      </c>
      <c r="G978">
        <v>1606967</v>
      </c>
      <c r="I978" s="14">
        <f t="shared" si="398"/>
        <v>-2.8520499108734443E-2</v>
      </c>
      <c r="J978" s="15">
        <f t="shared" si="399"/>
        <v>-1.6666666666666718E-2</v>
      </c>
      <c r="K978" s="15">
        <f t="shared" si="400"/>
        <v>5.4285983421251016E-2</v>
      </c>
      <c r="L978" s="15">
        <f t="shared" si="401"/>
        <v>-4.7808759975475623E-2</v>
      </c>
      <c r="M978" s="16">
        <f t="shared" si="402"/>
        <v>-2.5684384376919334E-2</v>
      </c>
      <c r="O978" s="13">
        <f t="shared" si="403"/>
        <v>-9.6774855824064421E-3</v>
      </c>
      <c r="Q978" s="5">
        <f t="shared" si="404"/>
        <v>248847.32962431785</v>
      </c>
      <c r="R978" s="6">
        <f t="shared" si="405"/>
        <v>99423.185195725979</v>
      </c>
      <c r="T978" s="11">
        <f t="shared" si="406"/>
        <v>2.5029104542811944</v>
      </c>
      <c r="V978" s="9">
        <v>45527</v>
      </c>
      <c r="W978">
        <v>10655174.2008</v>
      </c>
      <c r="X978">
        <v>3620146.6088999999</v>
      </c>
      <c r="Y978">
        <v>787550.71180000005</v>
      </c>
      <c r="Z978">
        <v>3598197.8572</v>
      </c>
      <c r="AC978" s="24">
        <f t="shared" si="407"/>
        <v>-2.6819929223392561E-2</v>
      </c>
      <c r="AE978" s="5">
        <f t="shared" si="408"/>
        <v>43561.525835215369</v>
      </c>
      <c r="AF978" s="6">
        <f t="shared" si="409"/>
        <v>99423.185195725979</v>
      </c>
      <c r="AH978" s="1">
        <f t="shared" si="410"/>
        <v>45527</v>
      </c>
      <c r="AI978">
        <f t="shared" si="411"/>
        <v>0.4381425293251216</v>
      </c>
      <c r="AJ978">
        <f t="shared" ca="1" si="412"/>
        <v>0.42391862272394848</v>
      </c>
      <c r="AK978">
        <f t="shared" ca="1" si="413"/>
        <v>0.4324320408403215</v>
      </c>
      <c r="AL978">
        <f t="shared" ca="1" si="414"/>
        <v>0.44120939984076846</v>
      </c>
      <c r="AM978">
        <f t="shared" ca="1" si="415"/>
        <v>0.45812325829161893</v>
      </c>
      <c r="AN978">
        <f t="shared" ca="1" si="416"/>
        <v>0.46917256237346838</v>
      </c>
    </row>
    <row r="979" spans="2:40">
      <c r="B979" s="1">
        <v>45534</v>
      </c>
      <c r="C979">
        <v>3062.5</v>
      </c>
      <c r="D979">
        <v>2820</v>
      </c>
      <c r="E979">
        <v>124.556</v>
      </c>
      <c r="F979">
        <v>4790.8289999999997</v>
      </c>
      <c r="G979">
        <v>1717565</v>
      </c>
      <c r="I979" s="14">
        <f t="shared" si="398"/>
        <v>0.12385321100917435</v>
      </c>
      <c r="J979" s="15">
        <f t="shared" si="399"/>
        <v>6.2146892655367214E-2</v>
      </c>
      <c r="K979" s="15">
        <f t="shared" si="400"/>
        <v>0.11287224252387795</v>
      </c>
      <c r="L979" s="15">
        <f t="shared" si="401"/>
        <v>4.4978883736878306E-2</v>
      </c>
      <c r="M979" s="16">
        <f t="shared" si="402"/>
        <v>6.8824064215382119E-2</v>
      </c>
      <c r="O979" s="13">
        <f t="shared" si="403"/>
        <v>8.5962807481324455E-2</v>
      </c>
      <c r="Q979" s="5">
        <f t="shared" si="404"/>
        <v>270238.94471305475</v>
      </c>
      <c r="R979" s="6">
        <f t="shared" si="405"/>
        <v>106265.89287813446</v>
      </c>
      <c r="T979" s="11">
        <f t="shared" si="406"/>
        <v>2.5430449732630986</v>
      </c>
      <c r="V979" s="9">
        <v>45534</v>
      </c>
      <c r="W979">
        <v>11974851.739399999</v>
      </c>
      <c r="X979">
        <v>3845127.4715999998</v>
      </c>
      <c r="Y979">
        <v>876442.57429999998</v>
      </c>
      <c r="Z979">
        <v>3760041.4846999999</v>
      </c>
      <c r="AC979" s="24">
        <f t="shared" si="407"/>
        <v>9.6210667401724903E-2</v>
      </c>
      <c r="AE979" s="5">
        <f t="shared" si="408"/>
        <v>47752.609308858919</v>
      </c>
      <c r="AF979" s="6">
        <f t="shared" si="409"/>
        <v>106265.89287813446</v>
      </c>
      <c r="AH979" s="1">
        <f t="shared" si="410"/>
        <v>45534</v>
      </c>
      <c r="AI979">
        <f t="shared" si="411"/>
        <v>0.44936910626273591</v>
      </c>
      <c r="AJ979">
        <f t="shared" ca="1" si="412"/>
        <v>0.42391862272394848</v>
      </c>
      <c r="AK979">
        <f t="shared" ca="1" si="413"/>
        <v>0.4324320408403215</v>
      </c>
      <c r="AL979">
        <f t="shared" ca="1" si="414"/>
        <v>0.43978217558933175</v>
      </c>
      <c r="AM979">
        <f t="shared" ca="1" si="415"/>
        <v>0.45521200454025068</v>
      </c>
      <c r="AN979">
        <f t="shared" ca="1" si="416"/>
        <v>0.4665900925527261</v>
      </c>
    </row>
    <row r="980" spans="2:40">
      <c r="B980" s="1">
        <v>45541</v>
      </c>
      <c r="C980">
        <v>2955</v>
      </c>
      <c r="D980">
        <v>2835</v>
      </c>
      <c r="E980">
        <v>124.999</v>
      </c>
      <c r="F980">
        <v>4901.1289999999999</v>
      </c>
      <c r="G980">
        <v>1721668</v>
      </c>
      <c r="I980" s="14">
        <f t="shared" si="398"/>
        <v>-3.5102040816326507E-2</v>
      </c>
      <c r="J980" s="15">
        <f t="shared" si="399"/>
        <v>5.3191489361701372E-3</v>
      </c>
      <c r="K980" s="15">
        <f t="shared" si="400"/>
        <v>3.5566331609877544E-3</v>
      </c>
      <c r="L980" s="15">
        <f t="shared" si="401"/>
        <v>2.3023155282728691E-2</v>
      </c>
      <c r="M980" s="16">
        <f t="shared" si="402"/>
        <v>2.3888470014234997E-3</v>
      </c>
      <c r="O980" s="13">
        <f t="shared" si="403"/>
        <v>-8.0077585910998117E-4</v>
      </c>
      <c r="Q980" s="5">
        <f t="shared" si="404"/>
        <v>270022.54388993717</v>
      </c>
      <c r="R980" s="6">
        <f t="shared" si="405"/>
        <v>106519.74583768997</v>
      </c>
      <c r="T980" s="11">
        <f t="shared" si="406"/>
        <v>2.534952949487745</v>
      </c>
      <c r="V980" s="9">
        <v>45541</v>
      </c>
      <c r="W980">
        <v>11554510.004899999</v>
      </c>
      <c r="X980">
        <v>3865580.2773000002</v>
      </c>
      <c r="Y980">
        <v>879561.58700000006</v>
      </c>
      <c r="Z980">
        <v>3846609.0063999998</v>
      </c>
      <c r="AC980" s="24">
        <f t="shared" si="407"/>
        <v>-1.5164093667432417E-2</v>
      </c>
      <c r="AE980" s="5">
        <f t="shared" si="408"/>
        <v>47028.484268435073</v>
      </c>
      <c r="AF980" s="6">
        <f t="shared" si="409"/>
        <v>106519.74583768997</v>
      </c>
      <c r="AH980" s="1">
        <f t="shared" si="410"/>
        <v>45541</v>
      </c>
      <c r="AI980">
        <f t="shared" si="411"/>
        <v>0.4415001547233785</v>
      </c>
      <c r="AJ980">
        <f t="shared" ca="1" si="412"/>
        <v>0.42391862272394848</v>
      </c>
      <c r="AK980">
        <f t="shared" ca="1" si="413"/>
        <v>0.4324320408403215</v>
      </c>
      <c r="AL980">
        <f t="shared" ca="1" si="414"/>
        <v>0.43978217558933175</v>
      </c>
      <c r="AM980">
        <f t="shared" ca="1" si="415"/>
        <v>0.45441220233067481</v>
      </c>
      <c r="AN980">
        <f t="shared" ca="1" si="416"/>
        <v>0.4665900925527261</v>
      </c>
    </row>
    <row r="981" spans="2:40">
      <c r="B981" s="1">
        <v>45548</v>
      </c>
      <c r="C981">
        <v>2920</v>
      </c>
      <c r="D981">
        <v>2970</v>
      </c>
      <c r="E981">
        <v>124.334</v>
      </c>
      <c r="F981">
        <v>5083.3630000000003</v>
      </c>
      <c r="G981">
        <v>1817734</v>
      </c>
      <c r="I981" s="14">
        <f t="shared" si="398"/>
        <v>-1.1844331641285955E-2</v>
      </c>
      <c r="J981" s="15">
        <f t="shared" si="399"/>
        <v>4.7619047619047672E-2</v>
      </c>
      <c r="K981" s="15">
        <f t="shared" si="400"/>
        <v>-5.3200425603404655E-3</v>
      </c>
      <c r="L981" s="15">
        <f t="shared" si="401"/>
        <v>3.7182045198157487E-2</v>
      </c>
      <c r="M981" s="16">
        <f t="shared" si="402"/>
        <v>5.579821428986298E-2</v>
      </c>
      <c r="O981" s="13">
        <f t="shared" si="403"/>
        <v>1.6909179653894685E-2</v>
      </c>
      <c r="Q981" s="5">
        <f t="shared" si="404"/>
        <v>274588.40359517379</v>
      </c>
      <c r="R981" s="6">
        <f t="shared" si="405"/>
        <v>112463.35744204314</v>
      </c>
      <c r="T981" s="11">
        <f t="shared" si="406"/>
        <v>2.4415810610729825</v>
      </c>
      <c r="V981" s="9">
        <v>45548</v>
      </c>
      <c r="W981">
        <v>11417654.556399999</v>
      </c>
      <c r="X981">
        <v>4049655.5285999998</v>
      </c>
      <c r="Y981">
        <v>874883.06799999997</v>
      </c>
      <c r="Z981">
        <v>3989633.6074000001</v>
      </c>
      <c r="AC981" s="24">
        <f t="shared" si="407"/>
        <v>9.2109046365262733E-3</v>
      </c>
      <c r="AE981" s="5">
        <f t="shared" si="408"/>
        <v>47461.659152232009</v>
      </c>
      <c r="AF981" s="6">
        <f t="shared" si="409"/>
        <v>112463.35744204314</v>
      </c>
      <c r="AH981" s="1">
        <f t="shared" si="410"/>
        <v>45548</v>
      </c>
      <c r="AI981">
        <f t="shared" si="411"/>
        <v>0.42201887113934777</v>
      </c>
      <c r="AJ981">
        <f t="shared" ca="1" si="412"/>
        <v>0.42391862272394848</v>
      </c>
      <c r="AK981">
        <f t="shared" ca="1" si="413"/>
        <v>0.4324320408403215</v>
      </c>
      <c r="AL981">
        <f t="shared" ca="1" si="414"/>
        <v>0.43978217558933175</v>
      </c>
      <c r="AM981">
        <f t="shared" ca="1" si="415"/>
        <v>0.45432124976091576</v>
      </c>
      <c r="AN981">
        <f t="shared" ca="1" si="416"/>
        <v>0.46656853534328968</v>
      </c>
    </row>
    <row r="982" spans="2:40">
      <c r="B982" s="1">
        <v>45555</v>
      </c>
      <c r="C982">
        <v>2900</v>
      </c>
      <c r="D982">
        <v>3030</v>
      </c>
      <c r="E982">
        <v>124.777</v>
      </c>
      <c r="F982">
        <v>4824.3990000000003</v>
      </c>
      <c r="G982">
        <v>1822928</v>
      </c>
      <c r="I982" s="14">
        <f t="shared" si="398"/>
        <v>-6.8493150684931781E-3</v>
      </c>
      <c r="J982" s="15">
        <f t="shared" si="399"/>
        <v>2.020202020202011E-2</v>
      </c>
      <c r="K982" s="15">
        <f t="shared" si="400"/>
        <v>3.5629835764956486E-3</v>
      </c>
      <c r="L982" s="15">
        <f t="shared" si="401"/>
        <v>-5.0943440395659345E-2</v>
      </c>
      <c r="M982" s="16">
        <f t="shared" si="402"/>
        <v>2.8574037785507045E-3</v>
      </c>
      <c r="O982" s="13">
        <f t="shared" si="403"/>
        <v>-8.5069379214091911E-3</v>
      </c>
      <c r="Q982" s="5">
        <f t="shared" si="404"/>
        <v>272252.49709185079</v>
      </c>
      <c r="R982" s="6">
        <f t="shared" si="405"/>
        <v>112784.71066454654</v>
      </c>
      <c r="T982" s="11">
        <f t="shared" si="406"/>
        <v>2.4139131579776474</v>
      </c>
      <c r="V982" s="9">
        <v>45555</v>
      </c>
      <c r="W982">
        <v>11339451.443</v>
      </c>
      <c r="X982">
        <v>4131466.7514</v>
      </c>
      <c r="Y982">
        <v>878002.08070000005</v>
      </c>
      <c r="Z982">
        <v>3786388.1217</v>
      </c>
      <c r="AC982" s="24">
        <f t="shared" si="407"/>
        <v>-9.6656518271749023E-3</v>
      </c>
      <c r="AE982" s="5">
        <f t="shared" si="408"/>
        <v>47002.911279726482</v>
      </c>
      <c r="AF982" s="6">
        <f t="shared" si="409"/>
        <v>112784.71066454654</v>
      </c>
      <c r="AH982" s="1">
        <f t="shared" si="410"/>
        <v>45555</v>
      </c>
      <c r="AI982">
        <f t="shared" si="411"/>
        <v>0.41674896360311076</v>
      </c>
      <c r="AJ982">
        <f t="shared" ca="1" si="412"/>
        <v>0.42367751807749715</v>
      </c>
      <c r="AK982">
        <f t="shared" ca="1" si="413"/>
        <v>0.43234277808714122</v>
      </c>
      <c r="AL982">
        <f t="shared" ca="1" si="414"/>
        <v>0.4383981503073715</v>
      </c>
      <c r="AM982">
        <f t="shared" ca="1" si="415"/>
        <v>0.45432124976091576</v>
      </c>
      <c r="AN982">
        <f t="shared" ca="1" si="416"/>
        <v>0.46656853534328968</v>
      </c>
    </row>
    <row r="983" spans="2:40">
      <c r="B983" s="1">
        <v>45562</v>
      </c>
      <c r="C983">
        <v>2675</v>
      </c>
      <c r="D983">
        <v>2890</v>
      </c>
      <c r="E983">
        <v>117.02</v>
      </c>
      <c r="F983">
        <v>4450.34</v>
      </c>
      <c r="G983">
        <v>1727777</v>
      </c>
      <c r="I983" s="14">
        <f t="shared" si="398"/>
        <v>-7.7586206896551713E-2</v>
      </c>
      <c r="J983" s="15">
        <f t="shared" si="399"/>
        <v>-4.6204620462046209E-2</v>
      </c>
      <c r="K983" s="15">
        <f t="shared" si="400"/>
        <v>-6.2166905759875712E-2</v>
      </c>
      <c r="L983" s="15">
        <f t="shared" si="401"/>
        <v>-7.7534839054564153E-2</v>
      </c>
      <c r="M983" s="16">
        <f t="shared" si="402"/>
        <v>-5.2196795485065839E-2</v>
      </c>
      <c r="O983" s="13">
        <f t="shared" si="403"/>
        <v>-6.5873143043259447E-2</v>
      </c>
      <c r="Q983" s="5">
        <f t="shared" si="404"/>
        <v>254318.36940703474</v>
      </c>
      <c r="R983" s="6">
        <f t="shared" si="405"/>
        <v>106897.71018814688</v>
      </c>
      <c r="T983" s="11">
        <f t="shared" si="406"/>
        <v>2.3790815440238893</v>
      </c>
      <c r="V983" s="9">
        <v>45562</v>
      </c>
      <c r="W983">
        <v>10459666.417300001</v>
      </c>
      <c r="X983">
        <v>3940573.8982000002</v>
      </c>
      <c r="Y983">
        <v>823419.35809999995</v>
      </c>
      <c r="Z983">
        <v>3492811.3091000002</v>
      </c>
      <c r="AC983" s="24">
        <f t="shared" si="407"/>
        <v>-7.0465150928478604E-2</v>
      </c>
      <c r="AE983" s="5">
        <f t="shared" si="408"/>
        <v>43690.844042322664</v>
      </c>
      <c r="AF983" s="6">
        <f t="shared" si="409"/>
        <v>106897.71018814688</v>
      </c>
      <c r="AH983" s="1">
        <f t="shared" si="410"/>
        <v>45562</v>
      </c>
      <c r="AI983">
        <f t="shared" si="411"/>
        <v>0.40871636974659192</v>
      </c>
      <c r="AJ983">
        <f t="shared" ca="1" si="412"/>
        <v>0.42218339958808859</v>
      </c>
      <c r="AK983">
        <f t="shared" ca="1" si="413"/>
        <v>0.43198247552456087</v>
      </c>
      <c r="AL983">
        <f t="shared" ca="1" si="414"/>
        <v>0.4377872448564134</v>
      </c>
      <c r="AM983">
        <f t="shared" ca="1" si="415"/>
        <v>0.45205113686883353</v>
      </c>
      <c r="AN983">
        <f t="shared" ca="1" si="416"/>
        <v>0.46656853534328968</v>
      </c>
    </row>
    <row r="984" spans="2:40">
      <c r="B984" s="1">
        <v>45569</v>
      </c>
      <c r="C984">
        <v>2735</v>
      </c>
      <c r="D984">
        <v>3090</v>
      </c>
      <c r="E984">
        <v>119.236</v>
      </c>
      <c r="F984">
        <v>4622.9830000000002</v>
      </c>
      <c r="G984">
        <v>1756515</v>
      </c>
      <c r="I984" s="14">
        <f t="shared" si="398"/>
        <v>2.2429906542056122E-2</v>
      </c>
      <c r="J984" s="15">
        <f t="shared" si="399"/>
        <v>6.9204152249134898E-2</v>
      </c>
      <c r="K984" s="15">
        <f t="shared" si="400"/>
        <v>1.8936933857460314E-2</v>
      </c>
      <c r="L984" s="15">
        <f t="shared" si="401"/>
        <v>3.8793215799242331E-2</v>
      </c>
      <c r="M984" s="16">
        <f t="shared" si="402"/>
        <v>1.6632933532510163E-2</v>
      </c>
      <c r="O984" s="13">
        <f t="shared" si="403"/>
        <v>3.7341052111973416E-2</v>
      </c>
      <c r="Q984" s="5">
        <f t="shared" si="404"/>
        <v>263814.88489209494</v>
      </c>
      <c r="R984" s="6">
        <f t="shared" si="405"/>
        <v>108675.73269648387</v>
      </c>
      <c r="T984" s="11">
        <f t="shared" si="406"/>
        <v>2.4275418103588318</v>
      </c>
      <c r="V984" s="9">
        <v>45569</v>
      </c>
      <c r="W984">
        <v>10694275.7575</v>
      </c>
      <c r="X984">
        <v>4213277.9742000001</v>
      </c>
      <c r="Y984">
        <v>839014.42169999995</v>
      </c>
      <c r="Z984">
        <v>3628308.2996</v>
      </c>
      <c r="AC984" s="24">
        <f t="shared" si="407"/>
        <v>3.5177776707528891E-2</v>
      </c>
      <c r="AE984" s="5">
        <f t="shared" si="408"/>
        <v>45227.790798206966</v>
      </c>
      <c r="AF984" s="6">
        <f t="shared" si="409"/>
        <v>108675.73269648387</v>
      </c>
      <c r="AH984" s="1">
        <f t="shared" si="410"/>
        <v>45569</v>
      </c>
      <c r="AI984">
        <f t="shared" si="411"/>
        <v>0.41617194267759727</v>
      </c>
      <c r="AJ984">
        <f t="shared" ca="1" si="412"/>
        <v>0.41915651147410082</v>
      </c>
      <c r="AK984">
        <f t="shared" ca="1" si="413"/>
        <v>0.43046191637414521</v>
      </c>
      <c r="AL984">
        <f t="shared" ca="1" si="414"/>
        <v>0.43717866026324459</v>
      </c>
      <c r="AM984">
        <f t="shared" ca="1" si="415"/>
        <v>0.45036008858351417</v>
      </c>
      <c r="AN984">
        <f t="shared" ca="1" si="416"/>
        <v>0.46454532587681169</v>
      </c>
    </row>
    <row r="985" spans="2:40">
      <c r="B985" s="1">
        <v>45576</v>
      </c>
      <c r="C985">
        <v>2860</v>
      </c>
      <c r="D985">
        <v>3015</v>
      </c>
      <c r="E985">
        <v>113.03100000000001</v>
      </c>
      <c r="F985">
        <v>4714.0990000000002</v>
      </c>
      <c r="G985">
        <v>1782989</v>
      </c>
      <c r="I985" s="14">
        <f t="shared" si="398"/>
        <v>4.5703839122486212E-2</v>
      </c>
      <c r="J985" s="15">
        <f t="shared" si="399"/>
        <v>-2.4271844660194164E-2</v>
      </c>
      <c r="K985" s="15">
        <f t="shared" si="400"/>
        <v>-5.2039652453956808E-2</v>
      </c>
      <c r="L985" s="15">
        <f t="shared" si="401"/>
        <v>1.9709352165041549E-2</v>
      </c>
      <c r="M985" s="16">
        <f t="shared" si="402"/>
        <v>1.5071889508486924E-2</v>
      </c>
      <c r="O985" s="13">
        <f t="shared" si="403"/>
        <v>-2.7245764566558028E-3</v>
      </c>
      <c r="Q985" s="5">
        <f t="shared" si="404"/>
        <v>263096.10106780258</v>
      </c>
      <c r="R985" s="6">
        <f t="shared" si="405"/>
        <v>110313.68133193914</v>
      </c>
      <c r="T985" s="11">
        <f t="shared" si="406"/>
        <v>2.3849816078219153</v>
      </c>
      <c r="V985" s="9">
        <v>45576</v>
      </c>
      <c r="W985">
        <v>11183045.2162</v>
      </c>
      <c r="X985">
        <v>4111013.9457</v>
      </c>
      <c r="Y985">
        <v>795348.24360000005</v>
      </c>
      <c r="Z985">
        <v>3699820.6000999999</v>
      </c>
      <c r="AC985" s="24">
        <f t="shared" si="407"/>
        <v>2.1386201785000791E-2</v>
      </c>
      <c r="AE985" s="5">
        <f t="shared" si="408"/>
        <v>46195.041458507221</v>
      </c>
      <c r="AF985" s="6">
        <f t="shared" si="409"/>
        <v>110313.68133193914</v>
      </c>
      <c r="AH985" s="1">
        <f t="shared" si="410"/>
        <v>45576</v>
      </c>
      <c r="AI985">
        <f t="shared" si="411"/>
        <v>0.41876076385760469</v>
      </c>
      <c r="AJ985">
        <f t="shared" ca="1" si="412"/>
        <v>0.41819098424293194</v>
      </c>
      <c r="AK985">
        <f t="shared" ca="1" si="413"/>
        <v>0.42736780815077813</v>
      </c>
      <c r="AL985">
        <f t="shared" ca="1" si="414"/>
        <v>0.43684879140748417</v>
      </c>
      <c r="AM985">
        <f t="shared" ca="1" si="415"/>
        <v>0.45036008858351417</v>
      </c>
      <c r="AN985">
        <f t="shared" ca="1" si="416"/>
        <v>0.46454532587681169</v>
      </c>
    </row>
    <row r="986" spans="2:40">
      <c r="B986" s="1">
        <v>45583</v>
      </c>
      <c r="C986">
        <v>2995</v>
      </c>
      <c r="D986">
        <v>3250</v>
      </c>
      <c r="E986">
        <v>108.709</v>
      </c>
      <c r="F986">
        <v>4833.99</v>
      </c>
      <c r="G986">
        <v>1823330</v>
      </c>
      <c r="I986" s="14">
        <f t="shared" si="398"/>
        <v>4.7202797202797298E-2</v>
      </c>
      <c r="J986" s="15">
        <f t="shared" si="399"/>
        <v>7.7943615257048071E-2</v>
      </c>
      <c r="K986" s="15">
        <f t="shared" si="400"/>
        <v>-3.8237297732480524E-2</v>
      </c>
      <c r="L986" s="15">
        <f t="shared" si="401"/>
        <v>2.5432431520848287E-2</v>
      </c>
      <c r="M986" s="16">
        <f t="shared" si="402"/>
        <v>2.2625490117998526E-2</v>
      </c>
      <c r="O986" s="13">
        <f t="shared" si="403"/>
        <v>2.8085386562053283E-2</v>
      </c>
      <c r="Q986" s="5">
        <f t="shared" si="404"/>
        <v>270485.25676926086</v>
      </c>
      <c r="R986" s="6">
        <f t="shared" si="405"/>
        <v>112809.58243879497</v>
      </c>
      <c r="T986" s="11">
        <f t="shared" si="406"/>
        <v>2.3977152554040617</v>
      </c>
      <c r="V986" s="9">
        <v>45583</v>
      </c>
      <c r="W986">
        <v>11710916.2316</v>
      </c>
      <c r="X986">
        <v>4431441.2350000003</v>
      </c>
      <c r="Y986">
        <v>764937.86959999998</v>
      </c>
      <c r="Z986">
        <v>3793915.7322999998</v>
      </c>
      <c r="AC986" s="24">
        <f t="shared" si="407"/>
        <v>4.6084757371629391E-2</v>
      </c>
      <c r="AE986" s="5">
        <f t="shared" si="408"/>
        <v>48323.928735894886</v>
      </c>
      <c r="AF986" s="6">
        <f t="shared" si="409"/>
        <v>112809.58243879497</v>
      </c>
      <c r="AH986" s="1">
        <f t="shared" si="410"/>
        <v>45583</v>
      </c>
      <c r="AI986">
        <f t="shared" si="411"/>
        <v>0.42836723344945554</v>
      </c>
      <c r="AJ986">
        <f t="shared" ca="1" si="412"/>
        <v>0.41818321347756288</v>
      </c>
      <c r="AK986">
        <f t="shared" ca="1" si="413"/>
        <v>0.42531145402529263</v>
      </c>
      <c r="AL986">
        <f t="shared" ca="1" si="414"/>
        <v>0.43666868591073132</v>
      </c>
      <c r="AM986">
        <f t="shared" ca="1" si="415"/>
        <v>0.45036008858351417</v>
      </c>
      <c r="AN986">
        <f t="shared" ca="1" si="416"/>
        <v>0.46454532587681169</v>
      </c>
    </row>
    <row r="987" spans="2:40">
      <c r="B987" s="1">
        <v>45590</v>
      </c>
      <c r="C987">
        <v>2995</v>
      </c>
      <c r="D987">
        <v>3200</v>
      </c>
      <c r="E987">
        <v>111.479</v>
      </c>
      <c r="F987">
        <v>4977.8590000000004</v>
      </c>
      <c r="G987">
        <v>1872785</v>
      </c>
      <c r="I987" s="14">
        <f t="shared" si="398"/>
        <v>0</v>
      </c>
      <c r="J987" s="15">
        <f t="shared" si="399"/>
        <v>-1.538461538461533E-2</v>
      </c>
      <c r="K987" s="15">
        <f t="shared" si="400"/>
        <v>2.5480870949047496E-2</v>
      </c>
      <c r="L987" s="15">
        <f t="shared" si="401"/>
        <v>2.976195647901636E-2</v>
      </c>
      <c r="M987" s="16">
        <f t="shared" si="402"/>
        <v>2.7123449951462542E-2</v>
      </c>
      <c r="O987" s="13">
        <f t="shared" si="403"/>
        <v>9.9645530108621316E-3</v>
      </c>
      <c r="Q987" s="5">
        <f t="shared" si="404"/>
        <v>273180.52144899481</v>
      </c>
      <c r="R987" s="6">
        <f t="shared" si="405"/>
        <v>115869.36750211901</v>
      </c>
      <c r="T987" s="11">
        <f t="shared" si="406"/>
        <v>2.3576595552228152</v>
      </c>
      <c r="V987" s="9">
        <v>45590</v>
      </c>
      <c r="W987">
        <v>11710916.2316</v>
      </c>
      <c r="X987">
        <v>4363265.216</v>
      </c>
      <c r="Y987">
        <v>784431.69909999997</v>
      </c>
      <c r="Z987">
        <v>3906829.8909999998</v>
      </c>
      <c r="AC987" s="24">
        <f t="shared" si="407"/>
        <v>3.1026986216676103E-3</v>
      </c>
      <c r="AE987" s="5">
        <f t="shared" si="408"/>
        <v>48473.863322977311</v>
      </c>
      <c r="AF987" s="6">
        <f t="shared" si="409"/>
        <v>115869.36750211901</v>
      </c>
      <c r="AH987" s="1">
        <f t="shared" si="410"/>
        <v>45590</v>
      </c>
      <c r="AI987">
        <f t="shared" si="411"/>
        <v>0.41834925285227625</v>
      </c>
      <c r="AJ987">
        <f t="shared" ca="1" si="412"/>
        <v>0.41818321347756288</v>
      </c>
      <c r="AK987">
        <f t="shared" ca="1" si="413"/>
        <v>0.42531145402529263</v>
      </c>
      <c r="AL987">
        <f t="shared" ca="1" si="414"/>
        <v>0.43613941450402305</v>
      </c>
      <c r="AM987">
        <f t="shared" ca="1" si="415"/>
        <v>0.44985136579575519</v>
      </c>
      <c r="AN987">
        <f t="shared" ca="1" si="416"/>
        <v>0.46454532587681169</v>
      </c>
    </row>
    <row r="988" spans="2:40">
      <c r="B988" s="1">
        <v>45597</v>
      </c>
      <c r="C988">
        <v>2977.5</v>
      </c>
      <c r="D988">
        <v>3125</v>
      </c>
      <c r="E988">
        <v>109.596</v>
      </c>
      <c r="F988">
        <v>5083.3630000000003</v>
      </c>
      <c r="G988">
        <v>1879879</v>
      </c>
      <c r="I988" s="14">
        <f t="shared" si="398"/>
        <v>-5.8430717863104942E-3</v>
      </c>
      <c r="J988" s="15">
        <f t="shared" si="399"/>
        <v>-2.34375E-2</v>
      </c>
      <c r="K988" s="15">
        <f t="shared" si="400"/>
        <v>-1.6891073655127875E-2</v>
      </c>
      <c r="L988" s="15">
        <f t="shared" si="401"/>
        <v>2.1194654167584925E-2</v>
      </c>
      <c r="M988" s="16">
        <f t="shared" si="402"/>
        <v>3.7879414882113771E-3</v>
      </c>
      <c r="O988" s="13">
        <f t="shared" si="403"/>
        <v>-6.244247818463361E-3</v>
      </c>
      <c r="Q988" s="5">
        <f t="shared" si="404"/>
        <v>271474.71457389026</v>
      </c>
      <c r="R988" s="6">
        <f t="shared" si="405"/>
        <v>116308.2738864931</v>
      </c>
      <c r="T988" s="11">
        <f t="shared" si="406"/>
        <v>2.3340963243838209</v>
      </c>
      <c r="V988" s="9">
        <v>45597</v>
      </c>
      <c r="W988">
        <v>11642488.5074</v>
      </c>
      <c r="X988">
        <v>4261001.1875</v>
      </c>
      <c r="Y988">
        <v>771175.89500000002</v>
      </c>
      <c r="Z988">
        <v>3989633.6074000001</v>
      </c>
      <c r="AC988" s="24">
        <f t="shared" si="407"/>
        <v>-4.8704830287837862E-3</v>
      </c>
      <c r="AE988" s="5">
        <f t="shared" si="408"/>
        <v>48237.772194323166</v>
      </c>
      <c r="AF988" s="6">
        <f t="shared" si="409"/>
        <v>116308.2738864931</v>
      </c>
      <c r="AH988" s="1">
        <f t="shared" si="410"/>
        <v>45597</v>
      </c>
      <c r="AI988">
        <f t="shared" si="411"/>
        <v>0.41474067650078866</v>
      </c>
      <c r="AJ988">
        <f t="shared" ca="1" si="412"/>
        <v>0.41839040395280908</v>
      </c>
      <c r="AK988">
        <f t="shared" ca="1" si="413"/>
        <v>0.42531145402529263</v>
      </c>
      <c r="AL988">
        <f t="shared" ca="1" si="414"/>
        <v>0.43613941450402305</v>
      </c>
      <c r="AM988">
        <f t="shared" ca="1" si="415"/>
        <v>0.44985136579575519</v>
      </c>
      <c r="AN988">
        <f t="shared" ca="1" si="416"/>
        <v>0.46454532587681169</v>
      </c>
    </row>
    <row r="989" spans="2:40">
      <c r="B989" s="1">
        <v>45604</v>
      </c>
      <c r="C989">
        <v>3367.5</v>
      </c>
      <c r="D989">
        <v>3245</v>
      </c>
      <c r="E989">
        <v>117.242</v>
      </c>
      <c r="F989">
        <v>5179.2749999999996</v>
      </c>
      <c r="G989">
        <v>1964487</v>
      </c>
      <c r="I989" s="14">
        <f t="shared" si="398"/>
        <v>0.1309823677581865</v>
      </c>
      <c r="J989" s="15">
        <f t="shared" si="399"/>
        <v>3.839999999999999E-2</v>
      </c>
      <c r="K989" s="15">
        <f t="shared" si="400"/>
        <v>6.9765319902186151E-2</v>
      </c>
      <c r="L989" s="15">
        <f t="shared" si="401"/>
        <v>1.8867824312369441E-2</v>
      </c>
      <c r="M989" s="16">
        <f t="shared" si="402"/>
        <v>4.5007152056063093E-2</v>
      </c>
      <c r="O989" s="13">
        <f t="shared" si="403"/>
        <v>6.4503877993185521E-2</v>
      </c>
      <c r="Q989" s="5">
        <f t="shared" si="404"/>
        <v>288985.88644099934</v>
      </c>
      <c r="R989" s="6">
        <f t="shared" si="405"/>
        <v>121542.97805468073</v>
      </c>
      <c r="T989" s="11">
        <f t="shared" si="406"/>
        <v>2.3776436209337248</v>
      </c>
      <c r="V989" s="9">
        <v>45604</v>
      </c>
      <c r="W989">
        <v>13167449.218699999</v>
      </c>
      <c r="X989">
        <v>4424623.6331000002</v>
      </c>
      <c r="Y989">
        <v>824978.86439999996</v>
      </c>
      <c r="Z989">
        <v>4064909.7132000001</v>
      </c>
      <c r="AC989" s="24">
        <f t="shared" si="407"/>
        <v>8.7961376213760004E-2</v>
      </c>
      <c r="AE989" s="5">
        <f t="shared" si="408"/>
        <v>52480.833022021681</v>
      </c>
      <c r="AF989" s="6">
        <f t="shared" si="409"/>
        <v>121542.97805468073</v>
      </c>
      <c r="AH989" s="1">
        <f t="shared" si="410"/>
        <v>45604</v>
      </c>
      <c r="AI989">
        <f t="shared" si="411"/>
        <v>0.43178827655852881</v>
      </c>
      <c r="AJ989">
        <f t="shared" ca="1" si="412"/>
        <v>0.41839040395280908</v>
      </c>
      <c r="AK989">
        <f t="shared" ca="1" si="413"/>
        <v>0.42531145402529263</v>
      </c>
      <c r="AL989">
        <f t="shared" ca="1" si="414"/>
        <v>0.43613941450402305</v>
      </c>
      <c r="AM989">
        <f t="shared" ca="1" si="415"/>
        <v>0.44985136579575519</v>
      </c>
      <c r="AN989">
        <f t="shared" ca="1" si="416"/>
        <v>0.46454532587681169</v>
      </c>
    </row>
    <row r="990" spans="2:40">
      <c r="B990" s="1">
        <v>45611</v>
      </c>
      <c r="C990">
        <v>3652.5</v>
      </c>
      <c r="D990">
        <v>3415</v>
      </c>
      <c r="E990">
        <v>112.58799999999999</v>
      </c>
      <c r="F990">
        <v>5860.2539999999999</v>
      </c>
      <c r="G990">
        <v>2066915</v>
      </c>
      <c r="I990" s="14">
        <f t="shared" si="398"/>
        <v>8.4632516703786242E-2</v>
      </c>
      <c r="J990" s="15">
        <f t="shared" si="399"/>
        <v>5.238828967642517E-2</v>
      </c>
      <c r="K990" s="15">
        <f t="shared" si="400"/>
        <v>-3.9695672199382526E-2</v>
      </c>
      <c r="L990" s="15">
        <f t="shared" si="401"/>
        <v>0.13148152975078564</v>
      </c>
      <c r="M990" s="16">
        <f t="shared" si="402"/>
        <v>5.2139820726734287E-2</v>
      </c>
      <c r="O990" s="13">
        <f t="shared" si="403"/>
        <v>5.7201665982903632E-2</v>
      </c>
      <c r="Q990" s="5">
        <f t="shared" si="404"/>
        <v>305516.36059097067</v>
      </c>
      <c r="R990" s="6">
        <f t="shared" si="405"/>
        <v>127880.20714104519</v>
      </c>
      <c r="T990" s="11">
        <f t="shared" si="406"/>
        <v>2.3890824657016867</v>
      </c>
      <c r="V990" s="9">
        <v>45611</v>
      </c>
      <c r="W990">
        <v>14281843.5847</v>
      </c>
      <c r="X990">
        <v>4656422.0976999998</v>
      </c>
      <c r="Y990">
        <v>792229.23089999997</v>
      </c>
      <c r="Z990">
        <v>4599370.0643999996</v>
      </c>
      <c r="AC990" s="24">
        <f t="shared" si="407"/>
        <v>8.2195020802280763E-2</v>
      </c>
      <c r="AE990" s="5">
        <f t="shared" si="408"/>
        <v>56794.49618398778</v>
      </c>
      <c r="AF990" s="6">
        <f t="shared" si="409"/>
        <v>127880.20714104519</v>
      </c>
      <c r="AH990" s="1">
        <f t="shared" si="410"/>
        <v>45611</v>
      </c>
      <c r="AI990">
        <f t="shared" si="411"/>
        <v>0.44412264770064391</v>
      </c>
      <c r="AJ990">
        <f t="shared" ca="1" si="412"/>
        <v>0.41876853462297381</v>
      </c>
      <c r="AK990">
        <f t="shared" ca="1" si="413"/>
        <v>0.42736780815077813</v>
      </c>
      <c r="AL990">
        <f t="shared" ca="1" si="414"/>
        <v>0.43613941450402305</v>
      </c>
      <c r="AM990">
        <f t="shared" ca="1" si="415"/>
        <v>0.44985136579575519</v>
      </c>
      <c r="AN990">
        <f t="shared" ca="1" si="416"/>
        <v>0.46454532587681169</v>
      </c>
    </row>
    <row r="991" spans="2:40">
      <c r="B991" s="1">
        <v>45618</v>
      </c>
      <c r="C991">
        <v>4502.5</v>
      </c>
      <c r="D991">
        <v>3730</v>
      </c>
      <c r="E991">
        <v>117.02</v>
      </c>
      <c r="F991">
        <v>6311.0429999999997</v>
      </c>
      <c r="G991">
        <v>2211988</v>
      </c>
      <c r="I991" s="14">
        <f t="shared" si="398"/>
        <v>0.23271731690622866</v>
      </c>
      <c r="J991" s="15">
        <f t="shared" si="399"/>
        <v>9.2240117130307553E-2</v>
      </c>
      <c r="K991" s="15">
        <f t="shared" si="400"/>
        <v>3.9364763562724336E-2</v>
      </c>
      <c r="L991" s="15">
        <f t="shared" si="401"/>
        <v>7.6923116301784722E-2</v>
      </c>
      <c r="M991" s="16">
        <f t="shared" si="402"/>
        <v>7.018817900107166E-2</v>
      </c>
      <c r="O991" s="13">
        <f t="shared" si="403"/>
        <v>0.11031132847526132</v>
      </c>
      <c r="Q991" s="5">
        <f t="shared" si="404"/>
        <v>339218.27619868761</v>
      </c>
      <c r="R991" s="6">
        <f t="shared" si="405"/>
        <v>136855.886010555</v>
      </c>
      <c r="T991" s="11">
        <f t="shared" si="406"/>
        <v>2.4786531736934241</v>
      </c>
      <c r="V991" s="9">
        <v>45618</v>
      </c>
      <c r="W991">
        <v>17605475.904199999</v>
      </c>
      <c r="X991">
        <v>5085931.0174000002</v>
      </c>
      <c r="Y991">
        <v>823419.35809999995</v>
      </c>
      <c r="Z991">
        <v>4953167.7615999999</v>
      </c>
      <c r="AC991" s="24">
        <f t="shared" si="407"/>
        <v>0.17008417587764429</v>
      </c>
      <c r="AE991" s="5">
        <f t="shared" si="408"/>
        <v>66454.341261827358</v>
      </c>
      <c r="AF991" s="6">
        <f t="shared" si="409"/>
        <v>136855.886010555</v>
      </c>
      <c r="AH991" s="1">
        <f t="shared" si="410"/>
        <v>45618</v>
      </c>
      <c r="AI991">
        <f t="shared" si="411"/>
        <v>0.48557897799662103</v>
      </c>
      <c r="AJ991">
        <f t="shared" ca="1" si="412"/>
        <v>0.41908657458577903</v>
      </c>
      <c r="AK991">
        <f t="shared" ca="1" si="413"/>
        <v>0.42828172787342844</v>
      </c>
      <c r="AL991">
        <f t="shared" ca="1" si="414"/>
        <v>0.43666868591073132</v>
      </c>
      <c r="AM991">
        <f t="shared" ca="1" si="415"/>
        <v>0.44985136579575519</v>
      </c>
      <c r="AN991">
        <f t="shared" ca="1" si="416"/>
        <v>0.46454532587681169</v>
      </c>
    </row>
    <row r="992" spans="2:40">
      <c r="B992" s="1">
        <v>45625</v>
      </c>
      <c r="C992">
        <v>4517.5</v>
      </c>
      <c r="D992">
        <v>3855</v>
      </c>
      <c r="E992">
        <v>107.93300000000001</v>
      </c>
      <c r="F992">
        <v>6330.2250000000004</v>
      </c>
      <c r="G992">
        <v>2258295</v>
      </c>
      <c r="I992" s="14">
        <f t="shared" si="398"/>
        <v>3.331482509716821E-3</v>
      </c>
      <c r="J992" s="15">
        <f t="shared" si="399"/>
        <v>3.351206434316345E-2</v>
      </c>
      <c r="K992" s="15">
        <f t="shared" si="400"/>
        <v>-7.7653392582464398E-2</v>
      </c>
      <c r="L992" s="15">
        <f t="shared" si="401"/>
        <v>3.0394342107953332E-3</v>
      </c>
      <c r="M992" s="16">
        <f t="shared" si="402"/>
        <v>2.0934562031982074E-2</v>
      </c>
      <c r="O992" s="13">
        <f t="shared" si="403"/>
        <v>-9.4426028796971984E-3</v>
      </c>
      <c r="Q992" s="5">
        <f t="shared" si="404"/>
        <v>336015.17272700794</v>
      </c>
      <c r="R992" s="6">
        <f t="shared" si="405"/>
        <v>139720.90404568482</v>
      </c>
      <c r="T992" s="11">
        <f t="shared" si="406"/>
        <v>2.4049026523414163</v>
      </c>
      <c r="V992" s="9">
        <v>45625</v>
      </c>
      <c r="W992">
        <v>17664128.2392</v>
      </c>
      <c r="X992">
        <v>5256371.0648999996</v>
      </c>
      <c r="Y992">
        <v>759479.59730000002</v>
      </c>
      <c r="Z992">
        <v>4968222.9828000003</v>
      </c>
      <c r="AC992" s="24">
        <f t="shared" si="407"/>
        <v>6.3301229851504175E-3</v>
      </c>
      <c r="AE992" s="5">
        <f t="shared" si="408"/>
        <v>66875.005414911881</v>
      </c>
      <c r="AF992" s="6">
        <f t="shared" si="409"/>
        <v>139720.90404568482</v>
      </c>
      <c r="AH992" s="1">
        <f t="shared" si="410"/>
        <v>45625</v>
      </c>
      <c r="AI992">
        <f t="shared" si="411"/>
        <v>0.47863278491989736</v>
      </c>
      <c r="AJ992">
        <f t="shared" ca="1" si="412"/>
        <v>0.41908657458577903</v>
      </c>
      <c r="AK992">
        <f t="shared" ca="1" si="413"/>
        <v>0.42828172787342844</v>
      </c>
      <c r="AL992">
        <f t="shared" ca="1" si="414"/>
        <v>0.43666868591073132</v>
      </c>
      <c r="AM992">
        <f t="shared" ca="1" si="415"/>
        <v>0.44985136579575519</v>
      </c>
      <c r="AN992">
        <f t="shared" ca="1" si="416"/>
        <v>0.46454532587681169</v>
      </c>
    </row>
    <row r="993" spans="2:40">
      <c r="B993" s="1">
        <v>45632</v>
      </c>
      <c r="C993">
        <v>4215</v>
      </c>
      <c r="D993">
        <v>3730</v>
      </c>
      <c r="E993">
        <v>100.28700000000001</v>
      </c>
      <c r="F993">
        <v>5841.0709999999999</v>
      </c>
      <c r="G993">
        <v>2202444</v>
      </c>
      <c r="I993" s="14">
        <f t="shared" si="398"/>
        <v>-6.6961815163254057E-2</v>
      </c>
      <c r="J993" s="15">
        <f t="shared" si="399"/>
        <v>-3.2425421530479892E-2</v>
      </c>
      <c r="K993" s="15">
        <f t="shared" si="400"/>
        <v>-7.084024348438378E-2</v>
      </c>
      <c r="L993" s="15">
        <f t="shared" si="401"/>
        <v>-7.727276676579431E-2</v>
      </c>
      <c r="M993" s="16">
        <f t="shared" si="402"/>
        <v>-2.4731489907208748E-2</v>
      </c>
      <c r="O993" s="13">
        <f t="shared" si="403"/>
        <v>-6.187506173597801E-2</v>
      </c>
      <c r="Q993" s="5">
        <f t="shared" si="404"/>
        <v>315224.21317029902</v>
      </c>
      <c r="R993" s="6">
        <f t="shared" si="405"/>
        <v>136265.39791745288</v>
      </c>
      <c r="T993" s="11">
        <f t="shared" si="406"/>
        <v>2.3133107743262613</v>
      </c>
      <c r="V993" s="9">
        <v>45632</v>
      </c>
      <c r="W993">
        <v>16481306.1491</v>
      </c>
      <c r="X993">
        <v>5085931.0174000002</v>
      </c>
      <c r="Y993">
        <v>705676.62789999996</v>
      </c>
      <c r="Z993">
        <v>4584314.8432</v>
      </c>
      <c r="AC993" s="24">
        <f t="shared" si="407"/>
        <v>-6.2516042029346255E-2</v>
      </c>
      <c r="AE993" s="5">
        <f t="shared" si="408"/>
        <v>62694.244765680494</v>
      </c>
      <c r="AF993" s="6">
        <f t="shared" si="409"/>
        <v>136265.39791745288</v>
      </c>
      <c r="AH993" s="1">
        <f t="shared" si="410"/>
        <v>45632</v>
      </c>
      <c r="AI993">
        <f t="shared" si="411"/>
        <v>0.4600892502707073</v>
      </c>
      <c r="AJ993">
        <f t="shared" ca="1" si="412"/>
        <v>0.41908657458577903</v>
      </c>
      <c r="AK993">
        <f t="shared" ca="1" si="413"/>
        <v>0.42828172787342844</v>
      </c>
      <c r="AL993">
        <f t="shared" ca="1" si="414"/>
        <v>0.43666868591073132</v>
      </c>
      <c r="AM993">
        <f t="shared" ca="1" si="415"/>
        <v>0.44985136579575519</v>
      </c>
      <c r="AN993">
        <f t="shared" ca="1" si="416"/>
        <v>0.46897902894612209</v>
      </c>
    </row>
    <row r="994" spans="2:40">
      <c r="B994" s="1">
        <v>45639</v>
      </c>
      <c r="C994">
        <v>4852.5</v>
      </c>
      <c r="D994">
        <v>3890</v>
      </c>
      <c r="E994">
        <v>108.82</v>
      </c>
      <c r="F994">
        <v>6224.7209999999995</v>
      </c>
      <c r="G994">
        <v>2370662</v>
      </c>
      <c r="I994" s="14">
        <f t="shared" si="398"/>
        <v>0.1512455516014235</v>
      </c>
      <c r="J994" s="15">
        <f t="shared" si="399"/>
        <v>4.2895442359249358E-2</v>
      </c>
      <c r="K994" s="15">
        <f t="shared" si="400"/>
        <v>8.5085803743256694E-2</v>
      </c>
      <c r="L994" s="15">
        <f t="shared" si="401"/>
        <v>6.5681447802979909E-2</v>
      </c>
      <c r="M994" s="16">
        <f t="shared" si="402"/>
        <v>7.6377878393275811E-2</v>
      </c>
      <c r="O994" s="13">
        <f t="shared" si="403"/>
        <v>8.6227061376727365E-2</v>
      </c>
      <c r="Q994" s="5">
        <f t="shared" si="404"/>
        <v>342405.07074676495</v>
      </c>
      <c r="R994" s="6">
        <f t="shared" si="405"/>
        <v>146673.05990880344</v>
      </c>
      <c r="T994" s="11">
        <f t="shared" si="406"/>
        <v>2.3344782672404962</v>
      </c>
      <c r="V994" s="9">
        <v>45639</v>
      </c>
      <c r="W994">
        <v>18974030.388700001</v>
      </c>
      <c r="X994">
        <v>5304094.2781999996</v>
      </c>
      <c r="Y994">
        <v>765717.62280000001</v>
      </c>
      <c r="Z994">
        <v>4885419.2664000001</v>
      </c>
      <c r="AC994" s="24">
        <f t="shared" si="407"/>
        <v>0.11438391656261571</v>
      </c>
      <c r="AE994" s="5">
        <f t="shared" si="408"/>
        <v>69865.458027914297</v>
      </c>
      <c r="AF994" s="6">
        <f t="shared" si="409"/>
        <v>146673.05990880344</v>
      </c>
      <c r="AH994" s="1">
        <f t="shared" si="410"/>
        <v>45639</v>
      </c>
      <c r="AI994">
        <f t="shared" si="411"/>
        <v>0.47633463208140864</v>
      </c>
      <c r="AJ994">
        <f t="shared" ca="1" si="412"/>
        <v>0.41908657458577903</v>
      </c>
      <c r="AK994">
        <f t="shared" ca="1" si="413"/>
        <v>0.42828172787342844</v>
      </c>
      <c r="AL994">
        <f t="shared" ca="1" si="414"/>
        <v>0.43666868591073132</v>
      </c>
      <c r="AM994">
        <f t="shared" ca="1" si="415"/>
        <v>0.44985136579575519</v>
      </c>
      <c r="AN994">
        <f t="shared" ca="1" si="416"/>
        <v>0.46897902894612209</v>
      </c>
    </row>
    <row r="995" spans="2:40">
      <c r="B995" s="1">
        <v>45646</v>
      </c>
      <c r="C995">
        <v>4940</v>
      </c>
      <c r="D995">
        <v>4040</v>
      </c>
      <c r="E995">
        <v>108.709</v>
      </c>
      <c r="F995">
        <v>6330.2250000000004</v>
      </c>
      <c r="G995">
        <v>2467562</v>
      </c>
      <c r="I995" s="14">
        <f t="shared" si="398"/>
        <v>1.8031942297784598E-2</v>
      </c>
      <c r="J995" s="15">
        <f t="shared" si="399"/>
        <v>3.8560411311054033E-2</v>
      </c>
      <c r="K995" s="15">
        <f t="shared" si="400"/>
        <v>-1.0200330821539261E-3</v>
      </c>
      <c r="L995" s="15">
        <f t="shared" si="401"/>
        <v>1.6949193385535022E-2</v>
      </c>
      <c r="M995" s="16">
        <f t="shared" si="402"/>
        <v>4.0874658639654227E-2</v>
      </c>
      <c r="O995" s="13">
        <f t="shared" si="403"/>
        <v>1.8130378478054932E-2</v>
      </c>
      <c r="Q995" s="5">
        <f t="shared" si="404"/>
        <v>348613.00427220896</v>
      </c>
      <c r="R995" s="6">
        <f t="shared" si="405"/>
        <v>152668.27116420932</v>
      </c>
      <c r="T995" s="11">
        <f t="shared" si="406"/>
        <v>2.2834672955537849</v>
      </c>
      <c r="V995" s="9">
        <v>45646</v>
      </c>
      <c r="W995">
        <v>19316169.009799998</v>
      </c>
      <c r="X995">
        <v>5508622.3351999996</v>
      </c>
      <c r="Y995">
        <v>764937.86959999998</v>
      </c>
      <c r="Z995">
        <v>4968222.9828000003</v>
      </c>
      <c r="AC995" s="24">
        <f t="shared" si="407"/>
        <v>2.1005848592549135E-2</v>
      </c>
      <c r="AE995" s="5">
        <f t="shared" si="408"/>
        <v>71333.041261097751</v>
      </c>
      <c r="AF995" s="6">
        <f t="shared" si="409"/>
        <v>152668.27116420932</v>
      </c>
      <c r="AH995" s="1">
        <f t="shared" si="410"/>
        <v>45646</v>
      </c>
      <c r="AI995">
        <f t="shared" si="411"/>
        <v>0.46724208453485566</v>
      </c>
      <c r="AJ995">
        <f t="shared" ca="1" si="412"/>
        <v>0.41908657458577903</v>
      </c>
      <c r="AK995">
        <f t="shared" ca="1" si="413"/>
        <v>0.42828172787342844</v>
      </c>
      <c r="AL995">
        <f t="shared" ca="1" si="414"/>
        <v>0.43666868591073132</v>
      </c>
      <c r="AM995">
        <f t="shared" ca="1" si="415"/>
        <v>0.44985136579575519</v>
      </c>
      <c r="AN995">
        <f t="shared" ca="1" si="416"/>
        <v>0.46897902894612209</v>
      </c>
    </row>
    <row r="996" spans="2:40">
      <c r="B996" s="1">
        <v>45653</v>
      </c>
      <c r="C996">
        <v>5045</v>
      </c>
      <c r="D996">
        <v>4190</v>
      </c>
      <c r="E996">
        <v>114.139</v>
      </c>
      <c r="F996">
        <v>6790.6049999999996</v>
      </c>
      <c r="G996">
        <v>2577546</v>
      </c>
      <c r="I996" s="14">
        <f t="shared" si="398"/>
        <v>2.1255060728744946E-2</v>
      </c>
      <c r="J996" s="15">
        <f t="shared" si="399"/>
        <v>3.7128712871287162E-2</v>
      </c>
      <c r="K996" s="15">
        <f t="shared" si="400"/>
        <v>4.9949866156435929E-2</v>
      </c>
      <c r="L996" s="15">
        <f t="shared" si="401"/>
        <v>7.2727272727272529E-2</v>
      </c>
      <c r="M996" s="16">
        <f t="shared" si="402"/>
        <v>4.4571929702272861E-2</v>
      </c>
      <c r="O996" s="13">
        <f t="shared" si="403"/>
        <v>4.5265228120935141E-2</v>
      </c>
      <c r="Q996" s="5">
        <f t="shared" si="404"/>
        <v>364393.05143651506</v>
      </c>
      <c r="R996" s="6">
        <f t="shared" si="405"/>
        <v>159472.99061430799</v>
      </c>
      <c r="T996" s="11">
        <f t="shared" si="406"/>
        <v>2.2849828678375683</v>
      </c>
      <c r="V996" s="9">
        <v>45653</v>
      </c>
      <c r="W996">
        <v>19726735.3552</v>
      </c>
      <c r="X996">
        <v>5713150.3921999997</v>
      </c>
      <c r="Y996">
        <v>803145.77540000004</v>
      </c>
      <c r="Z996">
        <v>5329548.2905999999</v>
      </c>
      <c r="AC996" s="24">
        <f t="shared" si="407"/>
        <v>3.3203411270498591E-2</v>
      </c>
      <c r="AE996" s="5">
        <f t="shared" si="408"/>
        <v>73701.541567265434</v>
      </c>
      <c r="AF996" s="6">
        <f t="shared" si="409"/>
        <v>159472.99061430799</v>
      </c>
      <c r="AH996" s="1">
        <f t="shared" si="410"/>
        <v>45653</v>
      </c>
      <c r="AI996">
        <f t="shared" si="411"/>
        <v>0.46215689116607628</v>
      </c>
      <c r="AJ996">
        <f t="shared" ca="1" si="412"/>
        <v>0.41908657458577903</v>
      </c>
      <c r="AK996">
        <f t="shared" ca="1" si="413"/>
        <v>0.42828172787342844</v>
      </c>
      <c r="AL996">
        <f t="shared" ca="1" si="414"/>
        <v>0.43666868591073132</v>
      </c>
      <c r="AM996">
        <f t="shared" ca="1" si="415"/>
        <v>0.44985136579575519</v>
      </c>
      <c r="AN996">
        <f t="shared" ca="1" si="416"/>
        <v>0.46922056394989037</v>
      </c>
    </row>
    <row r="997" spans="2:40">
      <c r="B997" s="1">
        <v>45660</v>
      </c>
      <c r="C997">
        <v>5250</v>
      </c>
      <c r="D997">
        <v>4445</v>
      </c>
      <c r="E997">
        <v>120.788</v>
      </c>
      <c r="F997">
        <v>7442.81</v>
      </c>
      <c r="G997">
        <v>2728911</v>
      </c>
      <c r="I997" s="14">
        <f t="shared" si="398"/>
        <v>4.0634291377601661E-2</v>
      </c>
      <c r="J997" s="15">
        <f t="shared" si="399"/>
        <v>6.0859188544152731E-2</v>
      </c>
      <c r="K997" s="15">
        <f t="shared" si="400"/>
        <v>5.8253532972954103E-2</v>
      </c>
      <c r="L997" s="15">
        <f t="shared" si="401"/>
        <v>9.6045197740113109E-2</v>
      </c>
      <c r="M997" s="16">
        <f t="shared" si="402"/>
        <v>5.8724461173534914E-2</v>
      </c>
      <c r="O997" s="13">
        <f t="shared" si="403"/>
        <v>6.3948052658705401E-2</v>
      </c>
      <c r="Q997" s="5">
        <f t="shared" si="404"/>
        <v>387695.27747824363</v>
      </c>
      <c r="R997" s="6">
        <f t="shared" si="405"/>
        <v>168837.95605986542</v>
      </c>
      <c r="T997" s="11">
        <f t="shared" si="406"/>
        <v>2.2962566387665655</v>
      </c>
      <c r="V997" s="9">
        <v>45660</v>
      </c>
      <c r="W997">
        <v>20528317.267499998</v>
      </c>
      <c r="X997">
        <v>6060848.0891000004</v>
      </c>
      <c r="Y997">
        <v>849930.96620000002</v>
      </c>
      <c r="Z997">
        <v>5841425.8101000004</v>
      </c>
      <c r="AC997" s="24">
        <f t="shared" si="407"/>
        <v>5.4095776071889479E-2</v>
      </c>
      <c r="AE997" s="5">
        <f t="shared" si="408"/>
        <v>77688.48365604128</v>
      </c>
      <c r="AF997" s="6">
        <f t="shared" si="409"/>
        <v>168837.95605986542</v>
      </c>
      <c r="AH997" s="1">
        <f t="shared" si="410"/>
        <v>45660</v>
      </c>
      <c r="AI997">
        <f t="shared" si="411"/>
        <v>0.46013636666209712</v>
      </c>
      <c r="AJ997">
        <f t="shared" ca="1" si="412"/>
        <v>0.41908657458577903</v>
      </c>
      <c r="AK997">
        <f t="shared" ca="1" si="413"/>
        <v>0.42828172787342844</v>
      </c>
      <c r="AL997">
        <f t="shared" ca="1" si="414"/>
        <v>0.43666868591073132</v>
      </c>
      <c r="AM997">
        <f t="shared" ca="1" si="415"/>
        <v>0.44985136579575519</v>
      </c>
      <c r="AN997">
        <f t="shared" ca="1" si="416"/>
        <v>0.46673356519797771</v>
      </c>
    </row>
    <row r="998" spans="2:40">
      <c r="B998" s="1">
        <v>45667</v>
      </c>
      <c r="C998">
        <v>5490</v>
      </c>
      <c r="D998">
        <v>4530</v>
      </c>
      <c r="E998">
        <v>121.009</v>
      </c>
      <c r="F998">
        <v>7337.3059999999996</v>
      </c>
      <c r="G998">
        <v>2805140</v>
      </c>
      <c r="I998" s="14">
        <f t="shared" si="398"/>
        <v>4.5714285714285818E-2</v>
      </c>
      <c r="J998" s="15">
        <f t="shared" si="399"/>
        <v>1.9122609673790869E-2</v>
      </c>
      <c r="K998" s="15">
        <f t="shared" si="400"/>
        <v>1.8296519521807664E-3</v>
      </c>
      <c r="L998" s="15">
        <f t="shared" si="401"/>
        <v>-1.4175291321423034E-2</v>
      </c>
      <c r="M998" s="16">
        <f t="shared" si="402"/>
        <v>2.7933853467555281E-2</v>
      </c>
      <c r="O998" s="13">
        <f t="shared" si="403"/>
        <v>1.3122814004708605E-2</v>
      </c>
      <c r="Q998" s="5">
        <f t="shared" si="404"/>
        <v>392782.93049509451</v>
      </c>
      <c r="R998" s="6">
        <f t="shared" si="405"/>
        <v>173554.25078420324</v>
      </c>
      <c r="T998" s="11">
        <f t="shared" si="406"/>
        <v>2.2631709031631813</v>
      </c>
      <c r="V998" s="9">
        <v>45667</v>
      </c>
      <c r="W998">
        <v>21466754.6283</v>
      </c>
      <c r="X998">
        <v>6176747.3213999998</v>
      </c>
      <c r="Y998">
        <v>851490.47259999998</v>
      </c>
      <c r="Z998">
        <v>5758622.0937000001</v>
      </c>
      <c r="AC998" s="24">
        <f t="shared" si="407"/>
        <v>2.9238957083516443E-2</v>
      </c>
      <c r="AE998" s="5">
        <f t="shared" si="408"/>
        <v>79960.013895543743</v>
      </c>
      <c r="AF998" s="6">
        <f t="shared" si="409"/>
        <v>173554.25078420324</v>
      </c>
      <c r="AH998" s="1">
        <f t="shared" si="410"/>
        <v>45667</v>
      </c>
      <c r="AI998">
        <f t="shared" si="411"/>
        <v>0.46072057315937337</v>
      </c>
      <c r="AJ998">
        <f t="shared" ca="1" si="412"/>
        <v>0.41908657458577903</v>
      </c>
      <c r="AK998">
        <f t="shared" ca="1" si="413"/>
        <v>0.42828172787342844</v>
      </c>
      <c r="AL998">
        <f t="shared" ca="1" si="414"/>
        <v>0.43666868591073132</v>
      </c>
      <c r="AM998">
        <f t="shared" ca="1" si="415"/>
        <v>0.44985136579575519</v>
      </c>
      <c r="AN998">
        <f t="shared" ca="1" si="416"/>
        <v>0.46214246687882438</v>
      </c>
    </row>
    <row r="999" spans="2:40">
      <c r="B999" s="1">
        <v>45674</v>
      </c>
      <c r="C999">
        <v>5050</v>
      </c>
      <c r="D999">
        <v>4080</v>
      </c>
      <c r="E999">
        <v>100.176</v>
      </c>
      <c r="F999">
        <v>6445.32</v>
      </c>
      <c r="G999">
        <v>2510886</v>
      </c>
      <c r="I999" s="14">
        <f t="shared" si="398"/>
        <v>-8.0145719489981837E-2</v>
      </c>
      <c r="J999" s="15">
        <f t="shared" si="399"/>
        <v>-9.9337748344370813E-2</v>
      </c>
      <c r="K999" s="15">
        <f t="shared" si="400"/>
        <v>-0.1721607483740879</v>
      </c>
      <c r="L999" s="15">
        <f t="shared" si="401"/>
        <v>-0.1215685975206704</v>
      </c>
      <c r="M999" s="16">
        <f t="shared" si="402"/>
        <v>-0.10489815125091795</v>
      </c>
      <c r="O999" s="13">
        <f t="shared" si="403"/>
        <v>-0.11830320343227774</v>
      </c>
      <c r="Q999" s="5">
        <f t="shared" si="404"/>
        <v>346315.45156400715</v>
      </c>
      <c r="R999" s="6">
        <f t="shared" si="405"/>
        <v>155348.73073520215</v>
      </c>
      <c r="T999" s="11">
        <f t="shared" si="406"/>
        <v>2.2292776382854074</v>
      </c>
      <c r="V999" s="9">
        <v>45674</v>
      </c>
      <c r="W999">
        <v>19746286.133499999</v>
      </c>
      <c r="X999">
        <v>5563163.1503999997</v>
      </c>
      <c r="Y999">
        <v>704896.87470000004</v>
      </c>
      <c r="Z999">
        <v>5058554.3097999999</v>
      </c>
      <c r="AC999" s="24">
        <f t="shared" si="407"/>
        <v>-9.2857748279182473E-2</v>
      </c>
      <c r="AE999" s="5">
        <f t="shared" si="408"/>
        <v>72535.107052831416</v>
      </c>
      <c r="AF999" s="6">
        <f t="shared" si="409"/>
        <v>155348.73073520215</v>
      </c>
      <c r="AH999" s="1">
        <f t="shared" si="410"/>
        <v>45674</v>
      </c>
      <c r="AI999">
        <f t="shared" si="411"/>
        <v>0.46691792529975856</v>
      </c>
      <c r="AJ999">
        <f t="shared" ca="1" si="412"/>
        <v>0.41908657458577903</v>
      </c>
      <c r="AK999">
        <f t="shared" ca="1" si="413"/>
        <v>0.42828172787342844</v>
      </c>
      <c r="AL999">
        <f t="shared" ca="1" si="414"/>
        <v>0.43666868591073132</v>
      </c>
      <c r="AM999">
        <f t="shared" ca="1" si="415"/>
        <v>0.44985136579575519</v>
      </c>
      <c r="AN999">
        <f t="shared" ca="1" si="416"/>
        <v>0.46193263806133877</v>
      </c>
    </row>
    <row r="1000" spans="2:40">
      <c r="B1000" s="1">
        <v>45681</v>
      </c>
      <c r="C1000">
        <v>4810</v>
      </c>
      <c r="D1000">
        <v>4040</v>
      </c>
      <c r="E1000">
        <v>103.057</v>
      </c>
      <c r="F1000">
        <v>6474.0940000000001</v>
      </c>
      <c r="G1000">
        <v>2566082</v>
      </c>
      <c r="I1000" s="14">
        <f t="shared" si="398"/>
        <v>-4.7524752475247567E-2</v>
      </c>
      <c r="J1000" s="15">
        <f t="shared" si="399"/>
        <v>-9.8039215686274161E-3</v>
      </c>
      <c r="K1000" s="15">
        <f t="shared" si="400"/>
        <v>2.8759383485066348E-2</v>
      </c>
      <c r="L1000" s="15">
        <f t="shared" si="401"/>
        <v>4.4643245021194211E-3</v>
      </c>
      <c r="M1000" s="16">
        <f t="shared" si="402"/>
        <v>2.1982678624198781E-2</v>
      </c>
      <c r="O1000" s="13">
        <f t="shared" si="403"/>
        <v>-6.0262415141723036E-3</v>
      </c>
      <c r="Q1000" s="5">
        <f t="shared" si="404"/>
        <v>344228.47101279278</v>
      </c>
      <c r="R1000" s="6">
        <f t="shared" si="405"/>
        <v>158763.71195763128</v>
      </c>
      <c r="T1000" s="11">
        <f t="shared" si="406"/>
        <v>2.1681810457080761</v>
      </c>
      <c r="V1000" s="9">
        <v>45681</v>
      </c>
      <c r="W1000">
        <v>18807848.772700001</v>
      </c>
      <c r="X1000">
        <v>5508622.3351999996</v>
      </c>
      <c r="Y1000">
        <v>725170.45739999996</v>
      </c>
      <c r="Z1000">
        <v>5081137.1414999999</v>
      </c>
      <c r="AC1000" s="24">
        <f t="shared" si="407"/>
        <v>-3.0577214685149092E-2</v>
      </c>
      <c r="AE1000" s="5">
        <f t="shared" si="408"/>
        <v>70317.185512266718</v>
      </c>
      <c r="AF1000" s="6">
        <f t="shared" si="409"/>
        <v>158763.71195763128</v>
      </c>
      <c r="AH1000" s="1">
        <f t="shared" si="410"/>
        <v>45681</v>
      </c>
      <c r="AI1000">
        <f t="shared" si="411"/>
        <v>0.44290464518133732</v>
      </c>
      <c r="AJ1000">
        <f t="shared" ca="1" si="412"/>
        <v>0.41908657458577903</v>
      </c>
      <c r="AK1000">
        <f t="shared" ca="1" si="413"/>
        <v>0.42828172787342844</v>
      </c>
      <c r="AL1000">
        <f t="shared" ca="1" si="414"/>
        <v>0.43666868591073132</v>
      </c>
      <c r="AM1000">
        <f t="shared" ca="1" si="415"/>
        <v>0.44985136579575519</v>
      </c>
      <c r="AN1000">
        <f t="shared" ca="1" si="416"/>
        <v>0.46206245664660595</v>
      </c>
    </row>
    <row r="1001" spans="2:40">
      <c r="B1001" s="1">
        <v>45688</v>
      </c>
      <c r="C1001">
        <v>4717.5</v>
      </c>
      <c r="D1001">
        <v>4240</v>
      </c>
      <c r="E1001">
        <v>103.944</v>
      </c>
      <c r="F1001">
        <v>6474.0940000000001</v>
      </c>
      <c r="G1001">
        <v>2564659</v>
      </c>
      <c r="I1001" s="14">
        <f t="shared" si="398"/>
        <v>-1.9230769230769273E-2</v>
      </c>
      <c r="J1001" s="15">
        <f t="shared" si="399"/>
        <v>4.9504950495049549E-2</v>
      </c>
      <c r="K1001" s="15">
        <f t="shared" si="400"/>
        <v>8.6068874506342041E-3</v>
      </c>
      <c r="L1001" s="15">
        <f t="shared" si="401"/>
        <v>0</v>
      </c>
      <c r="M1001" s="16">
        <f t="shared" si="402"/>
        <v>-5.5454190474035769E-4</v>
      </c>
      <c r="O1001" s="13">
        <f t="shared" si="403"/>
        <v>9.7202671787286199E-3</v>
      </c>
      <c r="Q1001" s="5">
        <f t="shared" si="404"/>
        <v>347574.46372156235</v>
      </c>
      <c r="R1001" s="6">
        <f t="shared" si="405"/>
        <v>158675.67082639865</v>
      </c>
      <c r="T1001" s="11">
        <f t="shared" si="406"/>
        <v>2.1904710527540865</v>
      </c>
      <c r="V1001" s="9">
        <v>45688</v>
      </c>
      <c r="W1001">
        <v>18446159.373199999</v>
      </c>
      <c r="X1001">
        <v>5781326.4112</v>
      </c>
      <c r="Y1001">
        <v>731408.4828</v>
      </c>
      <c r="Z1001">
        <v>5081137.1414999999</v>
      </c>
      <c r="AC1001" s="24">
        <f t="shared" si="407"/>
        <v>-2.7468867919198639E-3</v>
      </c>
      <c r="AE1001" s="5">
        <f t="shared" si="408"/>
        <v>70124.032164138102</v>
      </c>
      <c r="AF1001" s="6">
        <f t="shared" si="409"/>
        <v>158675.67082639865</v>
      </c>
      <c r="AH1001" s="1">
        <f t="shared" si="410"/>
        <v>45688</v>
      </c>
      <c r="AI1001">
        <f t="shared" si="411"/>
        <v>0.44193310668815944</v>
      </c>
      <c r="AJ1001">
        <f t="shared" ca="1" si="412"/>
        <v>0.41908657458577903</v>
      </c>
      <c r="AK1001">
        <f t="shared" ca="1" si="413"/>
        <v>0.42828172787342844</v>
      </c>
      <c r="AL1001">
        <f t="shared" ca="1" si="414"/>
        <v>0.43666868591073132</v>
      </c>
      <c r="AM1001">
        <f t="shared" ca="1" si="415"/>
        <v>0.44920876088042799</v>
      </c>
      <c r="AN1001">
        <f t="shared" ca="1" si="416"/>
        <v>0.46206245664660595</v>
      </c>
    </row>
    <row r="1002" spans="2:40">
      <c r="B1002" s="1">
        <v>45695</v>
      </c>
      <c r="C1002">
        <v>4542.5</v>
      </c>
      <c r="D1002">
        <v>3890</v>
      </c>
      <c r="E1002">
        <v>96.741</v>
      </c>
      <c r="F1002">
        <v>6052.0789999999997</v>
      </c>
      <c r="G1002">
        <v>2416382</v>
      </c>
      <c r="I1002" s="14">
        <f t="shared" si="398"/>
        <v>-3.7095919448860593E-2</v>
      </c>
      <c r="J1002" s="15">
        <f t="shared" si="399"/>
        <v>-8.2547169811320709E-2</v>
      </c>
      <c r="K1002" s="15">
        <f t="shared" si="400"/>
        <v>-6.9296929115677752E-2</v>
      </c>
      <c r="L1002" s="15">
        <f t="shared" si="401"/>
        <v>-6.5185182668030528E-2</v>
      </c>
      <c r="M1002" s="16">
        <f t="shared" si="402"/>
        <v>-5.7815483461933881E-2</v>
      </c>
      <c r="O1002" s="13">
        <f t="shared" si="403"/>
        <v>-6.3531300260972395E-2</v>
      </c>
      <c r="Q1002" s="5">
        <f t="shared" si="404"/>
        <v>325492.60610382131</v>
      </c>
      <c r="R1002" s="6">
        <f t="shared" si="405"/>
        <v>149501.76020392374</v>
      </c>
      <c r="T1002" s="11">
        <f t="shared" si="406"/>
        <v>2.1771824335702945</v>
      </c>
      <c r="V1002" s="9">
        <v>45695</v>
      </c>
      <c r="W1002">
        <v>17761882.131000001</v>
      </c>
      <c r="X1002">
        <v>5304094.2781999996</v>
      </c>
      <c r="Y1002">
        <v>680724.52610000002</v>
      </c>
      <c r="Z1002">
        <v>4749922.2759999996</v>
      </c>
      <c r="AC1002" s="24">
        <f t="shared" si="407"/>
        <v>-5.1378394675022497E-2</v>
      </c>
      <c r="AE1002" s="5">
        <f t="shared" si="408"/>
        <v>66521.171963405039</v>
      </c>
      <c r="AF1002" s="6">
        <f t="shared" si="409"/>
        <v>149501.76020392374</v>
      </c>
      <c r="AH1002" s="1">
        <f t="shared" si="410"/>
        <v>45695</v>
      </c>
      <c r="AI1002">
        <f t="shared" si="411"/>
        <v>0.4449524331530858</v>
      </c>
      <c r="AJ1002">
        <f t="shared" ca="1" si="412"/>
        <v>0.41908657458577903</v>
      </c>
      <c r="AK1002">
        <f t="shared" ca="1" si="413"/>
        <v>0.42828172787342844</v>
      </c>
      <c r="AL1002">
        <f t="shared" ca="1" si="414"/>
        <v>0.43666868591073132</v>
      </c>
      <c r="AM1002">
        <f t="shared" ca="1" si="415"/>
        <v>0.44920876088042799</v>
      </c>
      <c r="AN1002">
        <f t="shared" ca="1" si="416"/>
        <v>0.46206245664660595</v>
      </c>
    </row>
    <row r="1003" spans="2:40">
      <c r="B1003" s="1">
        <v>45702</v>
      </c>
      <c r="C1003">
        <v>4505</v>
      </c>
      <c r="D1003">
        <v>3940</v>
      </c>
      <c r="E1003">
        <v>95.855000000000004</v>
      </c>
      <c r="F1003">
        <v>6349.4080000000004</v>
      </c>
      <c r="G1003">
        <v>2387386</v>
      </c>
      <c r="I1003" s="14">
        <f t="shared" si="398"/>
        <v>-8.255365987892116E-3</v>
      </c>
      <c r="J1003" s="15">
        <f t="shared" si="399"/>
        <v>1.2853470437018011E-2</v>
      </c>
      <c r="K1003" s="15">
        <f t="shared" si="400"/>
        <v>-9.1584746901519631E-3</v>
      </c>
      <c r="L1003" s="15">
        <f t="shared" si="401"/>
        <v>4.9128406949083159E-2</v>
      </c>
      <c r="M1003" s="16">
        <f t="shared" si="402"/>
        <v>-1.1999758316358911E-2</v>
      </c>
      <c r="O1003" s="13">
        <f t="shared" si="403"/>
        <v>1.1142009177014273E-2</v>
      </c>
      <c r="Q1003" s="5">
        <f t="shared" si="404"/>
        <v>329119.24770808039</v>
      </c>
      <c r="R1003" s="6">
        <f t="shared" si="405"/>
        <v>147707.77521360642</v>
      </c>
      <c r="T1003" s="11">
        <f t="shared" si="406"/>
        <v>2.2281782203552063</v>
      </c>
      <c r="V1003" s="9">
        <v>45702</v>
      </c>
      <c r="W1003">
        <v>17615251.293400001</v>
      </c>
      <c r="X1003">
        <v>5372270.2971999999</v>
      </c>
      <c r="Y1003">
        <v>674486.50069999998</v>
      </c>
      <c r="Z1003">
        <v>4983278.2039999999</v>
      </c>
      <c r="AC1003" s="24">
        <f t="shared" si="407"/>
        <v>5.2170005014640659E-3</v>
      </c>
      <c r="AE1003" s="5">
        <f t="shared" si="408"/>
        <v>66868.212950896093</v>
      </c>
      <c r="AF1003" s="6">
        <f t="shared" si="409"/>
        <v>147707.77521360642</v>
      </c>
      <c r="AH1003" s="1">
        <f t="shared" si="410"/>
        <v>45702</v>
      </c>
      <c r="AI1003">
        <f t="shared" si="411"/>
        <v>0.45270611417845241</v>
      </c>
      <c r="AJ1003">
        <f t="shared" ca="1" si="412"/>
        <v>0.41908657458577903</v>
      </c>
      <c r="AK1003">
        <f t="shared" ca="1" si="413"/>
        <v>0.42828172787342844</v>
      </c>
      <c r="AL1003">
        <f t="shared" ca="1" si="414"/>
        <v>0.43666868591073132</v>
      </c>
      <c r="AM1003">
        <f t="shared" ca="1" si="415"/>
        <v>0.44853508320488145</v>
      </c>
      <c r="AN1003">
        <f t="shared" ca="1" si="416"/>
        <v>0.46201325936540599</v>
      </c>
    </row>
    <row r="1004" spans="2:40">
      <c r="B1004" s="1">
        <v>45709</v>
      </c>
      <c r="C1004">
        <v>4530</v>
      </c>
      <c r="D1004">
        <v>3905</v>
      </c>
      <c r="E1004">
        <v>87.986999999999995</v>
      </c>
      <c r="F1004">
        <v>6358.9989999999998</v>
      </c>
      <c r="G1004">
        <v>2364530</v>
      </c>
      <c r="I1004" s="14">
        <f t="shared" si="398"/>
        <v>5.5493895671476778E-3</v>
      </c>
      <c r="J1004" s="15">
        <f t="shared" si="399"/>
        <v>-8.8832487309644659E-3</v>
      </c>
      <c r="K1004" s="15">
        <f t="shared" si="400"/>
        <v>-8.2082311825152687E-2</v>
      </c>
      <c r="L1004" s="15">
        <f t="shared" si="401"/>
        <v>1.5105345254233793E-3</v>
      </c>
      <c r="M1004" s="16">
        <f t="shared" si="402"/>
        <v>-9.5736508465744663E-3</v>
      </c>
      <c r="O1004" s="13">
        <f t="shared" si="403"/>
        <v>-2.0976409115886524E-2</v>
      </c>
      <c r="Q1004" s="5">
        <f t="shared" si="404"/>
        <v>322215.50772024289</v>
      </c>
      <c r="R1004" s="6">
        <f t="shared" si="405"/>
        <v>146293.67254638704</v>
      </c>
      <c r="T1004" s="11">
        <f t="shared" si="406"/>
        <v>2.2025252501476049</v>
      </c>
      <c r="V1004" s="9">
        <v>45709</v>
      </c>
      <c r="W1004">
        <v>17713005.1851</v>
      </c>
      <c r="X1004">
        <v>5324547.0839</v>
      </c>
      <c r="Y1004">
        <v>619124.02489999996</v>
      </c>
      <c r="Z1004">
        <v>4990805.8145000003</v>
      </c>
      <c r="AC1004" s="24">
        <f t="shared" si="407"/>
        <v>7.6615780071887305E-5</v>
      </c>
      <c r="AE1004" s="5">
        <f t="shared" si="408"/>
        <v>66873.336111193334</v>
      </c>
      <c r="AF1004" s="6">
        <f t="shared" si="409"/>
        <v>146293.67254638704</v>
      </c>
      <c r="AH1004" s="1">
        <f t="shared" si="410"/>
        <v>45709</v>
      </c>
      <c r="AI1004">
        <f t="shared" si="411"/>
        <v>0.45711707791045464</v>
      </c>
      <c r="AJ1004">
        <f t="shared" ca="1" si="412"/>
        <v>0.41908657458577903</v>
      </c>
      <c r="AK1004">
        <f t="shared" ca="1" si="413"/>
        <v>0.42828172787342844</v>
      </c>
      <c r="AL1004">
        <f t="shared" ca="1" si="414"/>
        <v>0.43666868591073132</v>
      </c>
      <c r="AM1004">
        <f t="shared" ca="1" si="415"/>
        <v>0.44920876088042799</v>
      </c>
      <c r="AN1004">
        <f t="shared" ca="1" si="416"/>
        <v>0.46201325936540599</v>
      </c>
    </row>
    <row r="1005" spans="2:40">
      <c r="B1005" s="1">
        <v>45716</v>
      </c>
      <c r="C1005">
        <v>4215</v>
      </c>
      <c r="D1005">
        <v>3745</v>
      </c>
      <c r="E1005">
        <v>75.242999999999995</v>
      </c>
      <c r="F1005">
        <v>5812.2979999999998</v>
      </c>
      <c r="G1005">
        <v>2205801</v>
      </c>
      <c r="I1005" s="14">
        <f t="shared" si="398"/>
        <v>-6.9536423841059625E-2</v>
      </c>
      <c r="J1005" s="15">
        <f t="shared" si="399"/>
        <v>-4.0973111395646633E-2</v>
      </c>
      <c r="K1005" s="15">
        <f t="shared" si="400"/>
        <v>-0.14483957857410756</v>
      </c>
      <c r="L1005" s="15">
        <f t="shared" si="401"/>
        <v>-8.5972807984401323E-2</v>
      </c>
      <c r="M1005" s="16">
        <f t="shared" si="402"/>
        <v>-6.7129196922855683E-2</v>
      </c>
      <c r="O1005" s="13">
        <f t="shared" si="403"/>
        <v>-8.5330480448803786E-2</v>
      </c>
      <c r="Q1005" s="5">
        <f t="shared" si="404"/>
        <v>294720.70363841933</v>
      </c>
      <c r="R1005" s="6">
        <f t="shared" si="405"/>
        <v>136473.09579345287</v>
      </c>
      <c r="T1005" s="11">
        <f t="shared" si="406"/>
        <v>2.1595516825123431</v>
      </c>
      <c r="V1005" s="9">
        <v>45716</v>
      </c>
      <c r="W1005">
        <v>16481306.1491</v>
      </c>
      <c r="X1005">
        <v>5106383.8230999997</v>
      </c>
      <c r="Y1005">
        <v>529452.40919999999</v>
      </c>
      <c r="Z1005">
        <v>4561732.0115</v>
      </c>
      <c r="AC1005" s="24">
        <f t="shared" si="407"/>
        <v>-6.871841449206556E-2</v>
      </c>
      <c r="AE1005" s="5">
        <f t="shared" si="408"/>
        <v>62277.906481837133</v>
      </c>
      <c r="AF1005" s="6">
        <f t="shared" si="409"/>
        <v>136473.09579345287</v>
      </c>
      <c r="AH1005" s="1">
        <f t="shared" si="410"/>
        <v>45716</v>
      </c>
      <c r="AI1005">
        <f t="shared" si="411"/>
        <v>0.45633834361090853</v>
      </c>
      <c r="AJ1005">
        <f t="shared" ca="1" si="412"/>
        <v>0.41908657458577903</v>
      </c>
      <c r="AK1005">
        <f t="shared" ca="1" si="413"/>
        <v>0.42828172787342844</v>
      </c>
      <c r="AL1005">
        <f t="shared" ca="1" si="414"/>
        <v>0.43666868591073132</v>
      </c>
      <c r="AM1005">
        <f t="shared" ca="1" si="415"/>
        <v>0.44920876088042799</v>
      </c>
      <c r="AN1005">
        <f t="shared" ca="1" si="416"/>
        <v>0.46201325936540599</v>
      </c>
    </row>
    <row r="1006" spans="2:40">
      <c r="B1006" s="1">
        <v>45723</v>
      </c>
      <c r="C1006">
        <v>4085</v>
      </c>
      <c r="D1006">
        <v>3875</v>
      </c>
      <c r="E1006">
        <v>76.683999999999997</v>
      </c>
      <c r="F1006">
        <v>5889.0280000000002</v>
      </c>
      <c r="G1006">
        <v>2262289</v>
      </c>
      <c r="I1006" s="14">
        <f t="shared" si="398"/>
        <v>-3.084223013048637E-2</v>
      </c>
      <c r="J1006" s="15">
        <f t="shared" si="399"/>
        <v>3.471295060080104E-2</v>
      </c>
      <c r="K1006" s="15">
        <f t="shared" si="400"/>
        <v>1.9151283175843581E-2</v>
      </c>
      <c r="L1006" s="15">
        <f t="shared" si="401"/>
        <v>1.3201318996376443E-2</v>
      </c>
      <c r="M1006" s="16">
        <f t="shared" si="402"/>
        <v>2.5608837787270966E-2</v>
      </c>
      <c r="O1006" s="13">
        <f t="shared" si="403"/>
        <v>9.0558306606336736E-3</v>
      </c>
      <c r="Q1006" s="5">
        <f t="shared" si="404"/>
        <v>297389.64442275168</v>
      </c>
      <c r="R1006" s="6">
        <f t="shared" si="405"/>
        <v>139968.01316595409</v>
      </c>
      <c r="T1006" s="11">
        <f t="shared" si="406"/>
        <v>2.1246971911371597</v>
      </c>
      <c r="V1006" s="9">
        <v>45723</v>
      </c>
      <c r="W1006">
        <v>15972985.912</v>
      </c>
      <c r="X1006">
        <v>5283641.4725000001</v>
      </c>
      <c r="Y1006">
        <v>539589.20059999998</v>
      </c>
      <c r="Z1006">
        <v>4621952.8960999995</v>
      </c>
      <c r="AC1006" s="24">
        <f t="shared" si="407"/>
        <v>-9.7718521173594669E-3</v>
      </c>
      <c r="AE1006" s="5">
        <f t="shared" si="408"/>
        <v>61669.33598951788</v>
      </c>
      <c r="AF1006" s="6">
        <f t="shared" si="409"/>
        <v>139968.01316595409</v>
      </c>
      <c r="AH1006" s="1">
        <f t="shared" si="410"/>
        <v>45723</v>
      </c>
      <c r="AI1006">
        <f t="shared" si="411"/>
        <v>0.44059592327283509</v>
      </c>
      <c r="AJ1006">
        <f t="shared" ca="1" si="412"/>
        <v>0.41908657458577903</v>
      </c>
      <c r="AK1006">
        <f t="shared" ca="1" si="413"/>
        <v>0.42828172787342844</v>
      </c>
      <c r="AL1006">
        <f t="shared" ca="1" si="414"/>
        <v>0.43666868591073132</v>
      </c>
      <c r="AM1006">
        <f t="shared" ca="1" si="415"/>
        <v>0.44920876088042799</v>
      </c>
      <c r="AN1006">
        <f t="shared" ca="1" si="416"/>
        <v>0.46201325936540599</v>
      </c>
    </row>
    <row r="1007" spans="2:40">
      <c r="B1007" s="1">
        <v>45730</v>
      </c>
      <c r="C1007">
        <v>4430</v>
      </c>
      <c r="D1007">
        <v>4080</v>
      </c>
      <c r="E1007">
        <v>72.361999999999995</v>
      </c>
      <c r="F1007">
        <v>6512.4589999999998</v>
      </c>
      <c r="G1007">
        <v>2335575</v>
      </c>
      <c r="I1007" s="14">
        <f t="shared" si="398"/>
        <v>8.4455324357405104E-2</v>
      </c>
      <c r="J1007" s="15">
        <f t="shared" si="399"/>
        <v>5.2903225806451681E-2</v>
      </c>
      <c r="K1007" s="15">
        <f t="shared" si="400"/>
        <v>-5.636117051796985E-2</v>
      </c>
      <c r="L1007" s="15">
        <f t="shared" si="401"/>
        <v>0.1058631407424111</v>
      </c>
      <c r="M1007" s="16">
        <f t="shared" si="402"/>
        <v>3.2394623321777116E-2</v>
      </c>
      <c r="O1007" s="13">
        <f t="shared" si="403"/>
        <v>4.6715130097074509E-2</v>
      </c>
      <c r="Q1007" s="5">
        <f t="shared" si="404"/>
        <v>311282.24035148323</v>
      </c>
      <c r="R1007" s="6">
        <f t="shared" si="405"/>
        <v>144502.22422956271</v>
      </c>
      <c r="T1007" s="11">
        <f t="shared" si="406"/>
        <v>2.1541691971257571</v>
      </c>
      <c r="V1007" s="9">
        <v>45730</v>
      </c>
      <c r="W1007">
        <v>17321989.618099999</v>
      </c>
      <c r="X1007">
        <v>5563163.1503999997</v>
      </c>
      <c r="Y1007">
        <v>509178.82650000002</v>
      </c>
      <c r="Z1007">
        <v>5111247.5838000001</v>
      </c>
      <c r="AC1007" s="24">
        <f t="shared" si="407"/>
        <v>7.9014102644002077E-2</v>
      </c>
      <c r="AE1007" s="5">
        <f t="shared" si="408"/>
        <v>66542.083233381098</v>
      </c>
      <c r="AF1007" s="6">
        <f t="shared" si="409"/>
        <v>144502.22422956271</v>
      </c>
      <c r="AH1007" s="1">
        <f t="shared" si="410"/>
        <v>45730</v>
      </c>
      <c r="AI1007">
        <f t="shared" si="411"/>
        <v>0.46049175774394557</v>
      </c>
      <c r="AJ1007">
        <f t="shared" ca="1" si="412"/>
        <v>0.41908657458577903</v>
      </c>
      <c r="AK1007">
        <f t="shared" ca="1" si="413"/>
        <v>0.42828172787342844</v>
      </c>
      <c r="AL1007">
        <f t="shared" ca="1" si="414"/>
        <v>0.43666868591073132</v>
      </c>
      <c r="AM1007">
        <f t="shared" ca="1" si="415"/>
        <v>0.44920876088042799</v>
      </c>
      <c r="AN1007">
        <f t="shared" ca="1" si="416"/>
        <v>0.46201325936540599</v>
      </c>
    </row>
    <row r="1008" spans="2:40">
      <c r="B1008" s="1">
        <v>45737</v>
      </c>
      <c r="C1008">
        <v>4717.5</v>
      </c>
      <c r="D1008">
        <v>4255</v>
      </c>
      <c r="E1008">
        <v>81.781000000000006</v>
      </c>
      <c r="F1008">
        <v>6819.3789999999999</v>
      </c>
      <c r="G1008">
        <v>2433538</v>
      </c>
      <c r="I1008" s="14">
        <f t="shared" si="398"/>
        <v>6.4898419864559909E-2</v>
      </c>
      <c r="J1008" s="15">
        <f t="shared" si="399"/>
        <v>4.2892156862745168E-2</v>
      </c>
      <c r="K1008" s="15">
        <f t="shared" si="400"/>
        <v>0.13016500373124029</v>
      </c>
      <c r="L1008" s="15">
        <f t="shared" si="401"/>
        <v>4.7128127793203856E-2</v>
      </c>
      <c r="M1008" s="16">
        <f t="shared" si="402"/>
        <v>4.1943846804320062E-2</v>
      </c>
      <c r="O1008" s="13">
        <f t="shared" si="403"/>
        <v>7.1270927062937306E-2</v>
      </c>
      <c r="Q1008" s="5">
        <f t="shared" si="404"/>
        <v>333467.61419956147</v>
      </c>
      <c r="R1008" s="6">
        <f t="shared" si="405"/>
        <v>150563.203385531</v>
      </c>
      <c r="T1008" s="11">
        <f t="shared" si="406"/>
        <v>2.2148015365061462</v>
      </c>
      <c r="V1008" s="9">
        <v>45737</v>
      </c>
      <c r="W1008">
        <v>18446159.373199999</v>
      </c>
      <c r="X1008">
        <v>5801779.2169000003</v>
      </c>
      <c r="Y1008">
        <v>575457.84680000006</v>
      </c>
      <c r="Z1008">
        <v>5352131.1223999998</v>
      </c>
      <c r="AC1008" s="24">
        <f t="shared" si="407"/>
        <v>5.8583149786699887E-2</v>
      </c>
      <c r="AE1008" s="5">
        <f t="shared" si="408"/>
        <v>70440.328062561326</v>
      </c>
      <c r="AF1008" s="6">
        <f t="shared" si="409"/>
        <v>150563.203385531</v>
      </c>
      <c r="AH1008" s="1">
        <f t="shared" si="410"/>
        <v>45737</v>
      </c>
      <c r="AI1008">
        <f t="shared" si="411"/>
        <v>0.46784557234872554</v>
      </c>
      <c r="AJ1008">
        <f t="shared" ca="1" si="412"/>
        <v>0.41908657458577903</v>
      </c>
      <c r="AK1008">
        <f t="shared" ca="1" si="413"/>
        <v>0.42828172787342844</v>
      </c>
      <c r="AL1008">
        <f t="shared" ca="1" si="414"/>
        <v>0.43684879140748417</v>
      </c>
      <c r="AM1008">
        <f t="shared" ca="1" si="415"/>
        <v>0.45020335824166502</v>
      </c>
      <c r="AN1008">
        <f t="shared" ca="1" si="416"/>
        <v>0.46201325936540599</v>
      </c>
    </row>
    <row r="1009" spans="2:40">
      <c r="B1009" s="1">
        <v>45744</v>
      </c>
      <c r="C1009">
        <v>4687.5</v>
      </c>
      <c r="D1009">
        <v>4145</v>
      </c>
      <c r="E1009">
        <v>81.67</v>
      </c>
      <c r="F1009">
        <v>6828.97</v>
      </c>
      <c r="G1009">
        <v>2378563</v>
      </c>
      <c r="I1009" s="14">
        <f t="shared" si="398"/>
        <v>-6.3593004769475492E-3</v>
      </c>
      <c r="J1009" s="15">
        <f t="shared" si="399"/>
        <v>-2.5851938895417148E-2</v>
      </c>
      <c r="K1009" s="15">
        <f t="shared" si="400"/>
        <v>-1.3572834766022446E-3</v>
      </c>
      <c r="L1009" s="15">
        <f t="shared" si="401"/>
        <v>1.4064330491090349E-3</v>
      </c>
      <c r="M1009" s="16">
        <f t="shared" si="402"/>
        <v>-2.2590565670229878E-2</v>
      </c>
      <c r="O1009" s="13">
        <f t="shared" si="403"/>
        <v>-8.0405224499644767E-3</v>
      </c>
      <c r="Q1009" s="5">
        <f t="shared" si="404"/>
        <v>330786.36036125384</v>
      </c>
      <c r="R1009" s="6">
        <f t="shared" si="405"/>
        <v>147161.89545192997</v>
      </c>
      <c r="T1009" s="11">
        <f t="shared" si="406"/>
        <v>2.2477718117547916</v>
      </c>
      <c r="V1009" s="9">
        <v>45744</v>
      </c>
      <c r="W1009">
        <v>18328854.7031</v>
      </c>
      <c r="X1009">
        <v>5651791.9751000004</v>
      </c>
      <c r="Y1009">
        <v>574678.09369999997</v>
      </c>
      <c r="Z1009">
        <v>5359658.733</v>
      </c>
      <c r="AC1009" s="24">
        <f t="shared" si="407"/>
        <v>-8.6343331271030669E-3</v>
      </c>
      <c r="AE1009" s="5">
        <f t="shared" si="408"/>
        <v>69832.122804486746</v>
      </c>
      <c r="AF1009" s="6">
        <f t="shared" si="409"/>
        <v>147161.89545192997</v>
      </c>
      <c r="AH1009" s="1">
        <f t="shared" si="410"/>
        <v>45744</v>
      </c>
      <c r="AI1009">
        <f t="shared" si="411"/>
        <v>0.47452584509077089</v>
      </c>
      <c r="AJ1009">
        <f t="shared" ca="1" si="412"/>
        <v>0.41908657458577903</v>
      </c>
      <c r="AK1009">
        <f t="shared" ca="1" si="413"/>
        <v>0.42828172787342844</v>
      </c>
      <c r="AL1009">
        <f t="shared" ca="1" si="414"/>
        <v>0.43753394473195273</v>
      </c>
      <c r="AM1009">
        <f t="shared" ca="1" si="415"/>
        <v>0.45361417153656647</v>
      </c>
      <c r="AN1009">
        <f t="shared" ca="1" si="416"/>
        <v>0.46644182188639033</v>
      </c>
    </row>
    <row r="1010" spans="2:40">
      <c r="B1010" s="1">
        <v>45751</v>
      </c>
      <c r="C1010">
        <v>4015</v>
      </c>
      <c r="D1010">
        <v>3660</v>
      </c>
      <c r="E1010">
        <v>68.040000000000006</v>
      </c>
      <c r="F1010">
        <v>5984.94</v>
      </c>
      <c r="G1010">
        <v>2107816</v>
      </c>
      <c r="I1010" s="14">
        <f t="shared" si="398"/>
        <v>-0.14346666666666663</v>
      </c>
      <c r="J1010" s="15">
        <f t="shared" si="399"/>
        <v>-0.11700844390832332</v>
      </c>
      <c r="K1010" s="15">
        <f t="shared" si="400"/>
        <v>-0.16689114730011012</v>
      </c>
      <c r="L1010" s="15">
        <f t="shared" si="401"/>
        <v>-0.12359550561797761</v>
      </c>
      <c r="M1010" s="16">
        <f t="shared" si="402"/>
        <v>-0.11382797092193897</v>
      </c>
      <c r="O1010" s="13">
        <f t="shared" si="403"/>
        <v>-0.13774044087326942</v>
      </c>
      <c r="Q1010" s="5">
        <f t="shared" si="404"/>
        <v>285223.70125023054</v>
      </c>
      <c r="R1010" s="6">
        <f t="shared" si="405"/>
        <v>130410.75549561027</v>
      </c>
      <c r="T1010" s="11">
        <f t="shared" si="406"/>
        <v>2.1871179272466632</v>
      </c>
      <c r="V1010" s="9">
        <v>45751</v>
      </c>
      <c r="W1010">
        <v>15699275.0151</v>
      </c>
      <c r="X1010">
        <v>4990484.5908000004</v>
      </c>
      <c r="Y1010">
        <v>478768.45250000001</v>
      </c>
      <c r="Z1010">
        <v>4697229.0018999996</v>
      </c>
      <c r="AC1010" s="24">
        <f t="shared" si="407"/>
        <v>-0.13535777110286348</v>
      </c>
      <c r="AE1010" s="5">
        <f t="shared" si="408"/>
        <v>60379.802310289975</v>
      </c>
      <c r="AF1010" s="6">
        <f t="shared" si="409"/>
        <v>130410.75549561027</v>
      </c>
      <c r="AH1010" s="1">
        <f t="shared" si="410"/>
        <v>45751</v>
      </c>
      <c r="AI1010">
        <f t="shared" si="411"/>
        <v>0.46299710542143441</v>
      </c>
      <c r="AJ1010">
        <f t="shared" ca="1" si="412"/>
        <v>0.41908657458577903</v>
      </c>
      <c r="AK1010">
        <f t="shared" ca="1" si="413"/>
        <v>0.42828172787342844</v>
      </c>
      <c r="AL1010">
        <f t="shared" ca="1" si="414"/>
        <v>0.4383981503073715</v>
      </c>
      <c r="AM1010">
        <f t="shared" ca="1" si="415"/>
        <v>0.45653302718579503</v>
      </c>
      <c r="AN1010">
        <f t="shared" ca="1" si="416"/>
        <v>0.46720966861134594</v>
      </c>
    </row>
    <row r="1011" spans="2:40">
      <c r="B1011" s="1">
        <v>45758</v>
      </c>
      <c r="C1011">
        <v>4017.5</v>
      </c>
      <c r="D1011">
        <v>3730</v>
      </c>
      <c r="E1011">
        <v>69.147999999999996</v>
      </c>
      <c r="F1011">
        <v>6406.9549999999999</v>
      </c>
      <c r="G1011">
        <v>2248803</v>
      </c>
      <c r="I1011" s="14">
        <f t="shared" si="398"/>
        <v>6.2266500622665255E-4</v>
      </c>
      <c r="J1011" s="15">
        <f t="shared" si="399"/>
        <v>1.91256830601092E-2</v>
      </c>
      <c r="K1011" s="15">
        <f t="shared" si="400"/>
        <v>1.6284538506760482E-2</v>
      </c>
      <c r="L1011" s="15">
        <f t="shared" si="401"/>
        <v>7.0512820512820484E-2</v>
      </c>
      <c r="M1011" s="16">
        <f t="shared" si="402"/>
        <v>6.6887716954421084E-2</v>
      </c>
      <c r="O1011" s="13">
        <f t="shared" si="403"/>
        <v>2.6636426771479205E-2</v>
      </c>
      <c r="Q1011" s="5">
        <f t="shared" si="404"/>
        <v>292821.04148207256</v>
      </c>
      <c r="R1011" s="6">
        <f t="shared" si="405"/>
        <v>139133.63319701285</v>
      </c>
      <c r="T1011" s="11">
        <f t="shared" si="406"/>
        <v>2.1046028537718033</v>
      </c>
      <c r="V1011" s="9">
        <v>45758</v>
      </c>
      <c r="W1011">
        <v>15709050.404200001</v>
      </c>
      <c r="X1011">
        <v>5085931.0174000002</v>
      </c>
      <c r="Y1011">
        <v>486565.98430000001</v>
      </c>
      <c r="Z1011">
        <v>5028443.8673999999</v>
      </c>
      <c r="AC1011" s="24">
        <f t="shared" si="407"/>
        <v>1.7174568042162934E-2</v>
      </c>
      <c r="AE1011" s="5">
        <f t="shared" si="408"/>
        <v>61416.799333440395</v>
      </c>
      <c r="AF1011" s="6">
        <f t="shared" si="409"/>
        <v>139133.63319701285</v>
      </c>
      <c r="AH1011" s="1">
        <f t="shared" si="410"/>
        <v>45758</v>
      </c>
      <c r="AI1011">
        <f t="shared" si="411"/>
        <v>0.44142309750852532</v>
      </c>
      <c r="AJ1011">
        <f t="shared" ca="1" si="412"/>
        <v>0.41908657458577903</v>
      </c>
      <c r="AK1011">
        <f t="shared" ca="1" si="413"/>
        <v>0.42828172787342844</v>
      </c>
      <c r="AL1011">
        <f t="shared" ca="1" si="414"/>
        <v>0.4383981503073715</v>
      </c>
      <c r="AM1011">
        <f t="shared" ca="1" si="415"/>
        <v>0.45786012100051782</v>
      </c>
      <c r="AN1011">
        <f t="shared" ca="1" si="416"/>
        <v>0.46720966861134594</v>
      </c>
    </row>
    <row r="1012" spans="2:40">
      <c r="B1012" s="1">
        <v>45765</v>
      </c>
      <c r="C1012">
        <v>3882.5</v>
      </c>
      <c r="D1012">
        <v>3615</v>
      </c>
      <c r="E1012">
        <v>63.718000000000004</v>
      </c>
      <c r="F1012">
        <v>6100.0349999999999</v>
      </c>
      <c r="G1012">
        <v>2177975</v>
      </c>
      <c r="I1012" s="14">
        <f t="shared" si="398"/>
        <v>-3.3602986932171786E-2</v>
      </c>
      <c r="J1012" s="15">
        <f t="shared" si="399"/>
        <v>-3.0831099195710476E-2</v>
      </c>
      <c r="K1012" s="15">
        <f t="shared" si="400"/>
        <v>-7.8527216983860559E-2</v>
      </c>
      <c r="L1012" s="15">
        <f t="shared" si="401"/>
        <v>-4.7904191616766512E-2</v>
      </c>
      <c r="M1012" s="16">
        <f t="shared" si="402"/>
        <v>-3.1495866912308434E-2</v>
      </c>
      <c r="O1012" s="13">
        <f t="shared" si="403"/>
        <v>-4.7716373682127333E-2</v>
      </c>
      <c r="Q1012" s="5">
        <f t="shared" si="404"/>
        <v>278848.68324472429</v>
      </c>
      <c r="R1012" s="6">
        <f t="shared" si="405"/>
        <v>134751.49880281379</v>
      </c>
      <c r="T1012" s="11">
        <f t="shared" si="406"/>
        <v>2.0693549661571673</v>
      </c>
      <c r="V1012" s="9">
        <v>45765</v>
      </c>
      <c r="W1012">
        <v>15181179.388800001</v>
      </c>
      <c r="X1012">
        <v>4929126.1737000002</v>
      </c>
      <c r="Y1012">
        <v>448358.0785</v>
      </c>
      <c r="Z1012">
        <v>4787560.3289000001</v>
      </c>
      <c r="AC1012" s="24">
        <f t="shared" si="407"/>
        <v>-3.6631257696819949E-2</v>
      </c>
      <c r="AE1012" s="5">
        <f t="shared" si="408"/>
        <v>59167.024730143261</v>
      </c>
      <c r="AF1012" s="6">
        <f t="shared" si="409"/>
        <v>134751.49880281379</v>
      </c>
      <c r="AH1012" s="1">
        <f t="shared" si="410"/>
        <v>45765</v>
      </c>
      <c r="AI1012">
        <f t="shared" si="411"/>
        <v>0.43908249819710188</v>
      </c>
      <c r="AJ1012">
        <f t="shared" ca="1" si="412"/>
        <v>0.41908657458577903</v>
      </c>
      <c r="AK1012">
        <f t="shared" ca="1" si="413"/>
        <v>0.42828172787342844</v>
      </c>
      <c r="AL1012">
        <f t="shared" ca="1" si="414"/>
        <v>0.43962484728122825</v>
      </c>
      <c r="AM1012">
        <f t="shared" ca="1" si="415"/>
        <v>0.45786012100051782</v>
      </c>
      <c r="AN1012">
        <f t="shared" ca="1" si="416"/>
        <v>0.46720966861134594</v>
      </c>
    </row>
    <row r="1013" spans="2:40">
      <c r="B1013" s="1">
        <v>45772</v>
      </c>
      <c r="C1013">
        <v>3837.5</v>
      </c>
      <c r="D1013">
        <v>3650</v>
      </c>
      <c r="E1013">
        <v>61.945</v>
      </c>
      <c r="F1013">
        <v>5994.5309999999999</v>
      </c>
      <c r="G1013">
        <v>2225243</v>
      </c>
      <c r="I1013" s="14">
        <f t="shared" si="398"/>
        <v>-1.1590470057952329E-2</v>
      </c>
      <c r="J1013" s="15">
        <f t="shared" si="399"/>
        <v>9.6818810511756226E-3</v>
      </c>
      <c r="K1013" s="15">
        <f t="shared" si="400"/>
        <v>-2.7825732132207626E-2</v>
      </c>
      <c r="L1013" s="15">
        <f t="shared" si="401"/>
        <v>-1.7295638467648144E-2</v>
      </c>
      <c r="M1013" s="16">
        <f t="shared" si="402"/>
        <v>2.1702728451887587E-2</v>
      </c>
      <c r="O1013" s="13">
        <f t="shared" si="403"/>
        <v>-1.1757489901658119E-2</v>
      </c>
      <c r="Q1013" s="5">
        <f t="shared" si="404"/>
        <v>275570.12266738375</v>
      </c>
      <c r="R1013" s="6">
        <f t="shared" si="405"/>
        <v>137675.97398981612</v>
      </c>
      <c r="T1013" s="11">
        <f t="shared" si="406"/>
        <v>2.0015846968895796</v>
      </c>
      <c r="V1013" s="9">
        <v>45772</v>
      </c>
      <c r="W1013">
        <v>15005222.3836</v>
      </c>
      <c r="X1013">
        <v>4976849.3870000001</v>
      </c>
      <c r="Y1013">
        <v>435882.02759999997</v>
      </c>
      <c r="Z1013">
        <v>4704756.6124999998</v>
      </c>
      <c r="AC1013" s="24">
        <f t="shared" si="407"/>
        <v>-8.8184179425734328E-3</v>
      </c>
      <c r="AE1013" s="5">
        <f t="shared" si="408"/>
        <v>58645.265177654277</v>
      </c>
      <c r="AF1013" s="6">
        <f t="shared" si="409"/>
        <v>137675.97398981612</v>
      </c>
      <c r="AH1013" s="1">
        <f t="shared" si="410"/>
        <v>45772</v>
      </c>
      <c r="AI1013">
        <f t="shared" si="411"/>
        <v>0.42596586374607576</v>
      </c>
      <c r="AJ1013">
        <f t="shared" ca="1" si="412"/>
        <v>0.41908657458577903</v>
      </c>
      <c r="AK1013">
        <f t="shared" ca="1" si="413"/>
        <v>0.43054742195017226</v>
      </c>
      <c r="AL1013">
        <f t="shared" ca="1" si="414"/>
        <v>0.43983921073496846</v>
      </c>
      <c r="AM1013">
        <f t="shared" ca="1" si="415"/>
        <v>0.45786012100051782</v>
      </c>
      <c r="AN1013">
        <f t="shared" ca="1" si="416"/>
        <v>0.46720966861134594</v>
      </c>
    </row>
    <row r="1014" spans="2:40">
      <c r="B1014" s="1">
        <v>45779</v>
      </c>
      <c r="C1014">
        <v>3560</v>
      </c>
      <c r="D1014">
        <v>3385</v>
      </c>
      <c r="E1014">
        <v>57.956000000000003</v>
      </c>
      <c r="F1014">
        <v>5793.1149999999998</v>
      </c>
      <c r="G1014">
        <v>2100844</v>
      </c>
      <c r="I1014" s="14">
        <f t="shared" si="398"/>
        <v>-7.2312703583061855E-2</v>
      </c>
      <c r="J1014" s="15">
        <f t="shared" si="399"/>
        <v>-7.2602739726027377E-2</v>
      </c>
      <c r="K1014" s="15">
        <f t="shared" si="400"/>
        <v>-6.4395835014932512E-2</v>
      </c>
      <c r="L1014" s="15">
        <f t="shared" si="401"/>
        <v>-3.3599959696596793E-2</v>
      </c>
      <c r="M1014" s="16">
        <f t="shared" si="402"/>
        <v>-5.5903557499113576E-2</v>
      </c>
      <c r="O1014" s="13">
        <f t="shared" si="403"/>
        <v>-6.0727809505154634E-2</v>
      </c>
      <c r="Q1014" s="5">
        <f t="shared" si="404"/>
        <v>258835.35275272676</v>
      </c>
      <c r="R1014" s="6">
        <f t="shared" si="405"/>
        <v>129979.39726162997</v>
      </c>
      <c r="T1014" s="11">
        <f t="shared" si="406"/>
        <v>1.9913567704251478</v>
      </c>
      <c r="V1014" s="9">
        <v>45779</v>
      </c>
      <c r="W1014">
        <v>13920154.1852</v>
      </c>
      <c r="X1014">
        <v>4615516.4863</v>
      </c>
      <c r="Y1014">
        <v>407810.91310000001</v>
      </c>
      <c r="Z1014">
        <v>4546676.7903000005</v>
      </c>
      <c r="AC1014" s="24">
        <f t="shared" si="407"/>
        <v>-6.4983025005354286E-2</v>
      </c>
      <c r="AE1014" s="5">
        <f t="shared" si="408"/>
        <v>54834.318444169141</v>
      </c>
      <c r="AF1014" s="6">
        <f t="shared" si="409"/>
        <v>129979.39726162997</v>
      </c>
      <c r="AH1014" s="1">
        <f t="shared" si="410"/>
        <v>45779</v>
      </c>
      <c r="AI1014">
        <f t="shared" si="411"/>
        <v>0.42186930851660653</v>
      </c>
      <c r="AJ1014">
        <f t="shared" ca="1" si="412"/>
        <v>0.41908657458577903</v>
      </c>
      <c r="AK1014">
        <f t="shared" ca="1" si="413"/>
        <v>0.42828172787342844</v>
      </c>
      <c r="AL1014">
        <f t="shared" ca="1" si="414"/>
        <v>0.43983921073496846</v>
      </c>
      <c r="AM1014">
        <f t="shared" ca="1" si="415"/>
        <v>0.45786012100051782</v>
      </c>
      <c r="AN1014">
        <f t="shared" ca="1" si="416"/>
        <v>0.46720966861134594</v>
      </c>
    </row>
    <row r="1015" spans="2:40">
      <c r="B1015" s="1">
        <v>45786</v>
      </c>
      <c r="C1015">
        <v>3777.5</v>
      </c>
      <c r="D1015">
        <v>3495</v>
      </c>
      <c r="E1015">
        <v>60.171999999999997</v>
      </c>
      <c r="F1015">
        <v>6195.9480000000003</v>
      </c>
      <c r="G1015">
        <v>2114386</v>
      </c>
      <c r="I1015" s="14">
        <f t="shared" si="398"/>
        <v>6.1095505617977608E-2</v>
      </c>
      <c r="J1015" s="15">
        <f t="shared" si="399"/>
        <v>3.2496307237813937E-2</v>
      </c>
      <c r="K1015" s="15">
        <f t="shared" si="400"/>
        <v>3.8235903098902568E-2</v>
      </c>
      <c r="L1015" s="15">
        <f t="shared" si="401"/>
        <v>6.9536510150411512E-2</v>
      </c>
      <c r="M1015" s="16">
        <f t="shared" si="402"/>
        <v>6.4459807582095685E-3</v>
      </c>
      <c r="O1015" s="13">
        <f t="shared" si="403"/>
        <v>5.0341056526276406E-2</v>
      </c>
      <c r="Q1015" s="5">
        <f t="shared" si="404"/>
        <v>271865.3978766505</v>
      </c>
      <c r="R1015" s="6">
        <f t="shared" si="405"/>
        <v>130817.24195534212</v>
      </c>
      <c r="T1015" s="11">
        <f t="shared" si="406"/>
        <v>2.0782076874045305</v>
      </c>
      <c r="V1015" s="9">
        <v>45786</v>
      </c>
      <c r="W1015">
        <v>14770613.043400001</v>
      </c>
      <c r="X1015">
        <v>4765503.7280999999</v>
      </c>
      <c r="Y1015">
        <v>423405.9767</v>
      </c>
      <c r="Z1015">
        <v>4862836.4347000001</v>
      </c>
      <c r="AC1015" s="24">
        <f t="shared" si="407"/>
        <v>5.6713076774476005E-2</v>
      </c>
      <c r="AE1015" s="5">
        <f t="shared" si="408"/>
        <v>57944.141355969368</v>
      </c>
      <c r="AF1015" s="6">
        <f t="shared" si="409"/>
        <v>130817.24195534212</v>
      </c>
      <c r="AH1015" s="1">
        <f t="shared" si="410"/>
        <v>45786</v>
      </c>
      <c r="AI1015">
        <f t="shared" si="411"/>
        <v>0.44293963463738306</v>
      </c>
      <c r="AJ1015">
        <f t="shared" ca="1" si="412"/>
        <v>0.41907161832350487</v>
      </c>
      <c r="AK1015">
        <f t="shared" ca="1" si="413"/>
        <v>0.42751037429552935</v>
      </c>
      <c r="AL1015">
        <f t="shared" ca="1" si="414"/>
        <v>0.43983921073496846</v>
      </c>
      <c r="AM1015">
        <f t="shared" ca="1" si="415"/>
        <v>0.45786012100051782</v>
      </c>
      <c r="AN1015">
        <f t="shared" ca="1" si="416"/>
        <v>0.46720966861134594</v>
      </c>
    </row>
    <row r="1016" spans="2:40">
      <c r="B1016" s="1">
        <v>45793</v>
      </c>
      <c r="C1016">
        <v>4212.5</v>
      </c>
      <c r="D1016">
        <v>3860</v>
      </c>
      <c r="E1016">
        <v>75.747</v>
      </c>
      <c r="F1016">
        <v>6915.2910000000002</v>
      </c>
      <c r="G1016">
        <v>2318360</v>
      </c>
      <c r="I1016" s="14">
        <f t="shared" si="398"/>
        <v>0.11515552614162816</v>
      </c>
      <c r="J1016" s="15">
        <f t="shared" si="399"/>
        <v>0.10443490701001434</v>
      </c>
      <c r="K1016" s="15">
        <f t="shared" si="400"/>
        <v>0.25884132154490458</v>
      </c>
      <c r="L1016" s="15">
        <f t="shared" si="401"/>
        <v>0.11609894079162708</v>
      </c>
      <c r="M1016" s="16">
        <f t="shared" si="402"/>
        <v>9.6469613400769871E-2</v>
      </c>
      <c r="O1016" s="13">
        <f t="shared" si="403"/>
        <v>0.14863267387204354</v>
      </c>
      <c r="Q1016" s="5">
        <f t="shared" si="404"/>
        <v>312273.47889634408</v>
      </c>
      <c r="R1016" s="6">
        <f t="shared" si="405"/>
        <v>143437.13071292895</v>
      </c>
      <c r="T1016" s="11">
        <f t="shared" si="406"/>
        <v>2.1770756103684161</v>
      </c>
      <c r="V1016" s="9">
        <v>45793</v>
      </c>
      <c r="W1016">
        <v>16471530.7599</v>
      </c>
      <c r="X1016">
        <v>5263188.6667999998</v>
      </c>
      <c r="Y1016">
        <v>530232.16240000003</v>
      </c>
      <c r="Z1016">
        <v>5427407.2281999998</v>
      </c>
      <c r="AC1016" s="24">
        <f t="shared" si="407"/>
        <v>0.11573306774953122</v>
      </c>
      <c r="AE1016" s="5">
        <f t="shared" si="408"/>
        <v>64650.19459320818</v>
      </c>
      <c r="AF1016" s="6">
        <f t="shared" si="409"/>
        <v>143437.13071292895</v>
      </c>
      <c r="AH1016" s="1">
        <f t="shared" si="410"/>
        <v>45793</v>
      </c>
      <c r="AI1016">
        <f t="shared" si="411"/>
        <v>0.45072147129460682</v>
      </c>
      <c r="AJ1016">
        <f t="shared" ca="1" si="412"/>
        <v>0.41907161832350487</v>
      </c>
      <c r="AK1016">
        <f t="shared" ca="1" si="413"/>
        <v>0.42828172787342844</v>
      </c>
      <c r="AL1016">
        <f t="shared" ca="1" si="414"/>
        <v>0.4410095103906802</v>
      </c>
      <c r="AM1016">
        <f t="shared" ca="1" si="415"/>
        <v>0.45786012100051782</v>
      </c>
      <c r="AN1016">
        <f t="shared" ca="1" si="416"/>
        <v>0.46720966861134594</v>
      </c>
    </row>
    <row r="1017" spans="2:40">
      <c r="B1017" s="1">
        <v>45800</v>
      </c>
      <c r="C1017">
        <v>4255</v>
      </c>
      <c r="D1017">
        <v>3805</v>
      </c>
      <c r="E1017">
        <v>73.52</v>
      </c>
      <c r="F1017">
        <v>6915.2910000000002</v>
      </c>
      <c r="G1017">
        <v>2345902</v>
      </c>
      <c r="I1017" s="14">
        <f t="shared" si="398"/>
        <v>1.0089020771513413E-2</v>
      </c>
      <c r="J1017" s="15">
        <f t="shared" si="399"/>
        <v>-1.4248704663212486E-2</v>
      </c>
      <c r="K1017" s="15">
        <f t="shared" si="400"/>
        <v>-2.9400504310401754E-2</v>
      </c>
      <c r="L1017" s="15">
        <f t="shared" si="401"/>
        <v>0</v>
      </c>
      <c r="M1017" s="16">
        <f t="shared" si="402"/>
        <v>1.1879949619558738E-2</v>
      </c>
      <c r="O1017" s="13">
        <f t="shared" si="403"/>
        <v>-8.3900470505252067E-3</v>
      </c>
      <c r="Q1017" s="5">
        <f t="shared" si="404"/>
        <v>309653.48971577256</v>
      </c>
      <c r="R1017" s="6">
        <f t="shared" si="405"/>
        <v>145141.1565993726</v>
      </c>
      <c r="T1017" s="11">
        <f t="shared" si="406"/>
        <v>2.1334643940484561</v>
      </c>
      <c r="V1017" s="9">
        <v>45800</v>
      </c>
      <c r="W1017">
        <v>16637712.3759</v>
      </c>
      <c r="X1017">
        <v>5188195.0459000003</v>
      </c>
      <c r="Y1017">
        <v>514637.09879999998</v>
      </c>
      <c r="Z1017">
        <v>5427407.2281999998</v>
      </c>
      <c r="AC1017" s="24">
        <f t="shared" si="407"/>
        <v>2.7299553135888832E-3</v>
      </c>
      <c r="AE1017" s="5">
        <f t="shared" si="408"/>
        <v>64826.686735462463</v>
      </c>
      <c r="AF1017" s="6">
        <f t="shared" si="409"/>
        <v>145141.1565993726</v>
      </c>
      <c r="AH1017" s="1">
        <f t="shared" si="410"/>
        <v>45800</v>
      </c>
      <c r="AI1017">
        <f t="shared" si="411"/>
        <v>0.4466457912720167</v>
      </c>
      <c r="AJ1017">
        <f t="shared" ca="1" si="412"/>
        <v>0.41907161832350487</v>
      </c>
      <c r="AK1017">
        <f t="shared" ca="1" si="413"/>
        <v>0.43054742195017226</v>
      </c>
      <c r="AL1017">
        <f t="shared" ca="1" si="414"/>
        <v>0.44146162611595191</v>
      </c>
      <c r="AM1017">
        <f t="shared" ca="1" si="415"/>
        <v>0.45786012100051782</v>
      </c>
      <c r="AN1017">
        <f t="shared" ca="1" si="416"/>
        <v>0.46720966861134594</v>
      </c>
    </row>
    <row r="1018" spans="2:40">
      <c r="B1018" s="1">
        <v>45807</v>
      </c>
      <c r="C1018">
        <v>4270</v>
      </c>
      <c r="D1018">
        <v>3700</v>
      </c>
      <c r="E1018">
        <v>69.063999999999993</v>
      </c>
      <c r="F1018">
        <v>6474.0940000000001</v>
      </c>
      <c r="G1018">
        <v>2278992</v>
      </c>
      <c r="I1018" s="14">
        <f t="shared" si="398"/>
        <v>3.5252643948295859E-3</v>
      </c>
      <c r="J1018" s="15">
        <f t="shared" si="399"/>
        <v>-2.7595269382391541E-2</v>
      </c>
      <c r="K1018" s="15">
        <f t="shared" si="400"/>
        <v>-6.0609357997823743E-2</v>
      </c>
      <c r="L1018" s="15">
        <f t="shared" si="401"/>
        <v>-6.3800207395466102E-2</v>
      </c>
      <c r="M1018" s="16">
        <f t="shared" si="402"/>
        <v>-2.8522078074872725E-2</v>
      </c>
      <c r="O1018" s="13">
        <f t="shared" si="403"/>
        <v>-3.711989259521295E-2</v>
      </c>
      <c r="Q1018" s="5">
        <f t="shared" si="404"/>
        <v>298159.18543579022</v>
      </c>
      <c r="R1018" s="6">
        <f t="shared" si="405"/>
        <v>141001.42919896796</v>
      </c>
      <c r="T1018" s="11">
        <f t="shared" si="406"/>
        <v>2.114582718271997</v>
      </c>
      <c r="V1018" s="9">
        <v>45807</v>
      </c>
      <c r="W1018">
        <v>16696364.710899999</v>
      </c>
      <c r="X1018">
        <v>5045025.4060000004</v>
      </c>
      <c r="Y1018">
        <v>483446.97159999999</v>
      </c>
      <c r="Z1018">
        <v>5081137.1414999999</v>
      </c>
      <c r="AC1018" s="24">
        <f t="shared" si="407"/>
        <v>-1.6637123255183229E-2</v>
      </c>
      <c r="AE1018" s="5">
        <f t="shared" si="408"/>
        <v>63748.157158019429</v>
      </c>
      <c r="AF1018" s="6">
        <f t="shared" si="409"/>
        <v>141001.42919896796</v>
      </c>
      <c r="AH1018" s="1">
        <f t="shared" si="410"/>
        <v>45807</v>
      </c>
      <c r="AI1018">
        <f t="shared" si="411"/>
        <v>0.45211000711250965</v>
      </c>
      <c r="AJ1018">
        <f t="shared" ca="1" si="412"/>
        <v>0.41907161832350487</v>
      </c>
      <c r="AK1018">
        <f t="shared" ca="1" si="413"/>
        <v>0.43165974528149942</v>
      </c>
      <c r="AL1018">
        <f t="shared" ca="1" si="414"/>
        <v>0.44171663070576894</v>
      </c>
      <c r="AM1018">
        <f t="shared" ca="1" si="415"/>
        <v>0.45786012100051782</v>
      </c>
      <c r="AN1018">
        <f t="shared" ca="1" si="416"/>
        <v>0.46720966861134594</v>
      </c>
    </row>
    <row r="1019" spans="2:40">
      <c r="B1019" s="1">
        <v>45814</v>
      </c>
      <c r="C1019">
        <v>4117.5</v>
      </c>
      <c r="D1019">
        <v>3550</v>
      </c>
      <c r="E1019">
        <v>66.055999999999997</v>
      </c>
      <c r="F1019">
        <v>6390</v>
      </c>
      <c r="G1019">
        <v>2156779</v>
      </c>
      <c r="I1019" s="14">
        <f t="shared" si="398"/>
        <v>-3.5714285714285698E-2</v>
      </c>
      <c r="J1019" s="15">
        <f t="shared" si="399"/>
        <v>-4.0540540540540571E-2</v>
      </c>
      <c r="K1019" s="15">
        <f t="shared" si="400"/>
        <v>-4.3553805166222537E-2</v>
      </c>
      <c r="L1019" s="15">
        <f t="shared" si="401"/>
        <v>-1.2989307847553699E-2</v>
      </c>
      <c r="M1019" s="16">
        <f t="shared" si="402"/>
        <v>-5.36259012756517E-2</v>
      </c>
      <c r="O1019" s="13">
        <f t="shared" si="403"/>
        <v>-3.3199484817150626E-2</v>
      </c>
      <c r="Q1019" s="5">
        <f t="shared" si="404"/>
        <v>288260.4540858207</v>
      </c>
      <c r="R1019" s="6">
        <f t="shared" si="405"/>
        <v>133440.10047701831</v>
      </c>
      <c r="T1019" s="11">
        <f t="shared" si="406"/>
        <v>2.1602235988683649</v>
      </c>
      <c r="V1019" s="9">
        <v>45814</v>
      </c>
      <c r="W1019">
        <v>15741729.251800001</v>
      </c>
      <c r="X1019">
        <v>4826727.1156000001</v>
      </c>
      <c r="Y1019">
        <v>462393.63569999998</v>
      </c>
      <c r="Z1019">
        <v>4810143.1606000001</v>
      </c>
      <c r="AC1019" s="24">
        <f t="shared" si="407"/>
        <v>-3.2516078677587219E-2</v>
      </c>
      <c r="AE1019" s="5">
        <f t="shared" si="408"/>
        <v>61675.317064318071</v>
      </c>
      <c r="AF1019" s="6">
        <f t="shared" si="409"/>
        <v>133440.10047701831</v>
      </c>
      <c r="AH1019" s="1">
        <f t="shared" si="410"/>
        <v>45814</v>
      </c>
      <c r="AI1019">
        <f t="shared" si="411"/>
        <v>0.46219477386364893</v>
      </c>
      <c r="AJ1019">
        <f t="shared" ca="1" si="412"/>
        <v>0.41907161832350487</v>
      </c>
      <c r="AK1019">
        <f t="shared" ca="1" si="413"/>
        <v>0.43165974528149942</v>
      </c>
      <c r="AL1019">
        <f t="shared" ca="1" si="414"/>
        <v>0.44241887593474838</v>
      </c>
      <c r="AM1019">
        <f t="shared" ca="1" si="415"/>
        <v>0.45786012100051782</v>
      </c>
      <c r="AN1019">
        <f t="shared" ca="1" si="416"/>
        <v>0.46720966861134594</v>
      </c>
    </row>
    <row r="1020" spans="2:40">
      <c r="B1020" s="1">
        <v>45821</v>
      </c>
      <c r="C1020">
        <v>4325</v>
      </c>
      <c r="D1020">
        <v>3565</v>
      </c>
      <c r="E1020">
        <v>61.6</v>
      </c>
      <c r="F1020">
        <v>6400</v>
      </c>
      <c r="G1020">
        <v>2127156</v>
      </c>
      <c r="I1020" s="14">
        <f t="shared" si="398"/>
        <v>5.0394656952033934E-2</v>
      </c>
      <c r="J1020" s="15">
        <f t="shared" si="399"/>
        <v>4.2253521126760507E-3</v>
      </c>
      <c r="K1020" s="15">
        <f t="shared" si="400"/>
        <v>-6.7457914496790505E-2</v>
      </c>
      <c r="L1020" s="15">
        <f t="shared" si="401"/>
        <v>1.5649452269170805E-3</v>
      </c>
      <c r="M1020" s="16">
        <f t="shared" si="402"/>
        <v>-1.3734833286117909E-2</v>
      </c>
      <c r="O1020" s="13">
        <f t="shared" si="403"/>
        <v>-2.8182400512908601E-3</v>
      </c>
      <c r="Q1020" s="5">
        <f t="shared" si="404"/>
        <v>287448.06692891277</v>
      </c>
      <c r="R1020" s="6">
        <f t="shared" si="405"/>
        <v>131607.32294328362</v>
      </c>
      <c r="T1020" s="11">
        <f t="shared" si="406"/>
        <v>2.1841342905575929</v>
      </c>
      <c r="V1020" s="9">
        <v>45821</v>
      </c>
      <c r="W1020">
        <v>16535028.2973</v>
      </c>
      <c r="X1020">
        <v>4847121.7372000003</v>
      </c>
      <c r="Y1020">
        <v>431203.5085</v>
      </c>
      <c r="Z1020">
        <v>4817670.7712000003</v>
      </c>
      <c r="AC1020" s="24">
        <f t="shared" si="407"/>
        <v>3.0572709118638578E-2</v>
      </c>
      <c r="AE1020" s="5">
        <f t="shared" si="408"/>
        <v>63560.898592725272</v>
      </c>
      <c r="AF1020" s="6">
        <f t="shared" si="409"/>
        <v>131607.32294328362</v>
      </c>
      <c r="AH1020" s="1">
        <f t="shared" si="410"/>
        <v>45821</v>
      </c>
      <c r="AI1020">
        <f t="shared" si="411"/>
        <v>0.48295867715595842</v>
      </c>
      <c r="AJ1020">
        <f t="shared" ca="1" si="412"/>
        <v>0.41907161832350487</v>
      </c>
      <c r="AK1020">
        <f t="shared" ca="1" si="413"/>
        <v>0.43228517349554385</v>
      </c>
      <c r="AL1020">
        <f t="shared" ca="1" si="414"/>
        <v>0.44292213990936019</v>
      </c>
      <c r="AM1020">
        <f t="shared" ca="1" si="415"/>
        <v>0.46010102936855474</v>
      </c>
      <c r="AN1020">
        <f t="shared" ca="1" si="416"/>
        <v>0.46720966861134594</v>
      </c>
    </row>
    <row r="1021" spans="2:40">
      <c r="B1021" s="1">
        <v>45828</v>
      </c>
      <c r="C1021">
        <v>4157.5</v>
      </c>
      <c r="D1021">
        <v>3430</v>
      </c>
      <c r="E1021">
        <v>57.924999999999997</v>
      </c>
      <c r="F1021">
        <v>6620</v>
      </c>
      <c r="G1021">
        <v>2064099</v>
      </c>
      <c r="I1021" s="14">
        <f t="shared" si="398"/>
        <v>-3.8728323699421918E-2</v>
      </c>
      <c r="J1021" s="15">
        <f t="shared" si="399"/>
        <v>-3.7868162692847096E-2</v>
      </c>
      <c r="K1021" s="15">
        <f t="shared" si="400"/>
        <v>-5.9659090909090939E-2</v>
      </c>
      <c r="L1021" s="15">
        <f t="shared" si="401"/>
        <v>3.4375000000000044E-2</v>
      </c>
      <c r="M1021" s="16">
        <f t="shared" si="402"/>
        <v>-2.9643806096026792E-2</v>
      </c>
      <c r="O1021" s="13">
        <f t="shared" si="403"/>
        <v>-2.5470144325339977E-2</v>
      </c>
      <c r="Q1021" s="5">
        <f t="shared" si="404"/>
        <v>280126.72317819338</v>
      </c>
      <c r="R1021" s="6">
        <f t="shared" si="405"/>
        <v>127705.98098113574</v>
      </c>
      <c r="T1021" s="11">
        <f t="shared" si="406"/>
        <v>2.1935286117850086</v>
      </c>
      <c r="V1021" s="9">
        <v>45828</v>
      </c>
      <c r="W1021">
        <v>15894654.369000001</v>
      </c>
      <c r="X1021">
        <v>4663570.1425999999</v>
      </c>
      <c r="Y1021">
        <v>405471.65360000002</v>
      </c>
      <c r="Z1021">
        <v>4983278.2039999999</v>
      </c>
      <c r="AC1021" s="24">
        <f t="shared" si="407"/>
        <v>-2.5685955271440328E-2</v>
      </c>
      <c r="AE1021" s="5">
        <f t="shared" si="408"/>
        <v>61928.276194459977</v>
      </c>
      <c r="AF1021" s="6">
        <f t="shared" si="409"/>
        <v>127705.98098113574</v>
      </c>
      <c r="AH1021" s="1">
        <f t="shared" si="410"/>
        <v>45828</v>
      </c>
      <c r="AI1021">
        <f t="shared" si="411"/>
        <v>0.48492855008574576</v>
      </c>
      <c r="AJ1021">
        <f t="shared" ca="1" si="412"/>
        <v>0.41907161832350487</v>
      </c>
      <c r="AK1021">
        <f t="shared" ca="1" si="413"/>
        <v>0.43330411362054178</v>
      </c>
      <c r="AL1021">
        <f t="shared" ca="1" si="414"/>
        <v>0.44345794945728029</v>
      </c>
      <c r="AM1021">
        <f t="shared" ca="1" si="415"/>
        <v>0.46022521443255926</v>
      </c>
      <c r="AN1021">
        <f t="shared" ca="1" si="416"/>
        <v>0.46778522356733854</v>
      </c>
    </row>
    <row r="1022" spans="2:40">
      <c r="B1022" s="1">
        <v>45835</v>
      </c>
      <c r="C1022">
        <v>4010</v>
      </c>
      <c r="D1022">
        <v>3390</v>
      </c>
      <c r="E1022">
        <v>55.362000000000002</v>
      </c>
      <c r="F1022">
        <v>6280</v>
      </c>
      <c r="G1022">
        <v>2041078</v>
      </c>
      <c r="I1022" s="14">
        <f t="shared" si="398"/>
        <v>-3.5478051713770276E-2</v>
      </c>
      <c r="J1022" s="15">
        <f t="shared" si="399"/>
        <v>-1.1661807580174877E-2</v>
      </c>
      <c r="K1022" s="15">
        <f t="shared" si="400"/>
        <v>-4.4246870953819517E-2</v>
      </c>
      <c r="L1022" s="15">
        <f t="shared" si="401"/>
        <v>-5.1359516616314216E-2</v>
      </c>
      <c r="M1022" s="16">
        <f t="shared" si="402"/>
        <v>-1.1153050313962631E-2</v>
      </c>
      <c r="O1022" s="13">
        <f t="shared" si="403"/>
        <v>-3.5686561716019721E-2</v>
      </c>
      <c r="Q1022" s="5">
        <f t="shared" si="404"/>
        <v>270129.96358318842</v>
      </c>
      <c r="R1022" s="6">
        <f t="shared" si="405"/>
        <v>126281.66974985918</v>
      </c>
      <c r="T1022" s="11">
        <f t="shared" si="406"/>
        <v>2.1391066820565987</v>
      </c>
      <c r="V1022" s="9">
        <v>45835</v>
      </c>
      <c r="W1022">
        <v>15330742.999299999</v>
      </c>
      <c r="X1022">
        <v>4609184.4850000003</v>
      </c>
      <c r="Y1022">
        <v>387537.33049999998</v>
      </c>
      <c r="Z1022">
        <v>4727339.4441999998</v>
      </c>
      <c r="AC1022" s="24">
        <f t="shared" si="407"/>
        <v>-3.4384611719079972E-2</v>
      </c>
      <c r="AE1022" s="5">
        <f t="shared" si="408"/>
        <v>59798.896463081524</v>
      </c>
      <c r="AF1022" s="6">
        <f t="shared" si="409"/>
        <v>126281.66974985918</v>
      </c>
      <c r="AH1022" s="1">
        <f t="shared" si="410"/>
        <v>45835</v>
      </c>
      <c r="AI1022">
        <f t="shared" si="411"/>
        <v>0.47353583921983422</v>
      </c>
      <c r="AJ1022">
        <f t="shared" ca="1" si="412"/>
        <v>0.41907161832350487</v>
      </c>
      <c r="AK1022">
        <f t="shared" ca="1" si="413"/>
        <v>0.43553656331092921</v>
      </c>
      <c r="AL1022">
        <f t="shared" ca="1" si="414"/>
        <v>0.44404945598891071</v>
      </c>
      <c r="AM1022">
        <f t="shared" ca="1" si="415"/>
        <v>0.46054896159780251</v>
      </c>
      <c r="AN1022">
        <f t="shared" ca="1" si="416"/>
        <v>0.47385781781656633</v>
      </c>
    </row>
    <row r="1023" spans="2:40">
      <c r="B1023" s="1">
        <v>45842</v>
      </c>
      <c r="C1023">
        <v>3997.5</v>
      </c>
      <c r="D1023">
        <v>3620</v>
      </c>
      <c r="E1023">
        <v>53.023000000000003</v>
      </c>
      <c r="F1023">
        <v>6760</v>
      </c>
      <c r="G1023">
        <v>2078697</v>
      </c>
      <c r="I1023" s="14">
        <f t="shared" si="398"/>
        <v>-3.1172069825435855E-3</v>
      </c>
      <c r="J1023" s="15">
        <f t="shared" si="399"/>
        <v>6.7846607669616477E-2</v>
      </c>
      <c r="K1023" s="15">
        <f t="shared" si="400"/>
        <v>-4.2249196199559247E-2</v>
      </c>
      <c r="L1023" s="15">
        <f t="shared" si="401"/>
        <v>7.6433121019108263E-2</v>
      </c>
      <c r="M1023" s="16">
        <f t="shared" si="402"/>
        <v>1.8430946784003366E-2</v>
      </c>
      <c r="O1023" s="13">
        <f t="shared" si="403"/>
        <v>2.4728331376655477E-2</v>
      </c>
      <c r="Q1023" s="5">
        <f t="shared" si="404"/>
        <v>276809.8268374374</v>
      </c>
      <c r="R1023" s="6">
        <f t="shared" si="405"/>
        <v>128609.16048481392</v>
      </c>
      <c r="T1023" s="11">
        <f t="shared" si="406"/>
        <v>2.1523336735420404</v>
      </c>
      <c r="V1023" s="9">
        <v>45842</v>
      </c>
      <c r="W1023">
        <v>15722678.9002</v>
      </c>
      <c r="X1023">
        <v>4921902.0164000001</v>
      </c>
      <c r="Y1023">
        <v>371162.51370000001</v>
      </c>
      <c r="Z1023">
        <v>5088664.7521000002</v>
      </c>
      <c r="AC1023" s="24">
        <f t="shared" si="407"/>
        <v>2.434186246785772E-2</v>
      </c>
      <c r="AE1023" s="5">
        <f t="shared" si="408"/>
        <v>61254.512976515522</v>
      </c>
      <c r="AF1023" s="6">
        <f t="shared" si="409"/>
        <v>128609.16048481392</v>
      </c>
      <c r="AH1023" s="1">
        <f t="shared" si="410"/>
        <v>45842</v>
      </c>
      <c r="AI1023">
        <f t="shared" si="411"/>
        <v>0.47628421448057284</v>
      </c>
      <c r="AJ1023">
        <f t="shared" ca="1" si="412"/>
        <v>0.41907161832350487</v>
      </c>
      <c r="AK1023">
        <f t="shared" ca="1" si="413"/>
        <v>0.43672045429345785</v>
      </c>
      <c r="AL1023">
        <f t="shared" ca="1" si="414"/>
        <v>0.44453754042686489</v>
      </c>
      <c r="AM1023">
        <f t="shared" ca="1" si="415"/>
        <v>0.46107965266104911</v>
      </c>
      <c r="AN1023">
        <f t="shared" ca="1" si="416"/>
        <v>0.47442684450367723</v>
      </c>
    </row>
    <row r="1024" spans="2:40">
      <c r="B1024" s="1">
        <v>45849</v>
      </c>
      <c r="C1024">
        <v>3945</v>
      </c>
      <c r="D1024">
        <v>3495</v>
      </c>
      <c r="E1024">
        <v>50.35</v>
      </c>
      <c r="F1024">
        <v>6290</v>
      </c>
      <c r="G1024">
        <v>2007433</v>
      </c>
      <c r="I1024" s="14">
        <f t="shared" ref="I1024:I1085" si="417">+C1024/C1023-1</f>
        <v>-1.3133208255159512E-2</v>
      </c>
      <c r="J1024" s="15">
        <f t="shared" ref="J1024:J1085" si="418">+D1024/D1023-1</f>
        <v>-3.4530386740331487E-2</v>
      </c>
      <c r="K1024" s="15">
        <f t="shared" ref="K1024:K1085" si="419">+E1024/E1023-1</f>
        <v>-5.0412085321464351E-2</v>
      </c>
      <c r="L1024" s="15">
        <f t="shared" ref="L1024:L1085" si="420">+F1024/F1023-1</f>
        <v>-6.9526627218934878E-2</v>
      </c>
      <c r="M1024" s="16">
        <f t="shared" ref="M1024:M1085" si="421">+G1024/G1023-1</f>
        <v>-3.428301479243967E-2</v>
      </c>
      <c r="O1024" s="13">
        <f t="shared" ref="O1024:O1085" si="422">+AVERAGE(I1024:L1024)</f>
        <v>-4.1900576883972557E-2</v>
      </c>
      <c r="Q1024" s="5">
        <f t="shared" ref="Q1024:Q1085" si="423">+Q1023*(1+O1024)</f>
        <v>265211.33540579624</v>
      </c>
      <c r="R1024" s="6">
        <f t="shared" ref="R1024:R1085" si="424">+R1023*(1+M1024)</f>
        <v>124200.0507334698</v>
      </c>
      <c r="T1024" s="11">
        <f t="shared" ref="T1024:T1085" si="425">+Q1024/R1024</f>
        <v>2.1353560955859279</v>
      </c>
      <c r="V1024" s="9">
        <v>45849</v>
      </c>
      <c r="W1024">
        <v>15516189.683900001</v>
      </c>
      <c r="X1024">
        <v>4751946.8362999996</v>
      </c>
      <c r="Y1024">
        <v>352448.4374</v>
      </c>
      <c r="Z1024">
        <v>4734867.0548</v>
      </c>
      <c r="AC1024" s="24">
        <f t="shared" ref="AC1024:AC1085" si="426">+SUMPRODUCT(I1024:L1024,W1023:Z1023)/SUM(W1023:AA1023)</f>
        <v>-2.8690678018311027E-2</v>
      </c>
      <c r="AE1024" s="5">
        <f t="shared" ref="AE1024:AE1085" si="427">+AE1023*(1+AC1024)</f>
        <v>59497.079467537857</v>
      </c>
      <c r="AF1024" s="6">
        <f t="shared" ref="AF1024:AF1085" si="428">+AF1023*(1+M1024)</f>
        <v>124200.0507334698</v>
      </c>
      <c r="AH1024" s="1">
        <f t="shared" ref="AH1024:AH1085" si="429">+B1024</f>
        <v>45849</v>
      </c>
      <c r="AI1024">
        <f t="shared" ref="AI1024:AI1085" si="430">+(AE1024/$AE$6)/(AF1024/$AF$6)</f>
        <v>0.47904231210997728</v>
      </c>
      <c r="AJ1024">
        <f t="shared" ref="AJ1024:AJ1085" ca="1" si="431">+_xlfn.PERCENTILE.INC(OFFSET(AI1024,-52,0,52,1),0.1)</f>
        <v>0.41907161832350487</v>
      </c>
      <c r="AK1024">
        <f t="shared" ref="AK1024:AK1085" ca="1" si="432">+_xlfn.PERCENTILE.INC(OFFSET(AI1024,-52,0,52,1),0.25)</f>
        <v>0.43683530739040749</v>
      </c>
      <c r="AL1024">
        <f t="shared" ref="AL1024:AL1085" ca="1" si="433">+_xlfn.PERCENTILE.INC(OFFSET(AI1024,-52,0,52,1),0.5)</f>
        <v>0.44579911221255125</v>
      </c>
      <c r="AM1024">
        <f t="shared" ref="AM1024:AM1085" ca="1" si="434">+_xlfn.PERCENTILE.INC(OFFSET(AI1024,-52,0,52,1),0.75)</f>
        <v>0.46216636184046944</v>
      </c>
      <c r="AN1024">
        <f t="shared" ref="AN1024:AN1085" ca="1" si="435">+_xlfn.PERCENTILE.INC(OFFSET(AI1024,-52,0,52,1),0.9)</f>
        <v>0.47610837754159263</v>
      </c>
    </row>
    <row r="1025" spans="2:40">
      <c r="B1025" s="1">
        <v>45856</v>
      </c>
      <c r="C1025">
        <v>3992.5</v>
      </c>
      <c r="D1025">
        <v>3695</v>
      </c>
      <c r="E1025">
        <v>51.018000000000001</v>
      </c>
      <c r="F1025">
        <v>6730</v>
      </c>
      <c r="G1025">
        <v>2075286</v>
      </c>
      <c r="I1025" s="14">
        <f t="shared" si="417"/>
        <v>1.2040557667934104E-2</v>
      </c>
      <c r="J1025" s="15">
        <f t="shared" si="418"/>
        <v>5.7224606580829729E-2</v>
      </c>
      <c r="K1025" s="15">
        <f t="shared" si="419"/>
        <v>1.3267130089374302E-2</v>
      </c>
      <c r="L1025" s="15">
        <f t="shared" si="420"/>
        <v>6.9952305246422819E-2</v>
      </c>
      <c r="M1025" s="16">
        <f t="shared" si="421"/>
        <v>3.3800879033073494E-2</v>
      </c>
      <c r="O1025" s="13">
        <f t="shared" si="422"/>
        <v>3.8121149896140238E-2</v>
      </c>
      <c r="Q1025" s="5">
        <f t="shared" si="423"/>
        <v>275321.49647695612</v>
      </c>
      <c r="R1025" s="6">
        <f t="shared" si="424"/>
        <v>128398.12162421341</v>
      </c>
      <c r="T1025" s="11">
        <f t="shared" si="425"/>
        <v>2.144279783802038</v>
      </c>
      <c r="V1025" s="9">
        <v>45856</v>
      </c>
      <c r="W1025">
        <v>15703013.260500001</v>
      </c>
      <c r="X1025">
        <v>5023875.1244999999</v>
      </c>
      <c r="Y1025">
        <v>357126.95640000002</v>
      </c>
      <c r="Z1025">
        <v>5066081.9203000003</v>
      </c>
      <c r="AC1025" s="24">
        <f t="shared" si="426"/>
        <v>3.1340112149239305E-2</v>
      </c>
      <c r="AE1025" s="5">
        <f t="shared" si="427"/>
        <v>61361.724610602701</v>
      </c>
      <c r="AF1025" s="6">
        <f t="shared" si="428"/>
        <v>128398.12162421341</v>
      </c>
      <c r="AH1025" s="1">
        <f t="shared" si="429"/>
        <v>45856</v>
      </c>
      <c r="AI1025">
        <f t="shared" si="430"/>
        <v>0.47790204275878645</v>
      </c>
      <c r="AJ1025">
        <f t="shared" ca="1" si="431"/>
        <v>0.41907161832350487</v>
      </c>
      <c r="AK1025">
        <f t="shared" ca="1" si="432"/>
        <v>0.43683530739040749</v>
      </c>
      <c r="AL1025">
        <f t="shared" ca="1" si="433"/>
        <v>0.44579911221255125</v>
      </c>
      <c r="AM1025">
        <f t="shared" ca="1" si="434"/>
        <v>0.46239535675309529</v>
      </c>
      <c r="AN1025">
        <f t="shared" ca="1" si="435"/>
        <v>0.47632959032132505</v>
      </c>
    </row>
    <row r="1026" spans="2:40">
      <c r="B1026" s="1">
        <v>45863</v>
      </c>
      <c r="C1026">
        <v>4285</v>
      </c>
      <c r="D1026">
        <v>3840</v>
      </c>
      <c r="E1026">
        <v>51.686</v>
      </c>
      <c r="F1026">
        <v>7150</v>
      </c>
      <c r="G1026">
        <v>2197099</v>
      </c>
      <c r="I1026" s="14">
        <f t="shared" si="417"/>
        <v>7.3262366938008805E-2</v>
      </c>
      <c r="J1026" s="15">
        <f t="shared" si="418"/>
        <v>3.9242219215155583E-2</v>
      </c>
      <c r="K1026" s="15">
        <f t="shared" si="419"/>
        <v>1.309341800933006E-2</v>
      </c>
      <c r="L1026" s="15">
        <f t="shared" si="420"/>
        <v>6.2407132243684993E-2</v>
      </c>
      <c r="M1026" s="16">
        <f t="shared" si="421"/>
        <v>5.8696969959803225E-2</v>
      </c>
      <c r="O1026" s="13">
        <f t="shared" si="422"/>
        <v>4.700128410154486E-2</v>
      </c>
      <c r="Q1026" s="5">
        <f t="shared" si="423"/>
        <v>288261.96035213198</v>
      </c>
      <c r="R1026" s="6">
        <f t="shared" si="424"/>
        <v>135934.70231208502</v>
      </c>
      <c r="T1026" s="11">
        <f t="shared" si="425"/>
        <v>2.1205913975544464</v>
      </c>
      <c r="V1026" s="9">
        <v>45863</v>
      </c>
      <c r="W1026">
        <v>16853453.180100001</v>
      </c>
      <c r="X1026">
        <v>5221023.1333999997</v>
      </c>
      <c r="Y1026">
        <v>361805.4755</v>
      </c>
      <c r="Z1026">
        <v>5382241.5647</v>
      </c>
      <c r="AC1026" s="24">
        <f t="shared" si="426"/>
        <v>6.3801811849932319E-2</v>
      </c>
      <c r="AE1026" s="5">
        <f t="shared" si="427"/>
        <v>65276.71381899574</v>
      </c>
      <c r="AF1026" s="6">
        <f t="shared" si="428"/>
        <v>135934.70231208502</v>
      </c>
      <c r="AH1026" s="1">
        <f t="shared" si="429"/>
        <v>45863</v>
      </c>
      <c r="AI1026">
        <f t="shared" si="430"/>
        <v>0.48020639843040608</v>
      </c>
      <c r="AJ1026">
        <f t="shared" ca="1" si="431"/>
        <v>0.41907161832350487</v>
      </c>
      <c r="AK1026">
        <f t="shared" ca="1" si="432"/>
        <v>0.43783823702853719</v>
      </c>
      <c r="AL1026">
        <f t="shared" ca="1" si="433"/>
        <v>0.4480074487673763</v>
      </c>
      <c r="AM1026">
        <f t="shared" ca="1" si="434"/>
        <v>0.46397731039101542</v>
      </c>
      <c r="AN1026">
        <f t="shared" ca="1" si="435"/>
        <v>0.47774530169104867</v>
      </c>
    </row>
    <row r="1027" spans="2:40">
      <c r="B1027" s="1">
        <v>45870</v>
      </c>
      <c r="C1027">
        <v>4517.5</v>
      </c>
      <c r="D1027">
        <v>4065</v>
      </c>
      <c r="E1027">
        <v>55.808</v>
      </c>
      <c r="F1027">
        <v>7710</v>
      </c>
      <c r="G1027">
        <v>2278849</v>
      </c>
      <c r="I1027" s="14">
        <f t="shared" si="417"/>
        <v>5.425904317386232E-2</v>
      </c>
      <c r="J1027" s="15">
        <f t="shared" si="418"/>
        <v>5.859375E-2</v>
      </c>
      <c r="K1027" s="15">
        <f t="shared" si="419"/>
        <v>7.9750802925356856E-2</v>
      </c>
      <c r="L1027" s="15">
        <f t="shared" si="420"/>
        <v>7.8321678321678245E-2</v>
      </c>
      <c r="M1027" s="16">
        <f t="shared" si="421"/>
        <v>3.7208154935212345E-2</v>
      </c>
      <c r="O1027" s="13">
        <f t="shared" si="422"/>
        <v>6.7731318605224355E-2</v>
      </c>
      <c r="Q1027" s="5">
        <f t="shared" si="423"/>
        <v>307786.32303050882</v>
      </c>
      <c r="R1027" s="6">
        <f t="shared" si="424"/>
        <v>140992.58177678505</v>
      </c>
      <c r="T1027" s="11">
        <f t="shared" si="425"/>
        <v>2.1829965743714537</v>
      </c>
      <c r="V1027" s="9">
        <v>45870</v>
      </c>
      <c r="W1027">
        <v>17767905.423799999</v>
      </c>
      <c r="X1027">
        <v>5526942.4577000001</v>
      </c>
      <c r="Y1027">
        <v>390656.3432</v>
      </c>
      <c r="Z1027">
        <v>5803787.7571999999</v>
      </c>
      <c r="AC1027" s="24">
        <f t="shared" si="426"/>
        <v>6.0059695346196866E-2</v>
      </c>
      <c r="AE1027" s="5">
        <f t="shared" si="427"/>
        <v>69197.213364165509</v>
      </c>
      <c r="AF1027" s="6">
        <f t="shared" si="428"/>
        <v>140992.58177678505</v>
      </c>
      <c r="AH1027" s="1">
        <f t="shared" si="429"/>
        <v>45870</v>
      </c>
      <c r="AI1027">
        <f t="shared" si="430"/>
        <v>0.49078619947336183</v>
      </c>
      <c r="AJ1027">
        <f t="shared" ca="1" si="431"/>
        <v>0.41907161832350487</v>
      </c>
      <c r="AK1027">
        <f t="shared" ca="1" si="432"/>
        <v>0.43852596079849648</v>
      </c>
      <c r="AL1027">
        <f t="shared" ca="1" si="433"/>
        <v>0.45004528877867134</v>
      </c>
      <c r="AM1027">
        <f t="shared" ca="1" si="434"/>
        <v>0.46699896510853284</v>
      </c>
      <c r="AN1027">
        <f t="shared" ca="1" si="435"/>
        <v>0.47855971070378628</v>
      </c>
    </row>
    <row r="1028" spans="2:40">
      <c r="B1028" s="1">
        <v>45877</v>
      </c>
      <c r="C1028">
        <v>4572.5</v>
      </c>
      <c r="D1028">
        <v>3980</v>
      </c>
      <c r="E1028">
        <v>60.709000000000003</v>
      </c>
      <c r="F1028">
        <v>7550</v>
      </c>
      <c r="G1028">
        <v>2300926</v>
      </c>
      <c r="I1028" s="14">
        <f t="shared" si="417"/>
        <v>1.2174875484227909E-2</v>
      </c>
      <c r="J1028" s="15">
        <f t="shared" si="418"/>
        <v>-2.0910209102091071E-2</v>
      </c>
      <c r="K1028" s="15">
        <f t="shared" si="419"/>
        <v>8.7818950688073549E-2</v>
      </c>
      <c r="L1028" s="15">
        <f t="shared" si="420"/>
        <v>-2.0752269779507171E-2</v>
      </c>
      <c r="M1028" s="16">
        <f t="shared" si="421"/>
        <v>9.6877853688419613E-3</v>
      </c>
      <c r="O1028" s="13">
        <f t="shared" si="422"/>
        <v>1.4582836822675804E-2</v>
      </c>
      <c r="Q1028" s="5">
        <f t="shared" si="423"/>
        <v>312274.72075551416</v>
      </c>
      <c r="R1028" s="6">
        <f t="shared" si="424"/>
        <v>142358.48764763743</v>
      </c>
      <c r="T1028" s="11">
        <f t="shared" si="425"/>
        <v>2.1935799256904835</v>
      </c>
      <c r="V1028" s="9">
        <v>45877</v>
      </c>
      <c r="W1028">
        <v>17984227.459899999</v>
      </c>
      <c r="X1028">
        <v>5411372.9352000002</v>
      </c>
      <c r="Y1028">
        <v>424965.48310000001</v>
      </c>
      <c r="Z1028">
        <v>5683345.9879000001</v>
      </c>
      <c r="AC1028" s="24">
        <f t="shared" si="426"/>
        <v>4.956977106331139E-4</v>
      </c>
      <c r="AE1028" s="5">
        <f t="shared" si="427"/>
        <v>69231.514264412326</v>
      </c>
      <c r="AF1028" s="6">
        <f t="shared" si="428"/>
        <v>142358.48764763743</v>
      </c>
      <c r="AH1028" s="1">
        <f t="shared" si="429"/>
        <v>45877</v>
      </c>
      <c r="AI1028">
        <f t="shared" si="430"/>
        <v>0.48631813535258001</v>
      </c>
      <c r="AJ1028">
        <f t="shared" ca="1" si="431"/>
        <v>0.41907161832350487</v>
      </c>
      <c r="AK1028">
        <f t="shared" ca="1" si="432"/>
        <v>0.43897531647023175</v>
      </c>
      <c r="AL1028">
        <f t="shared" ca="1" si="433"/>
        <v>0.45141573920355826</v>
      </c>
      <c r="AM1028">
        <f t="shared" ca="1" si="434"/>
        <v>0.46739295648832313</v>
      </c>
      <c r="AN1028">
        <f t="shared" ca="1" si="435"/>
        <v>0.47900135939096927</v>
      </c>
    </row>
    <row r="1029" spans="2:40">
      <c r="B1029" s="1">
        <v>45884</v>
      </c>
      <c r="C1029">
        <v>4292.5</v>
      </c>
      <c r="D1029">
        <v>3910</v>
      </c>
      <c r="E1029">
        <v>58.8</v>
      </c>
      <c r="F1029">
        <v>7350</v>
      </c>
      <c r="G1029">
        <v>2188543</v>
      </c>
      <c r="I1029" s="14">
        <f t="shared" si="417"/>
        <v>-6.1235647895024559E-2</v>
      </c>
      <c r="J1029" s="15">
        <f t="shared" si="418"/>
        <v>-1.7587939698492483E-2</v>
      </c>
      <c r="K1029" s="15">
        <f t="shared" si="419"/>
        <v>-3.144509051376243E-2</v>
      </c>
      <c r="L1029" s="15">
        <f t="shared" si="420"/>
        <v>-2.6490066225165587E-2</v>
      </c>
      <c r="M1029" s="16">
        <f t="shared" si="421"/>
        <v>-4.8842509494003705E-2</v>
      </c>
      <c r="O1029" s="13">
        <f t="shared" si="422"/>
        <v>-3.4189686083111265E-2</v>
      </c>
      <c r="Q1029" s="5">
        <f t="shared" si="423"/>
        <v>301598.1460811919</v>
      </c>
      <c r="R1029" s="6">
        <f t="shared" si="424"/>
        <v>135405.34186315569</v>
      </c>
      <c r="T1029" s="11">
        <f t="shared" si="425"/>
        <v>2.2273725831732336</v>
      </c>
      <c r="V1029" s="9">
        <v>45884</v>
      </c>
      <c r="W1029">
        <v>16882951.6395</v>
      </c>
      <c r="X1029">
        <v>5316198.0343000004</v>
      </c>
      <c r="Y1029">
        <v>411600</v>
      </c>
      <c r="Z1029">
        <v>5532793.7763</v>
      </c>
      <c r="AC1029" s="24">
        <f t="shared" si="426"/>
        <v>-4.6107987887300639E-2</v>
      </c>
      <c r="AE1029" s="5">
        <f t="shared" si="427"/>
        <v>66039.388443289325</v>
      </c>
      <c r="AF1029" s="6">
        <f t="shared" si="428"/>
        <v>135405.34186315569</v>
      </c>
      <c r="AH1029" s="1">
        <f t="shared" si="429"/>
        <v>45884</v>
      </c>
      <c r="AI1029">
        <f t="shared" si="430"/>
        <v>0.48771627126816403</v>
      </c>
      <c r="AJ1029">
        <f t="shared" ca="1" si="431"/>
        <v>0.41907161832350487</v>
      </c>
      <c r="AK1029">
        <f t="shared" ca="1" si="432"/>
        <v>0.43897531647023175</v>
      </c>
      <c r="AL1029">
        <f t="shared" ca="1" si="433"/>
        <v>0.452408060645481</v>
      </c>
      <c r="AM1029">
        <f t="shared" ca="1" si="434"/>
        <v>0.46926813906650272</v>
      </c>
      <c r="AN1029">
        <f t="shared" ca="1" si="435"/>
        <v>0.4800899897983632</v>
      </c>
    </row>
    <row r="1030" spans="2:40">
      <c r="B1030" s="1">
        <v>45891</v>
      </c>
      <c r="C1030">
        <v>4250</v>
      </c>
      <c r="D1030">
        <v>3750</v>
      </c>
      <c r="E1030">
        <v>52.1</v>
      </c>
      <c r="F1030">
        <v>7420</v>
      </c>
      <c r="G1030">
        <v>2106200</v>
      </c>
      <c r="I1030" s="14">
        <f t="shared" si="417"/>
        <v>-9.9009900990099098E-3</v>
      </c>
      <c r="J1030" s="15">
        <f t="shared" si="418"/>
        <v>-4.0920716112532007E-2</v>
      </c>
      <c r="K1030" s="15">
        <f t="shared" si="419"/>
        <v>-0.11394557823129248</v>
      </c>
      <c r="L1030" s="15">
        <f t="shared" si="420"/>
        <v>9.52380952380949E-3</v>
      </c>
      <c r="M1030" s="16">
        <f t="shared" si="421"/>
        <v>-3.7624574888407536E-2</v>
      </c>
      <c r="O1030" s="13">
        <f t="shared" si="422"/>
        <v>-3.8810868729756226E-2</v>
      </c>
      <c r="Q1030" s="5">
        <f t="shared" si="423"/>
        <v>289892.86002449691</v>
      </c>
      <c r="R1030" s="6">
        <f t="shared" si="424"/>
        <v>130310.77343793496</v>
      </c>
      <c r="T1030" s="11">
        <f t="shared" si="425"/>
        <v>2.224626961964649</v>
      </c>
      <c r="V1030" s="9">
        <v>45891</v>
      </c>
      <c r="W1030">
        <v>16715793.702500001</v>
      </c>
      <c r="X1030">
        <v>5098655.4036999997</v>
      </c>
      <c r="Y1030">
        <v>364700</v>
      </c>
      <c r="Z1030">
        <v>5585487.0504000001</v>
      </c>
      <c r="AC1030" s="24">
        <f t="shared" si="426"/>
        <v>-1.3463382611936078E-2</v>
      </c>
      <c r="AE1030" s="5">
        <f t="shared" si="427"/>
        <v>65150.274889219058</v>
      </c>
      <c r="AF1030" s="6">
        <f t="shared" si="428"/>
        <v>130310.77343793496</v>
      </c>
      <c r="AH1030" s="1">
        <f t="shared" si="429"/>
        <v>45891</v>
      </c>
      <c r="AI1030">
        <f t="shared" si="430"/>
        <v>0.4999607720097613</v>
      </c>
      <c r="AJ1030">
        <f t="shared" ca="1" si="431"/>
        <v>0.41907161832350487</v>
      </c>
      <c r="AK1030">
        <f t="shared" ca="1" si="432"/>
        <v>0.4402175670039018</v>
      </c>
      <c r="AL1030">
        <f t="shared" ca="1" si="433"/>
        <v>0.45452222889468047</v>
      </c>
      <c r="AM1030">
        <f t="shared" ca="1" si="434"/>
        <v>0.47378334068756839</v>
      </c>
      <c r="AN1030">
        <f t="shared" ca="1" si="435"/>
        <v>0.48268344928340318</v>
      </c>
    </row>
    <row r="1031" spans="2:40">
      <c r="B1031" s="1">
        <v>45898</v>
      </c>
      <c r="C1031">
        <v>4130</v>
      </c>
      <c r="D1031">
        <v>3645</v>
      </c>
      <c r="E1031">
        <v>42.35</v>
      </c>
      <c r="F1031">
        <v>7360</v>
      </c>
      <c r="G1031">
        <v>1984845</v>
      </c>
      <c r="I1031" s="14">
        <f t="shared" si="417"/>
        <v>-2.8235294117647025E-2</v>
      </c>
      <c r="J1031" s="15">
        <f t="shared" si="418"/>
        <v>-2.8000000000000025E-2</v>
      </c>
      <c r="K1031" s="15">
        <f t="shared" si="419"/>
        <v>-0.18714011516314777</v>
      </c>
      <c r="L1031" s="15">
        <f t="shared" si="420"/>
        <v>-8.0862533692722671E-3</v>
      </c>
      <c r="M1031" s="16">
        <f t="shared" si="421"/>
        <v>-5.7617984996676475E-2</v>
      </c>
      <c r="O1031" s="13">
        <f t="shared" si="422"/>
        <v>-6.2865415662516771E-2</v>
      </c>
      <c r="Q1031" s="5">
        <f t="shared" si="423"/>
        <v>271668.62488146109</v>
      </c>
      <c r="R1031" s="6">
        <f t="shared" si="424"/>
        <v>122802.52924908271</v>
      </c>
      <c r="T1031" s="11">
        <f t="shared" si="425"/>
        <v>2.2122396545304897</v>
      </c>
      <c r="V1031" s="9">
        <v>45898</v>
      </c>
      <c r="W1031">
        <v>16243818.3509</v>
      </c>
      <c r="X1031">
        <v>4955893.0524000004</v>
      </c>
      <c r="Y1031">
        <v>296450</v>
      </c>
      <c r="Z1031">
        <v>5540321.3869000003</v>
      </c>
      <c r="AC1031" s="24">
        <f t="shared" si="426"/>
        <v>-2.622592863371026E-2</v>
      </c>
      <c r="AE1031" s="5">
        <f t="shared" si="427"/>
        <v>63441.64842950779</v>
      </c>
      <c r="AF1031" s="6">
        <f t="shared" si="428"/>
        <v>122802.52924908271</v>
      </c>
      <c r="AH1031" s="1">
        <f t="shared" si="429"/>
        <v>45898</v>
      </c>
      <c r="AI1031">
        <f t="shared" si="430"/>
        <v>0.51661516108375827</v>
      </c>
      <c r="AJ1031">
        <f t="shared" ca="1" si="431"/>
        <v>0.41907161832350487</v>
      </c>
      <c r="AK1031">
        <f t="shared" ca="1" si="432"/>
        <v>0.44121630394960276</v>
      </c>
      <c r="AL1031">
        <f t="shared" ca="1" si="433"/>
        <v>0.45672771076068158</v>
      </c>
      <c r="AM1031">
        <f t="shared" ca="1" si="434"/>
        <v>0.47496543743822139</v>
      </c>
      <c r="AN1031">
        <f t="shared" ca="1" si="435"/>
        <v>0.48473156279276702</v>
      </c>
    </row>
    <row r="1032" spans="2:40">
      <c r="B1032" s="1">
        <v>45905</v>
      </c>
      <c r="C1032">
        <v>4287.5</v>
      </c>
      <c r="D1032">
        <v>3760</v>
      </c>
      <c r="E1032">
        <v>38.799999999999997</v>
      </c>
      <c r="F1032">
        <v>7270</v>
      </c>
      <c r="G1032">
        <v>1997624</v>
      </c>
      <c r="I1032" s="14">
        <f t="shared" si="417"/>
        <v>3.8135593220338881E-2</v>
      </c>
      <c r="J1032" s="15">
        <f t="shared" si="418"/>
        <v>3.1550068587105518E-2</v>
      </c>
      <c r="K1032" s="15">
        <f t="shared" si="419"/>
        <v>-8.3825265643447611E-2</v>
      </c>
      <c r="L1032" s="15">
        <f t="shared" si="420"/>
        <v>-1.2228260869565188E-2</v>
      </c>
      <c r="M1032" s="16">
        <f t="shared" si="421"/>
        <v>6.4382861130214408E-3</v>
      </c>
      <c r="O1032" s="13">
        <f t="shared" si="422"/>
        <v>-6.5919661763921E-3</v>
      </c>
      <c r="Q1032" s="5">
        <f t="shared" si="423"/>
        <v>269877.79449505551</v>
      </c>
      <c r="R1032" s="6">
        <f t="shared" si="424"/>
        <v>123593.16706779099</v>
      </c>
      <c r="T1032" s="11">
        <f t="shared" si="425"/>
        <v>2.1835980167659854</v>
      </c>
      <c r="V1032" s="9">
        <v>45905</v>
      </c>
      <c r="W1032">
        <v>16863285.999899998</v>
      </c>
      <c r="X1032">
        <v>5112251.8181999996</v>
      </c>
      <c r="Y1032">
        <v>271600</v>
      </c>
      <c r="Z1032">
        <v>5472572.8916999996</v>
      </c>
      <c r="AC1032" s="24">
        <f t="shared" si="426"/>
        <v>2.5270591769280929E-2</v>
      </c>
      <c r="AE1032" s="5">
        <f t="shared" si="427"/>
        <v>65044.856428140134</v>
      </c>
      <c r="AF1032" s="6">
        <f t="shared" si="428"/>
        <v>123593.16706779099</v>
      </c>
      <c r="AH1032" s="1">
        <f t="shared" si="429"/>
        <v>45905</v>
      </c>
      <c r="AI1032">
        <f t="shared" si="430"/>
        <v>0.52628197797102294</v>
      </c>
      <c r="AJ1032">
        <f t="shared" ca="1" si="431"/>
        <v>0.41907161832350487</v>
      </c>
      <c r="AK1032">
        <f t="shared" ca="1" si="432"/>
        <v>0.44121630394960276</v>
      </c>
      <c r="AL1032">
        <f t="shared" ca="1" si="433"/>
        <v>0.45860316409058099</v>
      </c>
      <c r="AM1032">
        <f t="shared" ca="1" si="434"/>
        <v>0.47629681888078179</v>
      </c>
      <c r="AN1032">
        <f t="shared" ca="1" si="435"/>
        <v>0.48551393520553349</v>
      </c>
    </row>
    <row r="1033" spans="2:40">
      <c r="B1033" s="1">
        <v>45912</v>
      </c>
      <c r="C1033">
        <v>4020</v>
      </c>
      <c r="D1033">
        <v>3512.5</v>
      </c>
      <c r="E1033">
        <v>33.21</v>
      </c>
      <c r="F1033">
        <v>6295</v>
      </c>
      <c r="G1033">
        <v>1759874</v>
      </c>
      <c r="I1033" s="14">
        <f t="shared" si="417"/>
        <v>-6.2390670553935879E-2</v>
      </c>
      <c r="J1033" s="15">
        <f t="shared" si="418"/>
        <v>-6.5824468085106336E-2</v>
      </c>
      <c r="K1033" s="15">
        <f t="shared" si="419"/>
        <v>-0.14407216494845354</v>
      </c>
      <c r="L1033" s="15">
        <f t="shared" si="420"/>
        <v>-0.13411279229711137</v>
      </c>
      <c r="M1033" s="16">
        <f t="shared" si="421"/>
        <v>-0.11901639147306997</v>
      </c>
      <c r="O1033" s="13">
        <f t="shared" si="422"/>
        <v>-0.10160002397115178</v>
      </c>
      <c r="Q1033" s="5">
        <f t="shared" si="423"/>
        <v>242458.20410507629</v>
      </c>
      <c r="R1033" s="6">
        <f t="shared" si="424"/>
        <v>108883.55431265423</v>
      </c>
      <c r="T1033" s="11">
        <f t="shared" si="425"/>
        <v>2.2267660679855146</v>
      </c>
      <c r="V1033" s="9">
        <v>45912</v>
      </c>
      <c r="W1033">
        <v>15811174.2786</v>
      </c>
      <c r="X1033">
        <v>4775740.5614999998</v>
      </c>
      <c r="Y1033">
        <v>232470</v>
      </c>
      <c r="Z1033">
        <v>4738630.8601000002</v>
      </c>
      <c r="AC1033" s="24">
        <f t="shared" si="426"/>
        <v>-7.7984039303765657E-2</v>
      </c>
      <c r="AE1033" s="5">
        <f t="shared" si="427"/>
        <v>59972.395787940259</v>
      </c>
      <c r="AF1033" s="6">
        <f t="shared" si="428"/>
        <v>108883.55431265423</v>
      </c>
      <c r="AH1033" s="1">
        <f t="shared" si="429"/>
        <v>45912</v>
      </c>
      <c r="AI1033">
        <f t="shared" si="430"/>
        <v>0.55079388403993712</v>
      </c>
      <c r="AJ1033">
        <f t="shared" ca="1" si="431"/>
        <v>0.41907161832350487</v>
      </c>
      <c r="AK1033">
        <f t="shared" ca="1" si="432"/>
        <v>0.44121630394960276</v>
      </c>
      <c r="AL1033">
        <f t="shared" ca="1" si="433"/>
        <v>0.46011280846640223</v>
      </c>
      <c r="AM1033">
        <f t="shared" ca="1" si="434"/>
        <v>0.47672648475075308</v>
      </c>
      <c r="AN1033">
        <f t="shared" ca="1" si="435"/>
        <v>0.48624421961698411</v>
      </c>
    </row>
    <row r="1034" spans="2:40">
      <c r="B1034" s="1">
        <v>45919</v>
      </c>
      <c r="C1034">
        <v>3708</v>
      </c>
      <c r="D1034">
        <v>3572.5</v>
      </c>
      <c r="E1034">
        <v>29.34</v>
      </c>
      <c r="F1034">
        <v>6390</v>
      </c>
      <c r="G1034">
        <v>1683960</v>
      </c>
      <c r="I1034" s="14">
        <f t="shared" si="417"/>
        <v>-7.7611940298507487E-2</v>
      </c>
      <c r="J1034" s="15">
        <f t="shared" si="418"/>
        <v>1.708185053380773E-2</v>
      </c>
      <c r="K1034" s="15">
        <f t="shared" si="419"/>
        <v>-0.1165311653116532</v>
      </c>
      <c r="L1034" s="15">
        <f t="shared" si="420"/>
        <v>1.5091342335186608E-2</v>
      </c>
      <c r="M1034" s="16">
        <f t="shared" si="421"/>
        <v>-4.3136042693965537E-2</v>
      </c>
      <c r="O1034" s="13">
        <f t="shared" si="422"/>
        <v>-4.0492478185291586E-2</v>
      </c>
      <c r="Q1034" s="5">
        <f t="shared" si="423"/>
        <v>232640.47056450651</v>
      </c>
      <c r="R1034" s="6">
        <f t="shared" si="424"/>
        <v>104186.74866515286</v>
      </c>
      <c r="T1034" s="11">
        <f t="shared" si="425"/>
        <v>2.2329180394350603</v>
      </c>
      <c r="V1034" s="9">
        <v>45919</v>
      </c>
      <c r="W1034">
        <v>14584038.364399999</v>
      </c>
      <c r="X1034">
        <v>4857319.0480000004</v>
      </c>
      <c r="Y1034">
        <v>205380</v>
      </c>
      <c r="Z1034">
        <v>4810143.1606000001</v>
      </c>
      <c r="AC1034" s="24">
        <f t="shared" si="426"/>
        <v>-4.3083748758388496E-2</v>
      </c>
      <c r="AE1034" s="5">
        <f t="shared" si="427"/>
        <v>57388.560155374005</v>
      </c>
      <c r="AF1034" s="6">
        <f t="shared" si="428"/>
        <v>104186.74866515286</v>
      </c>
      <c r="AH1034" s="1">
        <f t="shared" si="429"/>
        <v>45919</v>
      </c>
      <c r="AI1034">
        <f t="shared" si="430"/>
        <v>0.55082398568570201</v>
      </c>
      <c r="AJ1034">
        <f t="shared" ca="1" si="431"/>
        <v>0.41907161832350487</v>
      </c>
      <c r="AK1034">
        <f t="shared" ca="1" si="432"/>
        <v>0.44180560439325089</v>
      </c>
      <c r="AL1034">
        <f t="shared" ca="1" si="433"/>
        <v>0.46031406220302135</v>
      </c>
      <c r="AM1034">
        <f t="shared" ca="1" si="434"/>
        <v>0.47808472829906418</v>
      </c>
      <c r="AN1034">
        <f t="shared" ca="1" si="435"/>
        <v>0.48757645767660562</v>
      </c>
    </row>
    <row r="1035" spans="2:40">
      <c r="B1035" s="1">
        <v>45926</v>
      </c>
      <c r="C1035">
        <v>3838</v>
      </c>
      <c r="D1035">
        <v>3637.5</v>
      </c>
      <c r="E1035">
        <v>31.17</v>
      </c>
      <c r="F1035">
        <v>6435</v>
      </c>
      <c r="G1035">
        <v>1791046</v>
      </c>
      <c r="I1035" s="14">
        <f t="shared" si="417"/>
        <v>3.5059331175836039E-2</v>
      </c>
      <c r="J1035" s="15">
        <f t="shared" si="418"/>
        <v>1.8194541637508665E-2</v>
      </c>
      <c r="K1035" s="15">
        <f t="shared" si="419"/>
        <v>6.2372188139059315E-2</v>
      </c>
      <c r="L1035" s="15">
        <f t="shared" si="420"/>
        <v>7.0422535211267512E-3</v>
      </c>
      <c r="M1035" s="16">
        <f t="shared" si="421"/>
        <v>6.3591771776051687E-2</v>
      </c>
      <c r="O1035" s="13">
        <f t="shared" si="422"/>
        <v>3.0667078618382693E-2</v>
      </c>
      <c r="Q1035" s="5">
        <f t="shared" si="423"/>
        <v>239774.87416512577</v>
      </c>
      <c r="R1035" s="6">
        <f t="shared" si="424"/>
        <v>110812.16860835612</v>
      </c>
      <c r="T1035" s="11">
        <f t="shared" si="425"/>
        <v>2.1637955215240217</v>
      </c>
      <c r="V1035" s="9">
        <v>45926</v>
      </c>
      <c r="W1035">
        <v>15095344.995300001</v>
      </c>
      <c r="X1035">
        <v>4945695.7416000003</v>
      </c>
      <c r="Y1035">
        <v>218190</v>
      </c>
      <c r="Z1035">
        <v>4844017.4082000004</v>
      </c>
      <c r="AC1035" s="24">
        <f t="shared" si="426"/>
        <v>2.6428864067297941E-2</v>
      </c>
      <c r="AE1035" s="5">
        <f t="shared" si="427"/>
        <v>58905.274610738328</v>
      </c>
      <c r="AF1035" s="6">
        <f t="shared" si="428"/>
        <v>110812.16860835612</v>
      </c>
      <c r="AH1035" s="1">
        <f t="shared" si="429"/>
        <v>45926</v>
      </c>
      <c r="AI1035">
        <f t="shared" si="430"/>
        <v>0.53157767193355343</v>
      </c>
      <c r="AJ1035">
        <f t="shared" ca="1" si="431"/>
        <v>0.42227896403955345</v>
      </c>
      <c r="AK1035">
        <f t="shared" ca="1" si="432"/>
        <v>0.44266176055804285</v>
      </c>
      <c r="AL1035">
        <f t="shared" ca="1" si="433"/>
        <v>0.46060616545165944</v>
      </c>
      <c r="AM1035">
        <f t="shared" ca="1" si="434"/>
        <v>0.47873516671741734</v>
      </c>
      <c r="AN1035">
        <f t="shared" ca="1" si="435"/>
        <v>0.49047920665284206</v>
      </c>
    </row>
    <row r="1036" spans="2:40">
      <c r="B1036" s="1">
        <v>45933</v>
      </c>
      <c r="C1036">
        <v>3682</v>
      </c>
      <c r="D1036">
        <v>3707.5</v>
      </c>
      <c r="E1036">
        <v>32.49</v>
      </c>
      <c r="F1036">
        <v>6425</v>
      </c>
      <c r="G1036">
        <v>1805024</v>
      </c>
      <c r="I1036" s="14">
        <f t="shared" si="417"/>
        <v>-4.064616988014591E-2</v>
      </c>
      <c r="J1036" s="15">
        <f t="shared" si="418"/>
        <v>1.9243986254295464E-2</v>
      </c>
      <c r="K1036" s="15">
        <f t="shared" si="419"/>
        <v>4.2348411934552521E-2</v>
      </c>
      <c r="L1036" s="15">
        <f t="shared" si="420"/>
        <v>-1.5540015540015384E-3</v>
      </c>
      <c r="M1036" s="16">
        <f t="shared" si="421"/>
        <v>7.8043780003416163E-3</v>
      </c>
      <c r="O1036" s="13">
        <f t="shared" si="422"/>
        <v>4.8480566886751342E-3</v>
      </c>
      <c r="Q1036" s="5">
        <f t="shared" si="423"/>
        <v>240937.31634759824</v>
      </c>
      <c r="R1036" s="6">
        <f t="shared" si="424"/>
        <v>111676.98865921333</v>
      </c>
      <c r="T1036" s="11">
        <f t="shared" si="425"/>
        <v>2.1574481837330683</v>
      </c>
      <c r="V1036" s="9">
        <v>45933</v>
      </c>
      <c r="W1036">
        <v>14481777.0383</v>
      </c>
      <c r="X1036">
        <v>5040870.6425000001</v>
      </c>
      <c r="Y1036">
        <v>227430</v>
      </c>
      <c r="Z1036">
        <v>4836489.7977</v>
      </c>
      <c r="AC1036" s="24">
        <f t="shared" si="426"/>
        <v>-2.0582223615150073E-2</v>
      </c>
      <c r="AE1036" s="5">
        <f t="shared" si="427"/>
        <v>57692.873076588294</v>
      </c>
      <c r="AF1036" s="6">
        <f t="shared" si="428"/>
        <v>111676.98865921333</v>
      </c>
      <c r="AH1036" s="1">
        <f t="shared" si="429"/>
        <v>45933</v>
      </c>
      <c r="AI1036">
        <f t="shared" si="430"/>
        <v>0.51660484195755263</v>
      </c>
      <c r="AJ1036">
        <f t="shared" ca="1" si="431"/>
        <v>0.42620600071641374</v>
      </c>
      <c r="AK1036">
        <f t="shared" ca="1" si="432"/>
        <v>0.4429308872733716</v>
      </c>
      <c r="AL1036">
        <f t="shared" ca="1" si="433"/>
        <v>0.4614387321627248</v>
      </c>
      <c r="AM1036">
        <f t="shared" ca="1" si="434"/>
        <v>0.47933333369008446</v>
      </c>
      <c r="AN1036">
        <f t="shared" ca="1" si="435"/>
        <v>0.49904331475612135</v>
      </c>
    </row>
    <row r="1037" spans="2:40">
      <c r="B1037" s="1">
        <v>45940</v>
      </c>
      <c r="C1037">
        <v>3866</v>
      </c>
      <c r="D1037">
        <v>3825</v>
      </c>
      <c r="E1037">
        <v>32.78</v>
      </c>
      <c r="F1037">
        <v>6700</v>
      </c>
      <c r="G1037">
        <v>1924930</v>
      </c>
      <c r="I1037" s="14">
        <f t="shared" si="417"/>
        <v>4.997284084736564E-2</v>
      </c>
      <c r="J1037" s="15">
        <f t="shared" si="418"/>
        <v>3.169251517194871E-2</v>
      </c>
      <c r="K1037" s="15">
        <f t="shared" si="419"/>
        <v>8.925823330255378E-3</v>
      </c>
      <c r="L1037" s="15">
        <f t="shared" si="420"/>
        <v>4.2801556420233533E-2</v>
      </c>
      <c r="M1037" s="16">
        <f t="shared" si="421"/>
        <v>6.6429033630577727E-2</v>
      </c>
      <c r="O1037" s="13">
        <f t="shared" si="422"/>
        <v>3.3348183942450815E-2</v>
      </c>
      <c r="Q1037" s="5">
        <f t="shared" si="423"/>
        <v>248972.1382917584</v>
      </c>
      <c r="R1037" s="6">
        <f t="shared" si="424"/>
        <v>119095.58309461786</v>
      </c>
      <c r="T1037" s="11">
        <f t="shared" si="425"/>
        <v>2.0905236938464586</v>
      </c>
      <c r="V1037" s="9">
        <v>45940</v>
      </c>
      <c r="W1037">
        <v>15205472.577400001</v>
      </c>
      <c r="X1037">
        <v>5200628.5118000004</v>
      </c>
      <c r="Y1037">
        <v>229460</v>
      </c>
      <c r="Z1037">
        <v>5043499.0886000004</v>
      </c>
      <c r="AC1037" s="24">
        <f t="shared" si="426"/>
        <v>4.4434535253721166E-2</v>
      </c>
      <c r="AE1037" s="5">
        <f t="shared" si="427"/>
        <v>60256.429079198417</v>
      </c>
      <c r="AF1037" s="6">
        <f t="shared" si="428"/>
        <v>119095.58309461786</v>
      </c>
      <c r="AH1037" s="1">
        <f t="shared" si="429"/>
        <v>45940</v>
      </c>
      <c r="AI1037">
        <f t="shared" si="430"/>
        <v>0.50595015796116038</v>
      </c>
      <c r="AJ1037">
        <f t="shared" ca="1" si="431"/>
        <v>0.42870933776036285</v>
      </c>
      <c r="AK1037">
        <f t="shared" ca="1" si="432"/>
        <v>0.4438268944348287</v>
      </c>
      <c r="AL1037">
        <f t="shared" ca="1" si="433"/>
        <v>0.46217583251486261</v>
      </c>
      <c r="AM1037">
        <f t="shared" ca="1" si="434"/>
        <v>0.48089446811179415</v>
      </c>
      <c r="AN1037">
        <f t="shared" ca="1" si="435"/>
        <v>0.51494043496277342</v>
      </c>
    </row>
    <row r="1038" spans="2:40">
      <c r="B1038" s="1">
        <v>45947</v>
      </c>
      <c r="C1038">
        <v>4026</v>
      </c>
      <c r="D1038">
        <v>3927.5</v>
      </c>
      <c r="E1038">
        <v>31.79</v>
      </c>
      <c r="F1038">
        <v>6835</v>
      </c>
      <c r="G1038">
        <v>1989555</v>
      </c>
      <c r="I1038" s="14">
        <f t="shared" si="417"/>
        <v>4.1386445938955019E-2</v>
      </c>
      <c r="J1038" s="15">
        <f t="shared" si="418"/>
        <v>2.6797385620914937E-2</v>
      </c>
      <c r="K1038" s="15">
        <f t="shared" si="419"/>
        <v>-3.0201342281879207E-2</v>
      </c>
      <c r="L1038" s="15">
        <f t="shared" si="420"/>
        <v>2.0149253731343242E-2</v>
      </c>
      <c r="M1038" s="16">
        <f t="shared" si="421"/>
        <v>3.3572649395043008E-2</v>
      </c>
      <c r="O1038" s="13">
        <f t="shared" si="422"/>
        <v>1.4532935752333498E-2</v>
      </c>
      <c r="Q1038" s="5">
        <f t="shared" si="423"/>
        <v>252590.43438167358</v>
      </c>
      <c r="R1038" s="6">
        <f t="shared" si="424"/>
        <v>123093.93735035168</v>
      </c>
      <c r="T1038" s="11">
        <f t="shared" si="425"/>
        <v>2.0520136069963151</v>
      </c>
      <c r="V1038" s="9">
        <v>45947</v>
      </c>
      <c r="W1038">
        <v>15800539.1227</v>
      </c>
      <c r="X1038">
        <v>5339991.7594999997</v>
      </c>
      <c r="Y1038">
        <v>222530</v>
      </c>
      <c r="Z1038">
        <v>5145121.8313999996</v>
      </c>
      <c r="AC1038" s="24">
        <f t="shared" si="426"/>
        <v>3.3621030261810146E-2</v>
      </c>
      <c r="AE1038" s="5">
        <f t="shared" si="427"/>
        <v>62282.312304738756</v>
      </c>
      <c r="AF1038" s="6">
        <f t="shared" si="428"/>
        <v>123093.93735035168</v>
      </c>
      <c r="AH1038" s="1">
        <f t="shared" si="429"/>
        <v>45947</v>
      </c>
      <c r="AI1038">
        <f t="shared" si="430"/>
        <v>0.50597384116059241</v>
      </c>
      <c r="AJ1038">
        <f t="shared" ca="1" si="431"/>
        <v>0.4325176987223861</v>
      </c>
      <c r="AK1038">
        <f t="shared" ca="1" si="432"/>
        <v>0.44474498678997532</v>
      </c>
      <c r="AL1038">
        <f t="shared" ca="1" si="433"/>
        <v>0.46259593964254164</v>
      </c>
      <c r="AM1038">
        <f t="shared" ca="1" si="434"/>
        <v>0.48345114538840528</v>
      </c>
      <c r="AN1038">
        <f t="shared" ca="1" si="435"/>
        <v>0.51553937355791335</v>
      </c>
    </row>
    <row r="1039" spans="2:40">
      <c r="B1039" s="1">
        <v>45954</v>
      </c>
      <c r="C1039">
        <v>4228</v>
      </c>
      <c r="D1039">
        <v>3920</v>
      </c>
      <c r="E1039">
        <v>33.14</v>
      </c>
      <c r="F1039">
        <v>7050</v>
      </c>
      <c r="G1039">
        <v>2076859</v>
      </c>
      <c r="I1039" s="14">
        <f t="shared" si="417"/>
        <v>5.0173869846001029E-2</v>
      </c>
      <c r="J1039" s="15">
        <f t="shared" si="418"/>
        <v>-1.9096117122852085E-3</v>
      </c>
      <c r="K1039" s="15">
        <f t="shared" si="419"/>
        <v>4.2466184334696511E-2</v>
      </c>
      <c r="L1039" s="15">
        <f t="shared" si="420"/>
        <v>3.1455742501828921E-2</v>
      </c>
      <c r="M1039" s="16">
        <f t="shared" si="421"/>
        <v>4.3881169407229192E-2</v>
      </c>
      <c r="O1039" s="13">
        <f t="shared" si="422"/>
        <v>3.0546546242560313E-2</v>
      </c>
      <c r="Q1039" s="5">
        <f t="shared" si="423"/>
        <v>260306.19976594174</v>
      </c>
      <c r="R1039" s="6">
        <f t="shared" si="424"/>
        <v>128495.44326822532</v>
      </c>
      <c r="T1039" s="11">
        <f t="shared" si="425"/>
        <v>2.0258010178817827</v>
      </c>
      <c r="V1039" s="9">
        <v>45954</v>
      </c>
      <c r="W1039">
        <v>16593313.316199999</v>
      </c>
      <c r="X1039">
        <v>5329794.4486999996</v>
      </c>
      <c r="Y1039">
        <v>231980</v>
      </c>
      <c r="Z1039">
        <v>5306965.4589</v>
      </c>
      <c r="AC1039" s="24">
        <f t="shared" si="426"/>
        <v>3.5984002389240509E-2</v>
      </c>
      <c r="AE1039" s="5">
        <f t="shared" si="427"/>
        <v>64523.479179519905</v>
      </c>
      <c r="AF1039" s="6">
        <f t="shared" si="428"/>
        <v>128495.44326822532</v>
      </c>
      <c r="AH1039" s="1">
        <f t="shared" si="429"/>
        <v>45954</v>
      </c>
      <c r="AI1039">
        <f t="shared" si="430"/>
        <v>0.50214604921694861</v>
      </c>
      <c r="AJ1039">
        <f t="shared" ca="1" si="431"/>
        <v>0.43923384070467519</v>
      </c>
      <c r="AK1039">
        <f t="shared" ca="1" si="432"/>
        <v>0.44622245174228398</v>
      </c>
      <c r="AL1039">
        <f t="shared" ca="1" si="433"/>
        <v>0.46495751536059649</v>
      </c>
      <c r="AM1039">
        <f t="shared" ca="1" si="434"/>
        <v>0.48509115706346456</v>
      </c>
      <c r="AN1039">
        <f t="shared" ca="1" si="435"/>
        <v>0.51554174187785662</v>
      </c>
    </row>
    <row r="1040" spans="2:40">
      <c r="B1040" s="1">
        <v>45961</v>
      </c>
      <c r="C1040">
        <v>5460</v>
      </c>
      <c r="D1040">
        <v>5155</v>
      </c>
      <c r="E1040">
        <v>57.5</v>
      </c>
      <c r="F1040">
        <v>9390</v>
      </c>
      <c r="G1040">
        <v>3002607</v>
      </c>
      <c r="I1040" s="14">
        <f t="shared" si="417"/>
        <v>0.29139072847682113</v>
      </c>
      <c r="J1040" s="15">
        <f t="shared" si="418"/>
        <v>0.31505102040816335</v>
      </c>
      <c r="K1040" s="15">
        <f t="shared" si="419"/>
        <v>0.73506336753168378</v>
      </c>
      <c r="L1040" s="15">
        <f t="shared" si="420"/>
        <v>0.33191489361702131</v>
      </c>
      <c r="M1040" s="16">
        <f t="shared" si="421"/>
        <v>0.44574427055471744</v>
      </c>
      <c r="O1040" s="13">
        <f t="shared" si="422"/>
        <v>0.41835500250842239</v>
      </c>
      <c r="Q1040" s="5">
        <f t="shared" si="423"/>
        <v>369206.60062198021</v>
      </c>
      <c r="R1040" s="6">
        <f t="shared" si="424"/>
        <v>185771.55089742551</v>
      </c>
      <c r="T1040" s="11">
        <f t="shared" si="425"/>
        <v>1.9874227180556785</v>
      </c>
      <c r="V1040" s="9">
        <v>45961</v>
      </c>
      <c r="W1040">
        <v>21428450.9712</v>
      </c>
      <c r="X1040">
        <v>7008951.6283999998</v>
      </c>
      <c r="Y1040">
        <v>402500</v>
      </c>
      <c r="Z1040">
        <v>7068426.3345999997</v>
      </c>
      <c r="AC1040" s="24">
        <f t="shared" si="426"/>
        <v>0.30756169764758834</v>
      </c>
      <c r="AE1040" s="5">
        <f t="shared" si="427"/>
        <v>84368.429974101862</v>
      </c>
      <c r="AF1040" s="6">
        <f t="shared" si="428"/>
        <v>185771.55089742551</v>
      </c>
      <c r="AH1040" s="1">
        <f t="shared" si="429"/>
        <v>45961</v>
      </c>
      <c r="AI1040">
        <f t="shared" si="430"/>
        <v>0.45415150794906284</v>
      </c>
      <c r="AJ1040">
        <f t="shared" ca="1" si="431"/>
        <v>0.44067864069640411</v>
      </c>
      <c r="AK1040">
        <f t="shared" ca="1" si="432"/>
        <v>0.44970255128895931</v>
      </c>
      <c r="AL1040">
        <f t="shared" ca="1" si="433"/>
        <v>0.46708000491730711</v>
      </c>
      <c r="AM1040">
        <f t="shared" ca="1" si="434"/>
        <v>0.48576376733561077</v>
      </c>
      <c r="AN1040">
        <f t="shared" ca="1" si="435"/>
        <v>0.51554174187785662</v>
      </c>
    </row>
    <row r="1041" spans="2:40">
      <c r="B1041" s="1">
        <v>45968</v>
      </c>
      <c r="C1041">
        <v>5430</v>
      </c>
      <c r="D1041">
        <v>5030</v>
      </c>
      <c r="E1041">
        <v>58</v>
      </c>
      <c r="F1041">
        <v>8430</v>
      </c>
      <c r="G1041">
        <v>2864647</v>
      </c>
      <c r="I1041" s="14">
        <f t="shared" si="417"/>
        <v>-5.494505494505475E-3</v>
      </c>
      <c r="J1041" s="15">
        <f t="shared" si="418"/>
        <v>-2.4248302618816719E-2</v>
      </c>
      <c r="K1041" s="15">
        <f t="shared" si="419"/>
        <v>8.6956521739129933E-3</v>
      </c>
      <c r="L1041" s="15">
        <f t="shared" si="420"/>
        <v>-0.10223642172523961</v>
      </c>
      <c r="M1041" s="16">
        <f t="shared" si="421"/>
        <v>-4.5946738950518706E-2</v>
      </c>
      <c r="O1041" s="13">
        <f t="shared" si="422"/>
        <v>-3.0820894416162203E-2</v>
      </c>
      <c r="Q1041" s="5">
        <f t="shared" si="423"/>
        <v>357827.32296645996</v>
      </c>
      <c r="R1041" s="6">
        <f t="shared" si="424"/>
        <v>177235.95394390851</v>
      </c>
      <c r="T1041" s="11">
        <f t="shared" si="425"/>
        <v>2.0189319097168337</v>
      </c>
      <c r="V1041" s="9">
        <v>45968</v>
      </c>
      <c r="W1041">
        <v>21310712.229600001</v>
      </c>
      <c r="X1041">
        <v>6838996.4482000005</v>
      </c>
      <c r="Y1041">
        <v>406000</v>
      </c>
      <c r="Z1041">
        <v>6345775.7188999997</v>
      </c>
      <c r="AC1041" s="24">
        <f t="shared" si="426"/>
        <v>-2.8039303618083489E-2</v>
      </c>
      <c r="AE1041" s="5">
        <f t="shared" si="427"/>
        <v>82002.797950277003</v>
      </c>
      <c r="AF1041" s="6">
        <f t="shared" si="428"/>
        <v>177235.95394390851</v>
      </c>
      <c r="AH1041" s="1">
        <f t="shared" si="429"/>
        <v>45968</v>
      </c>
      <c r="AI1041">
        <f t="shared" si="430"/>
        <v>0.4626758630262412</v>
      </c>
      <c r="AJ1041">
        <f t="shared" ca="1" si="431"/>
        <v>0.44147409842648871</v>
      </c>
      <c r="AK1041">
        <f t="shared" ca="1" si="432"/>
        <v>0.45176287315803393</v>
      </c>
      <c r="AL1041">
        <f t="shared" ca="1" si="433"/>
        <v>0.46708000491730711</v>
      </c>
      <c r="AM1041">
        <f t="shared" ca="1" si="434"/>
        <v>0.48576376733561077</v>
      </c>
      <c r="AN1041">
        <f t="shared" ca="1" si="435"/>
        <v>0.51554174187785662</v>
      </c>
    </row>
    <row r="1042" spans="2:40">
      <c r="B1042" s="1">
        <v>45975</v>
      </c>
      <c r="C1042">
        <v>5815</v>
      </c>
      <c r="D1042">
        <v>5370</v>
      </c>
      <c r="E1042">
        <v>79.900000000000006</v>
      </c>
      <c r="F1042">
        <v>9210</v>
      </c>
      <c r="G1042">
        <v>2992809</v>
      </c>
      <c r="I1042" s="14">
        <f t="shared" si="417"/>
        <v>7.0902394106814093E-2</v>
      </c>
      <c r="J1042" s="15">
        <f t="shared" si="418"/>
        <v>6.7594433399602361E-2</v>
      </c>
      <c r="K1042" s="15">
        <f t="shared" si="419"/>
        <v>0.37758620689655187</v>
      </c>
      <c r="L1042" s="15">
        <f t="shared" si="420"/>
        <v>9.2526690391458999E-2</v>
      </c>
      <c r="M1042" s="16">
        <f t="shared" si="421"/>
        <v>4.4739194741969968E-2</v>
      </c>
      <c r="O1042" s="13">
        <f t="shared" si="422"/>
        <v>0.15215243119860683</v>
      </c>
      <c r="Q1042" s="5">
        <f t="shared" si="423"/>
        <v>412271.62010509596</v>
      </c>
      <c r="R1042" s="6">
        <f t="shared" si="424"/>
        <v>185165.34780268386</v>
      </c>
      <c r="T1042" s="11">
        <f t="shared" si="425"/>
        <v>2.2265052559640988</v>
      </c>
      <c r="V1042" s="9">
        <v>45975</v>
      </c>
      <c r="W1042">
        <v>22821692.746800002</v>
      </c>
      <c r="X1042">
        <v>7301274.5382000003</v>
      </c>
      <c r="Y1042">
        <v>559300</v>
      </c>
      <c r="Z1042">
        <v>6932929.3442000002</v>
      </c>
      <c r="AC1042" s="24">
        <f t="shared" si="426"/>
        <v>7.7753490411165985E-2</v>
      </c>
      <c r="AE1042" s="5">
        <f t="shared" si="427"/>
        <v>88378.801714392655</v>
      </c>
      <c r="AF1042" s="6">
        <f t="shared" si="428"/>
        <v>185165.34780268386</v>
      </c>
      <c r="AH1042" s="1">
        <f t="shared" si="429"/>
        <v>45975</v>
      </c>
      <c r="AI1042">
        <f t="shared" si="430"/>
        <v>0.47729665816614347</v>
      </c>
      <c r="AJ1042">
        <f t="shared" ca="1" si="431"/>
        <v>0.44203026053747724</v>
      </c>
      <c r="AK1042">
        <f t="shared" ca="1" si="432"/>
        <v>0.45255708741196671</v>
      </c>
      <c r="AL1042">
        <f t="shared" ca="1" si="433"/>
        <v>0.46708000491730711</v>
      </c>
      <c r="AM1042">
        <f t="shared" ca="1" si="434"/>
        <v>0.48576376733561077</v>
      </c>
      <c r="AN1042">
        <f t="shared" ca="1" si="435"/>
        <v>0.51554174187785662</v>
      </c>
    </row>
    <row r="1043" spans="2:40">
      <c r="B1043" s="1">
        <v>45982</v>
      </c>
      <c r="C1043">
        <v>5397.5</v>
      </c>
      <c r="D1043">
        <v>5155</v>
      </c>
      <c r="E1043">
        <v>65.5</v>
      </c>
      <c r="F1043">
        <v>8940</v>
      </c>
      <c r="G1043">
        <v>2761615</v>
      </c>
      <c r="I1043" s="14">
        <f t="shared" si="417"/>
        <v>-7.1797076526225245E-2</v>
      </c>
      <c r="J1043" s="15">
        <f t="shared" si="418"/>
        <v>-4.0037243947858459E-2</v>
      </c>
      <c r="K1043" s="15">
        <f t="shared" si="419"/>
        <v>-0.18022528160200257</v>
      </c>
      <c r="L1043" s="15">
        <f t="shared" si="420"/>
        <v>-2.931596091205213E-2</v>
      </c>
      <c r="M1043" s="16">
        <f t="shared" si="421"/>
        <v>-7.7249834520011107E-2</v>
      </c>
      <c r="O1043" s="13">
        <f t="shared" si="422"/>
        <v>-8.0343890747034602E-2</v>
      </c>
      <c r="Q1043" s="5">
        <f t="shared" si="423"/>
        <v>379148.11410126917</v>
      </c>
      <c r="R1043" s="6">
        <f t="shared" si="424"/>
        <v>170861.35532608622</v>
      </c>
      <c r="T1043" s="11">
        <f t="shared" si="425"/>
        <v>2.2190396030610371</v>
      </c>
      <c r="V1043" s="9">
        <v>45982</v>
      </c>
      <c r="W1043">
        <v>21183161.926199999</v>
      </c>
      <c r="X1043">
        <v>7008951.6283999998</v>
      </c>
      <c r="Y1043">
        <v>458500</v>
      </c>
      <c r="Z1043">
        <v>6729683.8585000001</v>
      </c>
      <c r="AC1043" s="24">
        <f t="shared" si="426"/>
        <v>-5.9414795517561493E-2</v>
      </c>
      <c r="AE1043" s="5">
        <f t="shared" si="427"/>
        <v>83127.793282444909</v>
      </c>
      <c r="AF1043" s="6">
        <f t="shared" si="428"/>
        <v>170861.35532608622</v>
      </c>
      <c r="AH1043" s="1">
        <f t="shared" si="429"/>
        <v>45982</v>
      </c>
      <c r="AI1043">
        <f t="shared" si="430"/>
        <v>0.48652191201337958</v>
      </c>
      <c r="AJ1043">
        <f t="shared" ca="1" si="431"/>
        <v>0.44203026053747724</v>
      </c>
      <c r="AK1043">
        <f t="shared" ca="1" si="432"/>
        <v>0.45379015950641022</v>
      </c>
      <c r="AL1043">
        <f t="shared" ca="1" si="433"/>
        <v>0.4675438284417906</v>
      </c>
      <c r="AM1043">
        <f t="shared" ca="1" si="434"/>
        <v>0.48576376733561077</v>
      </c>
      <c r="AN1043">
        <f t="shared" ca="1" si="435"/>
        <v>0.51554174187785662</v>
      </c>
    </row>
    <row r="1044" spans="2:40">
      <c r="B1044" s="1">
        <v>45989</v>
      </c>
      <c r="C1044">
        <v>5610</v>
      </c>
      <c r="D1044">
        <v>5405</v>
      </c>
      <c r="E1044">
        <v>74</v>
      </c>
      <c r="F1044">
        <v>9175</v>
      </c>
      <c r="G1044">
        <v>3026470</v>
      </c>
      <c r="I1044" s="14">
        <f t="shared" si="417"/>
        <v>3.937007874015741E-2</v>
      </c>
      <c r="J1044" s="15">
        <f t="shared" si="418"/>
        <v>4.8496605237633439E-2</v>
      </c>
      <c r="K1044" s="15">
        <f t="shared" si="419"/>
        <v>0.12977099236641232</v>
      </c>
      <c r="L1044" s="15">
        <f t="shared" si="420"/>
        <v>2.6286353467561474E-2</v>
      </c>
      <c r="M1044" s="16">
        <f t="shared" si="421"/>
        <v>9.590583770728367E-2</v>
      </c>
      <c r="O1044" s="13">
        <f t="shared" si="422"/>
        <v>6.0981007452941161E-2</v>
      </c>
      <c r="Q1044" s="5">
        <f t="shared" si="423"/>
        <v>402268.94807304721</v>
      </c>
      <c r="R1044" s="6">
        <f t="shared" si="424"/>
        <v>187247.95674043638</v>
      </c>
      <c r="T1044" s="11">
        <f t="shared" si="425"/>
        <v>2.1483222304565572</v>
      </c>
      <c r="V1044" s="9">
        <v>45989</v>
      </c>
      <c r="W1044">
        <v>22017144.679200001</v>
      </c>
      <c r="X1044">
        <v>7348861.9885999998</v>
      </c>
      <c r="Y1044">
        <v>518000</v>
      </c>
      <c r="Z1044">
        <v>6906582.7072000001</v>
      </c>
      <c r="AC1044" s="24">
        <f t="shared" si="426"/>
        <v>3.9860941399533764E-2</v>
      </c>
      <c r="AE1044" s="5">
        <f t="shared" si="427"/>
        <v>86441.345379148988</v>
      </c>
      <c r="AF1044" s="6">
        <f t="shared" si="428"/>
        <v>187247.95674043638</v>
      </c>
      <c r="AH1044" s="1">
        <f t="shared" si="429"/>
        <v>45989</v>
      </c>
      <c r="AI1044">
        <f t="shared" si="430"/>
        <v>0.46164106078323847</v>
      </c>
      <c r="AJ1044">
        <f t="shared" ca="1" si="431"/>
        <v>0.44203026053747724</v>
      </c>
      <c r="AK1044">
        <f t="shared" ca="1" si="432"/>
        <v>0.45379015950641022</v>
      </c>
      <c r="AL1044">
        <f t="shared" ca="1" si="433"/>
        <v>0.4675438284417906</v>
      </c>
      <c r="AM1044">
        <f t="shared" ca="1" si="434"/>
        <v>0.48636907951777991</v>
      </c>
      <c r="AN1044">
        <f t="shared" ca="1" si="435"/>
        <v>0.51554174187785662</v>
      </c>
    </row>
    <row r="1045" spans="2:40">
      <c r="B1045" s="1">
        <v>45996</v>
      </c>
      <c r="C1045">
        <v>5497.5</v>
      </c>
      <c r="D1045">
        <v>5455</v>
      </c>
      <c r="E1045">
        <v>71.8</v>
      </c>
      <c r="F1045">
        <v>9505</v>
      </c>
      <c r="G1045">
        <v>3046355</v>
      </c>
      <c r="I1045" s="14">
        <f t="shared" si="417"/>
        <v>-2.0053475935828846E-2</v>
      </c>
      <c r="J1045" s="15">
        <f t="shared" si="418"/>
        <v>9.250693802035137E-3</v>
      </c>
      <c r="K1045" s="15">
        <f t="shared" si="419"/>
        <v>-2.9729729729729759E-2</v>
      </c>
      <c r="L1045" s="15">
        <f t="shared" si="420"/>
        <v>3.5967302452316163E-2</v>
      </c>
      <c r="M1045" s="16">
        <f t="shared" si="421"/>
        <v>6.5703608494385168E-3</v>
      </c>
      <c r="O1045" s="13">
        <f t="shared" si="422"/>
        <v>-1.1413023528018262E-3</v>
      </c>
      <c r="Q1045" s="5">
        <f t="shared" si="423"/>
        <v>401809.83757615229</v>
      </c>
      <c r="R1045" s="6">
        <f t="shared" si="424"/>
        <v>188478.2433845411</v>
      </c>
      <c r="T1045" s="11">
        <f t="shared" si="425"/>
        <v>2.1318632345079918</v>
      </c>
      <c r="V1045" s="9">
        <v>45996</v>
      </c>
      <c r="W1045">
        <v>21575624.398200002</v>
      </c>
      <c r="X1045">
        <v>7416844.0607000003</v>
      </c>
      <c r="Y1045">
        <v>502600</v>
      </c>
      <c r="Z1045">
        <v>7154993.8563000001</v>
      </c>
      <c r="AC1045" s="24">
        <f t="shared" si="426"/>
        <v>-3.8196468769738684E-3</v>
      </c>
      <c r="AE1045" s="5">
        <f t="shared" si="427"/>
        <v>86111.169964230096</v>
      </c>
      <c r="AF1045" s="6">
        <f t="shared" si="428"/>
        <v>188478.2433845411</v>
      </c>
      <c r="AH1045" s="1">
        <f t="shared" si="429"/>
        <v>45996</v>
      </c>
      <c r="AI1045">
        <f t="shared" si="430"/>
        <v>0.45687591532006444</v>
      </c>
      <c r="AJ1045">
        <f t="shared" ca="1" si="431"/>
        <v>0.44203026053747724</v>
      </c>
      <c r="AK1045">
        <f t="shared" ca="1" si="432"/>
        <v>0.45379015950641022</v>
      </c>
      <c r="AL1045">
        <f t="shared" ca="1" si="433"/>
        <v>0.46708000491730711</v>
      </c>
      <c r="AM1045">
        <f t="shared" ca="1" si="434"/>
        <v>0.48636907951777991</v>
      </c>
      <c r="AN1045">
        <f t="shared" ca="1" si="435"/>
        <v>0.51554174187785662</v>
      </c>
    </row>
    <row r="1046" spans="2:40">
      <c r="B1046" s="1">
        <v>46003</v>
      </c>
      <c r="C1046">
        <v>5285</v>
      </c>
      <c r="D1046">
        <v>5395</v>
      </c>
      <c r="E1046">
        <v>64.599999999999994</v>
      </c>
      <c r="F1046">
        <v>9610</v>
      </c>
      <c r="G1046">
        <v>2979065</v>
      </c>
      <c r="I1046" s="14">
        <f t="shared" si="417"/>
        <v>-3.8653933606184632E-2</v>
      </c>
      <c r="J1046" s="15">
        <f t="shared" si="418"/>
        <v>-1.0999083409715893E-2</v>
      </c>
      <c r="K1046" s="15">
        <f t="shared" si="419"/>
        <v>-0.10027855153203347</v>
      </c>
      <c r="L1046" s="15">
        <f t="shared" si="420"/>
        <v>1.1046817464492431E-2</v>
      </c>
      <c r="M1046" s="16">
        <f t="shared" si="421"/>
        <v>-2.2088692880507965E-2</v>
      </c>
      <c r="O1046" s="13">
        <f t="shared" si="422"/>
        <v>-3.472118777086039E-2</v>
      </c>
      <c r="Q1046" s="5">
        <f t="shared" si="423"/>
        <v>387858.5227574918</v>
      </c>
      <c r="R1046" s="6">
        <f t="shared" si="424"/>
        <v>184315.00535176235</v>
      </c>
      <c r="T1046" s="11">
        <f t="shared" si="425"/>
        <v>2.1043241814049258</v>
      </c>
      <c r="V1046" s="9">
        <v>46003</v>
      </c>
      <c r="W1046">
        <v>20741641.645199999</v>
      </c>
      <c r="X1046">
        <v>7335265.5741999997</v>
      </c>
      <c r="Y1046">
        <v>452200</v>
      </c>
      <c r="Z1046">
        <v>7234033.7674000002</v>
      </c>
      <c r="AC1046" s="24">
        <f t="shared" si="426"/>
        <v>-2.4199722247199254E-2</v>
      </c>
      <c r="AE1046" s="5">
        <f t="shared" si="427"/>
        <v>84027.303568714357</v>
      </c>
      <c r="AF1046" s="6">
        <f t="shared" si="428"/>
        <v>184315.00535176235</v>
      </c>
      <c r="AH1046" s="1">
        <f t="shared" si="429"/>
        <v>46003</v>
      </c>
      <c r="AI1046">
        <f t="shared" si="430"/>
        <v>0.45588965156878863</v>
      </c>
      <c r="AJ1046">
        <f t="shared" ca="1" si="431"/>
        <v>0.44203026053747724</v>
      </c>
      <c r="AK1046">
        <f t="shared" ca="1" si="432"/>
        <v>0.45379015950641022</v>
      </c>
      <c r="AL1046">
        <f t="shared" ca="1" si="433"/>
        <v>0.46708000491730711</v>
      </c>
      <c r="AM1046">
        <f t="shared" ca="1" si="434"/>
        <v>0.48636907951777991</v>
      </c>
      <c r="AN1046">
        <f t="shared" ca="1" si="435"/>
        <v>0.51554174187785662</v>
      </c>
    </row>
    <row r="1047" spans="2:40">
      <c r="B1047" s="1">
        <v>46010</v>
      </c>
      <c r="C1047">
        <v>5467.5</v>
      </c>
      <c r="D1047">
        <v>5495</v>
      </c>
      <c r="E1047">
        <v>65.599999999999994</v>
      </c>
      <c r="F1047">
        <v>9695</v>
      </c>
      <c r="G1047">
        <v>3139467</v>
      </c>
      <c r="I1047" s="14">
        <f t="shared" si="417"/>
        <v>3.453169347209073E-2</v>
      </c>
      <c r="J1047" s="15">
        <f t="shared" si="418"/>
        <v>1.853568118628357E-2</v>
      </c>
      <c r="K1047" s="15">
        <f t="shared" si="419"/>
        <v>1.5479876160990669E-2</v>
      </c>
      <c r="L1047" s="15">
        <f t="shared" si="420"/>
        <v>8.8449531737773146E-3</v>
      </c>
      <c r="M1047" s="16">
        <f t="shared" si="421"/>
        <v>5.3843068210999157E-2</v>
      </c>
      <c r="O1047" s="13">
        <f t="shared" si="422"/>
        <v>1.9348050998285571E-2</v>
      </c>
      <c r="Q1047" s="5">
        <f t="shared" si="423"/>
        <v>395362.82923592342</v>
      </c>
      <c r="R1047" s="6">
        <f t="shared" si="424"/>
        <v>194239.09075722797</v>
      </c>
      <c r="T1047" s="11">
        <f t="shared" si="425"/>
        <v>2.035444192487867</v>
      </c>
      <c r="V1047" s="9">
        <v>46010</v>
      </c>
      <c r="W1047">
        <v>21457885.656599998</v>
      </c>
      <c r="X1047">
        <v>7471229.7182999998</v>
      </c>
      <c r="Y1047">
        <v>459200</v>
      </c>
      <c r="Z1047">
        <v>7298018.4572999999</v>
      </c>
      <c r="AC1047" s="24">
        <f t="shared" si="426"/>
        <v>2.5814087352422802E-2</v>
      </c>
      <c r="AE1047" s="5">
        <f t="shared" si="427"/>
        <v>86196.391723025707</v>
      </c>
      <c r="AF1047" s="6">
        <f t="shared" si="428"/>
        <v>194239.09075722797</v>
      </c>
      <c r="AH1047" s="1">
        <f t="shared" si="429"/>
        <v>46010</v>
      </c>
      <c r="AI1047">
        <f t="shared" si="430"/>
        <v>0.44376439050962857</v>
      </c>
      <c r="AJ1047">
        <f t="shared" ca="1" si="431"/>
        <v>0.44203026053747724</v>
      </c>
      <c r="AK1047">
        <f t="shared" ca="1" si="432"/>
        <v>0.45379015950641022</v>
      </c>
      <c r="AL1047">
        <f t="shared" ca="1" si="433"/>
        <v>0.46495751536059649</v>
      </c>
      <c r="AM1047">
        <f t="shared" ca="1" si="434"/>
        <v>0.48636907951777991</v>
      </c>
      <c r="AN1047">
        <f t="shared" ca="1" si="435"/>
        <v>0.51554174187785662</v>
      </c>
    </row>
    <row r="1048" spans="2:40">
      <c r="B1048" s="1">
        <v>46017</v>
      </c>
      <c r="C1048">
        <v>5460</v>
      </c>
      <c r="D1048">
        <v>5375</v>
      </c>
      <c r="E1048">
        <v>64.900000000000006</v>
      </c>
      <c r="F1048">
        <v>9480</v>
      </c>
      <c r="G1048">
        <v>3112380</v>
      </c>
      <c r="I1048" s="14">
        <f t="shared" si="417"/>
        <v>-1.37174211248281E-3</v>
      </c>
      <c r="J1048" s="15">
        <f t="shared" si="418"/>
        <v>-2.1838034576888044E-2</v>
      </c>
      <c r="K1048" s="15">
        <f t="shared" si="419"/>
        <v>-1.0670731707316916E-2</v>
      </c>
      <c r="L1048" s="15">
        <f t="shared" si="420"/>
        <v>-2.2176379577101613E-2</v>
      </c>
      <c r="M1048" s="16">
        <f t="shared" si="421"/>
        <v>-8.6278976654317052E-3</v>
      </c>
      <c r="O1048" s="13">
        <f t="shared" si="422"/>
        <v>-1.4014221993447346E-2</v>
      </c>
      <c r="Q1048" s="5">
        <f t="shared" si="423"/>
        <v>389822.12677905377</v>
      </c>
      <c r="R1048" s="6">
        <f t="shared" si="424"/>
        <v>192563.2157595481</v>
      </c>
      <c r="T1048" s="11">
        <f t="shared" si="425"/>
        <v>2.0243852141824483</v>
      </c>
      <c r="V1048" s="9">
        <v>46017</v>
      </c>
      <c r="W1048">
        <v>21428450.9712</v>
      </c>
      <c r="X1048">
        <v>7308072.7454000004</v>
      </c>
      <c r="Y1048">
        <v>454300</v>
      </c>
      <c r="Z1048">
        <v>7136174.8298000004</v>
      </c>
      <c r="AC1048" s="24">
        <f t="shared" si="426"/>
        <v>-9.7947995412529815E-3</v>
      </c>
      <c r="AE1048" s="5">
        <f t="shared" si="427"/>
        <v>85352.115344919352</v>
      </c>
      <c r="AF1048" s="6">
        <f t="shared" si="428"/>
        <v>192563.2157595481</v>
      </c>
      <c r="AH1048" s="1">
        <f t="shared" si="429"/>
        <v>46017</v>
      </c>
      <c r="AI1048">
        <f t="shared" si="430"/>
        <v>0.44324205434696184</v>
      </c>
      <c r="AJ1048">
        <f t="shared" ca="1" si="431"/>
        <v>0.44203026053747724</v>
      </c>
      <c r="AK1048">
        <f t="shared" ca="1" si="432"/>
        <v>0.45255708741196671</v>
      </c>
      <c r="AL1048">
        <f t="shared" ca="1" si="433"/>
        <v>0.46283648422383783</v>
      </c>
      <c r="AM1048">
        <f t="shared" ca="1" si="434"/>
        <v>0.48636907951777991</v>
      </c>
      <c r="AN1048">
        <f t="shared" ca="1" si="435"/>
        <v>0.51554174187785662</v>
      </c>
    </row>
    <row r="1049" spans="2:40">
      <c r="B1049" s="1">
        <v>46024</v>
      </c>
      <c r="C1049">
        <v>5645</v>
      </c>
      <c r="D1049">
        <v>5440</v>
      </c>
      <c r="E1049">
        <v>61.1</v>
      </c>
      <c r="F1049">
        <v>9515</v>
      </c>
      <c r="G1049">
        <v>3126292</v>
      </c>
      <c r="I1049" s="14">
        <f t="shared" si="417"/>
        <v>3.3882783882783984E-2</v>
      </c>
      <c r="J1049" s="15">
        <f t="shared" si="418"/>
        <v>1.2093023255813851E-2</v>
      </c>
      <c r="K1049" s="15">
        <f t="shared" si="419"/>
        <v>-5.8551617873651818E-2</v>
      </c>
      <c r="L1049" s="15">
        <f t="shared" si="420"/>
        <v>3.6919831223629629E-3</v>
      </c>
      <c r="M1049" s="16">
        <f t="shared" si="421"/>
        <v>4.4698912086571507E-3</v>
      </c>
      <c r="O1049" s="13">
        <f t="shared" si="422"/>
        <v>-2.220956903172755E-3</v>
      </c>
      <c r="Q1049" s="5">
        <f t="shared" si="423"/>
        <v>388956.34863557434</v>
      </c>
      <c r="R1049" s="6">
        <f t="shared" si="424"/>
        <v>193423.95238478246</v>
      </c>
      <c r="T1049" s="11">
        <f t="shared" si="425"/>
        <v>2.0109006347973648</v>
      </c>
      <c r="V1049" s="9">
        <v>46024</v>
      </c>
      <c r="W1049">
        <v>22154506.544399999</v>
      </c>
      <c r="X1049">
        <v>7396449.4390000002</v>
      </c>
      <c r="Y1049">
        <v>427700</v>
      </c>
      <c r="Z1049">
        <v>7162521.4669000003</v>
      </c>
      <c r="AC1049" s="24">
        <f t="shared" si="426"/>
        <v>2.2412501348142388E-2</v>
      </c>
      <c r="AE1049" s="5">
        <f t="shared" si="427"/>
        <v>87265.069745154164</v>
      </c>
      <c r="AF1049" s="6">
        <f t="shared" si="428"/>
        <v>193423.95238478246</v>
      </c>
      <c r="AH1049" s="1">
        <f t="shared" si="429"/>
        <v>46024</v>
      </c>
      <c r="AI1049">
        <f t="shared" si="430"/>
        <v>0.45115958323277289</v>
      </c>
      <c r="AJ1049">
        <f t="shared" ca="1" si="431"/>
        <v>0.44203026053747724</v>
      </c>
      <c r="AK1049">
        <f t="shared" ca="1" si="432"/>
        <v>0.45176287315803393</v>
      </c>
      <c r="AL1049">
        <f t="shared" ca="1" si="433"/>
        <v>0.46283648422383783</v>
      </c>
      <c r="AM1049">
        <f t="shared" ca="1" si="434"/>
        <v>0.48636907951777991</v>
      </c>
      <c r="AN1049">
        <f t="shared" ca="1" si="435"/>
        <v>0.51554174187785662</v>
      </c>
    </row>
    <row r="1050" spans="2:40">
      <c r="B1050" s="1">
        <v>46031</v>
      </c>
      <c r="C1050">
        <v>5187.5</v>
      </c>
      <c r="D1050">
        <v>5065</v>
      </c>
      <c r="E1050">
        <v>56.8</v>
      </c>
      <c r="F1050">
        <v>9170</v>
      </c>
      <c r="G1050">
        <v>3089461</v>
      </c>
      <c r="I1050" s="14">
        <f t="shared" si="417"/>
        <v>-8.1045172719220515E-2</v>
      </c>
      <c r="J1050" s="15">
        <f t="shared" si="418"/>
        <v>-6.8933823529411797E-2</v>
      </c>
      <c r="K1050" s="15">
        <f t="shared" si="419"/>
        <v>-7.0376432078559814E-2</v>
      </c>
      <c r="L1050" s="15">
        <f t="shared" si="420"/>
        <v>-3.6258539148712576E-2</v>
      </c>
      <c r="M1050" s="16">
        <f t="shared" si="421"/>
        <v>-1.1781049243000941E-2</v>
      </c>
      <c r="O1050" s="13">
        <f t="shared" si="422"/>
        <v>-6.4153491868976176E-2</v>
      </c>
      <c r="Q1050" s="5">
        <f t="shared" si="423"/>
        <v>364003.44068599539</v>
      </c>
      <c r="R1050" s="6">
        <f t="shared" si="424"/>
        <v>191145.21527696148</v>
      </c>
      <c r="T1050" s="11">
        <f t="shared" si="425"/>
        <v>1.9043293349434331</v>
      </c>
      <c r="V1050" s="9">
        <v>46031</v>
      </c>
      <c r="W1050">
        <v>20358990.734999999</v>
      </c>
      <c r="X1050">
        <v>6886583.8986999998</v>
      </c>
      <c r="Y1050">
        <v>397600</v>
      </c>
      <c r="Z1050">
        <v>6902818.9018999999</v>
      </c>
      <c r="AC1050" s="24">
        <f t="shared" si="426"/>
        <v>-6.9873496020852938E-2</v>
      </c>
      <c r="AE1050" s="5">
        <f t="shared" si="427"/>
        <v>81167.554241556689</v>
      </c>
      <c r="AF1050" s="6">
        <f t="shared" si="428"/>
        <v>191145.21527696148</v>
      </c>
      <c r="AH1050" s="1">
        <f t="shared" si="429"/>
        <v>46031</v>
      </c>
      <c r="AI1050">
        <f t="shared" si="430"/>
        <v>0.42463816906925067</v>
      </c>
      <c r="AJ1050">
        <f t="shared" ca="1" si="431"/>
        <v>0.44203026053747724</v>
      </c>
      <c r="AK1050">
        <f t="shared" ca="1" si="432"/>
        <v>0.45105005524823139</v>
      </c>
      <c r="AL1050">
        <f t="shared" ca="1" si="433"/>
        <v>0.46283648422383783</v>
      </c>
      <c r="AM1050">
        <f t="shared" ca="1" si="434"/>
        <v>0.48636907951777991</v>
      </c>
      <c r="AN1050">
        <f t="shared" ca="1" si="435"/>
        <v>0.51554174187785662</v>
      </c>
    </row>
    <row r="1051" spans="2:40">
      <c r="B1051" s="1">
        <v>46038</v>
      </c>
      <c r="C1051">
        <v>5215</v>
      </c>
      <c r="D1051">
        <v>4792.5</v>
      </c>
      <c r="E1051">
        <v>54.6</v>
      </c>
      <c r="F1051">
        <v>8725</v>
      </c>
      <c r="G1051">
        <v>2933230</v>
      </c>
      <c r="I1051" s="14">
        <f t="shared" si="417"/>
        <v>5.3012048192770944E-3</v>
      </c>
      <c r="J1051" s="15">
        <f t="shared" si="418"/>
        <v>-5.3800592300098704E-2</v>
      </c>
      <c r="K1051" s="15">
        <f t="shared" si="419"/>
        <v>-3.8732394366197131E-2</v>
      </c>
      <c r="L1051" s="15">
        <f t="shared" si="420"/>
        <v>-4.8527808069792844E-2</v>
      </c>
      <c r="M1051" s="16">
        <f t="shared" si="421"/>
        <v>-5.0569015112992166E-2</v>
      </c>
      <c r="O1051" s="13">
        <f t="shared" si="422"/>
        <v>-3.3939897479202896E-2</v>
      </c>
      <c r="Q1051" s="5">
        <f t="shared" si="423"/>
        <v>351649.20122703561</v>
      </c>
      <c r="R1051" s="6">
        <f t="shared" si="424"/>
        <v>181479.18999684468</v>
      </c>
      <c r="T1051" s="11">
        <f t="shared" si="425"/>
        <v>1.9376833301556482</v>
      </c>
      <c r="V1051" s="9">
        <v>46038</v>
      </c>
      <c r="W1051">
        <v>20466917.914799999</v>
      </c>
      <c r="X1051">
        <v>6516081.6059999997</v>
      </c>
      <c r="Y1051">
        <v>382200</v>
      </c>
      <c r="Z1051">
        <v>6567840.2309999997</v>
      </c>
      <c r="AC1051" s="24">
        <f t="shared" si="426"/>
        <v>-1.7743122167109465E-2</v>
      </c>
      <c r="AE1051" s="5">
        <f t="shared" si="427"/>
        <v>79727.388410643267</v>
      </c>
      <c r="AF1051" s="6">
        <f t="shared" si="428"/>
        <v>181479.18999684468</v>
      </c>
      <c r="AH1051" s="1">
        <f t="shared" si="429"/>
        <v>46038</v>
      </c>
      <c r="AI1051">
        <f t="shared" si="430"/>
        <v>0.43931972812987241</v>
      </c>
      <c r="AJ1051">
        <f t="shared" ca="1" si="431"/>
        <v>0.44147409842648871</v>
      </c>
      <c r="AK1051">
        <f t="shared" ca="1" si="432"/>
        <v>0.44970255128895931</v>
      </c>
      <c r="AL1051">
        <f t="shared" ca="1" si="433"/>
        <v>0.46283648422383783</v>
      </c>
      <c r="AM1051">
        <f t="shared" ca="1" si="434"/>
        <v>0.48636907951777991</v>
      </c>
      <c r="AN1051">
        <f t="shared" ca="1" si="435"/>
        <v>0.51554174187785662</v>
      </c>
    </row>
    <row r="1052" spans="2:40">
      <c r="B1052" s="1">
        <v>46045</v>
      </c>
      <c r="C1052">
        <v>5515</v>
      </c>
      <c r="D1052">
        <v>5080</v>
      </c>
      <c r="E1052">
        <v>57.6</v>
      </c>
      <c r="F1052">
        <v>9340</v>
      </c>
      <c r="G1052">
        <v>3093535</v>
      </c>
      <c r="I1052" s="14">
        <f t="shared" si="417"/>
        <v>5.7526366251198446E-2</v>
      </c>
      <c r="J1052" s="15">
        <f t="shared" si="418"/>
        <v>5.9989567031820457E-2</v>
      </c>
      <c r="K1052" s="15">
        <f t="shared" si="419"/>
        <v>5.4945054945054972E-2</v>
      </c>
      <c r="L1052" s="15">
        <f t="shared" si="420"/>
        <v>7.0487106017191881E-2</v>
      </c>
      <c r="M1052" s="16">
        <f t="shared" si="421"/>
        <v>5.4651357036441084E-2</v>
      </c>
      <c r="O1052" s="13">
        <f t="shared" si="422"/>
        <v>6.0737023561316439E-2</v>
      </c>
      <c r="Q1052" s="5">
        <f t="shared" si="423"/>
        <v>373007.32704728021</v>
      </c>
      <c r="R1052" s="6">
        <f t="shared" si="424"/>
        <v>191397.27400404637</v>
      </c>
      <c r="T1052" s="11">
        <f t="shared" si="425"/>
        <v>1.9488643659543154</v>
      </c>
      <c r="V1052" s="9">
        <v>46045</v>
      </c>
      <c r="W1052">
        <v>21691200.534000002</v>
      </c>
      <c r="X1052">
        <v>6926683.5303999996</v>
      </c>
      <c r="Y1052">
        <v>403200</v>
      </c>
      <c r="Z1052">
        <v>7420585.9431999996</v>
      </c>
      <c r="AC1052" s="24">
        <f t="shared" si="426"/>
        <v>6.0478884177936391E-2</v>
      </c>
      <c r="AE1052" s="5">
        <f t="shared" si="427"/>
        <v>84549.211900139911</v>
      </c>
      <c r="AF1052" s="6">
        <f t="shared" si="428"/>
        <v>191397.27400404637</v>
      </c>
      <c r="AH1052" s="1">
        <f t="shared" si="429"/>
        <v>46045</v>
      </c>
      <c r="AI1052">
        <f t="shared" si="430"/>
        <v>0.44174721056033667</v>
      </c>
      <c r="AJ1052">
        <f t="shared" ca="1" si="431"/>
        <v>0.44067864069640411</v>
      </c>
      <c r="AK1052">
        <f t="shared" ca="1" si="432"/>
        <v>0.44622245174228398</v>
      </c>
      <c r="AL1052">
        <f t="shared" ca="1" si="433"/>
        <v>0.46243531844494506</v>
      </c>
      <c r="AM1052">
        <f t="shared" ca="1" si="434"/>
        <v>0.48636907951777991</v>
      </c>
      <c r="AN1052">
        <f t="shared" ca="1" si="435"/>
        <v>0.51554174187785662</v>
      </c>
    </row>
    <row r="1053" spans="2:40">
      <c r="B1053" s="1">
        <v>46052</v>
      </c>
      <c r="C1053">
        <v>5970</v>
      </c>
      <c r="D1053">
        <v>5215</v>
      </c>
      <c r="E1053">
        <v>60.8</v>
      </c>
      <c r="F1053">
        <v>9655</v>
      </c>
      <c r="G1053">
        <v>3199554</v>
      </c>
      <c r="I1053" s="14">
        <f t="shared" si="417"/>
        <v>8.2502266545784186E-2</v>
      </c>
      <c r="J1053" s="15">
        <f t="shared" si="418"/>
        <v>2.6574803149606252E-2</v>
      </c>
      <c r="K1053" s="15">
        <f t="shared" si="419"/>
        <v>5.555555555555558E-2</v>
      </c>
      <c r="L1053" s="15">
        <f t="shared" si="420"/>
        <v>3.372591006423975E-2</v>
      </c>
      <c r="M1053" s="16">
        <f t="shared" si="421"/>
        <v>3.4271149348560792E-2</v>
      </c>
      <c r="O1053" s="13">
        <f t="shared" si="422"/>
        <v>4.9589633828796442E-2</v>
      </c>
      <c r="Q1053" s="5">
        <f t="shared" si="423"/>
        <v>391504.62381101295</v>
      </c>
      <c r="R1053" s="6">
        <f t="shared" si="424"/>
        <v>197956.67856634644</v>
      </c>
      <c r="T1053" s="11">
        <f t="shared" si="425"/>
        <v>1.9777287972620621</v>
      </c>
      <c r="V1053" s="9">
        <v>46052</v>
      </c>
      <c r="W1053">
        <v>23480773.7421</v>
      </c>
      <c r="X1053">
        <v>7110758.7817000002</v>
      </c>
      <c r="Y1053">
        <v>425600</v>
      </c>
      <c r="Z1053">
        <v>7670851.9573999997</v>
      </c>
      <c r="AC1053" s="24">
        <f t="shared" si="426"/>
        <v>6.1641370253612812E-2</v>
      </c>
      <c r="AE1053" s="5">
        <f t="shared" si="427"/>
        <v>89760.941175527594</v>
      </c>
      <c r="AF1053" s="6">
        <f t="shared" si="428"/>
        <v>197956.67856634644</v>
      </c>
      <c r="AH1053" s="1">
        <f t="shared" si="429"/>
        <v>46052</v>
      </c>
      <c r="AI1053">
        <f t="shared" si="430"/>
        <v>0.45343729661256993</v>
      </c>
      <c r="AJ1053">
        <f t="shared" ca="1" si="431"/>
        <v>0.44067864069640411</v>
      </c>
      <c r="AK1053">
        <f t="shared" ca="1" si="432"/>
        <v>0.44622245174228398</v>
      </c>
      <c r="AL1053">
        <f t="shared" ca="1" si="433"/>
        <v>0.46243531844494506</v>
      </c>
      <c r="AM1053">
        <f t="shared" ca="1" si="434"/>
        <v>0.48636907951777991</v>
      </c>
      <c r="AN1053">
        <f t="shared" ca="1" si="435"/>
        <v>0.51554174187785662</v>
      </c>
    </row>
    <row r="1054" spans="2:40">
      <c r="B1054" s="1">
        <v>46059</v>
      </c>
      <c r="C1054">
        <v>5690</v>
      </c>
      <c r="D1054">
        <v>4985</v>
      </c>
      <c r="E1054">
        <v>51.9</v>
      </c>
      <c r="F1054">
        <v>8865</v>
      </c>
      <c r="G1054">
        <v>2977119</v>
      </c>
      <c r="I1054" s="14">
        <f t="shared" si="417"/>
        <v>-4.6901172529313251E-2</v>
      </c>
      <c r="J1054" s="15">
        <f t="shared" si="418"/>
        <v>-4.4103547459252157E-2</v>
      </c>
      <c r="K1054" s="15">
        <f t="shared" si="419"/>
        <v>-0.14638157894736836</v>
      </c>
      <c r="L1054" s="15">
        <f t="shared" si="420"/>
        <v>-8.1822889694458834E-2</v>
      </c>
      <c r="M1054" s="16">
        <f t="shared" si="421"/>
        <v>-6.9520626937379371E-2</v>
      </c>
      <c r="O1054" s="13">
        <f t="shared" si="422"/>
        <v>-7.9802297157598151E-2</v>
      </c>
      <c r="Q1054" s="5">
        <f t="shared" si="423"/>
        <v>360261.65548307286</v>
      </c>
      <c r="R1054" s="6">
        <f t="shared" si="424"/>
        <v>184194.60616597274</v>
      </c>
      <c r="T1054" s="11">
        <f t="shared" si="425"/>
        <v>1.9558751636758076</v>
      </c>
      <c r="V1054" s="9">
        <v>46059</v>
      </c>
      <c r="W1054">
        <v>22379497.921700001</v>
      </c>
      <c r="X1054">
        <v>6797149.0943</v>
      </c>
      <c r="Y1054">
        <v>363300</v>
      </c>
      <c r="Z1054">
        <v>7043200.6837999998</v>
      </c>
      <c r="AC1054" s="24">
        <f t="shared" si="426"/>
        <v>-5.4405439042596968E-2</v>
      </c>
      <c r="AE1054" s="5">
        <f t="shared" si="427"/>
        <v>84877.457761996295</v>
      </c>
      <c r="AF1054" s="6">
        <f t="shared" si="428"/>
        <v>184194.60616597274</v>
      </c>
      <c r="AH1054" s="1">
        <f t="shared" si="429"/>
        <v>46059</v>
      </c>
      <c r="AI1054">
        <f t="shared" si="430"/>
        <v>0.46080316643754238</v>
      </c>
      <c r="AJ1054">
        <f t="shared" ca="1" si="431"/>
        <v>0.44067864069640411</v>
      </c>
      <c r="AK1054">
        <f t="shared" ca="1" si="432"/>
        <v>0.44970255128895931</v>
      </c>
      <c r="AL1054">
        <f t="shared" ca="1" si="433"/>
        <v>0.46243531844494506</v>
      </c>
      <c r="AM1054">
        <f t="shared" ca="1" si="434"/>
        <v>0.48636907951777991</v>
      </c>
      <c r="AN1054">
        <f t="shared" ca="1" si="435"/>
        <v>0.51554174187785662</v>
      </c>
    </row>
    <row r="1055" spans="2:40">
      <c r="B1055" s="1">
        <v>46066</v>
      </c>
      <c r="C1055">
        <v>5465</v>
      </c>
      <c r="D1055">
        <v>4840</v>
      </c>
      <c r="E1055">
        <v>47.67</v>
      </c>
      <c r="F1055">
        <v>8615</v>
      </c>
      <c r="G1055">
        <v>2816128</v>
      </c>
      <c r="I1055" s="14">
        <f t="shared" si="417"/>
        <v>-3.9543057996485054E-2</v>
      </c>
      <c r="J1055" s="15">
        <f t="shared" si="418"/>
        <v>-2.9087261785356033E-2</v>
      </c>
      <c r="K1055" s="15">
        <f t="shared" si="419"/>
        <v>-8.1502890173410392E-2</v>
      </c>
      <c r="L1055" s="15">
        <f t="shared" si="420"/>
        <v>-2.8200789622109368E-2</v>
      </c>
      <c r="M1055" s="16">
        <f t="shared" si="421"/>
        <v>-5.4076105120420159E-2</v>
      </c>
      <c r="O1055" s="13">
        <f t="shared" si="422"/>
        <v>-4.4583499894340212E-2</v>
      </c>
      <c r="Q1055" s="5">
        <f t="shared" si="423"/>
        <v>344199.93000390846</v>
      </c>
      <c r="R1055" s="6">
        <f t="shared" si="424"/>
        <v>174234.07928032722</v>
      </c>
      <c r="T1055" s="11">
        <f t="shared" si="425"/>
        <v>1.9755029063523286</v>
      </c>
      <c r="V1055" s="9">
        <v>46066</v>
      </c>
      <c r="W1055">
        <v>21494544.137400001</v>
      </c>
      <c r="X1055">
        <v>6599438.6392000001</v>
      </c>
      <c r="Y1055">
        <v>333690</v>
      </c>
      <c r="Z1055">
        <v>6844576.8629999999</v>
      </c>
      <c r="AC1055" s="24">
        <f t="shared" si="426"/>
        <v>-3.5833386204416381E-2</v>
      </c>
      <c r="AE1055" s="5">
        <f t="shared" si="427"/>
        <v>81836.011037961653</v>
      </c>
      <c r="AF1055" s="6">
        <f t="shared" si="428"/>
        <v>174234.07928032722</v>
      </c>
      <c r="AH1055" s="1">
        <f t="shared" si="429"/>
        <v>46066</v>
      </c>
      <c r="AI1055">
        <f t="shared" si="430"/>
        <v>0.46969003639233375</v>
      </c>
      <c r="AJ1055">
        <f t="shared" ca="1" si="431"/>
        <v>0.44067864069640411</v>
      </c>
      <c r="AK1055">
        <f t="shared" ca="1" si="432"/>
        <v>0.45105005524823139</v>
      </c>
      <c r="AL1055">
        <f t="shared" ca="1" si="433"/>
        <v>0.46243531844494506</v>
      </c>
      <c r="AM1055">
        <f t="shared" ca="1" si="434"/>
        <v>0.48636907951777991</v>
      </c>
      <c r="AN1055">
        <f t="shared" ca="1" si="435"/>
        <v>0.51554174187785662</v>
      </c>
    </row>
    <row r="1056" spans="2:40">
      <c r="B1056" s="1">
        <v>46073</v>
      </c>
      <c r="C1056">
        <v>5562.5</v>
      </c>
      <c r="D1056">
        <v>4802.5</v>
      </c>
      <c r="E1056">
        <v>45.01</v>
      </c>
      <c r="F1056">
        <v>8775</v>
      </c>
      <c r="G1056">
        <v>2873248</v>
      </c>
      <c r="I1056" s="14">
        <f t="shared" si="417"/>
        <v>1.784080512351327E-2</v>
      </c>
      <c r="J1056" s="15">
        <f t="shared" si="418"/>
        <v>-7.7479338842975087E-3</v>
      </c>
      <c r="K1056" s="15">
        <f t="shared" si="419"/>
        <v>-5.5800293685756341E-2</v>
      </c>
      <c r="L1056" s="15">
        <f t="shared" si="420"/>
        <v>1.8572257690075533E-2</v>
      </c>
      <c r="M1056" s="16">
        <f t="shared" si="421"/>
        <v>2.0283168946866104E-2</v>
      </c>
      <c r="O1056" s="13">
        <f t="shared" si="422"/>
        <v>-6.7837911891162617E-3</v>
      </c>
      <c r="Q1056" s="5">
        <f t="shared" si="423"/>
        <v>341864.94955145352</v>
      </c>
      <c r="R1056" s="6">
        <f t="shared" si="424"/>
        <v>177768.09854667177</v>
      </c>
      <c r="T1056" s="11">
        <f t="shared" si="425"/>
        <v>1.9230950454347087</v>
      </c>
      <c r="V1056" s="9">
        <v>46073</v>
      </c>
      <c r="W1056">
        <v>21878024.110599998</v>
      </c>
      <c r="X1056">
        <v>6548306.625</v>
      </c>
      <c r="Y1056">
        <v>315070</v>
      </c>
      <c r="Z1056">
        <v>6971696.1083000004</v>
      </c>
      <c r="AC1056" s="24">
        <f t="shared" si="426"/>
        <v>1.2498414722840238E-2</v>
      </c>
      <c r="AE1056" s="5">
        <f t="shared" si="427"/>
        <v>82858.831443177027</v>
      </c>
      <c r="AF1056" s="6">
        <f t="shared" si="428"/>
        <v>177768.09854667177</v>
      </c>
      <c r="AH1056" s="1">
        <f t="shared" si="429"/>
        <v>46073</v>
      </c>
      <c r="AI1056">
        <f t="shared" si="430"/>
        <v>0.46610630434021899</v>
      </c>
      <c r="AJ1056">
        <f t="shared" ca="1" si="431"/>
        <v>0.44067864069640411</v>
      </c>
      <c r="AK1056">
        <f t="shared" ca="1" si="432"/>
        <v>0.45105005524823139</v>
      </c>
      <c r="AL1056">
        <f t="shared" ca="1" si="433"/>
        <v>0.46283648422383783</v>
      </c>
      <c r="AM1056">
        <f t="shared" ca="1" si="434"/>
        <v>0.48636907951777991</v>
      </c>
      <c r="AN1056">
        <f t="shared" ca="1" si="435"/>
        <v>0.51554174187785662</v>
      </c>
    </row>
    <row r="1057" spans="2:40">
      <c r="B1057" s="1">
        <v>46080</v>
      </c>
      <c r="C1057">
        <v>5077.5</v>
      </c>
      <c r="D1057">
        <v>4495</v>
      </c>
      <c r="E1057">
        <v>41.95</v>
      </c>
      <c r="F1057">
        <v>8555</v>
      </c>
      <c r="G1057">
        <v>2642106</v>
      </c>
      <c r="I1057" s="14">
        <f t="shared" si="417"/>
        <v>-8.7191011235955074E-2</v>
      </c>
      <c r="J1057" s="15">
        <f t="shared" si="418"/>
        <v>-6.4029151483602331E-2</v>
      </c>
      <c r="K1057" s="15">
        <f t="shared" si="419"/>
        <v>-6.7984892246167439E-2</v>
      </c>
      <c r="L1057" s="15">
        <f t="shared" si="420"/>
        <v>-2.5071225071225056E-2</v>
      </c>
      <c r="M1057" s="16">
        <f t="shared" si="421"/>
        <v>-8.0446240630812182E-2</v>
      </c>
      <c r="O1057" s="13">
        <f t="shared" si="422"/>
        <v>-6.1069070009237475E-2</v>
      </c>
      <c r="Q1057" s="5">
        <f t="shared" si="423"/>
        <v>320987.57501359138</v>
      </c>
      <c r="R1057" s="6">
        <f t="shared" si="424"/>
        <v>163467.32331450429</v>
      </c>
      <c r="T1057" s="11">
        <f t="shared" si="425"/>
        <v>1.9636192023284356</v>
      </c>
      <c r="V1057" s="9">
        <v>46080</v>
      </c>
      <c r="W1057">
        <v>19970457.064599998</v>
      </c>
      <c r="X1057">
        <v>6129024.1080999998</v>
      </c>
      <c r="Y1057">
        <v>293650</v>
      </c>
      <c r="Z1057">
        <v>6796907.1460999995</v>
      </c>
      <c r="AC1057" s="24">
        <f t="shared" si="426"/>
        <v>-7.064799046099382E-2</v>
      </c>
      <c r="AE1057" s="5">
        <f t="shared" si="427"/>
        <v>77005.021509770362</v>
      </c>
      <c r="AF1057" s="6">
        <f t="shared" si="428"/>
        <v>163467.32331450429</v>
      </c>
      <c r="AH1057" s="1">
        <f t="shared" si="429"/>
        <v>46080</v>
      </c>
      <c r="AI1057">
        <f t="shared" si="430"/>
        <v>0.47107287223157079</v>
      </c>
      <c r="AJ1057">
        <f t="shared" ca="1" si="431"/>
        <v>0.44067864069640411</v>
      </c>
      <c r="AK1057">
        <f t="shared" ca="1" si="432"/>
        <v>0.45105005524823139</v>
      </c>
      <c r="AL1057">
        <f t="shared" ca="1" si="433"/>
        <v>0.4645517048808267</v>
      </c>
      <c r="AM1057">
        <f t="shared" ca="1" si="434"/>
        <v>0.48636907951777991</v>
      </c>
      <c r="AN1057">
        <f t="shared" ca="1" si="435"/>
        <v>0.51554174187785662</v>
      </c>
    </row>
    <row r="1058" spans="2:40">
      <c r="B1058" s="1">
        <v>46087</v>
      </c>
      <c r="C1058">
        <v>5510</v>
      </c>
      <c r="D1058">
        <v>4695</v>
      </c>
      <c r="E1058">
        <v>39.68</v>
      </c>
      <c r="F1058">
        <v>8630</v>
      </c>
      <c r="G1058">
        <v>2626115</v>
      </c>
      <c r="I1058" s="14">
        <f t="shared" si="417"/>
        <v>8.5179714426391051E-2</v>
      </c>
      <c r="J1058" s="15">
        <f t="shared" si="418"/>
        <v>4.4493882091212411E-2</v>
      </c>
      <c r="K1058" s="15">
        <f t="shared" si="419"/>
        <v>-5.4112038140643692E-2</v>
      </c>
      <c r="L1058" s="15">
        <f t="shared" si="420"/>
        <v>8.7668030391583329E-3</v>
      </c>
      <c r="M1058" s="16">
        <f t="shared" si="421"/>
        <v>-6.0523688300166967E-3</v>
      </c>
      <c r="O1058" s="13">
        <f t="shared" si="422"/>
        <v>2.1082090354029526E-2</v>
      </c>
      <c r="Q1058" s="5">
        <f t="shared" si="423"/>
        <v>327754.66407254874</v>
      </c>
      <c r="R1058" s="6">
        <f t="shared" si="424"/>
        <v>162477.95878214933</v>
      </c>
      <c r="T1058" s="11">
        <f t="shared" si="425"/>
        <v>2.0172253918576279</v>
      </c>
      <c r="V1058" s="9">
        <v>46087</v>
      </c>
      <c r="W1058">
        <v>21671534.894299999</v>
      </c>
      <c r="X1058">
        <v>6401728.1841000002</v>
      </c>
      <c r="Y1058">
        <v>277760</v>
      </c>
      <c r="Z1058">
        <v>6856494.2922999999</v>
      </c>
      <c r="AC1058" s="24">
        <f t="shared" si="426"/>
        <v>6.0785680105999364E-2</v>
      </c>
      <c r="AE1058" s="5">
        <f t="shared" si="427"/>
        <v>81685.82411381886</v>
      </c>
      <c r="AF1058" s="6">
        <f t="shared" si="428"/>
        <v>162477.95878214933</v>
      </c>
      <c r="AH1058" s="1">
        <f t="shared" si="429"/>
        <v>46087</v>
      </c>
      <c r="AI1058">
        <f t="shared" si="430"/>
        <v>0.50275018670897587</v>
      </c>
      <c r="AJ1058">
        <f t="shared" ca="1" si="431"/>
        <v>0.44067864069640411</v>
      </c>
      <c r="AK1058">
        <f t="shared" ca="1" si="432"/>
        <v>0.45105005524823139</v>
      </c>
      <c r="AL1058">
        <f t="shared" ca="1" si="433"/>
        <v>0.46697593834447226</v>
      </c>
      <c r="AM1058">
        <f t="shared" ca="1" si="434"/>
        <v>0.48636907951777991</v>
      </c>
      <c r="AN1058">
        <f t="shared" ca="1" si="435"/>
        <v>0.51554174187785662</v>
      </c>
    </row>
    <row r="1059" spans="2:40">
      <c r="B1059" s="1">
        <v>46094</v>
      </c>
      <c r="C1059">
        <v>5622.5</v>
      </c>
      <c r="D1059">
        <v>4752.5</v>
      </c>
      <c r="E1059">
        <v>42.02</v>
      </c>
      <c r="F1059">
        <v>9075</v>
      </c>
      <c r="G1059">
        <v>2642584</v>
      </c>
      <c r="I1059" s="14">
        <f t="shared" si="417"/>
        <v>2.0417422867513579E-2</v>
      </c>
      <c r="J1059" s="15">
        <f t="shared" si="418"/>
        <v>1.2247071352502692E-2</v>
      </c>
      <c r="K1059" s="15">
        <f t="shared" si="419"/>
        <v>5.8971774193548487E-2</v>
      </c>
      <c r="L1059" s="15">
        <f t="shared" si="420"/>
        <v>5.1564310544611747E-2</v>
      </c>
      <c r="M1059" s="16">
        <f t="shared" si="421"/>
        <v>6.2712409776419786E-3</v>
      </c>
      <c r="O1059" s="13">
        <f t="shared" si="422"/>
        <v>3.5800144739544126E-2</v>
      </c>
      <c r="Q1059" s="5">
        <f t="shared" si="423"/>
        <v>339488.32848540664</v>
      </c>
      <c r="R1059" s="6">
        <f t="shared" si="424"/>
        <v>163496.89721522757</v>
      </c>
      <c r="T1059" s="11">
        <f t="shared" si="425"/>
        <v>2.0764206187870569</v>
      </c>
      <c r="V1059" s="9">
        <v>46094</v>
      </c>
      <c r="W1059">
        <v>22114011.786400001</v>
      </c>
      <c r="X1059">
        <v>6480130.6059999997</v>
      </c>
      <c r="Y1059">
        <v>294140</v>
      </c>
      <c r="Z1059">
        <v>7210044.6931999996</v>
      </c>
      <c r="AC1059" s="24">
        <f t="shared" si="426"/>
        <v>2.5301690702334331E-2</v>
      </c>
      <c r="AE1059" s="5">
        <f t="shared" si="427"/>
        <v>83752.61357031198</v>
      </c>
      <c r="AF1059" s="6">
        <f t="shared" si="428"/>
        <v>163496.89721522757</v>
      </c>
      <c r="AH1059" s="1">
        <f t="shared" si="429"/>
        <v>46094</v>
      </c>
      <c r="AI1059">
        <f t="shared" si="430"/>
        <v>0.51225812230589252</v>
      </c>
      <c r="AJ1059">
        <f t="shared" ca="1" si="431"/>
        <v>0.44145550881370643</v>
      </c>
      <c r="AK1059">
        <f t="shared" ca="1" si="432"/>
        <v>0.45187240114257543</v>
      </c>
      <c r="AL1059">
        <f t="shared" ca="1" si="433"/>
        <v>0.46876780437052967</v>
      </c>
      <c r="AM1059">
        <f t="shared" ca="1" si="434"/>
        <v>0.4868205018270757</v>
      </c>
      <c r="AN1059">
        <f t="shared" ca="1" si="435"/>
        <v>0.51554174187785662</v>
      </c>
    </row>
    <row r="1060" spans="2:40">
      <c r="B1060" s="1">
        <v>46101</v>
      </c>
      <c r="C1060">
        <v>6155</v>
      </c>
      <c r="D1060">
        <v>4950</v>
      </c>
      <c r="E1060">
        <v>44.79</v>
      </c>
      <c r="F1060">
        <v>9570</v>
      </c>
      <c r="G1060">
        <v>2725326</v>
      </c>
      <c r="I1060" s="14">
        <f t="shared" si="417"/>
        <v>9.4708759448643765E-2</v>
      </c>
      <c r="J1060" s="15">
        <f t="shared" si="418"/>
        <v>4.1557075223566553E-2</v>
      </c>
      <c r="K1060" s="15">
        <f t="shared" si="419"/>
        <v>6.5920990004759483E-2</v>
      </c>
      <c r="L1060" s="15">
        <f t="shared" si="420"/>
        <v>5.4545454545454453E-2</v>
      </c>
      <c r="M1060" s="16">
        <f t="shared" si="421"/>
        <v>3.1311019819994401E-2</v>
      </c>
      <c r="O1060" s="13">
        <f t="shared" si="422"/>
        <v>6.4183069805606063E-2</v>
      </c>
      <c r="Q1060" s="5">
        <f t="shared" si="423"/>
        <v>361277.73157077405</v>
      </c>
      <c r="R1060" s="6">
        <f t="shared" si="424"/>
        <v>168616.15180444115</v>
      </c>
      <c r="T1060" s="11">
        <f t="shared" si="425"/>
        <v>2.1426045352391823</v>
      </c>
      <c r="V1060" s="9">
        <v>46101</v>
      </c>
      <c r="W1060">
        <v>24208402.409200002</v>
      </c>
      <c r="X1060">
        <v>6749425.8810000001</v>
      </c>
      <c r="Y1060">
        <v>313530</v>
      </c>
      <c r="Z1060">
        <v>7603319.8583000004</v>
      </c>
      <c r="AC1060" s="24">
        <f t="shared" si="426"/>
        <v>7.6910795790474717E-2</v>
      </c>
      <c r="AE1060" s="5">
        <f t="shared" si="427"/>
        <v>90194.093729536777</v>
      </c>
      <c r="AF1060" s="6">
        <f t="shared" si="428"/>
        <v>168616.15180444115</v>
      </c>
      <c r="AH1060" s="1">
        <f t="shared" si="429"/>
        <v>46101</v>
      </c>
      <c r="AI1060">
        <f t="shared" si="430"/>
        <v>0.53490779361482965</v>
      </c>
      <c r="AJ1060">
        <f t="shared" ca="1" si="431"/>
        <v>0.44145550881370643</v>
      </c>
      <c r="AK1060">
        <f t="shared" ca="1" si="432"/>
        <v>0.45187240114257543</v>
      </c>
      <c r="AL1060">
        <f t="shared" ca="1" si="433"/>
        <v>0.47038145431195227</v>
      </c>
      <c r="AM1060">
        <f t="shared" ca="1" si="434"/>
        <v>0.48848375331946348</v>
      </c>
      <c r="AN1060">
        <f t="shared" ca="1" si="435"/>
        <v>0.51617016999238663</v>
      </c>
    </row>
    <row r="1061" spans="2:40">
      <c r="B1061" s="1">
        <v>46108</v>
      </c>
      <c r="C1061">
        <v>6650</v>
      </c>
      <c r="D1061">
        <v>4955</v>
      </c>
      <c r="E1061">
        <v>46.78</v>
      </c>
      <c r="F1061">
        <v>10130</v>
      </c>
      <c r="G1061">
        <v>2793847</v>
      </c>
      <c r="I1061" s="14">
        <f t="shared" si="417"/>
        <v>8.0422420796100624E-2</v>
      </c>
      <c r="J1061" s="15">
        <f t="shared" si="418"/>
        <v>1.0101010101009056E-3</v>
      </c>
      <c r="K1061" s="15">
        <f t="shared" si="419"/>
        <v>4.4429560169680693E-2</v>
      </c>
      <c r="L1061" s="15">
        <f t="shared" si="420"/>
        <v>5.8516196447230939E-2</v>
      </c>
      <c r="M1061" s="16">
        <f t="shared" si="421"/>
        <v>2.514231324986449E-2</v>
      </c>
      <c r="O1061" s="13">
        <f t="shared" si="422"/>
        <v>4.6094569605778291E-2</v>
      </c>
      <c r="Q1061" s="5">
        <f t="shared" si="423"/>
        <v>377930.67311568075</v>
      </c>
      <c r="R1061" s="6">
        <f t="shared" si="424"/>
        <v>172855.55191209511</v>
      </c>
      <c r="T1061" s="11">
        <f t="shared" si="425"/>
        <v>2.1863959180661761</v>
      </c>
      <c r="V1061" s="9">
        <v>46108</v>
      </c>
      <c r="W1061">
        <v>26155300.734499998</v>
      </c>
      <c r="X1061">
        <v>6756243.4829000002</v>
      </c>
      <c r="Y1061">
        <v>327460</v>
      </c>
      <c r="Z1061">
        <v>8048237.2167999996</v>
      </c>
      <c r="AC1061" s="24">
        <f t="shared" si="426"/>
        <v>6.2060019545821569E-2</v>
      </c>
      <c r="AE1061" s="5">
        <f t="shared" si="427"/>
        <v>95791.540949309492</v>
      </c>
      <c r="AF1061" s="6">
        <f t="shared" si="428"/>
        <v>172855.55191209511</v>
      </c>
      <c r="AH1061" s="1">
        <f t="shared" si="429"/>
        <v>46108</v>
      </c>
      <c r="AI1061">
        <f t="shared" si="430"/>
        <v>0.55417103986352634</v>
      </c>
      <c r="AJ1061">
        <f t="shared" ca="1" si="431"/>
        <v>0.44145550881370643</v>
      </c>
      <c r="AK1061">
        <f t="shared" ca="1" si="432"/>
        <v>0.45187240114257543</v>
      </c>
      <c r="AL1061">
        <f t="shared" ca="1" si="433"/>
        <v>0.47230435572570251</v>
      </c>
      <c r="AM1061">
        <f t="shared" ca="1" si="434"/>
        <v>0.49307984260746168</v>
      </c>
      <c r="AN1061">
        <f t="shared" ca="1" si="435"/>
        <v>0.51661412917113769</v>
      </c>
    </row>
    <row r="1062" spans="2:40">
      <c r="B1062" s="1">
        <v>46115</v>
      </c>
      <c r="C1062">
        <v>6545</v>
      </c>
      <c r="D1062">
        <v>5170</v>
      </c>
      <c r="E1062">
        <v>54.3</v>
      </c>
      <c r="F1062">
        <v>10200</v>
      </c>
      <c r="G1062">
        <v>2999342</v>
      </c>
      <c r="I1062" s="14">
        <f t="shared" si="417"/>
        <v>-1.5789473684210575E-2</v>
      </c>
      <c r="J1062" s="15">
        <f t="shared" si="418"/>
        <v>4.3390514631685084E-2</v>
      </c>
      <c r="K1062" s="15">
        <f t="shared" si="419"/>
        <v>0.16075245831551932</v>
      </c>
      <c r="L1062" s="15">
        <f t="shared" si="420"/>
        <v>6.9101678183614013E-3</v>
      </c>
      <c r="M1062" s="16">
        <f t="shared" si="421"/>
        <v>7.3552703494500493E-2</v>
      </c>
      <c r="O1062" s="13">
        <f t="shared" si="422"/>
        <v>4.8815916770338807E-2</v>
      </c>
      <c r="Q1062" s="5">
        <f t="shared" si="423"/>
        <v>396379.70539945393</v>
      </c>
      <c r="R1062" s="6">
        <f t="shared" si="424"/>
        <v>185569.54506926367</v>
      </c>
      <c r="T1062" s="11">
        <f t="shared" si="425"/>
        <v>2.1360170131985048</v>
      </c>
      <c r="V1062" s="9">
        <v>46115</v>
      </c>
      <c r="W1062">
        <v>25742322.301899999</v>
      </c>
      <c r="X1062">
        <v>7049400.3646</v>
      </c>
      <c r="Y1062">
        <v>380100</v>
      </c>
      <c r="Z1062">
        <v>8103851.8865999999</v>
      </c>
      <c r="AC1062" s="24">
        <f t="shared" si="426"/>
        <v>-2.8015630829602038E-4</v>
      </c>
      <c r="AE1062" s="5">
        <f t="shared" si="427"/>
        <v>95764.704344831145</v>
      </c>
      <c r="AF1062" s="6">
        <f t="shared" si="428"/>
        <v>185569.54506926367</v>
      </c>
      <c r="AH1062" s="1">
        <f t="shared" si="429"/>
        <v>46115</v>
      </c>
      <c r="AI1062">
        <f t="shared" si="430"/>
        <v>0.51605830207261139</v>
      </c>
      <c r="AJ1062">
        <f t="shared" ca="1" si="431"/>
        <v>0.44145550881370643</v>
      </c>
      <c r="AK1062">
        <f t="shared" ca="1" si="432"/>
        <v>0.45187240114257543</v>
      </c>
      <c r="AL1062">
        <f t="shared" ca="1" si="433"/>
        <v>0.47230435572570251</v>
      </c>
      <c r="AM1062">
        <f t="shared" ca="1" si="434"/>
        <v>0.50050709131155813</v>
      </c>
      <c r="AN1062">
        <f t="shared" ca="1" si="435"/>
        <v>0.52531529628229645</v>
      </c>
    </row>
    <row r="1063" spans="2:40">
      <c r="B1063" s="1">
        <v>46122</v>
      </c>
      <c r="C1063">
        <v>6327.5</v>
      </c>
      <c r="D1063">
        <v>5145</v>
      </c>
      <c r="E1063">
        <v>48.59</v>
      </c>
      <c r="F1063">
        <v>9635</v>
      </c>
      <c r="G1063">
        <v>2998770</v>
      </c>
      <c r="I1063" s="14">
        <f t="shared" si="417"/>
        <v>-3.323147440794505E-2</v>
      </c>
      <c r="J1063" s="15">
        <f t="shared" si="418"/>
        <v>-4.8355899419729731E-3</v>
      </c>
      <c r="K1063" s="15">
        <f t="shared" si="419"/>
        <v>-0.10515653775322276</v>
      </c>
      <c r="L1063" s="15">
        <f t="shared" si="420"/>
        <v>-5.5392156862745123E-2</v>
      </c>
      <c r="M1063" s="16">
        <f t="shared" si="421"/>
        <v>-1.9070849539670753E-4</v>
      </c>
      <c r="O1063" s="13">
        <f t="shared" si="422"/>
        <v>-4.9653939741471476E-2</v>
      </c>
      <c r="Q1063" s="5">
        <f t="shared" si="423"/>
        <v>376697.89139280724</v>
      </c>
      <c r="R1063" s="6">
        <f t="shared" si="424"/>
        <v>185534.15538053206</v>
      </c>
      <c r="T1063" s="11">
        <f t="shared" si="425"/>
        <v>2.0303425567125193</v>
      </c>
      <c r="V1063" s="9">
        <v>46122</v>
      </c>
      <c r="W1063">
        <v>24886866.9771</v>
      </c>
      <c r="X1063">
        <v>7015312.3551000003</v>
      </c>
      <c r="Y1063">
        <v>340130</v>
      </c>
      <c r="Z1063">
        <v>7654962.0516999997</v>
      </c>
      <c r="AC1063" s="24">
        <f t="shared" si="426"/>
        <v>-3.3395048877962887E-2</v>
      </c>
      <c r="AE1063" s="5">
        <f t="shared" si="427"/>
        <v>92566.637362451846</v>
      </c>
      <c r="AF1063" s="6">
        <f t="shared" si="428"/>
        <v>185534.15538053206</v>
      </c>
      <c r="AH1063" s="1">
        <f t="shared" si="429"/>
        <v>46122</v>
      </c>
      <c r="AI1063">
        <f t="shared" si="430"/>
        <v>0.49891965806833205</v>
      </c>
      <c r="AJ1063">
        <f t="shared" ca="1" si="431"/>
        <v>0.44145550881370643</v>
      </c>
      <c r="AK1063">
        <f t="shared" ca="1" si="432"/>
        <v>0.45187240114257543</v>
      </c>
      <c r="AL1063">
        <f t="shared" ca="1" si="433"/>
        <v>0.47491002685020356</v>
      </c>
      <c r="AM1063">
        <f t="shared" ca="1" si="434"/>
        <v>0.5022970835899554</v>
      </c>
      <c r="AN1063">
        <f t="shared" ca="1" si="435"/>
        <v>0.52531529628229645</v>
      </c>
    </row>
    <row r="1064" spans="2:40">
      <c r="B1064" s="1">
        <v>46129</v>
      </c>
      <c r="C1064">
        <v>5920</v>
      </c>
      <c r="D1064">
        <v>4697.5</v>
      </c>
      <c r="E1064">
        <v>48.62</v>
      </c>
      <c r="F1064">
        <v>8885</v>
      </c>
      <c r="G1064">
        <v>2889185</v>
      </c>
      <c r="I1064" s="14">
        <f t="shared" si="417"/>
        <v>-6.4401422362702521E-2</v>
      </c>
      <c r="J1064" s="15">
        <f t="shared" si="418"/>
        <v>-8.6977648202138047E-2</v>
      </c>
      <c r="K1064" s="15">
        <f t="shared" si="419"/>
        <v>6.1741098991552334E-4</v>
      </c>
      <c r="L1064" s="15">
        <f t="shared" si="420"/>
        <v>-7.7841203943954329E-2</v>
      </c>
      <c r="M1064" s="16">
        <f t="shared" si="421"/>
        <v>-3.6543316092931488E-2</v>
      </c>
      <c r="O1064" s="13">
        <f t="shared" si="422"/>
        <v>-5.7150715879719843E-2</v>
      </c>
      <c r="Q1064" s="5">
        <f t="shared" si="423"/>
        <v>355169.33722932736</v>
      </c>
      <c r="R1064" s="6">
        <f t="shared" si="424"/>
        <v>178754.12209442622</v>
      </c>
      <c r="T1064" s="11">
        <f t="shared" si="425"/>
        <v>1.9869155075579765</v>
      </c>
      <c r="V1064" s="9">
        <v>46129</v>
      </c>
      <c r="W1064">
        <v>23284117.345600002</v>
      </c>
      <c r="X1064">
        <v>6405136.9850000003</v>
      </c>
      <c r="Y1064">
        <v>340340</v>
      </c>
      <c r="Z1064">
        <v>7059090.5894999998</v>
      </c>
      <c r="AC1064" s="24">
        <f t="shared" si="426"/>
        <v>-7.0395452279214982E-2</v>
      </c>
      <c r="AE1064" s="5">
        <f t="shared" si="427"/>
        <v>86050.367059355965</v>
      </c>
      <c r="AF1064" s="6">
        <f t="shared" si="428"/>
        <v>178754.12209442622</v>
      </c>
      <c r="AH1064" s="1">
        <f t="shared" si="429"/>
        <v>46129</v>
      </c>
      <c r="AI1064">
        <f t="shared" si="430"/>
        <v>0.48138955371278186</v>
      </c>
      <c r="AJ1064">
        <f t="shared" ca="1" si="431"/>
        <v>0.44186645296804133</v>
      </c>
      <c r="AK1064">
        <f t="shared" ca="1" si="432"/>
        <v>0.45310547423755487</v>
      </c>
      <c r="AL1064">
        <f t="shared" ca="1" si="433"/>
        <v>0.47679043632335816</v>
      </c>
      <c r="AM1064">
        <f t="shared" ca="1" si="434"/>
        <v>0.5022970835899554</v>
      </c>
      <c r="AN1064">
        <f t="shared" ca="1" si="435"/>
        <v>0.52531529628229645</v>
      </c>
    </row>
    <row r="1065" spans="2:40">
      <c r="B1065" s="1">
        <v>46136</v>
      </c>
      <c r="C1065">
        <v>6425</v>
      </c>
      <c r="D1065">
        <v>4837.5</v>
      </c>
      <c r="E1065">
        <v>47.83</v>
      </c>
      <c r="F1065">
        <v>9050</v>
      </c>
      <c r="G1065">
        <v>2840788</v>
      </c>
      <c r="I1065" s="14">
        <f t="shared" si="417"/>
        <v>8.5304054054053946E-2</v>
      </c>
      <c r="J1065" s="15">
        <f t="shared" si="418"/>
        <v>2.9803086748270369E-2</v>
      </c>
      <c r="K1065" s="15">
        <f t="shared" si="419"/>
        <v>-1.6248457424927976E-2</v>
      </c>
      <c r="L1065" s="15">
        <f t="shared" si="420"/>
        <v>1.8570624648283518E-2</v>
      </c>
      <c r="M1065" s="16">
        <f t="shared" si="421"/>
        <v>-1.6751090705510396E-2</v>
      </c>
      <c r="O1065" s="13">
        <f t="shared" si="422"/>
        <v>2.9357327006419964E-2</v>
      </c>
      <c r="Q1065" s="5">
        <f t="shared" si="423"/>
        <v>365596.15960502217</v>
      </c>
      <c r="R1065" s="6">
        <f t="shared" si="424"/>
        <v>175759.79558123861</v>
      </c>
      <c r="T1065" s="11">
        <f t="shared" si="425"/>
        <v>2.0800898089121787</v>
      </c>
      <c r="V1065" s="9">
        <v>46136</v>
      </c>
      <c r="W1065">
        <v>25270346.950300001</v>
      </c>
      <c r="X1065">
        <v>6596029.8382999999</v>
      </c>
      <c r="Y1065">
        <v>334810</v>
      </c>
      <c r="Z1065">
        <v>7190182.3112000003</v>
      </c>
      <c r="AC1065" s="24">
        <f t="shared" si="426"/>
        <v>6.2085894512167387E-2</v>
      </c>
      <c r="AE1065" s="5">
        <f t="shared" si="427"/>
        <v>91392.881071336422</v>
      </c>
      <c r="AF1065" s="6">
        <f t="shared" si="428"/>
        <v>175759.79558123861</v>
      </c>
      <c r="AH1065" s="1">
        <f t="shared" si="429"/>
        <v>46136</v>
      </c>
      <c r="AI1065">
        <f t="shared" si="430"/>
        <v>0.51998741105211044</v>
      </c>
      <c r="AJ1065">
        <f t="shared" ca="1" si="431"/>
        <v>0.44296987660834092</v>
      </c>
      <c r="AK1065">
        <f t="shared" ca="1" si="432"/>
        <v>0.45397295511493962</v>
      </c>
      <c r="AL1065">
        <f t="shared" ca="1" si="433"/>
        <v>0.47759935046246493</v>
      </c>
      <c r="AM1065">
        <f t="shared" ca="1" si="434"/>
        <v>0.5022970835899554</v>
      </c>
      <c r="AN1065">
        <f t="shared" ca="1" si="435"/>
        <v>0.52531529628229645</v>
      </c>
    </row>
    <row r="1066" spans="2:40">
      <c r="B1066" s="1">
        <v>46143</v>
      </c>
      <c r="C1066">
        <v>6765</v>
      </c>
      <c r="D1066">
        <v>4972.5</v>
      </c>
      <c r="E1066">
        <v>45.35</v>
      </c>
      <c r="F1066">
        <v>9165</v>
      </c>
      <c r="G1066">
        <v>2832851</v>
      </c>
      <c r="I1066" s="14">
        <f t="shared" si="417"/>
        <v>5.2918287937743225E-2</v>
      </c>
      <c r="J1066" s="15">
        <f t="shared" si="418"/>
        <v>2.7906976744185963E-2</v>
      </c>
      <c r="K1066" s="15">
        <f t="shared" si="419"/>
        <v>-5.1850303157014332E-2</v>
      </c>
      <c r="L1066" s="15">
        <f t="shared" si="420"/>
        <v>1.2707182320441879E-2</v>
      </c>
      <c r="M1066" s="16">
        <f t="shared" si="421"/>
        <v>-2.7939430890302486E-3</v>
      </c>
      <c r="O1066" s="13">
        <f t="shared" si="422"/>
        <v>1.0420535961339183E-2</v>
      </c>
      <c r="Q1066" s="5">
        <f t="shared" si="423"/>
        <v>369405.86753351381</v>
      </c>
      <c r="R1066" s="6">
        <f t="shared" si="424"/>
        <v>175268.73271504504</v>
      </c>
      <c r="T1066" s="11">
        <f t="shared" si="425"/>
        <v>2.1076541252460603</v>
      </c>
      <c r="V1066" s="9">
        <v>46143</v>
      </c>
      <c r="W1066">
        <v>26607610.4465</v>
      </c>
      <c r="X1066">
        <v>6780105.0895999996</v>
      </c>
      <c r="Y1066">
        <v>317450</v>
      </c>
      <c r="Z1066">
        <v>7281549.2686999999</v>
      </c>
      <c r="AC1066" s="24">
        <f t="shared" si="426"/>
        <v>4.0499879580417425E-2</v>
      </c>
      <c r="AE1066" s="5">
        <f t="shared" si="427"/>
        <v>95094.281749232963</v>
      </c>
      <c r="AF1066" s="6">
        <f t="shared" si="428"/>
        <v>175268.73271504504</v>
      </c>
      <c r="AH1066" s="1">
        <f t="shared" si="429"/>
        <v>46143</v>
      </c>
      <c r="AI1066">
        <f t="shared" si="430"/>
        <v>0.54256272796722327</v>
      </c>
      <c r="AJ1066">
        <f t="shared" ca="1" si="431"/>
        <v>0.44329428796322851</v>
      </c>
      <c r="AK1066">
        <f t="shared" ca="1" si="432"/>
        <v>0.45545511566385721</v>
      </c>
      <c r="AL1066">
        <f t="shared" ca="1" si="433"/>
        <v>0.47847217743438186</v>
      </c>
      <c r="AM1066">
        <f t="shared" ca="1" si="434"/>
        <v>0.50355017952202197</v>
      </c>
      <c r="AN1066">
        <f t="shared" ca="1" si="435"/>
        <v>0.52565252127913165</v>
      </c>
    </row>
    <row r="1067" spans="2:40">
      <c r="B1067" s="1">
        <v>46150</v>
      </c>
      <c r="C1067">
        <v>6282.5</v>
      </c>
      <c r="D1067">
        <v>4702.5</v>
      </c>
      <c r="E1067">
        <v>43.09</v>
      </c>
      <c r="F1067">
        <v>8795</v>
      </c>
      <c r="G1067">
        <v>2769127</v>
      </c>
      <c r="I1067" s="14">
        <f t="shared" si="417"/>
        <v>-7.1322985957132268E-2</v>
      </c>
      <c r="J1067" s="15">
        <f t="shared" si="418"/>
        <v>-5.4298642533936681E-2</v>
      </c>
      <c r="K1067" s="15">
        <f t="shared" si="419"/>
        <v>-4.9834619625137799E-2</v>
      </c>
      <c r="L1067" s="15">
        <f t="shared" si="420"/>
        <v>-4.0370976541189263E-2</v>
      </c>
      <c r="M1067" s="16">
        <f t="shared" si="421"/>
        <v>-2.2494652913266577E-2</v>
      </c>
      <c r="O1067" s="13">
        <f t="shared" si="422"/>
        <v>-5.3956806164349003E-2</v>
      </c>
      <c r="Q1067" s="5">
        <f t="shared" si="423"/>
        <v>349473.90674303484</v>
      </c>
      <c r="R1067" s="6">
        <f t="shared" si="424"/>
        <v>171326.123406072</v>
      </c>
      <c r="T1067" s="11">
        <f t="shared" si="425"/>
        <v>2.0398168113260948</v>
      </c>
      <c r="V1067" s="9">
        <v>46150</v>
      </c>
      <c r="W1067">
        <v>24709876.220199998</v>
      </c>
      <c r="X1067">
        <v>6411954.5869000005</v>
      </c>
      <c r="Y1067">
        <v>301630</v>
      </c>
      <c r="Z1067">
        <v>6987586.0140000004</v>
      </c>
      <c r="AC1067" s="24">
        <f t="shared" si="426"/>
        <v>-6.2841532818820656E-2</v>
      </c>
      <c r="AE1067" s="5">
        <f t="shared" si="427"/>
        <v>89118.411321806358</v>
      </c>
      <c r="AF1067" s="6">
        <f t="shared" si="428"/>
        <v>171326.123406072</v>
      </c>
      <c r="AH1067" s="1">
        <f t="shared" si="429"/>
        <v>46150</v>
      </c>
      <c r="AI1067">
        <f t="shared" si="430"/>
        <v>0.520168258932589</v>
      </c>
      <c r="AJ1067">
        <f t="shared" ca="1" si="431"/>
        <v>0.44405253058586741</v>
      </c>
      <c r="AK1067">
        <f t="shared" ca="1" si="432"/>
        <v>0.45662934938224548</v>
      </c>
      <c r="AL1067">
        <f t="shared" ca="1" si="433"/>
        <v>0.47962435527019165</v>
      </c>
      <c r="AM1067">
        <f t="shared" ca="1" si="434"/>
        <v>0.50595607876101845</v>
      </c>
      <c r="AN1067">
        <f t="shared" ca="1" si="435"/>
        <v>0.53104810253730039</v>
      </c>
    </row>
    <row r="1068" spans="2:40">
      <c r="B1068" s="1">
        <v>46157</v>
      </c>
      <c r="C1068">
        <v>6500</v>
      </c>
      <c r="D1068">
        <v>4720</v>
      </c>
      <c r="E1068">
        <v>42.52</v>
      </c>
      <c r="F1068">
        <v>8750</v>
      </c>
      <c r="G1068">
        <v>2707869</v>
      </c>
      <c r="I1068" s="14">
        <f t="shared" si="417"/>
        <v>3.461997612415435E-2</v>
      </c>
      <c r="J1068" s="15">
        <f t="shared" si="418"/>
        <v>3.7214247740564588E-3</v>
      </c>
      <c r="K1068" s="15">
        <f t="shared" si="419"/>
        <v>-1.3228127175678783E-2</v>
      </c>
      <c r="L1068" s="15">
        <f t="shared" si="420"/>
        <v>-5.1165434906196294E-3</v>
      </c>
      <c r="M1068" s="16">
        <f t="shared" si="421"/>
        <v>-2.2121773396453159E-2</v>
      </c>
      <c r="O1068" s="13">
        <f t="shared" si="422"/>
        <v>4.9991825579780991E-3</v>
      </c>
      <c r="Q1068" s="5">
        <f t="shared" si="423"/>
        <v>351220.99060209305</v>
      </c>
      <c r="R1068" s="6">
        <f t="shared" si="424"/>
        <v>167536.0857271901</v>
      </c>
      <c r="T1068" s="11">
        <f t="shared" si="425"/>
        <v>2.0963900945734699</v>
      </c>
      <c r="V1068" s="9">
        <v>46157</v>
      </c>
      <c r="W1068">
        <v>25565331.545000002</v>
      </c>
      <c r="X1068">
        <v>6435816.1935999999</v>
      </c>
      <c r="Y1068">
        <v>297640</v>
      </c>
      <c r="Z1068">
        <v>6951833.7263000002</v>
      </c>
      <c r="AC1068" s="24">
        <f t="shared" si="426"/>
        <v>2.1857635060018081E-2</v>
      </c>
      <c r="AE1068" s="5">
        <f t="shared" si="427"/>
        <v>91066.329033606991</v>
      </c>
      <c r="AF1068" s="6">
        <f t="shared" si="428"/>
        <v>167536.0857271901</v>
      </c>
      <c r="AH1068" s="1">
        <f t="shared" si="429"/>
        <v>46157</v>
      </c>
      <c r="AI1068">
        <f t="shared" si="430"/>
        <v>0.54356247275524994</v>
      </c>
      <c r="AJ1068">
        <f t="shared" ca="1" si="431"/>
        <v>0.4470533592742757</v>
      </c>
      <c r="AK1068">
        <f t="shared" ca="1" si="432"/>
        <v>0.45982135365817289</v>
      </c>
      <c r="AL1068">
        <f t="shared" ca="1" si="433"/>
        <v>0.48079797607159397</v>
      </c>
      <c r="AM1068">
        <f t="shared" ca="1" si="434"/>
        <v>0.50754491144691749</v>
      </c>
      <c r="AN1068">
        <f t="shared" ca="1" si="435"/>
        <v>0.53104810253730039</v>
      </c>
    </row>
    <row r="1069" spans="2:40">
      <c r="B1069" s="1">
        <v>46164</v>
      </c>
      <c r="C1069">
        <v>7102.5</v>
      </c>
      <c r="D1069">
        <v>4782.5</v>
      </c>
      <c r="E1069">
        <v>43.7</v>
      </c>
      <c r="F1069">
        <v>8685</v>
      </c>
      <c r="G1069">
        <v>2846220</v>
      </c>
      <c r="I1069" s="14">
        <f t="shared" si="417"/>
        <v>9.2692307692307629E-2</v>
      </c>
      <c r="J1069" s="15">
        <f t="shared" si="418"/>
        <v>1.3241525423728806E-2</v>
      </c>
      <c r="K1069" s="15">
        <f t="shared" si="419"/>
        <v>2.775164628410165E-2</v>
      </c>
      <c r="L1069" s="15">
        <f t="shared" si="420"/>
        <v>-7.428571428571451E-3</v>
      </c>
      <c r="M1069" s="16">
        <f t="shared" si="421"/>
        <v>5.1092205716007699E-2</v>
      </c>
      <c r="O1069" s="13">
        <f t="shared" si="422"/>
        <v>3.1564226992891659E-2</v>
      </c>
      <c r="Q1069" s="5">
        <f t="shared" si="423"/>
        <v>362307.00967412582</v>
      </c>
      <c r="R1069" s="6">
        <f t="shared" si="424"/>
        <v>176095.87388401839</v>
      </c>
      <c r="T1069" s="11">
        <f t="shared" si="425"/>
        <v>2.0574417882883003</v>
      </c>
      <c r="V1069" s="9">
        <v>46164</v>
      </c>
      <c r="W1069">
        <v>27935041.1228</v>
      </c>
      <c r="X1069">
        <v>6521036.2172999997</v>
      </c>
      <c r="Y1069">
        <v>305900</v>
      </c>
      <c r="Z1069">
        <v>6900191.5329</v>
      </c>
      <c r="AC1069" s="24">
        <f t="shared" si="426"/>
        <v>6.1439725491637412E-2</v>
      </c>
      <c r="AE1069" s="5">
        <f t="shared" si="427"/>
        <v>96661.419290962935</v>
      </c>
      <c r="AF1069" s="6">
        <f t="shared" si="428"/>
        <v>176095.87388401839</v>
      </c>
      <c r="AH1069" s="1">
        <f t="shared" si="429"/>
        <v>46164</v>
      </c>
      <c r="AI1069">
        <f t="shared" si="430"/>
        <v>0.54891359552596219</v>
      </c>
      <c r="AJ1069">
        <f t="shared" ca="1" si="431"/>
        <v>0.44709717046809233</v>
      </c>
      <c r="AK1069">
        <f t="shared" ca="1" si="432"/>
        <v>0.46143158719681443</v>
      </c>
      <c r="AL1069">
        <f t="shared" ca="1" si="433"/>
        <v>0.48217411543437017</v>
      </c>
      <c r="AM1069">
        <f t="shared" ca="1" si="434"/>
        <v>0.51320816724757223</v>
      </c>
      <c r="AN1069">
        <f t="shared" ca="1" si="435"/>
        <v>0.53457478144670201</v>
      </c>
    </row>
    <row r="1070" spans="2:40">
      <c r="B1070" s="1">
        <v>46171</v>
      </c>
      <c r="C1070">
        <v>7835</v>
      </c>
      <c r="D1070">
        <v>5080</v>
      </c>
      <c r="E1070">
        <v>49.36</v>
      </c>
      <c r="F1070">
        <v>9135</v>
      </c>
      <c r="G1070">
        <v>3166407</v>
      </c>
      <c r="I1070" s="14">
        <f t="shared" si="417"/>
        <v>0.10313269975360795</v>
      </c>
      <c r="J1070" s="15">
        <f t="shared" si="418"/>
        <v>6.2205959226345975E-2</v>
      </c>
      <c r="K1070" s="15">
        <f t="shared" si="419"/>
        <v>0.1295194508009152</v>
      </c>
      <c r="L1070" s="15">
        <f t="shared" si="420"/>
        <v>5.1813471502590636E-2</v>
      </c>
      <c r="M1070" s="16">
        <f t="shared" si="421"/>
        <v>0.11249552037439137</v>
      </c>
      <c r="O1070" s="13">
        <f t="shared" si="422"/>
        <v>8.6667895320864941E-2</v>
      </c>
      <c r="Q1070" s="5">
        <f t="shared" si="423"/>
        <v>393707.39566257852</v>
      </c>
      <c r="R1070" s="6">
        <f t="shared" si="424"/>
        <v>195905.87085238425</v>
      </c>
      <c r="T1070" s="11">
        <f t="shared" si="425"/>
        <v>2.0096763509412048</v>
      </c>
      <c r="V1070" s="9">
        <v>46171</v>
      </c>
      <c r="W1070">
        <v>30816057.331599999</v>
      </c>
      <c r="X1070">
        <v>6926683.5303999996</v>
      </c>
      <c r="Y1070">
        <v>345520</v>
      </c>
      <c r="Z1070">
        <v>7257714.4101999998</v>
      </c>
      <c r="AC1070" s="24">
        <f t="shared" si="426"/>
        <v>8.8420898353878258E-2</v>
      </c>
      <c r="AE1070" s="5">
        <f t="shared" si="427"/>
        <v>105208.30882083079</v>
      </c>
      <c r="AF1070" s="6">
        <f t="shared" si="428"/>
        <v>195905.87085238425</v>
      </c>
      <c r="AH1070" s="1">
        <f t="shared" si="429"/>
        <v>46171</v>
      </c>
      <c r="AI1070">
        <f t="shared" si="430"/>
        <v>0.5370349972824735</v>
      </c>
      <c r="AJ1070">
        <f t="shared" ca="1" si="431"/>
        <v>0.45125462562074659</v>
      </c>
      <c r="AK1070">
        <f t="shared" ca="1" si="432"/>
        <v>0.4620563455935463</v>
      </c>
      <c r="AL1070">
        <f t="shared" ca="1" si="433"/>
        <v>0.48394361362085209</v>
      </c>
      <c r="AM1070">
        <f t="shared" ca="1" si="434"/>
        <v>0.51619493704384667</v>
      </c>
      <c r="AN1070">
        <f t="shared" ca="1" si="435"/>
        <v>0.54179723453198392</v>
      </c>
    </row>
    <row r="1071" spans="2:40">
      <c r="B1071" s="1">
        <v>46178</v>
      </c>
      <c r="C1071">
        <v>8107.5</v>
      </c>
      <c r="D1071">
        <v>4940</v>
      </c>
      <c r="E1071">
        <v>44.51</v>
      </c>
      <c r="F1071">
        <v>8935</v>
      </c>
      <c r="G1071">
        <v>3084617</v>
      </c>
      <c r="I1071" s="14">
        <f t="shared" si="417"/>
        <v>3.4779834077855787E-2</v>
      </c>
      <c r="J1071" s="15">
        <f t="shared" si="418"/>
        <v>-2.7559055118110187E-2</v>
      </c>
      <c r="K1071" s="15">
        <f t="shared" si="419"/>
        <v>-9.8257698541329042E-2</v>
      </c>
      <c r="L1071" s="15">
        <f t="shared" si="420"/>
        <v>-2.1893814997263283E-2</v>
      </c>
      <c r="M1071" s="16">
        <f t="shared" si="421"/>
        <v>-2.5830539156842414E-2</v>
      </c>
      <c r="O1071" s="13">
        <f t="shared" si="422"/>
        <v>-2.8232683644711681E-2</v>
      </c>
      <c r="Q1071" s="5">
        <f t="shared" si="423"/>
        <v>382591.97931225359</v>
      </c>
      <c r="R1071" s="6">
        <f t="shared" si="424"/>
        <v>190845.51658427643</v>
      </c>
      <c r="T1071" s="11">
        <f t="shared" si="425"/>
        <v>2.0047208137755903</v>
      </c>
      <c r="V1071" s="9">
        <v>46178</v>
      </c>
      <c r="W1071">
        <v>31887834.692499999</v>
      </c>
      <c r="X1071">
        <v>6735790.6771999998</v>
      </c>
      <c r="Y1071">
        <v>311570</v>
      </c>
      <c r="Z1071">
        <v>7098815.3536</v>
      </c>
      <c r="AC1071" s="24">
        <f t="shared" si="426"/>
        <v>1.517302135408386E-2</v>
      </c>
      <c r="AE1071" s="5">
        <f t="shared" si="427"/>
        <v>106804.63673719631</v>
      </c>
      <c r="AF1071" s="6">
        <f t="shared" si="428"/>
        <v>190845.51658427643</v>
      </c>
      <c r="AH1071" s="1">
        <f t="shared" si="429"/>
        <v>46178</v>
      </c>
      <c r="AI1071">
        <f t="shared" si="430"/>
        <v>0.55963922364417684</v>
      </c>
      <c r="AJ1071">
        <f t="shared" ca="1" si="431"/>
        <v>0.45138735457075257</v>
      </c>
      <c r="AK1071">
        <f t="shared" ca="1" si="432"/>
        <v>0.46255559073559316</v>
      </c>
      <c r="AL1071">
        <f t="shared" ca="1" si="433"/>
        <v>0.48562334271916285</v>
      </c>
      <c r="AM1071">
        <f t="shared" ca="1" si="434"/>
        <v>0.51660742173910401</v>
      </c>
      <c r="AN1071">
        <f t="shared" ca="1" si="435"/>
        <v>0.54200995489874826</v>
      </c>
    </row>
    <row r="1072" spans="2:40">
      <c r="B1072" s="1">
        <v>46185</v>
      </c>
      <c r="C1072">
        <v>8340</v>
      </c>
      <c r="D1072">
        <v>5290</v>
      </c>
      <c r="E1072">
        <v>44.98</v>
      </c>
      <c r="F1072">
        <v>9890</v>
      </c>
      <c r="G1072">
        <v>3352708</v>
      </c>
      <c r="I1072" s="14">
        <f t="shared" si="417"/>
        <v>2.8677150786309058E-2</v>
      </c>
      <c r="J1072" s="15">
        <f t="shared" si="418"/>
        <v>7.0850202429149745E-2</v>
      </c>
      <c r="K1072" s="15">
        <f t="shared" si="419"/>
        <v>1.0559424848348709E-2</v>
      </c>
      <c r="L1072" s="15">
        <f t="shared" si="420"/>
        <v>0.10688304420817007</v>
      </c>
      <c r="M1072" s="16">
        <f t="shared" si="421"/>
        <v>8.6912248749196452E-2</v>
      </c>
      <c r="O1072" s="13">
        <f t="shared" si="422"/>
        <v>5.4242455567994396E-2</v>
      </c>
      <c r="Q1072" s="5">
        <f t="shared" si="423"/>
        <v>403344.70775076951</v>
      </c>
      <c r="R1072" s="6">
        <f t="shared" si="424"/>
        <v>207432.32959431797</v>
      </c>
      <c r="T1072" s="11">
        <f t="shared" si="425"/>
        <v>1.9444640502259394</v>
      </c>
      <c r="V1072" s="9">
        <v>46185</v>
      </c>
      <c r="W1072">
        <v>32802286.9362</v>
      </c>
      <c r="X1072">
        <v>7213022.8102000002</v>
      </c>
      <c r="Y1072">
        <v>314860</v>
      </c>
      <c r="Z1072">
        <v>7857558.3488999996</v>
      </c>
      <c r="AC1072" s="24">
        <f t="shared" si="426"/>
        <v>4.6785351485789307E-2</v>
      </c>
      <c r="AE1072" s="5">
        <f t="shared" si="427"/>
        <v>111801.52920725808</v>
      </c>
      <c r="AF1072" s="6">
        <f t="shared" si="428"/>
        <v>207432.32959431797</v>
      </c>
      <c r="AH1072" s="1">
        <f t="shared" si="429"/>
        <v>46185</v>
      </c>
      <c r="AI1072">
        <f t="shared" si="430"/>
        <v>0.5389783233207277</v>
      </c>
      <c r="AJ1072">
        <f t="shared" ca="1" si="431"/>
        <v>0.45138735457075257</v>
      </c>
      <c r="AK1072">
        <f t="shared" ca="1" si="432"/>
        <v>0.46524869401172453</v>
      </c>
      <c r="AL1072">
        <f t="shared" ca="1" si="433"/>
        <v>0.48642002368297976</v>
      </c>
      <c r="AM1072">
        <f t="shared" ca="1" si="434"/>
        <v>0.51745822357584625</v>
      </c>
      <c r="AN1072">
        <f t="shared" ca="1" si="435"/>
        <v>0.54346249827644721</v>
      </c>
    </row>
    <row r="1073" spans="2:40">
      <c r="B1073" s="1">
        <v>46192</v>
      </c>
      <c r="C1073">
        <v>7642.5</v>
      </c>
      <c r="D1073">
        <v>5190</v>
      </c>
      <c r="E1073">
        <v>45.46</v>
      </c>
      <c r="F1073">
        <v>9730</v>
      </c>
      <c r="G1073">
        <v>3291322</v>
      </c>
      <c r="I1073" s="14">
        <f t="shared" si="417"/>
        <v>-8.3633093525179891E-2</v>
      </c>
      <c r="J1073" s="15">
        <f t="shared" si="418"/>
        <v>-1.8903591682419618E-2</v>
      </c>
      <c r="K1073" s="15">
        <f t="shared" si="419"/>
        <v>1.067140951534018E-2</v>
      </c>
      <c r="L1073" s="15">
        <f t="shared" si="420"/>
        <v>-1.6177957532861442E-2</v>
      </c>
      <c r="M1073" s="16">
        <f t="shared" si="421"/>
        <v>-1.8309378568011292E-2</v>
      </c>
      <c r="O1073" s="13">
        <f t="shared" si="422"/>
        <v>-2.7010808306280193E-2</v>
      </c>
      <c r="Q1073" s="5">
        <f t="shared" si="423"/>
        <v>392450.04116836085</v>
      </c>
      <c r="R1073" s="6">
        <f t="shared" si="424"/>
        <v>203634.3725445311</v>
      </c>
      <c r="T1073" s="11">
        <f t="shared" si="425"/>
        <v>1.927228867427768</v>
      </c>
      <c r="V1073" s="9">
        <v>46192</v>
      </c>
      <c r="W1073">
        <v>30058930.204999998</v>
      </c>
      <c r="X1073">
        <v>7076670.7721999995</v>
      </c>
      <c r="Y1073">
        <v>318220</v>
      </c>
      <c r="Z1073">
        <v>7730439.1036</v>
      </c>
      <c r="AC1073" s="24">
        <f t="shared" si="426"/>
        <v>-6.2328483478523447E-2</v>
      </c>
      <c r="AE1073" s="5">
        <f t="shared" si="427"/>
        <v>104833.10944118984</v>
      </c>
      <c r="AF1073" s="6">
        <f t="shared" si="428"/>
        <v>203634.3725445311</v>
      </c>
      <c r="AH1073" s="1">
        <f t="shared" si="429"/>
        <v>46192</v>
      </c>
      <c r="AI1073">
        <f t="shared" si="430"/>
        <v>0.51481048180245093</v>
      </c>
      <c r="AJ1073">
        <f t="shared" ca="1" si="431"/>
        <v>0.45138735457075257</v>
      </c>
      <c r="AK1073">
        <f t="shared" ca="1" si="432"/>
        <v>0.46524869401172453</v>
      </c>
      <c r="AL1073">
        <f t="shared" ca="1" si="433"/>
        <v>0.48711909164077183</v>
      </c>
      <c r="AM1073">
        <f t="shared" ca="1" si="434"/>
        <v>0.52003262302223008</v>
      </c>
      <c r="AN1073">
        <f t="shared" ca="1" si="435"/>
        <v>0.54346249827644721</v>
      </c>
    </row>
    <row r="1074" spans="2:40">
      <c r="B1074" s="1">
        <v>46199</v>
      </c>
      <c r="C1074">
        <v>7005</v>
      </c>
      <c r="D1074">
        <v>4972.5</v>
      </c>
      <c r="E1074">
        <v>41.38</v>
      </c>
      <c r="F1074">
        <v>9220</v>
      </c>
      <c r="G1074">
        <v>3123411</v>
      </c>
      <c r="I1074" s="14">
        <f t="shared" si="417"/>
        <v>-8.3415112855740881E-2</v>
      </c>
      <c r="J1074" s="15">
        <f t="shared" si="418"/>
        <v>-4.1907514450867045E-2</v>
      </c>
      <c r="K1074" s="15">
        <f t="shared" si="419"/>
        <v>-8.9749230092388887E-2</v>
      </c>
      <c r="L1074" s="15">
        <f t="shared" si="420"/>
        <v>-5.2415210688592007E-2</v>
      </c>
      <c r="M1074" s="16">
        <f t="shared" si="421"/>
        <v>-5.1016278565269468E-2</v>
      </c>
      <c r="O1074" s="13">
        <f t="shared" si="422"/>
        <v>-6.6871767021897205E-2</v>
      </c>
      <c r="Q1074" s="5">
        <f t="shared" si="423"/>
        <v>366206.21344761626</v>
      </c>
      <c r="R1074" s="6">
        <f t="shared" si="424"/>
        <v>193245.70466933545</v>
      </c>
      <c r="T1074" s="11">
        <f t="shared" si="425"/>
        <v>1.8950289946896113</v>
      </c>
      <c r="V1074" s="9">
        <v>46199</v>
      </c>
      <c r="W1074">
        <v>27551561.149700001</v>
      </c>
      <c r="X1074">
        <v>6780105.0895999996</v>
      </c>
      <c r="Y1074">
        <v>289660</v>
      </c>
      <c r="Z1074">
        <v>7325246.5093</v>
      </c>
      <c r="AC1074" s="24">
        <f t="shared" si="426"/>
        <v>-7.1655203085404004E-2</v>
      </c>
      <c r="AE1074" s="5">
        <f t="shared" si="427"/>
        <v>97321.271694106996</v>
      </c>
      <c r="AF1074" s="6">
        <f t="shared" si="428"/>
        <v>193245.70466933545</v>
      </c>
      <c r="AH1074" s="1">
        <f t="shared" si="429"/>
        <v>46199</v>
      </c>
      <c r="AI1074">
        <f t="shared" si="430"/>
        <v>0.50361415204873172</v>
      </c>
      <c r="AJ1074">
        <f t="shared" ca="1" si="431"/>
        <v>0.45138735457075257</v>
      </c>
      <c r="AK1074">
        <f t="shared" ca="1" si="432"/>
        <v>0.46524869401172453</v>
      </c>
      <c r="AL1074">
        <f t="shared" ca="1" si="433"/>
        <v>0.48925123537076293</v>
      </c>
      <c r="AM1074">
        <f t="shared" ca="1" si="434"/>
        <v>0.52003262302223008</v>
      </c>
      <c r="AN1074">
        <f t="shared" ca="1" si="435"/>
        <v>0.54346249827644721</v>
      </c>
    </row>
    <row r="1075" spans="2:40">
      <c r="B1075" s="1">
        <v>46206</v>
      </c>
      <c r="C1075">
        <v>7157.5</v>
      </c>
      <c r="D1075">
        <v>5135</v>
      </c>
      <c r="E1075">
        <v>42.28</v>
      </c>
      <c r="F1075">
        <v>9195</v>
      </c>
      <c r="G1075">
        <v>3196900</v>
      </c>
      <c r="I1075" s="14">
        <f t="shared" si="417"/>
        <v>2.1770164168451123E-2</v>
      </c>
      <c r="J1075" s="15">
        <f t="shared" si="418"/>
        <v>3.2679738562091609E-2</v>
      </c>
      <c r="K1075" s="15">
        <f t="shared" si="419"/>
        <v>2.174963750604153E-2</v>
      </c>
      <c r="L1075" s="15">
        <f t="shared" si="420"/>
        <v>-2.7114967462038564E-3</v>
      </c>
      <c r="M1075" s="16">
        <f t="shared" si="421"/>
        <v>2.3528443743074501E-2</v>
      </c>
      <c r="O1075" s="13">
        <f t="shared" si="422"/>
        <v>1.8372010872595101E-2</v>
      </c>
      <c r="Q1075" s="5">
        <f t="shared" si="423"/>
        <v>372934.15798268776</v>
      </c>
      <c r="R1075" s="6">
        <f t="shared" si="424"/>
        <v>197792.47536023869</v>
      </c>
      <c r="T1075" s="11">
        <f t="shared" si="425"/>
        <v>1.8854820301099129</v>
      </c>
      <c r="V1075" s="9">
        <v>46206</v>
      </c>
      <c r="W1075">
        <v>28151363.159000002</v>
      </c>
      <c r="X1075">
        <v>7001677.1513</v>
      </c>
      <c r="Y1075">
        <v>295960</v>
      </c>
      <c r="Z1075">
        <v>7305384.1272</v>
      </c>
      <c r="AC1075" s="24">
        <f t="shared" si="426"/>
        <v>1.9258109448991322E-2</v>
      </c>
      <c r="AE1075" s="5">
        <f t="shared" si="427"/>
        <v>99195.495396107144</v>
      </c>
      <c r="AF1075" s="6">
        <f t="shared" si="428"/>
        <v>197792.47536023869</v>
      </c>
      <c r="AH1075" s="1">
        <f t="shared" si="429"/>
        <v>46206</v>
      </c>
      <c r="AI1075">
        <f t="shared" si="430"/>
        <v>0.50151298837553226</v>
      </c>
      <c r="AJ1075">
        <f t="shared" ca="1" si="431"/>
        <v>0.45138735457075257</v>
      </c>
      <c r="AK1075">
        <f t="shared" ca="1" si="432"/>
        <v>0.46524869401172453</v>
      </c>
      <c r="AL1075">
        <f t="shared" ca="1" si="433"/>
        <v>0.49485292877084697</v>
      </c>
      <c r="AM1075">
        <f t="shared" ca="1" si="434"/>
        <v>0.52003262302223008</v>
      </c>
      <c r="AN1075">
        <f t="shared" ca="1" si="435"/>
        <v>0.54346249827644721</v>
      </c>
    </row>
    <row r="1076" spans="2:40">
      <c r="B1076" s="1">
        <v>46213</v>
      </c>
      <c r="C1076">
        <v>7440</v>
      </c>
      <c r="D1076">
        <v>5180</v>
      </c>
      <c r="E1076">
        <v>45.91</v>
      </c>
      <c r="F1076">
        <v>9595</v>
      </c>
      <c r="G1076">
        <v>3280224</v>
      </c>
      <c r="I1076" s="14">
        <f t="shared" si="417"/>
        <v>3.9469088368843774E-2</v>
      </c>
      <c r="J1076" s="15">
        <f t="shared" si="418"/>
        <v>8.7633885102238462E-3</v>
      </c>
      <c r="K1076" s="15">
        <f t="shared" si="419"/>
        <v>8.5856196783348881E-2</v>
      </c>
      <c r="L1076" s="15">
        <f t="shared" si="420"/>
        <v>4.3501903208265302E-2</v>
      </c>
      <c r="M1076" s="16">
        <f t="shared" si="421"/>
        <v>2.60639994995151E-2</v>
      </c>
      <c r="O1076" s="13">
        <f t="shared" si="422"/>
        <v>4.4397644217670451E-2</v>
      </c>
      <c r="Q1076" s="5">
        <f t="shared" si="423"/>
        <v>389491.55604541959</v>
      </c>
      <c r="R1076" s="6">
        <f t="shared" si="424"/>
        <v>202947.7383390358</v>
      </c>
      <c r="T1076" s="11">
        <f t="shared" si="425"/>
        <v>1.9191717002273347</v>
      </c>
      <c r="V1076" s="9">
        <v>46213</v>
      </c>
      <c r="W1076">
        <v>29262471.799199998</v>
      </c>
      <c r="X1076">
        <v>7063035.5684000002</v>
      </c>
      <c r="Y1076">
        <v>321370</v>
      </c>
      <c r="Z1076">
        <v>7623182.2403999995</v>
      </c>
      <c r="AC1076" s="24">
        <f t="shared" si="426"/>
        <v>3.5450754126569353E-2</v>
      </c>
      <c r="AE1076" s="5">
        <f t="shared" si="427"/>
        <v>102712.05051385779</v>
      </c>
      <c r="AF1076" s="6">
        <f t="shared" si="428"/>
        <v>202947.7383390358</v>
      </c>
      <c r="AH1076" s="1">
        <f t="shared" si="429"/>
        <v>46213</v>
      </c>
      <c r="AI1076">
        <f t="shared" si="430"/>
        <v>0.50610098616753951</v>
      </c>
      <c r="AJ1076">
        <f t="shared" ca="1" si="431"/>
        <v>0.45138735457075257</v>
      </c>
      <c r="AK1076">
        <f t="shared" ca="1" si="432"/>
        <v>0.46524869401172453</v>
      </c>
      <c r="AL1076">
        <f t="shared" ca="1" si="433"/>
        <v>0.49944021503904668</v>
      </c>
      <c r="AM1076">
        <f t="shared" ca="1" si="434"/>
        <v>0.52003262302223008</v>
      </c>
      <c r="AN1076">
        <f t="shared" ca="1" si="435"/>
        <v>0.54346249827644721</v>
      </c>
    </row>
    <row r="1077" spans="2:40">
      <c r="B1077" s="1">
        <v>46220</v>
      </c>
      <c r="C1077">
        <v>7790</v>
      </c>
      <c r="D1077">
        <v>5170</v>
      </c>
      <c r="E1077">
        <v>43.84</v>
      </c>
      <c r="F1077">
        <v>9370</v>
      </c>
      <c r="G1077">
        <v>3199935</v>
      </c>
      <c r="I1077" s="14">
        <f t="shared" si="417"/>
        <v>4.7043010752688241E-2</v>
      </c>
      <c r="J1077" s="15">
        <f t="shared" si="418"/>
        <v>-1.9305019305019266E-3</v>
      </c>
      <c r="K1077" s="15">
        <f t="shared" si="419"/>
        <v>-4.5088216074929077E-2</v>
      </c>
      <c r="L1077" s="15">
        <f t="shared" si="420"/>
        <v>-2.344971339239188E-2</v>
      </c>
      <c r="M1077" s="16">
        <f t="shared" si="421"/>
        <v>-2.4476682080248224E-2</v>
      </c>
      <c r="O1077" s="13">
        <f t="shared" si="422"/>
        <v>-5.8563551612836606E-3</v>
      </c>
      <c r="Q1077" s="5">
        <f t="shared" si="423"/>
        <v>387210.55516089656</v>
      </c>
      <c r="R1077" s="6">
        <f t="shared" si="424"/>
        <v>197980.25106880581</v>
      </c>
      <c r="T1077" s="11">
        <f t="shared" si="425"/>
        <v>1.9558039403956806</v>
      </c>
      <c r="V1077" s="9">
        <v>46220</v>
      </c>
      <c r="W1077">
        <v>30639066.574700002</v>
      </c>
      <c r="X1077">
        <v>7049400.3646</v>
      </c>
      <c r="Y1077">
        <v>306880</v>
      </c>
      <c r="Z1077">
        <v>7444420.8016999997</v>
      </c>
      <c r="AC1077" s="24">
        <f t="shared" si="426"/>
        <v>2.6422104315695867E-2</v>
      </c>
      <c r="AE1077" s="5">
        <f t="shared" si="427"/>
        <v>105425.91902701395</v>
      </c>
      <c r="AF1077" s="6">
        <f t="shared" si="428"/>
        <v>197980.25106880581</v>
      </c>
      <c r="AH1077" s="1">
        <f t="shared" si="429"/>
        <v>46220</v>
      </c>
      <c r="AI1077">
        <f t="shared" si="430"/>
        <v>0.53250724987905163</v>
      </c>
      <c r="AJ1077">
        <f t="shared" ca="1" si="431"/>
        <v>0.45138735457075257</v>
      </c>
      <c r="AK1077">
        <f t="shared" ca="1" si="432"/>
        <v>0.46524869401172453</v>
      </c>
      <c r="AL1077">
        <f t="shared" ca="1" si="433"/>
        <v>0.50073688019264684</v>
      </c>
      <c r="AM1077">
        <f t="shared" ca="1" si="434"/>
        <v>0.52003262302223008</v>
      </c>
      <c r="AN1077">
        <f t="shared" ca="1" si="435"/>
        <v>0.54346249827644721</v>
      </c>
    </row>
    <row r="1078" spans="2:40">
      <c r="B1078" s="1">
        <v>46227</v>
      </c>
      <c r="C1078">
        <v>8200</v>
      </c>
      <c r="D1078">
        <v>5515</v>
      </c>
      <c r="E1078">
        <v>42.41</v>
      </c>
      <c r="F1078">
        <v>9765</v>
      </c>
      <c r="G1078">
        <v>3283854</v>
      </c>
      <c r="I1078" s="14">
        <f t="shared" si="417"/>
        <v>5.2631578947368363E-2</v>
      </c>
      <c r="J1078" s="15">
        <f t="shared" si="418"/>
        <v>6.6731141199226407E-2</v>
      </c>
      <c r="K1078" s="15">
        <f t="shared" si="419"/>
        <v>-3.2618613138686303E-2</v>
      </c>
      <c r="L1078" s="15">
        <f t="shared" si="420"/>
        <v>4.2155816435432314E-2</v>
      </c>
      <c r="M1078" s="16">
        <f t="shared" si="421"/>
        <v>2.6225220199785237E-2</v>
      </c>
      <c r="O1078" s="13">
        <f t="shared" si="422"/>
        <v>3.2224980860835195E-2</v>
      </c>
      <c r="Q1078" s="5">
        <f t="shared" si="423"/>
        <v>399688.40789006982</v>
      </c>
      <c r="R1078" s="6">
        <f t="shared" si="424"/>
        <v>203172.326748294</v>
      </c>
      <c r="T1078" s="11">
        <f t="shared" si="425"/>
        <v>1.9672384240853604</v>
      </c>
      <c r="V1078" s="9">
        <v>46227</v>
      </c>
      <c r="W1078">
        <v>32251649.026000001</v>
      </c>
      <c r="X1078">
        <v>7519814.8957000002</v>
      </c>
      <c r="Y1078">
        <v>296870</v>
      </c>
      <c r="Z1078">
        <v>7758246.4385000002</v>
      </c>
      <c r="AC1078" s="24">
        <f t="shared" si="426"/>
        <v>5.2526954644422023E-2</v>
      </c>
      <c r="AE1078" s="5">
        <f t="shared" si="427"/>
        <v>110963.62149409243</v>
      </c>
      <c r="AF1078" s="6">
        <f t="shared" si="428"/>
        <v>203172.326748294</v>
      </c>
      <c r="AH1078" s="1">
        <f t="shared" si="429"/>
        <v>46227</v>
      </c>
      <c r="AI1078">
        <f t="shared" si="430"/>
        <v>0.54615519382008637</v>
      </c>
      <c r="AJ1078">
        <f t="shared" ca="1" si="431"/>
        <v>0.45138735457075257</v>
      </c>
      <c r="AK1078">
        <f t="shared" ca="1" si="432"/>
        <v>0.46524869401172453</v>
      </c>
      <c r="AL1078">
        <f t="shared" ca="1" si="433"/>
        <v>0.50182951879624049</v>
      </c>
      <c r="AM1078">
        <f t="shared" ca="1" si="434"/>
        <v>0.52169668869219743</v>
      </c>
      <c r="AN1078">
        <f t="shared" ca="1" si="435"/>
        <v>0.54346249827644721</v>
      </c>
    </row>
    <row r="1079" spans="2:40">
      <c r="B1079" s="1">
        <v>46234</v>
      </c>
      <c r="C1079">
        <v>8290</v>
      </c>
      <c r="D1079">
        <v>5555</v>
      </c>
      <c r="E1079">
        <v>44.03</v>
      </c>
      <c r="F1079">
        <v>10050</v>
      </c>
      <c r="G1079">
        <v>3291323</v>
      </c>
      <c r="I1079" s="14">
        <f t="shared" si="417"/>
        <v>1.0975609756097571E-2</v>
      </c>
      <c r="J1079" s="15">
        <f t="shared" si="418"/>
        <v>7.2529465095194645E-3</v>
      </c>
      <c r="K1079" s="15">
        <f t="shared" si="419"/>
        <v>3.8198538080641553E-2</v>
      </c>
      <c r="L1079" s="15">
        <f t="shared" si="420"/>
        <v>2.9185867895545226E-2</v>
      </c>
      <c r="M1079" s="16">
        <f t="shared" si="421"/>
        <v>2.2744616538981077E-3</v>
      </c>
      <c r="O1079" s="13">
        <f t="shared" si="422"/>
        <v>2.1403240560450953E-2</v>
      </c>
      <c r="Q1079" s="5">
        <f t="shared" si="423"/>
        <v>408243.03503336461</v>
      </c>
      <c r="R1079" s="6">
        <f t="shared" si="424"/>
        <v>203634.43441461626</v>
      </c>
      <c r="T1079" s="11">
        <f t="shared" si="425"/>
        <v>2.0047838972172487</v>
      </c>
      <c r="V1079" s="9">
        <v>46234</v>
      </c>
      <c r="W1079">
        <v>32605630.539700001</v>
      </c>
      <c r="X1079">
        <v>7574355.7109000003</v>
      </c>
      <c r="Y1079">
        <v>308210</v>
      </c>
      <c r="Z1079">
        <v>7984677.5942000002</v>
      </c>
      <c r="AC1079" s="24">
        <f t="shared" si="426"/>
        <v>1.3513269811215135E-2</v>
      </c>
      <c r="AE1079" s="5">
        <f t="shared" si="427"/>
        <v>112463.10285057164</v>
      </c>
      <c r="AF1079" s="6">
        <f t="shared" si="428"/>
        <v>203634.43441461626</v>
      </c>
      <c r="AH1079" s="1">
        <f t="shared" si="429"/>
        <v>46234</v>
      </c>
      <c r="AI1079">
        <f t="shared" si="430"/>
        <v>0.55227939799998471</v>
      </c>
      <c r="AJ1079">
        <f t="shared" ca="1" si="431"/>
        <v>0.45138735457075257</v>
      </c>
      <c r="AK1079">
        <f t="shared" ca="1" si="432"/>
        <v>0.46524869401172453</v>
      </c>
      <c r="AL1079">
        <f t="shared" ca="1" si="433"/>
        <v>0.50244811796296229</v>
      </c>
      <c r="AM1079">
        <f t="shared" ca="1" si="434"/>
        <v>0.52760590146165554</v>
      </c>
      <c r="AN1079">
        <f t="shared" ca="1" si="435"/>
        <v>0.54589592171360268</v>
      </c>
    </row>
    <row r="1080" spans="2:40">
      <c r="B1080" s="1">
        <v>46241</v>
      </c>
      <c r="C1080">
        <v>7775</v>
      </c>
      <c r="D1080">
        <v>5205</v>
      </c>
      <c r="E1080">
        <v>41.31</v>
      </c>
      <c r="F1080">
        <v>9135</v>
      </c>
      <c r="G1080">
        <v>3086785</v>
      </c>
      <c r="I1080" s="14">
        <f t="shared" si="417"/>
        <v>-6.2123039806996405E-2</v>
      </c>
      <c r="J1080" s="15">
        <f t="shared" si="418"/>
        <v>-6.3006300630062961E-2</v>
      </c>
      <c r="K1080" s="15">
        <f t="shared" si="419"/>
        <v>-6.1776061776061764E-2</v>
      </c>
      <c r="L1080" s="15">
        <f t="shared" si="420"/>
        <v>-9.1044776119402981E-2</v>
      </c>
      <c r="M1080" s="16">
        <f t="shared" si="421"/>
        <v>-6.2144614794719333E-2</v>
      </c>
      <c r="O1080" s="13">
        <f t="shared" si="422"/>
        <v>-6.9487544583131028E-2</v>
      </c>
      <c r="Q1080" s="5">
        <f t="shared" si="423"/>
        <v>379875.22893573099</v>
      </c>
      <c r="R1080" s="6">
        <f t="shared" si="424"/>
        <v>190979.65092897939</v>
      </c>
      <c r="T1080" s="11">
        <f t="shared" si="425"/>
        <v>1.9890874608258511</v>
      </c>
      <c r="V1080" s="9">
        <v>46241</v>
      </c>
      <c r="W1080">
        <v>30584097.883299999</v>
      </c>
      <c r="X1080">
        <v>7097123.5778999999</v>
      </c>
      <c r="Y1080">
        <v>289170</v>
      </c>
      <c r="Z1080">
        <v>7257714.4101999998</v>
      </c>
      <c r="AC1080" s="24">
        <f t="shared" si="426"/>
        <v>-6.7022974773509783E-2</v>
      </c>
      <c r="AE1080" s="5">
        <f t="shared" si="427"/>
        <v>104925.49114526714</v>
      </c>
      <c r="AF1080" s="6">
        <f t="shared" si="428"/>
        <v>190979.65092897939</v>
      </c>
      <c r="AH1080" s="1">
        <f t="shared" si="429"/>
        <v>46241</v>
      </c>
      <c r="AI1080">
        <f t="shared" si="430"/>
        <v>0.54940665476599038</v>
      </c>
      <c r="AJ1080">
        <f t="shared" ca="1" si="431"/>
        <v>0.45138735457075257</v>
      </c>
      <c r="AK1080">
        <f t="shared" ca="1" si="432"/>
        <v>0.46524869401172453</v>
      </c>
      <c r="AL1080">
        <f t="shared" ca="1" si="433"/>
        <v>0.50318216937885385</v>
      </c>
      <c r="AM1080">
        <f t="shared" ca="1" si="434"/>
        <v>0.53181006641992801</v>
      </c>
      <c r="AN1080">
        <f t="shared" ca="1" si="435"/>
        <v>0.54863775535537462</v>
      </c>
    </row>
    <row r="1081" spans="2:40">
      <c r="B1081" s="1">
        <v>46248</v>
      </c>
      <c r="C1081">
        <v>7860</v>
      </c>
      <c r="D1081">
        <v>4990</v>
      </c>
      <c r="E1081">
        <v>40.049999999999997</v>
      </c>
      <c r="F1081">
        <v>8870</v>
      </c>
      <c r="G1081">
        <v>2947349</v>
      </c>
      <c r="I1081" s="14">
        <f t="shared" si="417"/>
        <v>1.0932475884244397E-2</v>
      </c>
      <c r="J1081" s="15">
        <f t="shared" si="418"/>
        <v>-4.1306436119116219E-2</v>
      </c>
      <c r="K1081" s="15">
        <f t="shared" si="419"/>
        <v>-3.0501089324618813E-2</v>
      </c>
      <c r="L1081" s="15">
        <f t="shared" si="420"/>
        <v>-2.9009304871373875E-2</v>
      </c>
      <c r="M1081" s="16">
        <f t="shared" si="421"/>
        <v>-4.5171918355181861E-2</v>
      </c>
      <c r="O1081" s="13">
        <f t="shared" si="422"/>
        <v>-2.2471088607716128E-2</v>
      </c>
      <c r="Q1081" s="5">
        <f t="shared" si="423"/>
        <v>371339.01900643972</v>
      </c>
      <c r="R1081" s="6">
        <f t="shared" si="424"/>
        <v>182352.73372971441</v>
      </c>
      <c r="T1081" s="11">
        <f t="shared" si="425"/>
        <v>2.036377582125219</v>
      </c>
      <c r="V1081" s="9">
        <v>46248</v>
      </c>
      <c r="W1081">
        <v>30918457.7958</v>
      </c>
      <c r="X1081">
        <v>6803966.6962000001</v>
      </c>
      <c r="Y1081">
        <v>280350</v>
      </c>
      <c r="Z1081">
        <v>7047173.1601999998</v>
      </c>
      <c r="AC1081" s="24">
        <f t="shared" si="426"/>
        <v>-3.9391041413690117E-3</v>
      </c>
      <c r="AE1081" s="5">
        <f t="shared" si="427"/>
        <v>104512.17870856164</v>
      </c>
      <c r="AF1081" s="6">
        <f t="shared" si="428"/>
        <v>182352.73372971441</v>
      </c>
      <c r="AH1081" s="1">
        <f t="shared" si="429"/>
        <v>46248</v>
      </c>
      <c r="AI1081">
        <f t="shared" si="430"/>
        <v>0.57313195459669364</v>
      </c>
      <c r="AJ1081">
        <f t="shared" ca="1" si="431"/>
        <v>0.45138735457075257</v>
      </c>
      <c r="AK1081">
        <f t="shared" ca="1" si="432"/>
        <v>0.46524869401172453</v>
      </c>
      <c r="AL1081">
        <f t="shared" ca="1" si="433"/>
        <v>0.50478215500494605</v>
      </c>
      <c r="AM1081">
        <f t="shared" ca="1" si="434"/>
        <v>0.5331073858129961</v>
      </c>
      <c r="AN1081">
        <f t="shared" ca="1" si="435"/>
        <v>0.5493573488419875</v>
      </c>
    </row>
    <row r="1082" spans="2:40">
      <c r="B1082" s="1">
        <v>46255</v>
      </c>
      <c r="C1082">
        <v>8150</v>
      </c>
      <c r="D1082">
        <v>5055</v>
      </c>
      <c r="E1082">
        <v>40.840000000000003</v>
      </c>
      <c r="F1082">
        <v>8935</v>
      </c>
      <c r="G1082">
        <v>2913184</v>
      </c>
      <c r="I1082" s="14">
        <f t="shared" si="417"/>
        <v>3.6895674300254422E-2</v>
      </c>
      <c r="J1082" s="15">
        <f t="shared" si="418"/>
        <v>1.3026052104208485E-2</v>
      </c>
      <c r="K1082" s="15">
        <f t="shared" si="419"/>
        <v>1.9725343320849076E-2</v>
      </c>
      <c r="L1082" s="15">
        <f t="shared" si="420"/>
        <v>7.3280721533257598E-3</v>
      </c>
      <c r="M1082" s="16">
        <f t="shared" si="421"/>
        <v>-1.1591772810074397E-2</v>
      </c>
      <c r="O1082" s="13">
        <f t="shared" si="422"/>
        <v>1.9243785469659436E-2</v>
      </c>
      <c r="Q1082" s="5">
        <f t="shared" si="423"/>
        <v>378484.98742471344</v>
      </c>
      <c r="R1082" s="6">
        <f t="shared" si="424"/>
        <v>180238.94226902357</v>
      </c>
      <c r="T1082" s="11">
        <f t="shared" si="425"/>
        <v>2.0999068384444302</v>
      </c>
      <c r="V1082" s="9">
        <v>46255</v>
      </c>
      <c r="W1082">
        <v>32059215.144499999</v>
      </c>
      <c r="X1082">
        <v>6892595.5208999999</v>
      </c>
      <c r="Y1082">
        <v>285880</v>
      </c>
      <c r="Z1082">
        <v>7098815.3536</v>
      </c>
      <c r="AC1082" s="24">
        <f t="shared" si="426"/>
        <v>2.8558487497645235E-2</v>
      </c>
      <c r="AE1082" s="5">
        <f t="shared" si="427"/>
        <v>107496.88845756176</v>
      </c>
      <c r="AF1082" s="6">
        <f t="shared" si="428"/>
        <v>180238.94226902357</v>
      </c>
      <c r="AH1082" s="1">
        <f t="shared" si="429"/>
        <v>46255</v>
      </c>
      <c r="AI1082">
        <f t="shared" si="430"/>
        <v>0.596413222937763</v>
      </c>
      <c r="AJ1082">
        <f t="shared" ca="1" si="431"/>
        <v>0.45138735457075257</v>
      </c>
      <c r="AK1082">
        <f t="shared" ca="1" si="432"/>
        <v>0.46524869401172453</v>
      </c>
      <c r="AL1082">
        <f t="shared" ca="1" si="433"/>
        <v>0.5059619995608764</v>
      </c>
      <c r="AM1082">
        <f t="shared" ca="1" si="434"/>
        <v>0.53543959453174061</v>
      </c>
      <c r="AN1082">
        <f t="shared" ca="1" si="435"/>
        <v>0.55065516111254242</v>
      </c>
    </row>
    <row r="1083" spans="2:40">
      <c r="B1083" s="1">
        <v>46262</v>
      </c>
      <c r="C1083">
        <v>8070</v>
      </c>
      <c r="D1083">
        <v>5175</v>
      </c>
      <c r="E1083">
        <v>40.950000000000003</v>
      </c>
      <c r="F1083">
        <v>9010</v>
      </c>
      <c r="G1083">
        <v>2979472</v>
      </c>
      <c r="I1083" s="14">
        <f t="shared" si="417"/>
        <v>-9.8159509202454531E-3</v>
      </c>
      <c r="J1083" s="15">
        <f t="shared" si="418"/>
        <v>2.3738872403560762E-2</v>
      </c>
      <c r="K1083" s="15">
        <f t="shared" si="419"/>
        <v>2.6934378060725628E-3</v>
      </c>
      <c r="L1083" s="15">
        <f t="shared" si="420"/>
        <v>8.3939563514270343E-3</v>
      </c>
      <c r="M1083" s="16">
        <f t="shared" si="421"/>
        <v>2.2754484440392408E-2</v>
      </c>
      <c r="O1083" s="13">
        <f t="shared" si="422"/>
        <v>6.2525789102037266E-3</v>
      </c>
      <c r="Q1083" s="5">
        <f t="shared" si="423"/>
        <v>380851.49467491393</v>
      </c>
      <c r="R1083" s="6">
        <f t="shared" si="424"/>
        <v>184340.18647643685</v>
      </c>
      <c r="T1083" s="11">
        <f t="shared" si="425"/>
        <v>2.0660253304213509</v>
      </c>
      <c r="V1083" s="9">
        <v>46262</v>
      </c>
      <c r="W1083">
        <v>31744523.462099999</v>
      </c>
      <c r="X1083">
        <v>7056217.9665000001</v>
      </c>
      <c r="Y1083">
        <v>286650</v>
      </c>
      <c r="Z1083">
        <v>7158402.4998000003</v>
      </c>
      <c r="AC1083" s="24">
        <f t="shared" si="426"/>
        <v>-1.9576808518503271E-3</v>
      </c>
      <c r="AE1083" s="5">
        <f t="shared" si="427"/>
        <v>107286.4438573949</v>
      </c>
      <c r="AF1083" s="6">
        <f t="shared" si="428"/>
        <v>184340.18647643685</v>
      </c>
      <c r="AH1083" s="1">
        <f t="shared" si="429"/>
        <v>46262</v>
      </c>
      <c r="AI1083">
        <f t="shared" si="430"/>
        <v>0.58200247004257377</v>
      </c>
      <c r="AJ1083">
        <f t="shared" ca="1" si="431"/>
        <v>0.45138735457075257</v>
      </c>
      <c r="AK1083">
        <f t="shared" ca="1" si="432"/>
        <v>0.46524869401172453</v>
      </c>
      <c r="AL1083">
        <f t="shared" ca="1" si="433"/>
        <v>0.50603741366406596</v>
      </c>
      <c r="AM1083">
        <f t="shared" ca="1" si="434"/>
        <v>0.537520828792037</v>
      </c>
      <c r="AN1083">
        <f t="shared" ca="1" si="435"/>
        <v>0.55082097552112552</v>
      </c>
    </row>
    <row r="1084" spans="2:40">
      <c r="B1084" s="1">
        <v>46269</v>
      </c>
      <c r="C1084">
        <v>8355</v>
      </c>
      <c r="D1084">
        <v>5365</v>
      </c>
      <c r="E1084">
        <v>41.16</v>
      </c>
      <c r="F1084">
        <v>9160</v>
      </c>
      <c r="G1084">
        <v>3049122</v>
      </c>
      <c r="I1084" s="14">
        <f t="shared" si="417"/>
        <v>3.5315985130111471E-2</v>
      </c>
      <c r="J1084" s="15">
        <f t="shared" si="418"/>
        <v>3.6714975845410613E-2</v>
      </c>
      <c r="K1084" s="15">
        <f t="shared" si="419"/>
        <v>5.1282051282048879E-3</v>
      </c>
      <c r="L1084" s="15">
        <f t="shared" si="420"/>
        <v>1.6648168701442811E-2</v>
      </c>
      <c r="M1084" s="16">
        <f t="shared" si="421"/>
        <v>2.3376625120155481E-2</v>
      </c>
      <c r="O1084" s="13">
        <f t="shared" si="422"/>
        <v>2.3451833701292446E-2</v>
      </c>
      <c r="Q1084" s="5">
        <f t="shared" si="423"/>
        <v>389783.16059291875</v>
      </c>
      <c r="R1084" s="6">
        <f t="shared" si="424"/>
        <v>188649.43791027606</v>
      </c>
      <c r="T1084" s="11">
        <f t="shared" si="425"/>
        <v>2.066177163900718</v>
      </c>
      <c r="V1084" s="9">
        <v>46269</v>
      </c>
      <c r="W1084">
        <v>32865612.580699999</v>
      </c>
      <c r="X1084">
        <v>7315286.8387000002</v>
      </c>
      <c r="Y1084">
        <v>288120</v>
      </c>
      <c r="Z1084">
        <v>7277576.7922999999</v>
      </c>
      <c r="AC1084" s="24">
        <f t="shared" si="426"/>
        <v>3.2452730415291696E-2</v>
      </c>
      <c r="AE1084" s="5">
        <f t="shared" si="427"/>
        <v>110768.18189711426</v>
      </c>
      <c r="AF1084" s="6">
        <f t="shared" si="428"/>
        <v>188649.43791027606</v>
      </c>
      <c r="AH1084" s="1">
        <f t="shared" si="429"/>
        <v>46269</v>
      </c>
      <c r="AI1084">
        <f t="shared" si="430"/>
        <v>0.58716412370015614</v>
      </c>
      <c r="AJ1084">
        <f t="shared" ca="1" si="431"/>
        <v>0.45138735457075257</v>
      </c>
      <c r="AK1084">
        <f t="shared" ca="1" si="432"/>
        <v>0.46524869401172453</v>
      </c>
      <c r="AL1084">
        <f t="shared" ca="1" si="433"/>
        <v>0.50603741366406596</v>
      </c>
      <c r="AM1084">
        <f t="shared" ca="1" si="434"/>
        <v>0.53987442448235157</v>
      </c>
      <c r="AN1084">
        <f t="shared" ca="1" si="435"/>
        <v>0.55213385676855642</v>
      </c>
    </row>
    <row r="1085" spans="2:40">
      <c r="B1085" s="1">
        <v>46276</v>
      </c>
      <c r="C1085">
        <v>8835</v>
      </c>
      <c r="D1085">
        <v>5525</v>
      </c>
      <c r="E1085">
        <v>40.880000000000003</v>
      </c>
      <c r="F1085">
        <v>9515</v>
      </c>
      <c r="G1085">
        <v>3098898</v>
      </c>
      <c r="I1085" s="14">
        <f t="shared" si="417"/>
        <v>5.7450628366247702E-2</v>
      </c>
      <c r="J1085" s="15">
        <f t="shared" si="418"/>
        <v>2.982292637465056E-2</v>
      </c>
      <c r="K1085" s="15">
        <f t="shared" si="419"/>
        <v>-6.8027210884352707E-3</v>
      </c>
      <c r="L1085" s="15">
        <f t="shared" si="420"/>
        <v>3.8755458515283836E-2</v>
      </c>
      <c r="M1085" s="16">
        <f t="shared" si="421"/>
        <v>1.6324699372475049E-2</v>
      </c>
      <c r="O1085" s="13">
        <f t="shared" si="422"/>
        <v>2.9806573041936707E-2</v>
      </c>
      <c r="Q1085" s="5">
        <f t="shared" si="423"/>
        <v>401401.26083964854</v>
      </c>
      <c r="R1085" s="6">
        <f t="shared" si="424"/>
        <v>191729.08327094771</v>
      </c>
      <c r="T1085" s="11">
        <f t="shared" si="425"/>
        <v>2.0935856678164799</v>
      </c>
      <c r="V1085" s="9">
        <v>46276</v>
      </c>
      <c r="W1085">
        <v>34753762.675099999</v>
      </c>
      <c r="X1085">
        <v>7533450.0994999995</v>
      </c>
      <c r="Y1085">
        <v>286160</v>
      </c>
      <c r="Z1085">
        <v>7559622.6177000003</v>
      </c>
      <c r="AC1085" s="24">
        <f t="shared" si="426"/>
        <v>4.9980508978855212E-2</v>
      </c>
      <c r="AE1085" s="5">
        <f t="shared" si="427"/>
        <v>116304.43200699445</v>
      </c>
      <c r="AF1085" s="6">
        <f t="shared" si="428"/>
        <v>191729.08327094771</v>
      </c>
      <c r="AH1085" s="1">
        <f t="shared" si="429"/>
        <v>46276</v>
      </c>
      <c r="AI1085">
        <f t="shared" si="430"/>
        <v>0.60660818913234638</v>
      </c>
      <c r="AJ1085">
        <f t="shared" ca="1" si="431"/>
        <v>0.45138735457075257</v>
      </c>
      <c r="AK1085">
        <f t="shared" ca="1" si="432"/>
        <v>0.46524869401172453</v>
      </c>
      <c r="AL1085">
        <f t="shared" ca="1" si="433"/>
        <v>0.50603741366406596</v>
      </c>
      <c r="AM1085">
        <f t="shared" ca="1" si="434"/>
        <v>0.54281266416422991</v>
      </c>
      <c r="AN1085">
        <f t="shared" ca="1" si="435"/>
        <v>0.55398187567717216</v>
      </c>
    </row>
    <row r="1086" spans="2:40">
      <c r="B1086" s="1">
        <v>46283</v>
      </c>
      <c r="C1086">
        <v>8760</v>
      </c>
      <c r="D1086">
        <v>5215</v>
      </c>
      <c r="E1086">
        <v>40.47</v>
      </c>
      <c r="F1086">
        <v>9055</v>
      </c>
      <c r="G1086">
        <v>3021926</v>
      </c>
      <c r="I1086" s="14">
        <f t="shared" ref="I1086" si="436">+C1086/C1085-1</f>
        <v>-8.4889643463497144E-3</v>
      </c>
      <c r="J1086" s="15">
        <f t="shared" ref="J1086" si="437">+D1086/D1085-1</f>
        <v>-5.6108597285067896E-2</v>
      </c>
      <c r="K1086" s="15">
        <f t="shared" ref="K1086" si="438">+E1086/E1085-1</f>
        <v>-1.0029354207436447E-2</v>
      </c>
      <c r="L1086" s="15">
        <f t="shared" ref="L1086" si="439">+F1086/F1085-1</f>
        <v>-4.8344718864950065E-2</v>
      </c>
      <c r="M1086" s="16">
        <f t="shared" ref="M1086" si="440">+G1086/G1085-1</f>
        <v>-2.483850710801061E-2</v>
      </c>
      <c r="O1086" s="13">
        <f t="shared" ref="O1086" si="441">+AVERAGE(I1086:L1086)</f>
        <v>-3.0742908675951031E-2</v>
      </c>
      <c r="Q1086" s="5">
        <f t="shared" ref="Q1086" si="442">+Q1085*(1+O1086)</f>
        <v>389061.01853524364</v>
      </c>
      <c r="R1086" s="6">
        <f t="shared" ref="R1086" si="443">+R1085*(1+M1086)</f>
        <v>186966.81907330992</v>
      </c>
      <c r="T1086" s="11">
        <f t="shared" ref="T1086" si="444">+Q1086/R1086</f>
        <v>2.0809094387100435</v>
      </c>
      <c r="V1086" s="9">
        <v>46283</v>
      </c>
      <c r="W1086">
        <v>34458739.222800002</v>
      </c>
      <c r="X1086">
        <v>7110758.7817000002</v>
      </c>
      <c r="Y1086">
        <v>283290</v>
      </c>
      <c r="Z1086">
        <v>7194154.7876000004</v>
      </c>
      <c r="AC1086" s="24">
        <f t="shared" ref="AC1086" si="445">+SUMPRODUCT(I1086:L1086,W1085:Z1085)/SUM(W1085:AA1085)</f>
        <v>-2.1663429279054337E-2</v>
      </c>
      <c r="AE1086" s="5">
        <f t="shared" ref="AE1086" si="446">+AE1085*(1+AC1086)</f>
        <v>113784.87916937035</v>
      </c>
      <c r="AF1086" s="6">
        <f t="shared" ref="AF1086" si="447">+AF1085*(1+M1086)</f>
        <v>186966.81907330992</v>
      </c>
      <c r="AH1086" s="1">
        <f t="shared" ref="AH1086" si="448">+B1086</f>
        <v>46283</v>
      </c>
      <c r="AI1086">
        <f t="shared" ref="AI1086" si="449">+(AE1086/$AE$6)/(AF1086/$AF$6)</f>
        <v>0.60858327554235792</v>
      </c>
      <c r="AJ1086">
        <f t="shared" ref="AJ1086" ca="1" si="450">+_xlfn.PERCENTILE.INC(OFFSET(AI1086,-52,0,52,1),0.1)</f>
        <v>0.45138735457075257</v>
      </c>
      <c r="AK1086">
        <f t="shared" ref="AK1086" ca="1" si="451">+_xlfn.PERCENTILE.INC(OFFSET(AI1086,-52,0,52,1),0.25)</f>
        <v>0.46524869401172453</v>
      </c>
      <c r="AL1086">
        <f t="shared" ref="AL1086" ca="1" si="452">+_xlfn.PERCENTILE.INC(OFFSET(AI1086,-52,0,52,1),0.5)</f>
        <v>0.50603741366406596</v>
      </c>
      <c r="AM1086">
        <f t="shared" ref="AM1086" ca="1" si="453">+_xlfn.PERCENTILE.INC(OFFSET(AI1086,-52,0,52,1),0.75)</f>
        <v>0.54281266416422991</v>
      </c>
      <c r="AN1086">
        <f t="shared" ref="AN1086" ca="1" si="454">+_xlfn.PERCENTILE.INC(OFFSET(AI1086,-52,0,52,1),0.9)</f>
        <v>0.55909240526611181</v>
      </c>
    </row>
    <row r="1087" spans="2:40">
      <c r="B1087" s="1">
        <v>46290</v>
      </c>
      <c r="C1087">
        <v>8440</v>
      </c>
      <c r="D1087">
        <v>5060</v>
      </c>
      <c r="E1087">
        <v>39.5</v>
      </c>
      <c r="F1087">
        <v>8640</v>
      </c>
      <c r="G1087">
        <v>2893751</v>
      </c>
      <c r="I1087" s="14">
        <f t="shared" ref="I1087:I1089" si="455">+C1087/C1086-1</f>
        <v>-3.6529680365296802E-2</v>
      </c>
      <c r="J1087" s="15">
        <f t="shared" ref="J1087:J1089" si="456">+D1087/D1086-1</f>
        <v>-2.9721955896452545E-2</v>
      </c>
      <c r="K1087" s="15">
        <f t="shared" ref="K1087:K1089" si="457">+E1087/E1086-1</f>
        <v>-2.3968371633308561E-2</v>
      </c>
      <c r="L1087" s="15">
        <f t="shared" ref="L1087:L1089" si="458">+F1087/F1086-1</f>
        <v>-4.5831032578685815E-2</v>
      </c>
      <c r="M1087" s="16">
        <f t="shared" ref="M1087:M1089" si="459">+G1087/G1086-1</f>
        <v>-4.2415002882267849E-2</v>
      </c>
      <c r="O1087" s="13">
        <f t="shared" ref="O1087:O1089" si="460">+AVERAGE(I1087:L1087)</f>
        <v>-3.4012760118435931E-2</v>
      </c>
      <c r="Q1087" s="5">
        <f t="shared" ref="Q1087:Q1089" si="461">+Q1086*(1+O1087)</f>
        <v>375827.97944037005</v>
      </c>
      <c r="R1087" s="6">
        <f t="shared" ref="R1087:R1089" si="462">+R1086*(1+M1087)</f>
        <v>179036.62090342701</v>
      </c>
      <c r="T1087" s="11">
        <f t="shared" ref="T1087:T1089" si="463">+Q1087/R1087</f>
        <v>2.0991681899709946</v>
      </c>
      <c r="V1087" s="9">
        <v>46290</v>
      </c>
      <c r="W1087">
        <v>33199972.4932</v>
      </c>
      <c r="X1087">
        <v>6899413.1228</v>
      </c>
      <c r="Y1087">
        <v>276500</v>
      </c>
      <c r="Z1087">
        <v>6864439.2450999999</v>
      </c>
      <c r="AC1087" s="24">
        <f t="shared" ref="AC1087:AC1089" si="464">+SUMPRODUCT(I1087:L1087,W1086:Z1086)/SUM(W1086:AA1086)</f>
        <v>-3.683446567922672E-2</v>
      </c>
      <c r="AE1087" s="5">
        <f t="shared" ref="AE1087:AE1089" si="465">+AE1086*(1+AC1087)</f>
        <v>109593.67394279121</v>
      </c>
      <c r="AF1087" s="6">
        <f t="shared" ref="AF1087:AF1089" si="466">+AF1086*(1+M1087)</f>
        <v>179036.62090342701</v>
      </c>
      <c r="AH1087" s="1">
        <f t="shared" ref="AH1087:AH1089" si="467">+B1087</f>
        <v>46290</v>
      </c>
      <c r="AI1087">
        <f t="shared" ref="AI1087:AI1089" si="468">+(AE1087/$AE$6)/(AF1087/$AF$6)</f>
        <v>0.61212992844579217</v>
      </c>
      <c r="AJ1087">
        <f t="shared" ref="AJ1087:AJ1089" ca="1" si="469">+_xlfn.PERCENTILE.INC(OFFSET(AI1087,-52,0,52,1),0.1)</f>
        <v>0.45138735457075257</v>
      </c>
      <c r="AK1087">
        <f t="shared" ref="AK1087:AK1089" ca="1" si="470">+_xlfn.PERCENTILE.INC(OFFSET(AI1087,-52,0,52,1),0.25)</f>
        <v>0.46524869401172453</v>
      </c>
      <c r="AL1087">
        <f t="shared" ref="AL1087:AL1089" ca="1" si="471">+_xlfn.PERCENTILE.INC(OFFSET(AI1087,-52,0,52,1),0.5)</f>
        <v>0.50603741366406596</v>
      </c>
      <c r="AM1087">
        <f t="shared" ref="AM1087:AM1089" ca="1" si="472">+_xlfn.PERCENTILE.INC(OFFSET(AI1087,-52,0,52,1),0.75)</f>
        <v>0.54281266416422991</v>
      </c>
      <c r="AN1087">
        <f t="shared" ref="AN1087:AN1089" ca="1" si="473">+_xlfn.PERCENTILE.INC(OFFSET(AI1087,-52,0,52,1),0.9)</f>
        <v>0.57178268150144196</v>
      </c>
    </row>
    <row r="1088" spans="2:40">
      <c r="B1088" s="1">
        <v>46297</v>
      </c>
      <c r="C1088">
        <v>8050</v>
      </c>
      <c r="D1088">
        <v>4972.5</v>
      </c>
      <c r="E1088">
        <v>38.96</v>
      </c>
      <c r="F1088">
        <v>8105</v>
      </c>
      <c r="G1088">
        <v>2767663</v>
      </c>
      <c r="I1088" s="14">
        <f t="shared" si="455"/>
        <v>-4.6208530805687209E-2</v>
      </c>
      <c r="J1088" s="15">
        <f t="shared" si="456"/>
        <v>-1.7292490118577031E-2</v>
      </c>
      <c r="K1088" s="15">
        <f t="shared" si="457"/>
        <v>-1.3670886075949351E-2</v>
      </c>
      <c r="L1088" s="15">
        <f t="shared" si="458"/>
        <v>-6.192129629629628E-2</v>
      </c>
      <c r="M1088" s="16">
        <f t="shared" si="459"/>
        <v>-4.3572511940384695E-2</v>
      </c>
      <c r="O1088" s="13">
        <f t="shared" si="460"/>
        <v>-3.4773300824127468E-2</v>
      </c>
      <c r="Q1088" s="5">
        <f t="shared" si="461"/>
        <v>362759.20005316607</v>
      </c>
      <c r="R1088" s="6">
        <f t="shared" si="462"/>
        <v>171235.54560134633</v>
      </c>
      <c r="T1088" s="11">
        <f t="shared" si="463"/>
        <v>2.1184807090094844</v>
      </c>
      <c r="V1088" s="9">
        <v>46297</v>
      </c>
      <c r="W1088">
        <v>31665850.541499998</v>
      </c>
      <c r="X1088">
        <v>6780105.0895999996</v>
      </c>
      <c r="Y1088">
        <v>272720</v>
      </c>
      <c r="Z1088">
        <v>6439384.2686999999</v>
      </c>
      <c r="AC1088" s="24">
        <f t="shared" si="464"/>
        <v>-4.4078125361673805E-2</v>
      </c>
      <c r="AE1088" s="5">
        <f t="shared" si="465"/>
        <v>104762.99024389446</v>
      </c>
      <c r="AF1088" s="6">
        <f t="shared" si="466"/>
        <v>171235.54560134633</v>
      </c>
      <c r="AH1088" s="1">
        <f t="shared" si="467"/>
        <v>46297</v>
      </c>
      <c r="AI1088">
        <f t="shared" si="468"/>
        <v>0.61180632722012807</v>
      </c>
      <c r="AJ1088">
        <f t="shared" ca="1" si="469"/>
        <v>0.45138735457075257</v>
      </c>
      <c r="AK1088">
        <f t="shared" ca="1" si="470"/>
        <v>0.46524869401172453</v>
      </c>
      <c r="AL1088">
        <f t="shared" ca="1" si="471"/>
        <v>0.50603741366406596</v>
      </c>
      <c r="AM1088">
        <f t="shared" ca="1" si="472"/>
        <v>0.54421065302145899</v>
      </c>
      <c r="AN1088">
        <f t="shared" ca="1" si="473"/>
        <v>0.58111541849798576</v>
      </c>
    </row>
    <row r="1089" spans="2:40">
      <c r="B1089" s="1">
        <v>46304</v>
      </c>
      <c r="C1089">
        <v>8065</v>
      </c>
      <c r="D1089">
        <v>5190</v>
      </c>
      <c r="E1089">
        <v>39.01</v>
      </c>
      <c r="F1089">
        <v>8340</v>
      </c>
      <c r="G1089">
        <v>2828027</v>
      </c>
      <c r="I1089" s="14">
        <f t="shared" si="455"/>
        <v>1.8633540372670065E-3</v>
      </c>
      <c r="J1089" s="15">
        <f t="shared" si="456"/>
        <v>4.3740573152337925E-2</v>
      </c>
      <c r="K1089" s="15">
        <f t="shared" si="457"/>
        <v>1.2833675564680735E-3</v>
      </c>
      <c r="L1089" s="15">
        <f t="shared" si="458"/>
        <v>2.8994447871684148E-2</v>
      </c>
      <c r="M1089" s="16">
        <f t="shared" si="459"/>
        <v>2.1810458860056281E-2</v>
      </c>
      <c r="O1089" s="13">
        <f t="shared" si="460"/>
        <v>1.8970435654439288E-2</v>
      </c>
      <c r="Q1089" s="5">
        <f t="shared" si="461"/>
        <v>369640.90011583053</v>
      </c>
      <c r="R1089" s="6">
        <f t="shared" si="462"/>
        <v>174970.27142406377</v>
      </c>
      <c r="T1089" s="11">
        <f t="shared" si="463"/>
        <v>2.1125925970587116</v>
      </c>
      <c r="V1089" s="9">
        <v>46304</v>
      </c>
      <c r="W1089">
        <v>31724855.231899999</v>
      </c>
      <c r="X1089">
        <v>7076670.7721999995</v>
      </c>
      <c r="Y1089">
        <v>273070</v>
      </c>
      <c r="Z1089">
        <v>6626090.6601999998</v>
      </c>
      <c r="AC1089" s="24">
        <f t="shared" si="464"/>
        <v>1.2016166456459159E-2</v>
      </c>
      <c r="AE1089" s="5">
        <f t="shared" si="465"/>
        <v>106021.83977314149</v>
      </c>
      <c r="AF1089" s="6">
        <f t="shared" si="466"/>
        <v>174970.27142406377</v>
      </c>
      <c r="AH1089" s="1">
        <f t="shared" si="467"/>
        <v>46304</v>
      </c>
      <c r="AI1089">
        <f t="shared" si="468"/>
        <v>0.60594202038004175</v>
      </c>
      <c r="AJ1089">
        <f t="shared" ca="1" si="469"/>
        <v>0.45138735457075257</v>
      </c>
      <c r="AK1089">
        <f t="shared" ca="1" si="470"/>
        <v>0.46524869401172453</v>
      </c>
      <c r="AL1089">
        <f t="shared" ca="1" si="471"/>
        <v>0.50603741366406596</v>
      </c>
      <c r="AM1089">
        <f t="shared" ca="1" si="472"/>
        <v>0.5468447942465553</v>
      </c>
      <c r="AN1089">
        <f t="shared" ca="1" si="473"/>
        <v>0.58664795833439787</v>
      </c>
    </row>
    <row r="1090" spans="2:40">
      <c r="B1090" s="1"/>
      <c r="I1090" s="14"/>
      <c r="J1090" s="15"/>
      <c r="K1090" s="15"/>
      <c r="L1090" s="15"/>
      <c r="M1090" s="16"/>
      <c r="O1090" s="13"/>
      <c r="V1090" s="9"/>
    </row>
    <row r="1091" spans="2:40">
      <c r="B1091" s="1"/>
      <c r="I1091" s="14"/>
      <c r="J1091" s="15"/>
      <c r="K1091" s="15"/>
      <c r="L1091" s="15"/>
      <c r="M1091" s="16"/>
      <c r="O1091" s="13"/>
      <c r="V1091" s="9"/>
    </row>
    <row r="1092" spans="2:40">
      <c r="B1092" s="1"/>
      <c r="I1092" s="14"/>
      <c r="J1092" s="15"/>
      <c r="K1092" s="15"/>
      <c r="L1092" s="15"/>
      <c r="M1092" s="16"/>
      <c r="O1092" s="13"/>
      <c r="V1092" s="9"/>
    </row>
    <row r="1093" spans="2:40">
      <c r="B1093" s="1"/>
      <c r="I1093" s="14"/>
      <c r="J1093" s="15"/>
      <c r="K1093" s="15"/>
      <c r="L1093" s="15"/>
      <c r="M1093" s="16"/>
      <c r="O1093" s="13"/>
      <c r="V1093" s="9"/>
    </row>
    <row r="1094" spans="2:40">
      <c r="B1094" s="1"/>
      <c r="I1094" s="14"/>
      <c r="J1094" s="15"/>
      <c r="K1094" s="15"/>
      <c r="L1094" s="15"/>
      <c r="M1094" s="16"/>
      <c r="O1094" s="13"/>
      <c r="V1094" s="9"/>
    </row>
    <row r="1095" spans="2:40">
      <c r="B1095" s="1"/>
      <c r="I1095" s="14"/>
      <c r="J1095" s="15"/>
      <c r="K1095" s="15"/>
      <c r="L1095" s="15"/>
      <c r="M1095" s="16"/>
      <c r="O1095" s="13"/>
      <c r="V1095" s="9"/>
    </row>
    <row r="1096" spans="2:40">
      <c r="B1096" s="1"/>
      <c r="I1096" s="14"/>
      <c r="J1096" s="15"/>
      <c r="K1096" s="15"/>
      <c r="L1096" s="15"/>
      <c r="M1096" s="16"/>
      <c r="O1096" s="13"/>
      <c r="V1096" s="9"/>
    </row>
    <row r="1097" spans="2:40">
      <c r="B1097" s="1"/>
      <c r="I1097" s="14"/>
      <c r="J1097" s="15"/>
      <c r="K1097" s="15"/>
      <c r="L1097" s="15"/>
      <c r="M1097" s="16"/>
      <c r="O1097" s="13"/>
      <c r="V1097" s="9"/>
    </row>
    <row r="1098" spans="2:40">
      <c r="B1098" s="1"/>
      <c r="I1098" s="14"/>
      <c r="J1098" s="15"/>
      <c r="K1098" s="15"/>
      <c r="L1098" s="15"/>
      <c r="M1098" s="16"/>
      <c r="O1098" s="13"/>
      <c r="V1098" s="9"/>
    </row>
    <row r="1099" spans="2:40">
      <c r="B1099" s="1"/>
      <c r="I1099" s="14"/>
      <c r="J1099" s="15"/>
      <c r="K1099" s="15"/>
      <c r="L1099" s="15"/>
      <c r="M1099" s="16"/>
      <c r="O1099" s="13"/>
      <c r="V1099" s="9"/>
    </row>
    <row r="1100" spans="2:40">
      <c r="B1100" s="1"/>
      <c r="I1100" s="14"/>
      <c r="J1100" s="15"/>
      <c r="K1100" s="15"/>
      <c r="L1100" s="15"/>
      <c r="M1100" s="16"/>
      <c r="O1100" s="13"/>
      <c r="V1100" s="9"/>
    </row>
    <row r="1101" spans="2:40">
      <c r="B1101" s="1"/>
      <c r="I1101" s="14"/>
      <c r="J1101" s="15"/>
      <c r="K1101" s="15"/>
      <c r="L1101" s="15"/>
      <c r="M1101" s="16"/>
      <c r="O1101" s="13"/>
      <c r="V1101" s="9"/>
    </row>
    <row r="1102" spans="2:40">
      <c r="B1102" s="1"/>
      <c r="I1102" s="14"/>
      <c r="J1102" s="15"/>
      <c r="K1102" s="15"/>
      <c r="L1102" s="15"/>
      <c r="M1102" s="16"/>
      <c r="O1102" s="13"/>
      <c r="V1102" s="9"/>
    </row>
    <row r="1103" spans="2:40">
      <c r="B1103" s="1"/>
      <c r="I1103" s="14"/>
      <c r="J1103" s="15"/>
      <c r="K1103" s="15"/>
      <c r="L1103" s="15"/>
      <c r="M1103" s="16"/>
      <c r="O1103" s="13"/>
      <c r="V1103" s="9"/>
    </row>
    <row r="1104" spans="2:40">
      <c r="B1104" s="1"/>
      <c r="I1104" s="14"/>
      <c r="J1104" s="15"/>
      <c r="K1104" s="15"/>
      <c r="L1104" s="15"/>
      <c r="M1104" s="16"/>
      <c r="O1104" s="13"/>
      <c r="V1104" s="9"/>
    </row>
    <row r="1105" spans="2:22">
      <c r="B1105" s="1"/>
      <c r="I1105" s="14"/>
      <c r="J1105" s="15"/>
      <c r="K1105" s="15"/>
      <c r="L1105" s="15"/>
      <c r="M1105" s="16"/>
      <c r="O1105" s="13"/>
      <c r="V1105" s="9"/>
    </row>
    <row r="1106" spans="2:22">
      <c r="B1106" s="1"/>
      <c r="I1106" s="14"/>
      <c r="J1106" s="15"/>
      <c r="K1106" s="15"/>
      <c r="L1106" s="15"/>
      <c r="M1106" s="16"/>
      <c r="O1106" s="13"/>
      <c r="V1106" s="9"/>
    </row>
    <row r="1107" spans="2:22">
      <c r="B1107" s="1"/>
      <c r="I1107" s="14"/>
      <c r="J1107" s="15"/>
      <c r="K1107" s="15"/>
      <c r="L1107" s="15"/>
      <c r="M1107" s="16"/>
      <c r="O1107" s="13"/>
      <c r="V1107" s="9"/>
    </row>
    <row r="1108" spans="2:22">
      <c r="B1108" s="1"/>
      <c r="I1108" s="14"/>
      <c r="J1108" s="15"/>
      <c r="K1108" s="15"/>
      <c r="L1108" s="15"/>
      <c r="M1108" s="16"/>
      <c r="O1108" s="13"/>
      <c r="V1108" s="9"/>
    </row>
    <row r="1109" spans="2:22">
      <c r="B1109" s="1"/>
      <c r="I1109" s="14"/>
      <c r="J1109" s="15"/>
      <c r="K1109" s="15"/>
      <c r="L1109" s="15"/>
      <c r="M1109" s="16"/>
      <c r="O1109" s="13"/>
      <c r="V1109" s="9"/>
    </row>
    <row r="1110" spans="2:22">
      <c r="B1110" s="1"/>
      <c r="I1110" s="14"/>
      <c r="J1110" s="15"/>
      <c r="K1110" s="15"/>
      <c r="L1110" s="15"/>
      <c r="M1110" s="16"/>
      <c r="O1110" s="13"/>
      <c r="V1110" s="9"/>
    </row>
    <row r="1111" spans="2:22">
      <c r="B1111" s="1"/>
      <c r="I1111" s="14"/>
      <c r="J1111" s="15"/>
      <c r="K1111" s="15"/>
      <c r="L1111" s="15"/>
      <c r="M1111" s="16"/>
      <c r="O1111" s="13"/>
      <c r="V1111" s="9"/>
    </row>
    <row r="1112" spans="2:22">
      <c r="B1112" s="1"/>
      <c r="I1112" s="14"/>
      <c r="J1112" s="15"/>
      <c r="K1112" s="15"/>
      <c r="L1112" s="15"/>
      <c r="M1112" s="16"/>
      <c r="O1112" s="13"/>
      <c r="V1112" s="9"/>
    </row>
    <row r="1113" spans="2:22">
      <c r="B1113" s="1"/>
      <c r="I1113" s="14"/>
      <c r="J1113" s="15"/>
      <c r="K1113" s="15"/>
      <c r="L1113" s="15"/>
      <c r="M1113" s="16"/>
      <c r="O1113" s="13"/>
      <c r="V1113" s="9"/>
    </row>
    <row r="1114" spans="2:22">
      <c r="B1114" s="1"/>
      <c r="I1114" s="14"/>
      <c r="J1114" s="15"/>
      <c r="K1114" s="15"/>
      <c r="L1114" s="15"/>
      <c r="M1114" s="16"/>
      <c r="O1114" s="13"/>
      <c r="V1114" s="9"/>
    </row>
    <row r="1115" spans="2:22">
      <c r="B1115" s="1"/>
      <c r="I1115" s="14"/>
      <c r="J1115" s="15"/>
      <c r="K1115" s="15"/>
      <c r="L1115" s="15"/>
      <c r="M1115" s="16"/>
      <c r="O1115" s="13"/>
      <c r="V1115" s="9"/>
    </row>
    <row r="1116" spans="2:22">
      <c r="B1116" s="1"/>
      <c r="I1116" s="14"/>
      <c r="J1116" s="15"/>
      <c r="K1116" s="15"/>
      <c r="L1116" s="15"/>
      <c r="M1116" s="16"/>
      <c r="O1116" s="13"/>
      <c r="V1116" s="9"/>
    </row>
    <row r="1117" spans="2:22">
      <c r="B1117" s="1"/>
      <c r="I1117" s="14"/>
      <c r="J1117" s="15"/>
      <c r="K1117" s="15"/>
      <c r="L1117" s="15"/>
      <c r="M1117" s="16"/>
      <c r="O1117" s="13"/>
      <c r="V1117" s="9"/>
    </row>
    <row r="1118" spans="2:22">
      <c r="B1118" s="1"/>
      <c r="I1118" s="14"/>
      <c r="J1118" s="15"/>
      <c r="K1118" s="15"/>
      <c r="L1118" s="15"/>
      <c r="M1118" s="16"/>
      <c r="O1118" s="13"/>
      <c r="V1118" s="9"/>
    </row>
    <row r="1119" spans="2:22">
      <c r="B1119" s="1"/>
      <c r="I1119" s="14"/>
      <c r="J1119" s="15"/>
      <c r="K1119" s="15"/>
      <c r="L1119" s="15"/>
      <c r="M1119" s="16"/>
      <c r="O1119" s="13"/>
      <c r="V1119" s="9"/>
    </row>
    <row r="1120" spans="2:22">
      <c r="B1120" s="1"/>
      <c r="I1120" s="14"/>
      <c r="J1120" s="15"/>
      <c r="K1120" s="15"/>
      <c r="L1120" s="15"/>
      <c r="M1120" s="16"/>
      <c r="O1120" s="13"/>
      <c r="V1120" s="9"/>
    </row>
    <row r="1121" spans="2:22">
      <c r="B1121" s="1"/>
      <c r="I1121" s="14"/>
      <c r="J1121" s="15"/>
      <c r="K1121" s="15"/>
      <c r="L1121" s="15"/>
      <c r="M1121" s="16"/>
      <c r="O1121" s="13"/>
      <c r="V1121" s="9"/>
    </row>
    <row r="1122" spans="2:22">
      <c r="B1122" s="1"/>
      <c r="I1122" s="14"/>
      <c r="J1122" s="15"/>
      <c r="K1122" s="15"/>
      <c r="L1122" s="15"/>
      <c r="M1122" s="16"/>
      <c r="O1122" s="13"/>
      <c r="V1122" s="9"/>
    </row>
    <row r="1123" spans="2:22">
      <c r="B1123" s="1"/>
      <c r="I1123" s="14"/>
      <c r="J1123" s="15"/>
      <c r="K1123" s="15"/>
      <c r="L1123" s="15"/>
      <c r="M1123" s="16"/>
      <c r="O1123" s="13"/>
      <c r="V1123" s="9"/>
    </row>
    <row r="1124" spans="2:22">
      <c r="B1124" s="1"/>
      <c r="I1124" s="14"/>
      <c r="J1124" s="15"/>
      <c r="K1124" s="15"/>
      <c r="L1124" s="15"/>
      <c r="M1124" s="16"/>
      <c r="O1124" s="13"/>
      <c r="V1124" s="9"/>
    </row>
    <row r="1125" spans="2:22">
      <c r="B1125" s="1"/>
      <c r="I1125" s="14"/>
      <c r="J1125" s="15"/>
      <c r="K1125" s="15"/>
      <c r="L1125" s="15"/>
      <c r="M1125" s="16"/>
      <c r="O1125" s="13"/>
      <c r="V1125" s="9"/>
    </row>
    <row r="1126" spans="2:22">
      <c r="B1126" s="1"/>
      <c r="I1126" s="14"/>
      <c r="J1126" s="15"/>
      <c r="K1126" s="15"/>
      <c r="L1126" s="15"/>
      <c r="M1126" s="16"/>
      <c r="O1126" s="13"/>
      <c r="V1126" s="9"/>
    </row>
    <row r="1127" spans="2:22">
      <c r="B1127" s="1"/>
      <c r="I1127" s="14"/>
      <c r="J1127" s="15"/>
      <c r="K1127" s="15"/>
      <c r="L1127" s="15"/>
      <c r="M1127" s="16"/>
      <c r="O1127" s="13"/>
      <c r="V1127" s="9"/>
    </row>
    <row r="1128" spans="2:22">
      <c r="B1128" s="1"/>
      <c r="I1128" s="14"/>
      <c r="J1128" s="15"/>
      <c r="K1128" s="15"/>
      <c r="L1128" s="15"/>
      <c r="M1128" s="16"/>
      <c r="O1128" s="13"/>
      <c r="V1128" s="9"/>
    </row>
    <row r="1129" spans="2:22">
      <c r="B1129" s="1"/>
      <c r="I1129" s="14"/>
      <c r="J1129" s="15"/>
      <c r="K1129" s="15"/>
      <c r="L1129" s="15"/>
      <c r="M1129" s="16"/>
      <c r="O1129" s="13"/>
      <c r="V1129" s="9"/>
    </row>
    <row r="1130" spans="2:22">
      <c r="B1130" s="1"/>
      <c r="I1130" s="14"/>
      <c r="J1130" s="15"/>
      <c r="K1130" s="15"/>
      <c r="L1130" s="15"/>
      <c r="M1130" s="16"/>
      <c r="O1130" s="13"/>
      <c r="V1130" s="9"/>
    </row>
    <row r="1131" spans="2:22">
      <c r="B1131" s="1"/>
      <c r="I1131" s="14"/>
      <c r="J1131" s="15"/>
      <c r="K1131" s="15"/>
      <c r="L1131" s="15"/>
      <c r="M1131" s="16"/>
      <c r="O1131" s="13"/>
      <c r="V1131" s="9"/>
    </row>
    <row r="1132" spans="2:22">
      <c r="B1132" s="1"/>
      <c r="I1132" s="14"/>
      <c r="J1132" s="15"/>
      <c r="K1132" s="15"/>
      <c r="L1132" s="15"/>
      <c r="M1132" s="16"/>
      <c r="O1132" s="13"/>
      <c r="V1132" s="9"/>
    </row>
    <row r="1133" spans="2:22">
      <c r="B1133" s="1"/>
      <c r="I1133" s="14"/>
      <c r="J1133" s="15"/>
      <c r="K1133" s="15"/>
      <c r="L1133" s="15"/>
      <c r="M1133" s="16"/>
      <c r="O1133" s="13"/>
      <c r="V1133" s="9"/>
    </row>
    <row r="1134" spans="2:22">
      <c r="B1134" s="1"/>
      <c r="I1134" s="14"/>
      <c r="J1134" s="15"/>
      <c r="K1134" s="15"/>
      <c r="L1134" s="15"/>
      <c r="M1134" s="16"/>
      <c r="O1134" s="13"/>
      <c r="V1134" s="9"/>
    </row>
    <row r="1135" spans="2:22">
      <c r="B1135" s="1"/>
      <c r="I1135" s="14"/>
      <c r="J1135" s="15"/>
      <c r="K1135" s="15"/>
      <c r="L1135" s="15"/>
      <c r="M1135" s="16"/>
      <c r="O1135" s="13"/>
      <c r="V1135" s="9"/>
    </row>
    <row r="1136" spans="2:22">
      <c r="B1136" s="1"/>
      <c r="I1136" s="14"/>
      <c r="J1136" s="15"/>
      <c r="K1136" s="15"/>
      <c r="L1136" s="15"/>
      <c r="M1136" s="16"/>
      <c r="O1136" s="13"/>
      <c r="V1136" s="9"/>
    </row>
    <row r="1137" spans="2:22">
      <c r="B1137" s="1"/>
      <c r="I1137" s="14"/>
      <c r="J1137" s="15"/>
      <c r="K1137" s="15"/>
      <c r="L1137" s="15"/>
      <c r="M1137" s="16"/>
      <c r="O1137" s="13"/>
      <c r="V1137" s="9"/>
    </row>
    <row r="1138" spans="2:22">
      <c r="B1138" s="1"/>
      <c r="I1138" s="14"/>
      <c r="J1138" s="15"/>
      <c r="K1138" s="15"/>
      <c r="L1138" s="15"/>
      <c r="M1138" s="16"/>
      <c r="O1138" s="13"/>
      <c r="V1138" s="9"/>
    </row>
    <row r="1139" spans="2:22">
      <c r="B1139" s="1"/>
      <c r="I1139" s="14"/>
      <c r="J1139" s="15"/>
      <c r="K1139" s="15"/>
      <c r="L1139" s="15"/>
      <c r="M1139" s="16"/>
      <c r="O1139" s="13"/>
      <c r="V1139" s="9"/>
    </row>
    <row r="1140" spans="2:22">
      <c r="B1140" s="1"/>
      <c r="I1140" s="14"/>
      <c r="J1140" s="15"/>
      <c r="K1140" s="15"/>
      <c r="L1140" s="15"/>
      <c r="M1140" s="16"/>
      <c r="O1140" s="13"/>
      <c r="V1140" s="9"/>
    </row>
    <row r="1141" spans="2:22">
      <c r="B1141" s="1"/>
      <c r="I1141" s="14"/>
      <c r="J1141" s="15"/>
      <c r="K1141" s="15"/>
      <c r="L1141" s="15"/>
      <c r="M1141" s="16"/>
      <c r="O1141" s="13"/>
      <c r="V1141" s="9"/>
    </row>
    <row r="1142" spans="2:22">
      <c r="B1142" s="1"/>
      <c r="I1142" s="14"/>
      <c r="J1142" s="15"/>
      <c r="K1142" s="15"/>
      <c r="L1142" s="15"/>
      <c r="M1142" s="16"/>
      <c r="O1142" s="13"/>
      <c r="V1142" s="9"/>
    </row>
    <row r="1143" spans="2:22">
      <c r="B1143" s="1"/>
      <c r="I1143" s="14"/>
      <c r="J1143" s="15"/>
      <c r="K1143" s="15"/>
      <c r="L1143" s="15"/>
      <c r="M1143" s="16"/>
      <c r="O1143" s="13"/>
      <c r="V1143" s="9"/>
    </row>
    <row r="1144" spans="2:22">
      <c r="B1144" s="1"/>
      <c r="I1144" s="14"/>
      <c r="J1144" s="15"/>
      <c r="K1144" s="15"/>
      <c r="L1144" s="15"/>
      <c r="M1144" s="16"/>
      <c r="O1144" s="13"/>
      <c r="V1144" s="9"/>
    </row>
    <row r="1145" spans="2:22">
      <c r="B1145" s="1"/>
      <c r="I1145" s="14"/>
      <c r="J1145" s="15"/>
      <c r="K1145" s="15"/>
      <c r="L1145" s="15"/>
      <c r="M1145" s="16"/>
      <c r="O1145" s="13"/>
      <c r="V1145" s="9"/>
    </row>
    <row r="1146" spans="2:22">
      <c r="B1146" s="1"/>
      <c r="I1146" s="14"/>
      <c r="J1146" s="15"/>
      <c r="K1146" s="15"/>
      <c r="L1146" s="15"/>
      <c r="M1146" s="16"/>
      <c r="O1146" s="13"/>
      <c r="V1146" s="9"/>
    </row>
    <row r="1147" spans="2:22">
      <c r="B1147" s="1"/>
      <c r="I1147" s="14"/>
      <c r="J1147" s="15"/>
      <c r="K1147" s="15"/>
      <c r="L1147" s="15"/>
      <c r="M1147" s="16"/>
      <c r="O1147" s="13"/>
      <c r="V1147" s="9"/>
    </row>
    <row r="1148" spans="2:22">
      <c r="B1148" s="1"/>
      <c r="I1148" s="14"/>
      <c r="J1148" s="15"/>
      <c r="K1148" s="15"/>
      <c r="L1148" s="15"/>
      <c r="M1148" s="16"/>
      <c r="O1148" s="13"/>
      <c r="V1148" s="9"/>
    </row>
    <row r="1149" spans="2:22">
      <c r="B1149" s="1"/>
      <c r="I1149" s="14"/>
      <c r="J1149" s="15"/>
      <c r="K1149" s="15"/>
      <c r="L1149" s="15"/>
      <c r="M1149" s="16"/>
      <c r="O1149" s="13"/>
      <c r="V1149" s="9"/>
    </row>
    <row r="1150" spans="2:22">
      <c r="B1150" s="1"/>
      <c r="I1150" s="14"/>
      <c r="J1150" s="15"/>
      <c r="K1150" s="15"/>
      <c r="L1150" s="15"/>
      <c r="M1150" s="16"/>
      <c r="O1150" s="13"/>
      <c r="V1150" s="9"/>
    </row>
    <row r="1151" spans="2:22">
      <c r="B1151" s="1"/>
      <c r="I1151" s="14"/>
      <c r="J1151" s="15"/>
      <c r="K1151" s="15"/>
      <c r="L1151" s="15"/>
      <c r="M1151" s="16"/>
      <c r="O1151" s="13"/>
      <c r="V1151" s="9"/>
    </row>
    <row r="1152" spans="2:22">
      <c r="B1152" s="1"/>
      <c r="I1152" s="14"/>
      <c r="J1152" s="15"/>
      <c r="K1152" s="15"/>
      <c r="L1152" s="15"/>
      <c r="M1152" s="16"/>
      <c r="O1152" s="13"/>
      <c r="V1152" s="9"/>
    </row>
    <row r="1153" spans="2:22">
      <c r="B1153" s="1"/>
      <c r="I1153" s="14"/>
      <c r="J1153" s="15"/>
      <c r="K1153" s="15"/>
      <c r="L1153" s="15"/>
      <c r="M1153" s="16"/>
      <c r="O1153" s="13"/>
      <c r="V1153" s="9"/>
    </row>
    <row r="1154" spans="2:22">
      <c r="B1154" s="1"/>
      <c r="I1154" s="14"/>
      <c r="J1154" s="15"/>
      <c r="K1154" s="15"/>
      <c r="L1154" s="15"/>
      <c r="M1154" s="16"/>
      <c r="O1154" s="13"/>
      <c r="V1154" s="9"/>
    </row>
    <row r="1155" spans="2:22">
      <c r="B1155" s="1"/>
      <c r="I1155" s="14"/>
      <c r="J1155" s="15"/>
      <c r="K1155" s="15"/>
      <c r="L1155" s="15"/>
      <c r="M1155" s="16"/>
      <c r="O1155" s="13"/>
      <c r="V1155" s="9"/>
    </row>
    <row r="1156" spans="2:22">
      <c r="B1156" s="1"/>
      <c r="I1156" s="14"/>
      <c r="J1156" s="15"/>
      <c r="K1156" s="15"/>
      <c r="L1156" s="15"/>
      <c r="M1156" s="16"/>
      <c r="O1156" s="13"/>
      <c r="V1156" s="9"/>
    </row>
    <row r="1157" spans="2:22">
      <c r="B1157" s="1"/>
      <c r="I1157" s="14"/>
      <c r="J1157" s="15"/>
      <c r="K1157" s="15"/>
      <c r="L1157" s="15"/>
      <c r="M1157" s="16"/>
      <c r="O1157" s="13"/>
      <c r="V1157" s="9"/>
    </row>
    <row r="1158" spans="2:22">
      <c r="B1158" s="1"/>
      <c r="I1158" s="14"/>
      <c r="J1158" s="15"/>
      <c r="K1158" s="15"/>
      <c r="L1158" s="15"/>
      <c r="M1158" s="16"/>
      <c r="O1158" s="13"/>
      <c r="V1158" s="9"/>
    </row>
    <row r="1159" spans="2:22">
      <c r="B1159" s="1"/>
      <c r="I1159" s="14"/>
      <c r="J1159" s="15"/>
      <c r="K1159" s="15"/>
      <c r="L1159" s="15"/>
      <c r="M1159" s="16"/>
      <c r="O1159" s="13"/>
      <c r="V1159" s="9"/>
    </row>
    <row r="1160" spans="2:22">
      <c r="B1160" s="1"/>
      <c r="I1160" s="14"/>
      <c r="J1160" s="15"/>
      <c r="K1160" s="15"/>
      <c r="L1160" s="15"/>
      <c r="M1160" s="16"/>
      <c r="O1160" s="13"/>
      <c r="V1160" s="9"/>
    </row>
    <row r="1161" spans="2:22">
      <c r="B1161" s="1"/>
      <c r="I1161" s="14"/>
      <c r="J1161" s="15"/>
      <c r="K1161" s="15"/>
      <c r="L1161" s="15"/>
      <c r="M1161" s="16"/>
      <c r="O1161" s="13"/>
      <c r="V1161" s="9"/>
    </row>
    <row r="1162" spans="2:22">
      <c r="B1162" s="1"/>
      <c r="I1162" s="14"/>
      <c r="J1162" s="15"/>
      <c r="K1162" s="15"/>
      <c r="L1162" s="15"/>
      <c r="M1162" s="16"/>
      <c r="O1162" s="13"/>
      <c r="V1162" s="9"/>
    </row>
    <row r="1163" spans="2:22">
      <c r="B1163" s="1"/>
      <c r="I1163" s="14"/>
      <c r="J1163" s="15"/>
      <c r="K1163" s="15"/>
      <c r="L1163" s="15"/>
      <c r="M1163" s="16"/>
      <c r="O1163" s="13"/>
      <c r="V1163" s="9"/>
    </row>
    <row r="1164" spans="2:22">
      <c r="B1164" s="1"/>
      <c r="I1164" s="14"/>
      <c r="J1164" s="15"/>
      <c r="K1164" s="15"/>
      <c r="L1164" s="15"/>
      <c r="M1164" s="16"/>
      <c r="O1164" s="13"/>
      <c r="V1164" s="9"/>
    </row>
    <row r="1165" spans="2:22">
      <c r="B1165" s="1"/>
      <c r="I1165" s="14"/>
      <c r="J1165" s="15"/>
      <c r="K1165" s="15"/>
      <c r="L1165" s="15"/>
      <c r="M1165" s="16"/>
      <c r="O1165" s="13"/>
      <c r="V1165" s="9"/>
    </row>
    <row r="1166" spans="2:22">
      <c r="B1166" s="1"/>
      <c r="I1166" s="14"/>
      <c r="J1166" s="15"/>
      <c r="K1166" s="15"/>
      <c r="L1166" s="15"/>
      <c r="M1166" s="16"/>
      <c r="O1166" s="13"/>
      <c r="V1166" s="9"/>
    </row>
    <row r="1167" spans="2:22">
      <c r="B1167" s="1"/>
      <c r="I1167" s="14"/>
      <c r="J1167" s="15"/>
      <c r="K1167" s="15"/>
      <c r="L1167" s="15"/>
      <c r="M1167" s="16"/>
      <c r="O1167" s="13"/>
      <c r="V1167" s="9"/>
    </row>
    <row r="1168" spans="2:22">
      <c r="B1168" s="1"/>
      <c r="I1168" s="14"/>
      <c r="J1168" s="15"/>
      <c r="K1168" s="15"/>
      <c r="L1168" s="15"/>
      <c r="M1168" s="16"/>
      <c r="O1168" s="13"/>
      <c r="V1168" s="9"/>
    </row>
    <row r="1169" spans="2:22">
      <c r="B1169" s="1"/>
      <c r="I1169" s="14"/>
      <c r="J1169" s="15"/>
      <c r="K1169" s="15"/>
      <c r="L1169" s="15"/>
      <c r="M1169" s="16"/>
      <c r="O1169" s="13"/>
      <c r="V1169" s="9"/>
    </row>
    <row r="1170" spans="2:22">
      <c r="B1170" s="1"/>
      <c r="I1170" s="14"/>
      <c r="J1170" s="15"/>
      <c r="K1170" s="15"/>
      <c r="L1170" s="15"/>
      <c r="M1170" s="16"/>
      <c r="O1170" s="13"/>
      <c r="V1170" s="9"/>
    </row>
    <row r="1171" spans="2:22">
      <c r="B1171" s="1"/>
      <c r="I1171" s="14"/>
      <c r="J1171" s="15"/>
      <c r="K1171" s="15"/>
      <c r="L1171" s="15"/>
      <c r="M1171" s="16"/>
      <c r="O1171" s="13"/>
      <c r="V1171" s="9"/>
    </row>
    <row r="1172" spans="2:22">
      <c r="B1172" s="1"/>
      <c r="I1172" s="14"/>
      <c r="J1172" s="15"/>
      <c r="K1172" s="15"/>
      <c r="L1172" s="15"/>
      <c r="M1172" s="16"/>
      <c r="O1172" s="13"/>
      <c r="V1172" s="9"/>
    </row>
    <row r="1173" spans="2:22">
      <c r="B1173" s="1"/>
      <c r="I1173" s="14"/>
      <c r="J1173" s="15"/>
      <c r="K1173" s="15"/>
      <c r="L1173" s="15"/>
      <c r="M1173" s="16"/>
      <c r="O1173" s="13"/>
      <c r="V1173" s="9"/>
    </row>
    <row r="1174" spans="2:22">
      <c r="B1174" s="1"/>
      <c r="I1174" s="14"/>
      <c r="J1174" s="15"/>
      <c r="K1174" s="15"/>
      <c r="L1174" s="15"/>
      <c r="M1174" s="16"/>
      <c r="O1174" s="13"/>
      <c r="V1174" s="9"/>
    </row>
    <row r="1175" spans="2:22">
      <c r="B1175" s="1"/>
      <c r="I1175" s="14"/>
      <c r="J1175" s="15"/>
      <c r="K1175" s="15"/>
      <c r="L1175" s="15"/>
      <c r="M1175" s="16"/>
      <c r="O1175" s="13"/>
      <c r="V1175" s="9"/>
    </row>
    <row r="1176" spans="2:22">
      <c r="B1176" s="1"/>
      <c r="I1176" s="14"/>
      <c r="J1176" s="15"/>
      <c r="K1176" s="15"/>
      <c r="L1176" s="15"/>
      <c r="M1176" s="16"/>
      <c r="O1176" s="13"/>
      <c r="V1176" s="9"/>
    </row>
    <row r="1177" spans="2:22">
      <c r="B1177" s="1"/>
      <c r="I1177" s="14"/>
      <c r="J1177" s="15"/>
      <c r="K1177" s="15"/>
      <c r="L1177" s="15"/>
      <c r="M1177" s="16"/>
      <c r="O1177" s="13"/>
      <c r="V1177" s="9"/>
    </row>
    <row r="1178" spans="2:22">
      <c r="B1178" s="1"/>
      <c r="I1178" s="14"/>
      <c r="J1178" s="15"/>
      <c r="K1178" s="15"/>
      <c r="L1178" s="15"/>
      <c r="M1178" s="16"/>
      <c r="O1178" s="13"/>
      <c r="V1178" s="9"/>
    </row>
    <row r="1179" spans="2:22">
      <c r="B1179" s="1"/>
      <c r="I1179" s="14"/>
      <c r="J1179" s="15"/>
      <c r="K1179" s="15"/>
      <c r="L1179" s="15"/>
      <c r="M1179" s="16"/>
      <c r="O1179" s="13"/>
      <c r="V1179" s="9"/>
    </row>
    <row r="1180" spans="2:22">
      <c r="B1180" s="1"/>
      <c r="I1180" s="14"/>
      <c r="J1180" s="15"/>
      <c r="K1180" s="15"/>
      <c r="L1180" s="15"/>
      <c r="M1180" s="16"/>
      <c r="O1180" s="13"/>
      <c r="V1180" s="9"/>
    </row>
    <row r="1181" spans="2:22">
      <c r="B1181" s="1"/>
      <c r="I1181" s="14"/>
      <c r="J1181" s="15"/>
      <c r="K1181" s="15"/>
      <c r="L1181" s="15"/>
      <c r="M1181" s="16"/>
      <c r="O1181" s="13"/>
      <c r="V1181" s="9"/>
    </row>
    <row r="1182" spans="2:22">
      <c r="B1182" s="1"/>
      <c r="I1182" s="14"/>
      <c r="J1182" s="15"/>
      <c r="K1182" s="15"/>
      <c r="L1182" s="15"/>
      <c r="M1182" s="16"/>
      <c r="O1182" s="13"/>
      <c r="V1182" s="9"/>
    </row>
    <row r="1183" spans="2:22">
      <c r="B1183" s="1"/>
      <c r="I1183" s="14"/>
      <c r="J1183" s="15"/>
      <c r="K1183" s="15"/>
      <c r="L1183" s="15"/>
      <c r="M1183" s="16"/>
      <c r="O1183" s="13"/>
      <c r="V1183" s="9"/>
    </row>
    <row r="1184" spans="2:22">
      <c r="B1184" s="1"/>
      <c r="I1184" s="14"/>
      <c r="J1184" s="15"/>
      <c r="K1184" s="15"/>
      <c r="L1184" s="15"/>
      <c r="M1184" s="16"/>
      <c r="O1184" s="13"/>
      <c r="V1184" s="9"/>
    </row>
    <row r="1185" spans="2:22">
      <c r="B1185" s="1"/>
      <c r="I1185" s="14"/>
      <c r="J1185" s="15"/>
      <c r="K1185" s="15"/>
      <c r="L1185" s="15"/>
      <c r="M1185" s="16"/>
      <c r="O1185" s="13"/>
      <c r="V1185" s="9"/>
    </row>
    <row r="1186" spans="2:22">
      <c r="B1186" s="1"/>
      <c r="I1186" s="14"/>
      <c r="J1186" s="15"/>
      <c r="K1186" s="15"/>
      <c r="L1186" s="15"/>
      <c r="M1186" s="16"/>
      <c r="O1186" s="13"/>
      <c r="V1186" s="9"/>
    </row>
    <row r="1187" spans="2:22">
      <c r="B1187" s="1"/>
      <c r="I1187" s="14"/>
      <c r="J1187" s="15"/>
      <c r="K1187" s="15"/>
      <c r="L1187" s="15"/>
      <c r="M1187" s="16"/>
      <c r="O1187" s="13"/>
      <c r="V1187" s="9"/>
    </row>
    <row r="1188" spans="2:22">
      <c r="B1188" s="1"/>
      <c r="I1188" s="14"/>
      <c r="J1188" s="15"/>
      <c r="K1188" s="15"/>
      <c r="L1188" s="15"/>
      <c r="M1188" s="16"/>
      <c r="O1188" s="13"/>
      <c r="V1188" s="9"/>
    </row>
    <row r="1189" spans="2:22">
      <c r="B1189" s="1"/>
      <c r="I1189" s="14"/>
      <c r="J1189" s="15"/>
      <c r="K1189" s="15"/>
      <c r="L1189" s="15"/>
      <c r="M1189" s="16"/>
      <c r="O1189" s="13"/>
      <c r="V1189" s="9"/>
    </row>
    <row r="1190" spans="2:22">
      <c r="B1190" s="1"/>
      <c r="I1190" s="14"/>
      <c r="J1190" s="15"/>
      <c r="K1190" s="15"/>
      <c r="L1190" s="15"/>
      <c r="M1190" s="16"/>
      <c r="O1190" s="13"/>
      <c r="V1190" s="9"/>
    </row>
    <row r="1191" spans="2:22">
      <c r="B1191" s="1"/>
      <c r="I1191" s="14"/>
      <c r="J1191" s="15"/>
      <c r="K1191" s="15"/>
      <c r="L1191" s="15"/>
      <c r="M1191" s="16"/>
      <c r="O1191" s="13"/>
      <c r="V1191" s="9"/>
    </row>
    <row r="1192" spans="2:22">
      <c r="B1192" s="1"/>
      <c r="I1192" s="14"/>
      <c r="J1192" s="15"/>
      <c r="K1192" s="15"/>
      <c r="L1192" s="15"/>
      <c r="M1192" s="16"/>
      <c r="O1192" s="13"/>
      <c r="V1192" s="9"/>
    </row>
    <row r="1193" spans="2:22">
      <c r="B1193" s="1"/>
      <c r="I1193" s="14"/>
      <c r="J1193" s="15"/>
      <c r="K1193" s="15"/>
      <c r="L1193" s="15"/>
      <c r="M1193" s="16"/>
      <c r="O1193" s="13"/>
      <c r="V1193" s="9"/>
    </row>
    <row r="1194" spans="2:22">
      <c r="B1194" s="1"/>
      <c r="I1194" s="14"/>
      <c r="J1194" s="15"/>
      <c r="K1194" s="15"/>
      <c r="L1194" s="15"/>
      <c r="M1194" s="16"/>
      <c r="O1194" s="13"/>
      <c r="V1194" s="9"/>
    </row>
    <row r="1195" spans="2:22">
      <c r="B1195" s="1"/>
      <c r="I1195" s="14"/>
      <c r="J1195" s="15"/>
      <c r="K1195" s="15"/>
      <c r="L1195" s="15"/>
      <c r="M1195" s="16"/>
      <c r="O1195" s="13"/>
      <c r="V1195" s="9"/>
    </row>
    <row r="1196" spans="2:22">
      <c r="B1196" s="1"/>
      <c r="I1196" s="14"/>
      <c r="J1196" s="15"/>
      <c r="K1196" s="15"/>
      <c r="L1196" s="15"/>
      <c r="M1196" s="16"/>
      <c r="O1196" s="13"/>
      <c r="V1196" s="9"/>
    </row>
    <row r="1197" spans="2:22">
      <c r="B1197" s="1"/>
      <c r="I1197" s="14"/>
      <c r="J1197" s="15"/>
      <c r="K1197" s="15"/>
      <c r="L1197" s="15"/>
      <c r="M1197" s="16"/>
      <c r="O1197" s="13"/>
      <c r="V1197" s="9"/>
    </row>
    <row r="1198" spans="2:22">
      <c r="B1198" s="1"/>
      <c r="I1198" s="14"/>
      <c r="J1198" s="15"/>
      <c r="K1198" s="15"/>
      <c r="L1198" s="15"/>
      <c r="M1198" s="16"/>
      <c r="O1198" s="13"/>
      <c r="V1198" s="9"/>
    </row>
    <row r="1199" spans="2:22">
      <c r="B1199" s="1"/>
      <c r="I1199" s="14"/>
      <c r="J1199" s="15"/>
      <c r="K1199" s="15"/>
      <c r="L1199" s="15"/>
      <c r="M1199" s="16"/>
      <c r="O1199" s="13"/>
      <c r="V1199" s="9"/>
    </row>
    <row r="1200" spans="2:22">
      <c r="B1200" s="1"/>
      <c r="I1200" s="14"/>
      <c r="J1200" s="15"/>
      <c r="K1200" s="15"/>
      <c r="L1200" s="15"/>
      <c r="M1200" s="16"/>
      <c r="O1200" s="13"/>
      <c r="V1200" s="9"/>
    </row>
    <row r="1201" spans="2:22">
      <c r="B1201" s="1"/>
      <c r="I1201" s="14"/>
      <c r="J1201" s="15"/>
      <c r="K1201" s="15"/>
      <c r="L1201" s="15"/>
      <c r="M1201" s="16"/>
      <c r="O1201" s="13"/>
      <c r="V1201" s="9"/>
    </row>
    <row r="1202" spans="2:22">
      <c r="B1202" s="1"/>
      <c r="I1202" s="14"/>
      <c r="J1202" s="15"/>
      <c r="K1202" s="15"/>
      <c r="L1202" s="15"/>
      <c r="M1202" s="16"/>
      <c r="O1202" s="13"/>
      <c r="V1202" s="9"/>
    </row>
    <row r="1203" spans="2:22">
      <c r="B1203" s="1"/>
      <c r="I1203" s="14"/>
      <c r="J1203" s="15"/>
      <c r="K1203" s="15"/>
      <c r="L1203" s="15"/>
      <c r="M1203" s="16"/>
      <c r="O1203" s="13"/>
      <c r="V1203" s="9"/>
    </row>
    <row r="1204" spans="2:22">
      <c r="B1204" s="1"/>
      <c r="I1204" s="14"/>
      <c r="J1204" s="15"/>
      <c r="K1204" s="15"/>
      <c r="L1204" s="15"/>
      <c r="M1204" s="16"/>
      <c r="O1204" s="13"/>
      <c r="V1204" s="9"/>
    </row>
    <row r="1205" spans="2:22">
      <c r="B1205" s="1"/>
      <c r="I1205" s="14"/>
      <c r="J1205" s="15"/>
      <c r="K1205" s="15"/>
      <c r="L1205" s="15"/>
      <c r="M1205" s="16"/>
      <c r="O1205" s="13"/>
      <c r="V1205" s="9"/>
    </row>
    <row r="1206" spans="2:22">
      <c r="B1206" s="1"/>
      <c r="I1206" s="14"/>
      <c r="J1206" s="15"/>
      <c r="K1206" s="15"/>
      <c r="L1206" s="15"/>
      <c r="M1206" s="16"/>
      <c r="O1206" s="13"/>
      <c r="V1206" s="9"/>
    </row>
    <row r="1207" spans="2:22">
      <c r="B1207" s="1"/>
      <c r="I1207" s="14"/>
      <c r="J1207" s="15"/>
      <c r="K1207" s="15"/>
      <c r="L1207" s="15"/>
      <c r="M1207" s="16"/>
      <c r="O1207" s="13"/>
      <c r="V1207" s="9"/>
    </row>
    <row r="1208" spans="2:22">
      <c r="B1208" s="1"/>
      <c r="I1208" s="14"/>
      <c r="J1208" s="15"/>
      <c r="K1208" s="15"/>
      <c r="L1208" s="15"/>
      <c r="M1208" s="16"/>
      <c r="O1208" s="13"/>
      <c r="V1208" s="9"/>
    </row>
    <row r="1209" spans="2:22">
      <c r="B1209" s="1"/>
      <c r="I1209" s="14"/>
      <c r="J1209" s="15"/>
      <c r="K1209" s="15"/>
      <c r="L1209" s="15"/>
      <c r="M1209" s="16"/>
      <c r="O1209" s="13"/>
      <c r="V1209" s="9"/>
    </row>
    <row r="1210" spans="2:22">
      <c r="B1210" s="1"/>
      <c r="I1210" s="14"/>
      <c r="J1210" s="15"/>
      <c r="K1210" s="15"/>
      <c r="L1210" s="15"/>
      <c r="M1210" s="16"/>
      <c r="O1210" s="13"/>
      <c r="V1210" s="9"/>
    </row>
    <row r="1211" spans="2:22">
      <c r="B1211" s="1"/>
      <c r="I1211" s="14"/>
      <c r="J1211" s="15"/>
      <c r="K1211" s="15"/>
      <c r="L1211" s="15"/>
      <c r="M1211" s="16"/>
      <c r="O1211" s="13"/>
      <c r="V1211" s="9"/>
    </row>
    <row r="1212" spans="2:22">
      <c r="B1212" s="1"/>
      <c r="I1212" s="14"/>
      <c r="J1212" s="15"/>
      <c r="K1212" s="15"/>
      <c r="L1212" s="15"/>
      <c r="M1212" s="16"/>
      <c r="O1212" s="13"/>
      <c r="V1212" s="9"/>
    </row>
    <row r="1213" spans="2:22">
      <c r="B1213" s="1"/>
      <c r="I1213" s="14"/>
      <c r="J1213" s="15"/>
      <c r="K1213" s="15"/>
      <c r="L1213" s="15"/>
      <c r="M1213" s="16"/>
      <c r="O1213" s="13"/>
      <c r="V1213" s="9"/>
    </row>
    <row r="1214" spans="2:22">
      <c r="B1214" s="1"/>
      <c r="I1214" s="14"/>
      <c r="J1214" s="15"/>
      <c r="K1214" s="15"/>
      <c r="L1214" s="15"/>
      <c r="M1214" s="16"/>
      <c r="O1214" s="13"/>
      <c r="V1214" s="9"/>
    </row>
    <row r="1215" spans="2:22">
      <c r="B1215" s="1"/>
      <c r="I1215" s="14"/>
      <c r="J1215" s="15"/>
      <c r="K1215" s="15"/>
      <c r="L1215" s="15"/>
      <c r="M1215" s="16"/>
      <c r="O1215" s="13"/>
      <c r="V1215" s="9"/>
    </row>
    <row r="1216" spans="2:22">
      <c r="B1216" s="1"/>
      <c r="I1216" s="14"/>
      <c r="J1216" s="15"/>
      <c r="K1216" s="15"/>
      <c r="L1216" s="15"/>
      <c r="M1216" s="16"/>
      <c r="O1216" s="13"/>
      <c r="V1216" s="9"/>
    </row>
    <row r="1217" spans="2:22">
      <c r="B1217" s="1"/>
      <c r="I1217" s="14"/>
      <c r="J1217" s="15"/>
      <c r="K1217" s="15"/>
      <c r="L1217" s="15"/>
      <c r="M1217" s="16"/>
      <c r="O1217" s="13"/>
      <c r="V1217" s="9"/>
    </row>
    <row r="1218" spans="2:22">
      <c r="B1218" s="1"/>
      <c r="I1218" s="14"/>
      <c r="J1218" s="15"/>
      <c r="K1218" s="15"/>
      <c r="L1218" s="15"/>
      <c r="M1218" s="16"/>
      <c r="O1218" s="13"/>
      <c r="V1218" s="9"/>
    </row>
    <row r="1219" spans="2:22">
      <c r="B1219" s="1"/>
      <c r="I1219" s="14"/>
      <c r="J1219" s="15"/>
      <c r="K1219" s="15"/>
      <c r="L1219" s="15"/>
      <c r="M1219" s="16"/>
      <c r="O1219" s="13"/>
      <c r="V1219" s="9"/>
    </row>
    <row r="1220" spans="2:22">
      <c r="B1220" s="1"/>
      <c r="I1220" s="14"/>
      <c r="J1220" s="15"/>
      <c r="K1220" s="15"/>
      <c r="L1220" s="15"/>
      <c r="M1220" s="16"/>
      <c r="O1220" s="13"/>
      <c r="V1220" s="9"/>
    </row>
    <row r="1221" spans="2:22">
      <c r="B1221" s="1"/>
      <c r="I1221" s="14"/>
      <c r="J1221" s="15"/>
      <c r="K1221" s="15"/>
      <c r="L1221" s="15"/>
      <c r="M1221" s="16"/>
      <c r="O1221" s="13"/>
      <c r="V1221" s="9"/>
    </row>
    <row r="1222" spans="2:22">
      <c r="B1222" s="1"/>
      <c r="I1222" s="14"/>
      <c r="J1222" s="15"/>
      <c r="K1222" s="15"/>
      <c r="L1222" s="15"/>
      <c r="M1222" s="16"/>
      <c r="O1222" s="13"/>
      <c r="V1222" s="9"/>
    </row>
    <row r="1223" spans="2:22">
      <c r="B1223" s="1"/>
      <c r="I1223" s="14"/>
      <c r="J1223" s="15"/>
      <c r="K1223" s="15"/>
      <c r="L1223" s="15"/>
      <c r="M1223" s="16"/>
      <c r="O1223" s="13"/>
      <c r="V1223" s="9"/>
    </row>
    <row r="1224" spans="2:22">
      <c r="B1224" s="1"/>
      <c r="I1224" s="14"/>
      <c r="J1224" s="15"/>
      <c r="K1224" s="15"/>
      <c r="L1224" s="15"/>
      <c r="M1224" s="16"/>
      <c r="O1224" s="13"/>
      <c r="V1224" s="9"/>
    </row>
    <row r="1225" spans="2:22">
      <c r="B1225" s="1"/>
      <c r="I1225" s="14"/>
      <c r="J1225" s="15"/>
      <c r="K1225" s="15"/>
      <c r="L1225" s="15"/>
      <c r="M1225" s="16"/>
      <c r="O1225" s="13"/>
      <c r="V1225" s="9"/>
    </row>
    <row r="1226" spans="2:22">
      <c r="B1226" s="1"/>
      <c r="I1226" s="14"/>
      <c r="J1226" s="15"/>
      <c r="K1226" s="15"/>
      <c r="L1226" s="15"/>
      <c r="M1226" s="16"/>
      <c r="O1226" s="13"/>
      <c r="V1226" s="9"/>
    </row>
    <row r="1227" spans="2:22">
      <c r="B1227" s="1"/>
      <c r="I1227" s="14"/>
      <c r="J1227" s="15"/>
      <c r="K1227" s="15"/>
      <c r="L1227" s="15"/>
      <c r="M1227" s="16"/>
      <c r="O1227" s="13"/>
      <c r="V1227" s="9"/>
    </row>
    <row r="1228" spans="2:22">
      <c r="B1228" s="1"/>
      <c r="I1228" s="14"/>
      <c r="J1228" s="15"/>
      <c r="K1228" s="15"/>
      <c r="L1228" s="15"/>
      <c r="M1228" s="16"/>
      <c r="O1228" s="13"/>
      <c r="V1228" s="9"/>
    </row>
    <row r="1229" spans="2:22">
      <c r="B1229" s="1"/>
      <c r="I1229" s="14"/>
      <c r="J1229" s="15"/>
      <c r="K1229" s="15"/>
      <c r="L1229" s="15"/>
      <c r="M1229" s="16"/>
      <c r="O1229" s="13"/>
      <c r="V1229" s="9"/>
    </row>
    <row r="1230" spans="2:22">
      <c r="B1230" s="1"/>
      <c r="I1230" s="14"/>
      <c r="J1230" s="15"/>
      <c r="K1230" s="15"/>
      <c r="L1230" s="15"/>
      <c r="M1230" s="16"/>
      <c r="O1230" s="13"/>
      <c r="V1230" s="9"/>
    </row>
    <row r="1231" spans="2:22">
      <c r="B1231" s="1"/>
      <c r="I1231" s="14"/>
      <c r="J1231" s="15"/>
      <c r="K1231" s="15"/>
      <c r="L1231" s="15"/>
      <c r="M1231" s="16"/>
      <c r="O1231" s="13"/>
      <c r="V1231" s="9"/>
    </row>
    <row r="1232" spans="2:22">
      <c r="B1232" s="1"/>
      <c r="I1232" s="14"/>
      <c r="J1232" s="15"/>
      <c r="K1232" s="15"/>
      <c r="L1232" s="15"/>
      <c r="M1232" s="16"/>
      <c r="O1232" s="13"/>
      <c r="V1232" s="9"/>
    </row>
    <row r="1233" spans="2:22">
      <c r="B1233" s="1"/>
      <c r="I1233" s="14"/>
      <c r="J1233" s="15"/>
      <c r="K1233" s="15"/>
      <c r="L1233" s="15"/>
      <c r="M1233" s="16"/>
      <c r="O1233" s="13"/>
      <c r="V1233" s="9"/>
    </row>
    <row r="1234" spans="2:22">
      <c r="B1234" s="1"/>
      <c r="I1234" s="14"/>
      <c r="J1234" s="15"/>
      <c r="K1234" s="15"/>
      <c r="L1234" s="15"/>
      <c r="M1234" s="16"/>
      <c r="O1234" s="13"/>
      <c r="V1234" s="9"/>
    </row>
    <row r="1235" spans="2:22">
      <c r="B1235" s="1"/>
      <c r="I1235" s="14"/>
      <c r="J1235" s="15"/>
      <c r="K1235" s="15"/>
      <c r="L1235" s="15"/>
      <c r="M1235" s="16"/>
      <c r="O1235" s="13"/>
      <c r="V1235" s="9"/>
    </row>
    <row r="1236" spans="2:22">
      <c r="B1236" s="1"/>
      <c r="I1236" s="14"/>
      <c r="J1236" s="15"/>
      <c r="K1236" s="15"/>
      <c r="L1236" s="15"/>
      <c r="M1236" s="16"/>
      <c r="O1236" s="13"/>
      <c r="V1236" s="9"/>
    </row>
    <row r="1237" spans="2:22">
      <c r="B1237" s="1"/>
      <c r="I1237" s="14"/>
      <c r="J1237" s="15"/>
      <c r="K1237" s="15"/>
      <c r="L1237" s="15"/>
      <c r="M1237" s="16"/>
      <c r="O1237" s="13"/>
      <c r="V1237" s="9"/>
    </row>
    <row r="1238" spans="2:22">
      <c r="B1238" s="1"/>
      <c r="I1238" s="14"/>
      <c r="J1238" s="15"/>
      <c r="K1238" s="15"/>
      <c r="L1238" s="15"/>
      <c r="M1238" s="16"/>
      <c r="O1238" s="13"/>
      <c r="V1238" s="9"/>
    </row>
    <row r="1239" spans="2:22">
      <c r="B1239" s="1"/>
      <c r="I1239" s="14"/>
      <c r="J1239" s="15"/>
      <c r="K1239" s="15"/>
      <c r="L1239" s="15"/>
      <c r="M1239" s="16"/>
      <c r="O1239" s="13"/>
      <c r="V1239" s="9"/>
    </row>
    <row r="1240" spans="2:22">
      <c r="B1240" s="1"/>
      <c r="I1240" s="14"/>
      <c r="J1240" s="15"/>
      <c r="K1240" s="15"/>
      <c r="L1240" s="15"/>
      <c r="M1240" s="16"/>
      <c r="O1240" s="13"/>
      <c r="V1240" s="9"/>
    </row>
    <row r="1241" spans="2:22">
      <c r="B1241" s="1"/>
      <c r="I1241" s="14"/>
      <c r="J1241" s="15"/>
      <c r="K1241" s="15"/>
      <c r="L1241" s="15"/>
      <c r="M1241" s="16"/>
      <c r="O1241" s="13"/>
      <c r="V1241" s="9"/>
    </row>
    <row r="1242" spans="2:22">
      <c r="B1242" s="1"/>
      <c r="I1242" s="14"/>
      <c r="J1242" s="15"/>
      <c r="K1242" s="15"/>
      <c r="L1242" s="15"/>
      <c r="M1242" s="16"/>
      <c r="O1242" s="13"/>
      <c r="V1242" s="9"/>
    </row>
    <row r="1243" spans="2:22">
      <c r="B1243" s="1"/>
      <c r="I1243" s="14"/>
      <c r="J1243" s="15"/>
      <c r="K1243" s="15"/>
      <c r="L1243" s="15"/>
      <c r="M1243" s="16"/>
      <c r="O1243" s="13"/>
      <c r="V1243" s="9"/>
    </row>
    <row r="1244" spans="2:22">
      <c r="B1244" s="1"/>
      <c r="I1244" s="14"/>
      <c r="J1244" s="15"/>
      <c r="K1244" s="15"/>
      <c r="L1244" s="15"/>
      <c r="M1244" s="16"/>
      <c r="O1244" s="13"/>
      <c r="V1244" s="9"/>
    </row>
    <row r="1245" spans="2:22">
      <c r="B1245" s="1"/>
      <c r="I1245" s="14"/>
      <c r="J1245" s="15"/>
      <c r="K1245" s="15"/>
      <c r="L1245" s="15"/>
      <c r="M1245" s="16"/>
      <c r="O1245" s="13"/>
      <c r="V1245" s="9"/>
    </row>
    <row r="1246" spans="2:22">
      <c r="B1246" s="1"/>
      <c r="I1246" s="14"/>
      <c r="J1246" s="15"/>
      <c r="K1246" s="15"/>
      <c r="L1246" s="15"/>
      <c r="M1246" s="16"/>
      <c r="O1246" s="13"/>
      <c r="V1246" s="9"/>
    </row>
    <row r="1247" spans="2:22">
      <c r="B1247" s="1"/>
      <c r="I1247" s="14"/>
      <c r="J1247" s="15"/>
      <c r="K1247" s="15"/>
      <c r="L1247" s="15"/>
      <c r="M1247" s="16"/>
      <c r="O1247" s="13"/>
      <c r="V1247" s="9"/>
    </row>
    <row r="1248" spans="2:22">
      <c r="B1248" s="1"/>
      <c r="I1248" s="14"/>
      <c r="J1248" s="15"/>
      <c r="K1248" s="15"/>
      <c r="L1248" s="15"/>
      <c r="M1248" s="16"/>
      <c r="O1248" s="13"/>
      <c r="V1248" s="9"/>
    </row>
    <row r="1249" spans="2:22">
      <c r="B1249" s="1"/>
      <c r="I1249" s="14"/>
      <c r="J1249" s="15"/>
      <c r="K1249" s="15"/>
      <c r="L1249" s="15"/>
      <c r="M1249" s="16"/>
      <c r="O1249" s="13"/>
      <c r="V1249" s="9"/>
    </row>
    <row r="1250" spans="2:22">
      <c r="B1250" s="1"/>
      <c r="I1250" s="14"/>
      <c r="J1250" s="15"/>
      <c r="K1250" s="15"/>
      <c r="L1250" s="15"/>
      <c r="M1250" s="16"/>
      <c r="O1250" s="13"/>
      <c r="V1250" s="9"/>
    </row>
    <row r="1251" spans="2:22">
      <c r="B1251" s="1"/>
      <c r="I1251" s="14"/>
      <c r="J1251" s="15"/>
      <c r="K1251" s="15"/>
      <c r="L1251" s="15"/>
      <c r="M1251" s="16"/>
      <c r="O1251" s="13"/>
      <c r="V1251" s="9"/>
    </row>
    <row r="1252" spans="2:22">
      <c r="B1252" s="1"/>
      <c r="I1252" s="14"/>
      <c r="J1252" s="15"/>
      <c r="K1252" s="15"/>
      <c r="L1252" s="15"/>
      <c r="M1252" s="16"/>
      <c r="O1252" s="13"/>
      <c r="V1252" s="9"/>
    </row>
    <row r="1253" spans="2:22">
      <c r="B1253" s="1"/>
      <c r="I1253" s="14"/>
      <c r="J1253" s="15"/>
      <c r="K1253" s="15"/>
      <c r="L1253" s="15"/>
      <c r="M1253" s="16"/>
      <c r="O1253" s="13"/>
      <c r="V1253" s="9"/>
    </row>
    <row r="1254" spans="2:22">
      <c r="B1254" s="1"/>
      <c r="I1254" s="14"/>
      <c r="J1254" s="15"/>
      <c r="K1254" s="15"/>
      <c r="L1254" s="15"/>
      <c r="M1254" s="16"/>
      <c r="O1254" s="13"/>
      <c r="V1254" s="9"/>
    </row>
    <row r="1255" spans="2:22">
      <c r="B1255" s="1"/>
      <c r="I1255" s="14"/>
      <c r="J1255" s="15"/>
      <c r="K1255" s="15"/>
      <c r="L1255" s="15"/>
      <c r="M1255" s="16"/>
      <c r="O1255" s="13"/>
      <c r="V1255" s="9"/>
    </row>
    <row r="1256" spans="2:22">
      <c r="B1256" s="1"/>
      <c r="I1256" s="14"/>
      <c r="J1256" s="15"/>
      <c r="K1256" s="15"/>
      <c r="L1256" s="15"/>
      <c r="M1256" s="16"/>
      <c r="O1256" s="13"/>
      <c r="V1256" s="9"/>
    </row>
    <row r="1257" spans="2:22">
      <c r="B1257" s="1"/>
      <c r="I1257" s="14"/>
      <c r="J1257" s="15"/>
      <c r="K1257" s="15"/>
      <c r="L1257" s="15"/>
      <c r="M1257" s="16"/>
      <c r="O1257" s="13"/>
      <c r="V1257" s="9"/>
    </row>
    <row r="1258" spans="2:22">
      <c r="B1258" s="1"/>
      <c r="I1258" s="14"/>
      <c r="J1258" s="15"/>
      <c r="K1258" s="15"/>
      <c r="L1258" s="15"/>
      <c r="M1258" s="16"/>
      <c r="O1258" s="13"/>
      <c r="V1258" s="9"/>
    </row>
    <row r="1259" spans="2:22">
      <c r="B1259" s="1"/>
      <c r="I1259" s="14"/>
      <c r="J1259" s="15"/>
      <c r="K1259" s="15"/>
      <c r="L1259" s="15"/>
      <c r="M1259" s="16"/>
      <c r="O1259" s="13"/>
      <c r="V1259" s="9"/>
    </row>
    <row r="1260" spans="2:22">
      <c r="B1260" s="1"/>
      <c r="I1260" s="14"/>
      <c r="J1260" s="15"/>
      <c r="K1260" s="15"/>
      <c r="L1260" s="15"/>
      <c r="M1260" s="16"/>
      <c r="O1260" s="13"/>
      <c r="V1260" s="9"/>
    </row>
    <row r="1261" spans="2:22">
      <c r="B1261" s="1"/>
      <c r="I1261" s="14"/>
      <c r="J1261" s="15"/>
      <c r="K1261" s="15"/>
      <c r="L1261" s="15"/>
      <c r="M1261" s="16"/>
      <c r="O1261" s="13"/>
      <c r="V1261" s="9"/>
    </row>
    <row r="1262" spans="2:22">
      <c r="B1262" s="1"/>
      <c r="I1262" s="14"/>
      <c r="J1262" s="15"/>
      <c r="K1262" s="15"/>
      <c r="L1262" s="15"/>
      <c r="M1262" s="16"/>
      <c r="O1262" s="13"/>
      <c r="V1262" s="9"/>
    </row>
    <row r="1263" spans="2:22">
      <c r="B1263" s="1"/>
      <c r="I1263" s="14"/>
      <c r="J1263" s="15"/>
      <c r="K1263" s="15"/>
      <c r="L1263" s="15"/>
      <c r="M1263" s="16"/>
      <c r="O1263" s="13"/>
      <c r="V1263" s="9"/>
    </row>
    <row r="1264" spans="2:22">
      <c r="B1264" s="1"/>
      <c r="I1264" s="14"/>
      <c r="J1264" s="15"/>
      <c r="K1264" s="15"/>
      <c r="L1264" s="15"/>
      <c r="M1264" s="16"/>
      <c r="O1264" s="13"/>
      <c r="V1264" s="9"/>
    </row>
    <row r="1265" spans="2:22">
      <c r="B1265" s="1"/>
      <c r="I1265" s="14"/>
      <c r="J1265" s="15"/>
      <c r="K1265" s="15"/>
      <c r="L1265" s="15"/>
      <c r="M1265" s="16"/>
      <c r="O1265" s="13"/>
      <c r="V1265" s="9"/>
    </row>
    <row r="1266" spans="2:22">
      <c r="B1266" s="1"/>
      <c r="I1266" s="14"/>
      <c r="J1266" s="15"/>
      <c r="K1266" s="15"/>
      <c r="L1266" s="15"/>
      <c r="M1266" s="16"/>
      <c r="O1266" s="13"/>
      <c r="V1266" s="9"/>
    </row>
    <row r="1267" spans="2:22">
      <c r="B1267" s="1"/>
      <c r="I1267" s="14"/>
      <c r="J1267" s="15"/>
      <c r="K1267" s="15"/>
      <c r="L1267" s="15"/>
      <c r="M1267" s="16"/>
      <c r="O1267" s="13"/>
      <c r="V1267" s="9"/>
    </row>
    <row r="1268" spans="2:22">
      <c r="B1268" s="1"/>
      <c r="I1268" s="14"/>
      <c r="J1268" s="15"/>
      <c r="K1268" s="15"/>
      <c r="L1268" s="15"/>
      <c r="M1268" s="16"/>
      <c r="O1268" s="13"/>
      <c r="V1268" s="9"/>
    </row>
    <row r="1269" spans="2:22">
      <c r="B1269" s="1"/>
      <c r="I1269" s="14"/>
      <c r="J1269" s="15"/>
      <c r="K1269" s="15"/>
      <c r="L1269" s="15"/>
      <c r="M1269" s="16"/>
      <c r="O1269" s="13"/>
      <c r="V1269" s="9"/>
    </row>
    <row r="1270" spans="2:22">
      <c r="B1270" s="1"/>
      <c r="I1270" s="14"/>
      <c r="J1270" s="15"/>
      <c r="K1270" s="15"/>
      <c r="L1270" s="15"/>
      <c r="M1270" s="16"/>
      <c r="O1270" s="13"/>
      <c r="V1270" s="9"/>
    </row>
    <row r="1271" spans="2:22">
      <c r="B1271" s="1"/>
      <c r="I1271" s="14"/>
      <c r="J1271" s="15"/>
      <c r="K1271" s="15"/>
      <c r="L1271" s="15"/>
      <c r="M1271" s="16"/>
      <c r="O1271" s="13"/>
      <c r="V1271" s="9"/>
    </row>
    <row r="1272" spans="2:22">
      <c r="B1272" s="1"/>
      <c r="I1272" s="14"/>
      <c r="J1272" s="15"/>
      <c r="K1272" s="15"/>
      <c r="L1272" s="15"/>
      <c r="M1272" s="16"/>
      <c r="O1272" s="13"/>
      <c r="V1272" s="9"/>
    </row>
    <row r="1273" spans="2:22">
      <c r="B1273" s="1"/>
      <c r="I1273" s="14"/>
      <c r="J1273" s="15"/>
      <c r="K1273" s="15"/>
      <c r="L1273" s="15"/>
      <c r="M1273" s="16"/>
      <c r="O1273" s="13"/>
      <c r="V1273" s="9"/>
    </row>
    <row r="1274" spans="2:22">
      <c r="B1274" s="1"/>
      <c r="I1274" s="14"/>
      <c r="J1274" s="15"/>
      <c r="K1274" s="15"/>
      <c r="L1274" s="15"/>
      <c r="M1274" s="16"/>
      <c r="O1274" s="13"/>
      <c r="V1274" s="9"/>
    </row>
    <row r="1275" spans="2:22">
      <c r="B1275" s="1"/>
      <c r="I1275" s="14"/>
      <c r="J1275" s="15"/>
      <c r="K1275" s="15"/>
      <c r="L1275" s="15"/>
      <c r="M1275" s="16"/>
      <c r="O1275" s="13"/>
      <c r="V1275" s="9"/>
    </row>
    <row r="1276" spans="2:22">
      <c r="B1276" s="1"/>
      <c r="I1276" s="14"/>
      <c r="J1276" s="15"/>
      <c r="K1276" s="15"/>
      <c r="L1276" s="15"/>
      <c r="M1276" s="16"/>
      <c r="O1276" s="13"/>
      <c r="V1276" s="9"/>
    </row>
    <row r="1277" spans="2:22">
      <c r="B1277" s="1"/>
      <c r="I1277" s="14"/>
      <c r="J1277" s="15"/>
      <c r="K1277" s="15"/>
      <c r="L1277" s="15"/>
      <c r="M1277" s="16"/>
      <c r="O1277" s="13"/>
      <c r="V1277" s="9"/>
    </row>
    <row r="1278" spans="2:22">
      <c r="B1278" s="1"/>
      <c r="I1278" s="14"/>
      <c r="J1278" s="15"/>
      <c r="K1278" s="15"/>
      <c r="L1278" s="15"/>
      <c r="M1278" s="16"/>
      <c r="O1278" s="13"/>
      <c r="V1278" s="9"/>
    </row>
    <row r="1279" spans="2:22">
      <c r="B1279" s="1"/>
      <c r="I1279" s="14"/>
      <c r="J1279" s="15"/>
      <c r="K1279" s="15"/>
      <c r="L1279" s="15"/>
      <c r="M1279" s="16"/>
      <c r="O1279" s="13"/>
      <c r="V1279" s="9"/>
    </row>
    <row r="1280" spans="2:22">
      <c r="B1280" s="1"/>
      <c r="I1280" s="14"/>
      <c r="J1280" s="15"/>
      <c r="K1280" s="15"/>
      <c r="L1280" s="15"/>
      <c r="M1280" s="16"/>
      <c r="O1280" s="13"/>
      <c r="V1280" s="9"/>
    </row>
    <row r="1281" spans="2:22">
      <c r="B1281" s="1"/>
      <c r="I1281" s="14"/>
      <c r="J1281" s="15"/>
      <c r="K1281" s="15"/>
      <c r="L1281" s="15"/>
      <c r="M1281" s="16"/>
      <c r="O1281" s="13"/>
      <c r="V1281" s="9"/>
    </row>
    <row r="1282" spans="2:22">
      <c r="B1282" s="1"/>
      <c r="I1282" s="14"/>
      <c r="J1282" s="15"/>
      <c r="K1282" s="15"/>
      <c r="L1282" s="15"/>
      <c r="M1282" s="16"/>
      <c r="O1282" s="13"/>
      <c r="V1282" s="9"/>
    </row>
    <row r="1283" spans="2:22">
      <c r="B1283" s="1"/>
      <c r="I1283" s="14"/>
      <c r="J1283" s="15"/>
      <c r="K1283" s="15"/>
      <c r="L1283" s="15"/>
      <c r="M1283" s="16"/>
      <c r="O1283" s="13"/>
      <c r="V1283" s="9"/>
    </row>
    <row r="1284" spans="2:22">
      <c r="B1284" s="1"/>
      <c r="I1284" s="14"/>
      <c r="J1284" s="15"/>
      <c r="K1284" s="15"/>
      <c r="L1284" s="15"/>
      <c r="M1284" s="16"/>
      <c r="O1284" s="13"/>
      <c r="V1284" s="9"/>
    </row>
    <row r="1285" spans="2:22">
      <c r="B1285" s="1"/>
      <c r="I1285" s="14"/>
      <c r="J1285" s="15"/>
      <c r="K1285" s="15"/>
      <c r="L1285" s="15"/>
      <c r="M1285" s="16"/>
      <c r="O1285" s="13"/>
      <c r="V1285" s="9"/>
    </row>
    <row r="1286" spans="2:22">
      <c r="B1286" s="1"/>
      <c r="I1286" s="14"/>
      <c r="J1286" s="15"/>
      <c r="K1286" s="15"/>
      <c r="L1286" s="15"/>
      <c r="M1286" s="16"/>
      <c r="O1286" s="13"/>
      <c r="V1286" s="9"/>
    </row>
    <row r="1287" spans="2:22">
      <c r="B1287" s="1"/>
      <c r="I1287" s="14"/>
      <c r="J1287" s="15"/>
      <c r="K1287" s="15"/>
      <c r="L1287" s="15"/>
      <c r="M1287" s="16"/>
      <c r="O1287" s="13"/>
      <c r="V1287" s="9"/>
    </row>
    <row r="1288" spans="2:22">
      <c r="B1288" s="1"/>
      <c r="I1288" s="14"/>
      <c r="J1288" s="15"/>
      <c r="K1288" s="15"/>
      <c r="L1288" s="15"/>
      <c r="M1288" s="16"/>
      <c r="O1288" s="13"/>
      <c r="V1288" s="9"/>
    </row>
    <row r="1289" spans="2:22">
      <c r="B1289" s="1"/>
      <c r="I1289" s="14"/>
      <c r="J1289" s="15"/>
      <c r="K1289" s="15"/>
      <c r="L1289" s="15"/>
      <c r="M1289" s="16"/>
      <c r="O1289" s="13"/>
      <c r="V1289" s="9"/>
    </row>
    <row r="1290" spans="2:22">
      <c r="B1290" s="1"/>
      <c r="I1290" s="14"/>
      <c r="J1290" s="15"/>
      <c r="K1290" s="15"/>
      <c r="L1290" s="15"/>
      <c r="M1290" s="16"/>
      <c r="O1290" s="13"/>
      <c r="V1290" s="9"/>
    </row>
    <row r="1291" spans="2:22">
      <c r="B1291" s="1"/>
      <c r="I1291" s="14"/>
      <c r="J1291" s="15"/>
      <c r="K1291" s="15"/>
      <c r="L1291" s="15"/>
      <c r="M1291" s="16"/>
      <c r="O1291" s="13"/>
      <c r="V1291" s="9"/>
    </row>
    <row r="1292" spans="2:22">
      <c r="B1292" s="1"/>
      <c r="I1292" s="14"/>
      <c r="J1292" s="15"/>
      <c r="K1292" s="15"/>
      <c r="L1292" s="15"/>
      <c r="M1292" s="16"/>
      <c r="O1292" s="13"/>
      <c r="V1292" s="9"/>
    </row>
    <row r="1293" spans="2:22">
      <c r="B1293" s="1"/>
      <c r="I1293" s="14"/>
      <c r="J1293" s="15"/>
      <c r="K1293" s="15"/>
      <c r="L1293" s="15"/>
      <c r="M1293" s="16"/>
      <c r="O1293" s="13"/>
      <c r="V1293" s="9"/>
    </row>
    <row r="1294" spans="2:22">
      <c r="B1294" s="1"/>
      <c r="I1294" s="14"/>
      <c r="J1294" s="15"/>
      <c r="K1294" s="15"/>
      <c r="L1294" s="15"/>
      <c r="M1294" s="16"/>
      <c r="O1294" s="13"/>
      <c r="V1294" s="9"/>
    </row>
    <row r="1295" spans="2:22">
      <c r="B1295" s="1"/>
      <c r="I1295" s="14"/>
      <c r="J1295" s="15"/>
      <c r="K1295" s="15"/>
      <c r="L1295" s="15"/>
      <c r="M1295" s="16"/>
      <c r="O1295" s="13"/>
      <c r="V1295" s="9"/>
    </row>
    <row r="1296" spans="2:22">
      <c r="B1296" s="1"/>
      <c r="I1296" s="14"/>
      <c r="J1296" s="15"/>
      <c r="K1296" s="15"/>
      <c r="L1296" s="15"/>
      <c r="M1296" s="16"/>
      <c r="O1296" s="13"/>
      <c r="V1296" s="9"/>
    </row>
    <row r="1297" spans="2:22">
      <c r="B1297" s="1"/>
      <c r="I1297" s="14"/>
      <c r="J1297" s="15"/>
      <c r="K1297" s="15"/>
      <c r="L1297" s="15"/>
      <c r="M1297" s="16"/>
      <c r="O1297" s="13"/>
      <c r="V1297" s="9"/>
    </row>
    <row r="1298" spans="2:22">
      <c r="B1298" s="1"/>
      <c r="I1298" s="14"/>
      <c r="J1298" s="15"/>
      <c r="K1298" s="15"/>
      <c r="L1298" s="15"/>
      <c r="M1298" s="16"/>
      <c r="O1298" s="13"/>
      <c r="V1298" s="9"/>
    </row>
    <row r="1299" spans="2:22">
      <c r="B1299" s="1"/>
      <c r="I1299" s="14"/>
      <c r="J1299" s="15"/>
      <c r="K1299" s="15"/>
      <c r="L1299" s="15"/>
      <c r="M1299" s="16"/>
      <c r="O1299" s="13"/>
      <c r="V1299" s="9"/>
    </row>
    <row r="1300" spans="2:22">
      <c r="B1300" s="1"/>
      <c r="I1300" s="14"/>
      <c r="J1300" s="15"/>
      <c r="K1300" s="15"/>
      <c r="L1300" s="15"/>
      <c r="M1300" s="16"/>
      <c r="O1300" s="13"/>
      <c r="V1300" s="9"/>
    </row>
    <row r="1301" spans="2:22">
      <c r="B1301" s="1"/>
      <c r="I1301" s="14"/>
      <c r="J1301" s="15"/>
      <c r="K1301" s="15"/>
      <c r="L1301" s="15"/>
      <c r="M1301" s="16"/>
      <c r="O1301" s="13"/>
      <c r="V1301" s="9"/>
    </row>
    <row r="1302" spans="2:22">
      <c r="B1302" s="1"/>
      <c r="I1302" s="14"/>
      <c r="J1302" s="15"/>
      <c r="K1302" s="15"/>
      <c r="L1302" s="15"/>
      <c r="M1302" s="16"/>
      <c r="O1302" s="13"/>
      <c r="V1302" s="9"/>
    </row>
    <row r="1303" spans="2:22">
      <c r="B1303" s="1"/>
      <c r="I1303" s="14"/>
      <c r="J1303" s="15"/>
      <c r="K1303" s="15"/>
      <c r="L1303" s="15"/>
      <c r="M1303" s="16"/>
      <c r="O1303" s="13"/>
      <c r="V1303" s="9"/>
    </row>
    <row r="1304" spans="2:22">
      <c r="B1304" s="1"/>
      <c r="I1304" s="14"/>
      <c r="J1304" s="15"/>
      <c r="K1304" s="15"/>
      <c r="L1304" s="15"/>
      <c r="M1304" s="16"/>
      <c r="O1304" s="13"/>
      <c r="V1304" s="9"/>
    </row>
    <row r="1305" spans="2:22">
      <c r="B1305" s="1"/>
      <c r="I1305" s="14"/>
      <c r="J1305" s="15"/>
      <c r="K1305" s="15"/>
      <c r="L1305" s="15"/>
      <c r="M1305" s="16"/>
      <c r="O1305" s="13"/>
      <c r="V1305" s="9"/>
    </row>
    <row r="1306" spans="2:22">
      <c r="B1306" s="1"/>
      <c r="I1306" s="14"/>
      <c r="J1306" s="15"/>
      <c r="K1306" s="15"/>
      <c r="L1306" s="15"/>
      <c r="M1306" s="16"/>
      <c r="O1306" s="13"/>
      <c r="V1306" s="9"/>
    </row>
    <row r="1307" spans="2:22">
      <c r="B1307" s="1"/>
      <c r="I1307" s="14"/>
      <c r="J1307" s="15"/>
      <c r="K1307" s="15"/>
      <c r="L1307" s="15"/>
      <c r="M1307" s="16"/>
      <c r="O1307" s="13"/>
      <c r="V1307" s="9"/>
    </row>
    <row r="1308" spans="2:22">
      <c r="B1308" s="1"/>
      <c r="I1308" s="14"/>
      <c r="J1308" s="15"/>
      <c r="K1308" s="15"/>
      <c r="L1308" s="15"/>
      <c r="M1308" s="16"/>
      <c r="O1308" s="13"/>
      <c r="V1308" s="9"/>
    </row>
    <row r="1309" spans="2:22">
      <c r="B1309" s="1"/>
      <c r="I1309" s="14"/>
      <c r="J1309" s="15"/>
      <c r="K1309" s="15"/>
      <c r="L1309" s="15"/>
      <c r="M1309" s="16"/>
      <c r="O1309" s="13"/>
      <c r="V1309" s="9"/>
    </row>
    <row r="1310" spans="2:22">
      <c r="B1310" s="1"/>
      <c r="I1310" s="14"/>
      <c r="J1310" s="15"/>
      <c r="K1310" s="15"/>
      <c r="L1310" s="15"/>
      <c r="M1310" s="16"/>
      <c r="O1310" s="13"/>
      <c r="V1310" s="9"/>
    </row>
    <row r="1311" spans="2:22">
      <c r="B1311" s="1"/>
      <c r="I1311" s="14"/>
      <c r="J1311" s="15"/>
      <c r="K1311" s="15"/>
      <c r="L1311" s="15"/>
      <c r="M1311" s="16"/>
      <c r="O1311" s="13"/>
      <c r="V1311" s="9"/>
    </row>
    <row r="1312" spans="2:22">
      <c r="B1312" s="1"/>
      <c r="I1312" s="14"/>
      <c r="J1312" s="15"/>
      <c r="K1312" s="15"/>
      <c r="L1312" s="15"/>
      <c r="M1312" s="16"/>
      <c r="O1312" s="13"/>
      <c r="V1312" s="9"/>
    </row>
    <row r="1313" spans="2:22">
      <c r="B1313" s="1"/>
      <c r="I1313" s="14"/>
      <c r="J1313" s="15"/>
      <c r="K1313" s="15"/>
      <c r="L1313" s="15"/>
      <c r="M1313" s="16"/>
      <c r="O1313" s="13"/>
      <c r="V1313" s="9"/>
    </row>
    <row r="1314" spans="2:22">
      <c r="B1314" s="1"/>
      <c r="I1314" s="14"/>
      <c r="J1314" s="15"/>
      <c r="K1314" s="15"/>
      <c r="L1314" s="15"/>
      <c r="M1314" s="16"/>
      <c r="O1314" s="13"/>
      <c r="V1314" s="9"/>
    </row>
    <row r="1315" spans="2:22">
      <c r="B1315" s="1"/>
      <c r="I1315" s="14"/>
      <c r="J1315" s="15"/>
      <c r="K1315" s="15"/>
      <c r="L1315" s="15"/>
      <c r="M1315" s="16"/>
      <c r="O1315" s="13"/>
      <c r="V1315" s="9"/>
    </row>
    <row r="1316" spans="2:22">
      <c r="B1316" s="1"/>
      <c r="I1316" s="14"/>
      <c r="J1316" s="15"/>
      <c r="K1316" s="15"/>
      <c r="L1316" s="15"/>
      <c r="M1316" s="16"/>
      <c r="O1316" s="13"/>
      <c r="V1316" s="9"/>
    </row>
    <row r="1317" spans="2:22">
      <c r="B1317" s="1"/>
      <c r="I1317" s="14"/>
      <c r="J1317" s="15"/>
      <c r="K1317" s="15"/>
      <c r="L1317" s="15"/>
      <c r="M1317" s="16"/>
      <c r="O1317" s="13"/>
      <c r="V1317" s="9"/>
    </row>
    <row r="1318" spans="2:22">
      <c r="B1318" s="1"/>
      <c r="I1318" s="14"/>
      <c r="J1318" s="15"/>
      <c r="K1318" s="15"/>
      <c r="L1318" s="15"/>
      <c r="M1318" s="16"/>
      <c r="O1318" s="13"/>
      <c r="V1318" s="9"/>
    </row>
    <row r="1319" spans="2:22">
      <c r="B1319" s="1"/>
      <c r="I1319" s="14"/>
      <c r="J1319" s="15"/>
      <c r="K1319" s="15"/>
      <c r="L1319" s="15"/>
      <c r="M1319" s="16"/>
      <c r="O1319" s="13"/>
      <c r="V1319" s="9"/>
    </row>
    <row r="1320" spans="2:22">
      <c r="B1320" s="1"/>
      <c r="I1320" s="14"/>
      <c r="J1320" s="15"/>
      <c r="K1320" s="15"/>
      <c r="L1320" s="15"/>
      <c r="M1320" s="16"/>
      <c r="O1320" s="13"/>
      <c r="V1320" s="9"/>
    </row>
    <row r="1321" spans="2:22">
      <c r="B1321" s="1"/>
      <c r="I1321" s="14"/>
      <c r="J1321" s="15"/>
      <c r="K1321" s="15"/>
      <c r="L1321" s="15"/>
      <c r="M1321" s="16"/>
      <c r="O1321" s="13"/>
      <c r="V1321" s="9"/>
    </row>
    <row r="1322" spans="2:22">
      <c r="B1322" s="1"/>
      <c r="I1322" s="14"/>
      <c r="J1322" s="15"/>
      <c r="K1322" s="15"/>
      <c r="L1322" s="15"/>
      <c r="M1322" s="16"/>
      <c r="O1322" s="13"/>
      <c r="V1322" s="9"/>
    </row>
    <row r="1323" spans="2:22">
      <c r="B1323" s="1"/>
      <c r="I1323" s="14"/>
      <c r="J1323" s="15"/>
      <c r="K1323" s="15"/>
      <c r="L1323" s="15"/>
      <c r="M1323" s="16"/>
      <c r="O1323" s="13"/>
      <c r="V1323" s="9"/>
    </row>
    <row r="1324" spans="2:22">
      <c r="B1324" s="1"/>
      <c r="I1324" s="14"/>
      <c r="J1324" s="15"/>
      <c r="K1324" s="15"/>
      <c r="L1324" s="15"/>
      <c r="M1324" s="16"/>
      <c r="O1324" s="13"/>
      <c r="V1324" s="9"/>
    </row>
  </sheetData>
  <mergeCells count="5">
    <mergeCell ref="V4:AA4"/>
    <mergeCell ref="I4:M4"/>
    <mergeCell ref="Q4:R4"/>
    <mergeCell ref="AH4:AN4"/>
    <mergeCell ref="AP4:AV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D582-D5FF-47B9-BA42-786CC3479DE7}">
  <dimension ref="A1:L2076"/>
  <sheetViews>
    <sheetView topLeftCell="A230" workbookViewId="0">
      <selection activeCell="G247" sqref="G247"/>
    </sheetView>
  </sheetViews>
  <sheetFormatPr defaultRowHeight="15"/>
  <cols>
    <col min="1" max="1" width="10.7109375" bestFit="1" customWidth="1"/>
    <col min="2" max="2" width="12.28515625" bestFit="1" customWidth="1"/>
    <col min="9" max="9" width="10.7109375" bestFit="1" customWidth="1"/>
  </cols>
  <sheetData>
    <row r="1" spans="1:12">
      <c r="A1">
        <f>+AVERAGE(B4:B5000)</f>
        <v>12.990308176100633</v>
      </c>
      <c r="B1">
        <f>+_xlfn.STDEV.S(B4:B5000)</f>
        <v>10.959002713675977</v>
      </c>
    </row>
    <row r="2" spans="1:12">
      <c r="J2" t="s">
        <v>62</v>
      </c>
      <c r="K2" t="s">
        <v>64</v>
      </c>
    </row>
    <row r="3" spans="1:12">
      <c r="A3" t="s">
        <v>3</v>
      </c>
      <c r="B3" t="s">
        <v>38</v>
      </c>
      <c r="C3" t="s">
        <v>61</v>
      </c>
      <c r="D3" t="s">
        <v>66</v>
      </c>
      <c r="I3" t="s">
        <v>3</v>
      </c>
      <c r="J3" t="s">
        <v>63</v>
      </c>
      <c r="K3" t="s">
        <v>39</v>
      </c>
      <c r="L3" t="s">
        <v>65</v>
      </c>
    </row>
    <row r="4" spans="1:12">
      <c r="A4" s="51">
        <f>_xll.BDH("CRK321M1 Index", "PX_LAST","1987-01-01", "", "Per=M","cols=2;rows=477")</f>
        <v>31807</v>
      </c>
      <c r="B4">
        <v>3.0019999999999998</v>
      </c>
      <c r="C4">
        <f>+(B4-$A$1)/$B$1</f>
        <v>-0.91142492041141743</v>
      </c>
      <c r="I4" s="71">
        <f>_xll.BDH(J$3,"PX_LAST","1990-12-28","","Dir=V","Per=M","Days=A","Dts=S","cols=2;rows=430")</f>
        <v>33238</v>
      </c>
      <c r="J4">
        <v>28.27</v>
      </c>
      <c r="K4">
        <f>_xll.BDH(K$3,"PX_LAST","1990-12-28","","Dir=V","Per=M","Days=A","Dts=H","cols=1;rows=430")</f>
        <v>28.44</v>
      </c>
      <c r="L4">
        <f>+J4/K4</f>
        <v>0.99402250351617438</v>
      </c>
    </row>
    <row r="5" spans="1:12">
      <c r="A5" s="1">
        <v>31835</v>
      </c>
      <c r="B5">
        <v>2.738</v>
      </c>
      <c r="C5">
        <f t="shared" ref="C5:C68" si="0">+(B5-$A$1)/$B$1</f>
        <v>-0.93551470366063116</v>
      </c>
      <c r="I5" s="71">
        <v>33269</v>
      </c>
      <c r="J5">
        <v>20.059999999999999</v>
      </c>
      <c r="K5">
        <v>21.54</v>
      </c>
      <c r="L5">
        <f t="shared" ref="L5:L68" si="1">+J5/K5</f>
        <v>0.93129062209842151</v>
      </c>
    </row>
    <row r="6" spans="1:12">
      <c r="A6" s="1">
        <v>31867</v>
      </c>
      <c r="B6">
        <v>3.1259999999999999</v>
      </c>
      <c r="C6">
        <f t="shared" si="0"/>
        <v>-0.90011002221860481</v>
      </c>
      <c r="I6" s="71">
        <v>33297</v>
      </c>
      <c r="J6">
        <v>18.68</v>
      </c>
      <c r="K6">
        <v>19.16</v>
      </c>
      <c r="L6">
        <f t="shared" si="1"/>
        <v>0.97494780793319413</v>
      </c>
    </row>
    <row r="7" spans="1:12">
      <c r="A7" s="1">
        <v>31897</v>
      </c>
      <c r="B7">
        <v>2.7469999999999999</v>
      </c>
      <c r="C7">
        <f t="shared" si="0"/>
        <v>-0.9346934610498624</v>
      </c>
      <c r="I7" s="71">
        <v>33326</v>
      </c>
      <c r="J7">
        <v>18.170000000000002</v>
      </c>
      <c r="K7">
        <v>19.63</v>
      </c>
      <c r="L7">
        <f t="shared" si="1"/>
        <v>0.92562404482934302</v>
      </c>
    </row>
    <row r="8" spans="1:12">
      <c r="A8" s="1">
        <v>31926</v>
      </c>
      <c r="B8">
        <v>2.9780000000000002</v>
      </c>
      <c r="C8">
        <f t="shared" si="0"/>
        <v>-0.9136149007068004</v>
      </c>
      <c r="I8" s="71">
        <v>33358</v>
      </c>
      <c r="J8">
        <v>19.420000000000002</v>
      </c>
      <c r="K8">
        <v>20.96</v>
      </c>
      <c r="L8">
        <f t="shared" si="1"/>
        <v>0.92652671755725191</v>
      </c>
    </row>
    <row r="9" spans="1:12">
      <c r="A9" s="1">
        <v>31958</v>
      </c>
      <c r="B9">
        <v>2.6760000000000002</v>
      </c>
      <c r="C9">
        <f t="shared" si="0"/>
        <v>-0.94117215275703736</v>
      </c>
      <c r="I9" s="71">
        <v>33389</v>
      </c>
      <c r="J9">
        <v>19.21</v>
      </c>
      <c r="K9">
        <v>21.13</v>
      </c>
      <c r="L9">
        <f t="shared" si="1"/>
        <v>0.90913393279697119</v>
      </c>
    </row>
    <row r="10" spans="1:12">
      <c r="A10" s="1">
        <v>31989</v>
      </c>
      <c r="B10">
        <v>1.7430000000000001</v>
      </c>
      <c r="C10">
        <f t="shared" si="0"/>
        <v>-1.0263076367400543</v>
      </c>
      <c r="I10" s="71">
        <v>33417</v>
      </c>
      <c r="J10">
        <v>18.72</v>
      </c>
      <c r="K10">
        <v>20.56</v>
      </c>
      <c r="L10">
        <f t="shared" si="1"/>
        <v>0.91050583657587547</v>
      </c>
    </row>
    <row r="11" spans="1:12">
      <c r="A11" s="1">
        <v>32020</v>
      </c>
      <c r="B11">
        <v>1.673</v>
      </c>
      <c r="C11">
        <f t="shared" si="0"/>
        <v>-1.032695079268255</v>
      </c>
      <c r="I11" s="71">
        <v>33450</v>
      </c>
      <c r="J11">
        <v>19.739999999999998</v>
      </c>
      <c r="K11">
        <v>21.68</v>
      </c>
      <c r="L11">
        <f t="shared" si="1"/>
        <v>0.9105166051660516</v>
      </c>
    </row>
    <row r="12" spans="1:12">
      <c r="A12" s="1">
        <v>32050</v>
      </c>
      <c r="B12">
        <v>2.242</v>
      </c>
      <c r="C12">
        <f t="shared" si="0"/>
        <v>-0.98077429643188119</v>
      </c>
      <c r="I12" s="71">
        <v>33480</v>
      </c>
      <c r="J12">
        <v>20.7</v>
      </c>
      <c r="K12">
        <v>22.26</v>
      </c>
      <c r="L12">
        <f t="shared" si="1"/>
        <v>0.92991913746630717</v>
      </c>
    </row>
    <row r="13" spans="1:12">
      <c r="A13" s="1">
        <v>32080</v>
      </c>
      <c r="B13">
        <v>2.7559999999999998</v>
      </c>
      <c r="C13">
        <f t="shared" si="0"/>
        <v>-0.93387221843909374</v>
      </c>
      <c r="I13" s="71">
        <v>33511</v>
      </c>
      <c r="J13">
        <v>21.05</v>
      </c>
      <c r="K13">
        <v>22.23</v>
      </c>
      <c r="L13">
        <f t="shared" si="1"/>
        <v>0.94691857849752592</v>
      </c>
    </row>
    <row r="14" spans="1:12">
      <c r="A14" s="1">
        <v>32111</v>
      </c>
      <c r="B14">
        <v>2.766</v>
      </c>
      <c r="C14">
        <f t="shared" si="0"/>
        <v>-0.93295972664935078</v>
      </c>
      <c r="I14" s="71">
        <v>33542</v>
      </c>
      <c r="J14">
        <v>22.1</v>
      </c>
      <c r="K14">
        <v>23.37</v>
      </c>
      <c r="L14">
        <f t="shared" si="1"/>
        <v>0.94565682498930259</v>
      </c>
    </row>
    <row r="15" spans="1:12">
      <c r="A15" s="1">
        <v>32142</v>
      </c>
      <c r="B15">
        <v>2.5680000000000001</v>
      </c>
      <c r="C15">
        <f t="shared" si="0"/>
        <v>-0.95102706408626125</v>
      </c>
      <c r="I15" s="71">
        <v>33571</v>
      </c>
      <c r="J15">
        <v>20.13</v>
      </c>
      <c r="K15">
        <v>21.48</v>
      </c>
      <c r="L15">
        <f t="shared" si="1"/>
        <v>0.9371508379888267</v>
      </c>
    </row>
    <row r="16" spans="1:12">
      <c r="A16" s="1">
        <v>32171</v>
      </c>
      <c r="B16">
        <v>2.5270000000000001</v>
      </c>
      <c r="C16">
        <f t="shared" si="0"/>
        <v>-0.95476828042420714</v>
      </c>
      <c r="D16">
        <f>+B16/B4-1</f>
        <v>-0.15822784810126567</v>
      </c>
      <c r="I16" s="71">
        <v>33603</v>
      </c>
      <c r="J16">
        <v>17.61</v>
      </c>
      <c r="K16">
        <v>19.12</v>
      </c>
      <c r="L16">
        <f t="shared" si="1"/>
        <v>0.92102510460251041</v>
      </c>
    </row>
    <row r="17" spans="1:12">
      <c r="A17" s="1">
        <v>32202</v>
      </c>
      <c r="B17">
        <v>3.1629999999999998</v>
      </c>
      <c r="C17">
        <f t="shared" si="0"/>
        <v>-0.89673380259655588</v>
      </c>
      <c r="D17">
        <f t="shared" ref="D17:D80" si="2">+B17/B5-1</f>
        <v>0.15522279035792552</v>
      </c>
      <c r="I17" s="71">
        <v>33634</v>
      </c>
      <c r="J17">
        <v>18.149999999999999</v>
      </c>
      <c r="K17">
        <v>18.899999999999999</v>
      </c>
      <c r="L17">
        <f t="shared" si="1"/>
        <v>0.96031746031746035</v>
      </c>
    </row>
    <row r="18" spans="1:12">
      <c r="A18" s="1">
        <v>32233</v>
      </c>
      <c r="B18">
        <v>3.2069999999999999</v>
      </c>
      <c r="C18">
        <f t="shared" si="0"/>
        <v>-0.89271883872168678</v>
      </c>
      <c r="D18">
        <f t="shared" si="2"/>
        <v>2.5911708253358867E-2</v>
      </c>
      <c r="I18" s="71">
        <v>33662</v>
      </c>
      <c r="J18">
        <v>17.55</v>
      </c>
      <c r="K18">
        <v>18.68</v>
      </c>
      <c r="L18">
        <f t="shared" si="1"/>
        <v>0.93950749464668104</v>
      </c>
    </row>
    <row r="19" spans="1:12">
      <c r="A19" s="1">
        <v>32262</v>
      </c>
      <c r="B19">
        <v>3.2330000000000001</v>
      </c>
      <c r="C19">
        <f t="shared" si="0"/>
        <v>-0.89034636006835521</v>
      </c>
      <c r="D19">
        <f t="shared" si="2"/>
        <v>0.1769202766654534</v>
      </c>
      <c r="I19" s="71">
        <v>33694</v>
      </c>
      <c r="J19">
        <v>18.14</v>
      </c>
      <c r="K19">
        <v>19.440000000000001</v>
      </c>
      <c r="L19">
        <f t="shared" si="1"/>
        <v>0.9331275720164609</v>
      </c>
    </row>
    <row r="20" spans="1:12">
      <c r="A20" s="1">
        <v>32294</v>
      </c>
      <c r="B20">
        <v>3.504</v>
      </c>
      <c r="C20">
        <f t="shared" si="0"/>
        <v>-0.86561783256632141</v>
      </c>
      <c r="D20">
        <f t="shared" si="2"/>
        <v>0.17662860980523831</v>
      </c>
      <c r="I20" s="71">
        <v>33724</v>
      </c>
      <c r="J20">
        <v>19.66</v>
      </c>
      <c r="K20">
        <v>20.85</v>
      </c>
      <c r="L20">
        <f t="shared" si="1"/>
        <v>0.94292565947242202</v>
      </c>
    </row>
    <row r="21" spans="1:12">
      <c r="A21" s="1">
        <v>32324</v>
      </c>
      <c r="B21">
        <v>4.048</v>
      </c>
      <c r="C21">
        <f t="shared" si="0"/>
        <v>-0.8159782792043051</v>
      </c>
      <c r="D21">
        <f t="shared" si="2"/>
        <v>0.51270553064275037</v>
      </c>
      <c r="I21" s="71">
        <v>33753</v>
      </c>
      <c r="J21">
        <v>20.79</v>
      </c>
      <c r="K21">
        <v>22.11</v>
      </c>
      <c r="L21">
        <f t="shared" si="1"/>
        <v>0.94029850746268651</v>
      </c>
    </row>
    <row r="22" spans="1:12">
      <c r="A22" s="1">
        <v>32353</v>
      </c>
      <c r="B22">
        <v>3.48</v>
      </c>
      <c r="C22">
        <f t="shared" si="0"/>
        <v>-0.86780781286170439</v>
      </c>
      <c r="D22">
        <f t="shared" si="2"/>
        <v>0.99655765920826145</v>
      </c>
      <c r="I22" s="71">
        <v>33785</v>
      </c>
      <c r="J22">
        <v>20.41</v>
      </c>
      <c r="K22">
        <v>21.6</v>
      </c>
      <c r="L22">
        <f t="shared" si="1"/>
        <v>0.94490740740740731</v>
      </c>
    </row>
    <row r="23" spans="1:12">
      <c r="A23" s="1">
        <v>32386</v>
      </c>
      <c r="B23">
        <v>3.3029999999999999</v>
      </c>
      <c r="C23">
        <f t="shared" si="0"/>
        <v>-0.88395891754015454</v>
      </c>
      <c r="D23">
        <f t="shared" si="2"/>
        <v>0.97429766885833824</v>
      </c>
      <c r="I23" s="71">
        <v>33816</v>
      </c>
      <c r="J23">
        <v>20.47</v>
      </c>
      <c r="K23">
        <v>21.87</v>
      </c>
      <c r="L23">
        <f t="shared" si="1"/>
        <v>0.93598536808413346</v>
      </c>
    </row>
    <row r="24" spans="1:12">
      <c r="A24" s="1">
        <v>32416</v>
      </c>
      <c r="B24">
        <v>3.8769999999999998</v>
      </c>
      <c r="C24">
        <f t="shared" si="0"/>
        <v>-0.8315818888089096</v>
      </c>
      <c r="D24">
        <f t="shared" si="2"/>
        <v>0.72925958965209614</v>
      </c>
      <c r="I24" s="71">
        <v>33847</v>
      </c>
      <c r="J24">
        <v>19.87</v>
      </c>
      <c r="K24">
        <v>21.48</v>
      </c>
      <c r="L24">
        <f t="shared" si="1"/>
        <v>0.92504655493482313</v>
      </c>
    </row>
    <row r="25" spans="1:12">
      <c r="A25" s="1">
        <v>32447</v>
      </c>
      <c r="B25">
        <v>4.8170000000000002</v>
      </c>
      <c r="C25">
        <f t="shared" si="0"/>
        <v>-0.74580766057307246</v>
      </c>
      <c r="D25">
        <f t="shared" si="2"/>
        <v>0.7478229317851961</v>
      </c>
      <c r="I25" s="71">
        <v>33877</v>
      </c>
      <c r="J25">
        <v>20.34</v>
      </c>
      <c r="K25">
        <v>21.71</v>
      </c>
      <c r="L25">
        <f t="shared" si="1"/>
        <v>0.93689543988945179</v>
      </c>
    </row>
    <row r="26" spans="1:12">
      <c r="A26" s="1">
        <v>32477</v>
      </c>
      <c r="B26">
        <v>4.1120000000000001</v>
      </c>
      <c r="C26">
        <f t="shared" si="0"/>
        <v>-0.8101383317499502</v>
      </c>
      <c r="D26">
        <f t="shared" si="2"/>
        <v>0.48662328271872735</v>
      </c>
      <c r="I26" s="71">
        <v>33907</v>
      </c>
      <c r="J26">
        <v>19.45</v>
      </c>
      <c r="K26">
        <v>20.62</v>
      </c>
      <c r="L26">
        <f t="shared" si="1"/>
        <v>0.94325897187196883</v>
      </c>
    </row>
    <row r="27" spans="1:12">
      <c r="A27" s="1">
        <v>32507</v>
      </c>
      <c r="B27">
        <v>3.2770000000000001</v>
      </c>
      <c r="C27">
        <f t="shared" si="0"/>
        <v>-0.88633139619348622</v>
      </c>
      <c r="D27">
        <f t="shared" si="2"/>
        <v>0.27609034267912769</v>
      </c>
      <c r="I27" s="71">
        <v>33938</v>
      </c>
      <c r="J27">
        <v>18.84</v>
      </c>
      <c r="K27">
        <v>19.89</v>
      </c>
      <c r="L27">
        <f t="shared" si="1"/>
        <v>0.947209653092006</v>
      </c>
    </row>
    <row r="28" spans="1:12">
      <c r="A28" s="1">
        <v>32539</v>
      </c>
      <c r="B28">
        <v>3.407</v>
      </c>
      <c r="C28">
        <f t="shared" si="0"/>
        <v>-0.87446900292682794</v>
      </c>
      <c r="D28">
        <f t="shared" si="2"/>
        <v>0.34823901859912931</v>
      </c>
      <c r="I28" s="71">
        <v>33969</v>
      </c>
      <c r="J28">
        <v>18.29</v>
      </c>
      <c r="K28">
        <v>19.5</v>
      </c>
      <c r="L28">
        <f t="shared" si="1"/>
        <v>0.93794871794871792</v>
      </c>
    </row>
    <row r="29" spans="1:12">
      <c r="A29" s="1">
        <v>32567</v>
      </c>
      <c r="B29">
        <v>3.3159999999999998</v>
      </c>
      <c r="C29">
        <f t="shared" si="0"/>
        <v>-0.88277267821348882</v>
      </c>
      <c r="D29">
        <f t="shared" si="2"/>
        <v>4.8371798925071152E-2</v>
      </c>
      <c r="I29" s="71">
        <v>33998</v>
      </c>
      <c r="J29">
        <v>18.47</v>
      </c>
      <c r="K29">
        <v>20.260000000000002</v>
      </c>
      <c r="L29">
        <f t="shared" si="1"/>
        <v>0.91164856860809462</v>
      </c>
    </row>
    <row r="30" spans="1:12">
      <c r="A30" s="1">
        <v>32598</v>
      </c>
      <c r="B30">
        <v>6.0330000000000004</v>
      </c>
      <c r="C30">
        <f t="shared" si="0"/>
        <v>-0.63484865894033016</v>
      </c>
      <c r="D30">
        <f t="shared" si="2"/>
        <v>0.88119738072965403</v>
      </c>
      <c r="I30" s="71">
        <v>34026</v>
      </c>
      <c r="J30">
        <v>18.920000000000002</v>
      </c>
      <c r="K30">
        <v>20.6</v>
      </c>
      <c r="L30">
        <f t="shared" si="1"/>
        <v>0.91844660194174754</v>
      </c>
    </row>
    <row r="31" spans="1:12">
      <c r="A31" s="1">
        <v>32626</v>
      </c>
      <c r="B31">
        <v>6.4889999999999999</v>
      </c>
      <c r="C31">
        <f t="shared" si="0"/>
        <v>-0.59323903332805183</v>
      </c>
      <c r="D31">
        <f t="shared" si="2"/>
        <v>1.0071141354778841</v>
      </c>
      <c r="I31" s="71">
        <v>34059</v>
      </c>
      <c r="J31">
        <v>18.899999999999999</v>
      </c>
      <c r="K31">
        <v>20.440000000000001</v>
      </c>
      <c r="L31">
        <f t="shared" si="1"/>
        <v>0.92465753424657526</v>
      </c>
    </row>
    <row r="32" spans="1:12">
      <c r="A32" s="1">
        <v>32659</v>
      </c>
      <c r="B32">
        <v>4.8600000000000003</v>
      </c>
      <c r="C32">
        <f t="shared" si="0"/>
        <v>-0.74188394587717787</v>
      </c>
      <c r="D32">
        <f t="shared" si="2"/>
        <v>0.38698630136986312</v>
      </c>
      <c r="I32" s="71">
        <v>34089</v>
      </c>
      <c r="J32">
        <v>19.149999999999999</v>
      </c>
      <c r="K32">
        <v>20.53</v>
      </c>
      <c r="L32">
        <f t="shared" si="1"/>
        <v>0.93278129566488055</v>
      </c>
    </row>
    <row r="33" spans="1:12">
      <c r="A33" s="1">
        <v>32689</v>
      </c>
      <c r="B33">
        <v>2.89</v>
      </c>
      <c r="C33">
        <f t="shared" si="0"/>
        <v>-0.92164482845653828</v>
      </c>
      <c r="D33">
        <f t="shared" si="2"/>
        <v>-0.28606719367588929</v>
      </c>
      <c r="I33" s="71">
        <v>34120</v>
      </c>
      <c r="J33">
        <v>18.600000000000001</v>
      </c>
      <c r="K33">
        <v>20.02</v>
      </c>
      <c r="L33">
        <f t="shared" si="1"/>
        <v>0.92907092907092914</v>
      </c>
    </row>
    <row r="34" spans="1:12">
      <c r="A34" s="1">
        <v>32720</v>
      </c>
      <c r="B34">
        <v>3.3490000000000002</v>
      </c>
      <c r="C34">
        <f t="shared" si="0"/>
        <v>-0.87976145530733707</v>
      </c>
      <c r="D34">
        <f t="shared" si="2"/>
        <v>-3.7643678160919514E-2</v>
      </c>
      <c r="I34" s="71">
        <v>34150</v>
      </c>
      <c r="J34">
        <v>17.510000000000002</v>
      </c>
      <c r="K34">
        <v>18.850000000000001</v>
      </c>
      <c r="L34">
        <f t="shared" si="1"/>
        <v>0.92891246684350137</v>
      </c>
    </row>
    <row r="35" spans="1:12">
      <c r="A35" s="1">
        <v>32751</v>
      </c>
      <c r="B35">
        <v>3.758</v>
      </c>
      <c r="C35">
        <f t="shared" si="0"/>
        <v>-0.84244054110685063</v>
      </c>
      <c r="D35">
        <f t="shared" si="2"/>
        <v>0.13775355737208606</v>
      </c>
      <c r="I35" s="71">
        <v>34180</v>
      </c>
      <c r="J35">
        <v>16.75</v>
      </c>
      <c r="K35">
        <v>17.88</v>
      </c>
      <c r="L35">
        <f t="shared" si="1"/>
        <v>0.93680089485458617</v>
      </c>
    </row>
    <row r="36" spans="1:12">
      <c r="A36" s="1">
        <v>32780</v>
      </c>
      <c r="B36">
        <v>4.5659999999999998</v>
      </c>
      <c r="C36">
        <f t="shared" si="0"/>
        <v>-0.76871120449562058</v>
      </c>
      <c r="D36">
        <f t="shared" si="2"/>
        <v>0.17771472788238341</v>
      </c>
      <c r="I36" s="71">
        <v>34212</v>
      </c>
      <c r="J36">
        <v>17.079999999999998</v>
      </c>
      <c r="K36">
        <v>18.29</v>
      </c>
      <c r="L36">
        <f t="shared" si="1"/>
        <v>0.9338436303991251</v>
      </c>
    </row>
    <row r="37" spans="1:12">
      <c r="A37" s="1">
        <v>32812</v>
      </c>
      <c r="B37">
        <v>3.1589999999999998</v>
      </c>
      <c r="C37">
        <f t="shared" si="0"/>
        <v>-0.89709879931245318</v>
      </c>
      <c r="D37">
        <f t="shared" si="2"/>
        <v>-0.344197633381773</v>
      </c>
      <c r="I37" s="71">
        <v>34242</v>
      </c>
      <c r="J37">
        <v>17.43</v>
      </c>
      <c r="K37">
        <v>18.79</v>
      </c>
      <c r="L37">
        <f t="shared" si="1"/>
        <v>0.92762107503991487</v>
      </c>
    </row>
    <row r="38" spans="1:12">
      <c r="A38" s="1">
        <v>32842</v>
      </c>
      <c r="B38">
        <v>3.141</v>
      </c>
      <c r="C38">
        <f t="shared" si="0"/>
        <v>-0.89874128453399038</v>
      </c>
      <c r="D38">
        <f t="shared" si="2"/>
        <v>-0.23613813229571989</v>
      </c>
      <c r="I38" s="71">
        <v>34271</v>
      </c>
      <c r="J38">
        <v>15.8</v>
      </c>
      <c r="K38">
        <v>16.920000000000002</v>
      </c>
      <c r="L38">
        <f t="shared" si="1"/>
        <v>0.93380614657210392</v>
      </c>
    </row>
    <row r="39" spans="1:12">
      <c r="A39" s="1">
        <v>32871</v>
      </c>
      <c r="B39">
        <v>6.0049999999999999</v>
      </c>
      <c r="C39">
        <f t="shared" si="0"/>
        <v>-0.63740363595161043</v>
      </c>
      <c r="D39">
        <f t="shared" si="2"/>
        <v>0.83246872139151651</v>
      </c>
      <c r="I39" s="71">
        <v>34303</v>
      </c>
      <c r="J39">
        <v>14.52</v>
      </c>
      <c r="K39">
        <v>15.43</v>
      </c>
      <c r="L39">
        <f t="shared" si="1"/>
        <v>0.94102397926117953</v>
      </c>
    </row>
    <row r="40" spans="1:12">
      <c r="A40" s="1">
        <v>32904</v>
      </c>
      <c r="B40">
        <v>2.9089999999999998</v>
      </c>
      <c r="C40">
        <f t="shared" si="0"/>
        <v>-0.91991109405602678</v>
      </c>
      <c r="D40">
        <f t="shared" si="2"/>
        <v>-0.14616965071910781</v>
      </c>
      <c r="I40" s="71">
        <v>34334</v>
      </c>
      <c r="J40">
        <v>13.2</v>
      </c>
      <c r="K40">
        <v>14.17</v>
      </c>
      <c r="L40">
        <f t="shared" si="1"/>
        <v>0.93154551870148194</v>
      </c>
    </row>
    <row r="41" spans="1:12">
      <c r="A41" s="1">
        <v>32932</v>
      </c>
      <c r="B41">
        <v>2.6859999999999999</v>
      </c>
      <c r="C41">
        <f t="shared" si="0"/>
        <v>-0.94025966096729441</v>
      </c>
      <c r="D41">
        <f t="shared" si="2"/>
        <v>-0.1899879372738239</v>
      </c>
      <c r="I41" s="71">
        <v>34365</v>
      </c>
      <c r="J41">
        <v>14.22</v>
      </c>
      <c r="K41">
        <v>15.19</v>
      </c>
      <c r="L41">
        <f t="shared" si="1"/>
        <v>0.93614219881500993</v>
      </c>
    </row>
    <row r="42" spans="1:12">
      <c r="A42" s="1">
        <v>32962</v>
      </c>
      <c r="B42">
        <v>5.6280000000000001</v>
      </c>
      <c r="C42">
        <f t="shared" si="0"/>
        <v>-0.67180457642491953</v>
      </c>
      <c r="D42">
        <f t="shared" si="2"/>
        <v>-6.7130780706116444E-2</v>
      </c>
      <c r="I42" s="71">
        <v>34393</v>
      </c>
      <c r="J42">
        <v>13.35</v>
      </c>
      <c r="K42">
        <v>14.48</v>
      </c>
      <c r="L42">
        <f t="shared" si="1"/>
        <v>0.92196132596685076</v>
      </c>
    </row>
    <row r="43" spans="1:12">
      <c r="A43" s="1">
        <v>32993</v>
      </c>
      <c r="B43">
        <v>5.4180000000000001</v>
      </c>
      <c r="C43">
        <f t="shared" si="0"/>
        <v>-0.69096690400952143</v>
      </c>
      <c r="D43">
        <f t="shared" si="2"/>
        <v>-0.16504854368932032</v>
      </c>
      <c r="I43" s="71">
        <v>34424</v>
      </c>
      <c r="J43">
        <v>13.25</v>
      </c>
      <c r="K43">
        <v>14.79</v>
      </c>
      <c r="L43">
        <f t="shared" si="1"/>
        <v>0.89587559161595676</v>
      </c>
    </row>
    <row r="44" spans="1:12">
      <c r="A44" s="1">
        <v>33024</v>
      </c>
      <c r="B44">
        <v>6.6619999999999999</v>
      </c>
      <c r="C44">
        <f t="shared" si="0"/>
        <v>-0.57745292536549886</v>
      </c>
      <c r="D44">
        <f t="shared" si="2"/>
        <v>0.37078189300411513</v>
      </c>
      <c r="I44" s="71">
        <v>34453</v>
      </c>
      <c r="J44">
        <v>15.69</v>
      </c>
      <c r="K44">
        <v>16.899999999999999</v>
      </c>
      <c r="L44">
        <f t="shared" si="1"/>
        <v>0.92840236686390543</v>
      </c>
    </row>
    <row r="45" spans="1:12">
      <c r="A45" s="1">
        <v>33053</v>
      </c>
      <c r="B45">
        <v>5.476</v>
      </c>
      <c r="C45">
        <f t="shared" si="0"/>
        <v>-0.6856744516290123</v>
      </c>
      <c r="D45">
        <f t="shared" si="2"/>
        <v>0.89480968858131482</v>
      </c>
      <c r="I45" s="71">
        <v>34485</v>
      </c>
      <c r="J45">
        <v>16.45</v>
      </c>
      <c r="K45">
        <v>18.309999999999999</v>
      </c>
      <c r="L45">
        <f t="shared" si="1"/>
        <v>0.89841616602949215</v>
      </c>
    </row>
    <row r="46" spans="1:12">
      <c r="A46" s="1">
        <v>33085</v>
      </c>
      <c r="B46">
        <v>4.968</v>
      </c>
      <c r="C46">
        <f t="shared" si="0"/>
        <v>-0.73202903454795398</v>
      </c>
      <c r="D46">
        <f t="shared" si="2"/>
        <v>0.48342788892206623</v>
      </c>
      <c r="I46" s="71">
        <v>34515</v>
      </c>
      <c r="J46">
        <v>17.52</v>
      </c>
      <c r="K46">
        <v>19.37</v>
      </c>
      <c r="L46">
        <f t="shared" si="1"/>
        <v>0.90449148167268967</v>
      </c>
    </row>
    <row r="47" spans="1:12">
      <c r="A47" s="1">
        <v>33116</v>
      </c>
      <c r="B47">
        <v>7.5289999999999999</v>
      </c>
      <c r="C47">
        <f t="shared" si="0"/>
        <v>-0.49833988719478539</v>
      </c>
      <c r="D47">
        <f t="shared" si="2"/>
        <v>1.0034592868547101</v>
      </c>
      <c r="I47" s="71">
        <v>34544</v>
      </c>
      <c r="J47">
        <v>18.59</v>
      </c>
      <c r="K47">
        <v>20.3</v>
      </c>
      <c r="L47">
        <f t="shared" si="1"/>
        <v>0.91576354679802952</v>
      </c>
    </row>
    <row r="48" spans="1:12">
      <c r="A48" s="1">
        <v>33144</v>
      </c>
      <c r="B48">
        <v>2.9580000000000002</v>
      </c>
      <c r="C48">
        <f t="shared" si="0"/>
        <v>-0.9154398842862862</v>
      </c>
      <c r="D48">
        <f t="shared" si="2"/>
        <v>-0.35216819973718783</v>
      </c>
      <c r="I48" s="71">
        <v>34577</v>
      </c>
      <c r="J48">
        <v>16.36</v>
      </c>
      <c r="K48">
        <v>17.559999999999999</v>
      </c>
      <c r="L48">
        <f t="shared" si="1"/>
        <v>0.93166287015945337</v>
      </c>
    </row>
    <row r="49" spans="1:12">
      <c r="A49" s="1">
        <v>33177</v>
      </c>
      <c r="B49">
        <v>2.77</v>
      </c>
      <c r="C49">
        <f t="shared" si="0"/>
        <v>-0.93259472993345371</v>
      </c>
      <c r="D49">
        <f t="shared" si="2"/>
        <v>-0.12314023425134535</v>
      </c>
      <c r="I49" s="71">
        <v>34607</v>
      </c>
      <c r="J49">
        <v>17.149999999999999</v>
      </c>
      <c r="K49">
        <v>18.39</v>
      </c>
      <c r="L49">
        <f t="shared" si="1"/>
        <v>0.93257205002718857</v>
      </c>
    </row>
    <row r="50" spans="1:12">
      <c r="A50" s="1">
        <v>33207</v>
      </c>
      <c r="B50">
        <v>5.6260000000000003</v>
      </c>
      <c r="C50">
        <f t="shared" si="0"/>
        <v>-0.67198707478286812</v>
      </c>
      <c r="D50">
        <f t="shared" si="2"/>
        <v>0.79114931550461653</v>
      </c>
      <c r="I50" s="71">
        <v>34638</v>
      </c>
      <c r="J50">
        <v>16.920000000000002</v>
      </c>
      <c r="K50">
        <v>18.190000000000001</v>
      </c>
      <c r="L50">
        <f t="shared" si="1"/>
        <v>0.93018141836173729</v>
      </c>
    </row>
    <row r="51" spans="1:12">
      <c r="A51" s="1">
        <v>33238</v>
      </c>
      <c r="B51">
        <v>2.629</v>
      </c>
      <c r="C51">
        <f t="shared" si="0"/>
        <v>-0.94546086416882924</v>
      </c>
      <c r="D51">
        <f t="shared" si="2"/>
        <v>-0.56219816819317237</v>
      </c>
      <c r="I51" s="71">
        <v>34668</v>
      </c>
      <c r="J51">
        <v>17.11</v>
      </c>
      <c r="K51">
        <v>18.05</v>
      </c>
      <c r="L51">
        <f t="shared" si="1"/>
        <v>0.94792243767313011</v>
      </c>
    </row>
    <row r="52" spans="1:12">
      <c r="A52" s="1">
        <v>33269</v>
      </c>
      <c r="B52">
        <v>4.7380000000000004</v>
      </c>
      <c r="C52">
        <f t="shared" si="0"/>
        <v>-0.75301634571204179</v>
      </c>
      <c r="D52">
        <f t="shared" si="2"/>
        <v>0.62873839807494014</v>
      </c>
      <c r="I52" s="71">
        <v>34698</v>
      </c>
      <c r="J52">
        <v>16.5</v>
      </c>
      <c r="K52">
        <v>17.760000000000002</v>
      </c>
      <c r="L52">
        <f t="shared" si="1"/>
        <v>0.92905405405405395</v>
      </c>
    </row>
    <row r="53" spans="1:12">
      <c r="A53" s="1">
        <v>33297</v>
      </c>
      <c r="B53">
        <v>6.718</v>
      </c>
      <c r="C53">
        <f t="shared" si="0"/>
        <v>-0.57234297134293832</v>
      </c>
      <c r="D53">
        <f t="shared" si="2"/>
        <v>1.5011169024571855</v>
      </c>
      <c r="I53" s="71">
        <v>34730</v>
      </c>
      <c r="J53">
        <v>16.8</v>
      </c>
      <c r="K53">
        <v>18.39</v>
      </c>
      <c r="L53">
        <f t="shared" si="1"/>
        <v>0.91353996737357257</v>
      </c>
    </row>
    <row r="54" spans="1:12">
      <c r="A54" s="1">
        <v>33326</v>
      </c>
      <c r="B54">
        <v>6.9850000000000003</v>
      </c>
      <c r="C54">
        <f t="shared" si="0"/>
        <v>-0.5479794405568017</v>
      </c>
      <c r="D54">
        <f t="shared" si="2"/>
        <v>0.24111584932480468</v>
      </c>
      <c r="I54" s="71">
        <v>34758</v>
      </c>
      <c r="J54">
        <v>16.87</v>
      </c>
      <c r="K54">
        <v>18.489999999999998</v>
      </c>
      <c r="L54">
        <f t="shared" si="1"/>
        <v>0.91238507301243932</v>
      </c>
    </row>
    <row r="55" spans="1:12">
      <c r="A55" s="1">
        <v>33358</v>
      </c>
      <c r="B55">
        <v>5.8369999999999997</v>
      </c>
      <c r="C55">
        <f t="shared" si="0"/>
        <v>-0.65273349801929192</v>
      </c>
      <c r="D55">
        <f t="shared" si="2"/>
        <v>7.7334809892949385E-2</v>
      </c>
      <c r="I55" s="71">
        <v>34789</v>
      </c>
      <c r="J55">
        <v>17.5</v>
      </c>
      <c r="K55">
        <v>19.170000000000002</v>
      </c>
      <c r="L55">
        <f t="shared" si="1"/>
        <v>0.912884715701617</v>
      </c>
    </row>
    <row r="56" spans="1:12">
      <c r="A56" s="1">
        <v>33389</v>
      </c>
      <c r="B56">
        <v>5.4109999999999996</v>
      </c>
      <c r="C56">
        <f t="shared" si="0"/>
        <v>-0.6916056482623415</v>
      </c>
      <c r="D56">
        <f t="shared" si="2"/>
        <v>-0.18778144701290911</v>
      </c>
      <c r="I56" s="71">
        <v>34817</v>
      </c>
      <c r="J56">
        <v>19.059999999999999</v>
      </c>
      <c r="K56">
        <v>20.38</v>
      </c>
      <c r="L56">
        <f t="shared" si="1"/>
        <v>0.93523061825318943</v>
      </c>
    </row>
    <row r="57" spans="1:12">
      <c r="A57" s="1">
        <v>33417</v>
      </c>
      <c r="B57">
        <v>4.6040000000000001</v>
      </c>
      <c r="C57">
        <f t="shared" si="0"/>
        <v>-0.76524373569459736</v>
      </c>
      <c r="D57">
        <f t="shared" si="2"/>
        <v>-0.15924032140248356</v>
      </c>
      <c r="I57" s="71">
        <v>34850</v>
      </c>
      <c r="J57">
        <v>17.7</v>
      </c>
      <c r="K57">
        <v>18.89</v>
      </c>
      <c r="L57">
        <f t="shared" si="1"/>
        <v>0.93700370566437263</v>
      </c>
    </row>
    <row r="58" spans="1:12">
      <c r="A58" s="1">
        <v>33450</v>
      </c>
      <c r="B58">
        <v>5.1050000000000004</v>
      </c>
      <c r="C58">
        <f t="shared" si="0"/>
        <v>-0.71952789702847564</v>
      </c>
      <c r="D58">
        <f t="shared" si="2"/>
        <v>2.7576489533011284E-2</v>
      </c>
      <c r="I58" s="71">
        <v>34880</v>
      </c>
      <c r="J58">
        <v>16.38</v>
      </c>
      <c r="K58">
        <v>17.399999999999999</v>
      </c>
      <c r="L58">
        <f t="shared" si="1"/>
        <v>0.94137931034482758</v>
      </c>
    </row>
    <row r="59" spans="1:12">
      <c r="A59" s="1">
        <v>33480</v>
      </c>
      <c r="B59">
        <v>4.5780000000000003</v>
      </c>
      <c r="C59">
        <f t="shared" si="0"/>
        <v>-0.76761621434792893</v>
      </c>
      <c r="D59">
        <f t="shared" si="2"/>
        <v>-0.39195112232700224</v>
      </c>
      <c r="I59" s="71">
        <v>34911</v>
      </c>
      <c r="J59">
        <v>16.010000000000002</v>
      </c>
      <c r="K59">
        <v>17.559999999999999</v>
      </c>
      <c r="L59">
        <f t="shared" si="1"/>
        <v>0.91173120728929402</v>
      </c>
    </row>
    <row r="60" spans="1:12">
      <c r="A60" s="1">
        <v>33511</v>
      </c>
      <c r="B60">
        <v>4.0279999999999996</v>
      </c>
      <c r="C60">
        <f t="shared" si="0"/>
        <v>-0.81780326278379112</v>
      </c>
      <c r="D60">
        <f t="shared" si="2"/>
        <v>0.36173089925625401</v>
      </c>
      <c r="I60" s="71">
        <v>34942</v>
      </c>
      <c r="J60">
        <v>16.25</v>
      </c>
      <c r="K60">
        <v>17.84</v>
      </c>
      <c r="L60">
        <f t="shared" si="1"/>
        <v>0.9108744394618834</v>
      </c>
    </row>
    <row r="61" spans="1:12">
      <c r="A61" s="1">
        <v>33542</v>
      </c>
      <c r="B61">
        <v>4.4749999999999996</v>
      </c>
      <c r="C61">
        <f t="shared" si="0"/>
        <v>-0.77701487978228134</v>
      </c>
      <c r="D61">
        <f t="shared" si="2"/>
        <v>0.61552346570397098</v>
      </c>
      <c r="I61" s="71">
        <v>34971</v>
      </c>
      <c r="J61">
        <v>16.12</v>
      </c>
      <c r="K61">
        <v>17.54</v>
      </c>
      <c r="L61">
        <f t="shared" si="1"/>
        <v>0.91904218928164205</v>
      </c>
    </row>
    <row r="62" spans="1:12">
      <c r="A62" s="1">
        <v>33571</v>
      </c>
      <c r="B62">
        <v>4.0519999999999996</v>
      </c>
      <c r="C62">
        <f t="shared" si="0"/>
        <v>-0.81561328248840792</v>
      </c>
      <c r="D62">
        <f t="shared" si="2"/>
        <v>-0.27977248489157491</v>
      </c>
      <c r="I62" s="71">
        <v>35003</v>
      </c>
      <c r="J62">
        <v>16.329999999999998</v>
      </c>
      <c r="K62">
        <v>17.64</v>
      </c>
      <c r="L62">
        <f t="shared" si="1"/>
        <v>0.92573696145124706</v>
      </c>
    </row>
    <row r="63" spans="1:12">
      <c r="A63" s="1">
        <v>33603</v>
      </c>
      <c r="B63">
        <v>3.2210000000000001</v>
      </c>
      <c r="C63">
        <f t="shared" si="0"/>
        <v>-0.89144135021604676</v>
      </c>
      <c r="D63">
        <f t="shared" si="2"/>
        <v>0.22518067706352229</v>
      </c>
      <c r="I63" s="71">
        <v>35033</v>
      </c>
      <c r="J63">
        <v>17.04</v>
      </c>
      <c r="K63">
        <v>18.18</v>
      </c>
      <c r="L63">
        <f t="shared" si="1"/>
        <v>0.93729372937293731</v>
      </c>
    </row>
    <row r="64" spans="1:12">
      <c r="A64" s="1">
        <v>33634</v>
      </c>
      <c r="B64">
        <v>4.6239999999999997</v>
      </c>
      <c r="C64">
        <f t="shared" si="0"/>
        <v>-0.76341875211511145</v>
      </c>
      <c r="D64">
        <f t="shared" si="2"/>
        <v>-2.4060785141410079E-2</v>
      </c>
      <c r="I64" s="71">
        <v>35062</v>
      </c>
      <c r="J64">
        <v>18.329999999999998</v>
      </c>
      <c r="K64">
        <v>19.55</v>
      </c>
      <c r="L64">
        <f t="shared" si="1"/>
        <v>0.93759590792838865</v>
      </c>
    </row>
    <row r="65" spans="1:12">
      <c r="A65" s="1">
        <v>33662</v>
      </c>
      <c r="B65">
        <v>5.2939999999999996</v>
      </c>
      <c r="C65">
        <f t="shared" si="0"/>
        <v>-0.70228180220233394</v>
      </c>
      <c r="D65">
        <f t="shared" si="2"/>
        <v>-0.2119678475736827</v>
      </c>
      <c r="I65" s="71">
        <v>35095</v>
      </c>
      <c r="J65">
        <v>16.52</v>
      </c>
      <c r="K65">
        <v>17.739999999999998</v>
      </c>
      <c r="L65">
        <f t="shared" si="1"/>
        <v>0.93122886133032701</v>
      </c>
    </row>
    <row r="66" spans="1:12">
      <c r="A66" s="1">
        <v>33694</v>
      </c>
      <c r="B66">
        <v>4.9329999999999998</v>
      </c>
      <c r="C66">
        <f t="shared" si="0"/>
        <v>-0.73522275581205432</v>
      </c>
      <c r="D66">
        <f t="shared" si="2"/>
        <v>-0.29377236936292062</v>
      </c>
      <c r="I66" s="71">
        <v>35124</v>
      </c>
      <c r="J66">
        <v>17.760000000000002</v>
      </c>
      <c r="K66">
        <v>19.54</v>
      </c>
      <c r="L66">
        <f t="shared" si="1"/>
        <v>0.9089048106448312</v>
      </c>
    </row>
    <row r="67" spans="1:12">
      <c r="A67" s="1">
        <v>33724</v>
      </c>
      <c r="B67">
        <v>5.12</v>
      </c>
      <c r="C67">
        <f t="shared" si="0"/>
        <v>-0.71815915934386121</v>
      </c>
      <c r="D67">
        <f t="shared" si="2"/>
        <v>-0.12283707383930098</v>
      </c>
      <c r="I67" s="71">
        <v>35153</v>
      </c>
      <c r="J67">
        <v>19.41</v>
      </c>
      <c r="K67">
        <v>21.47</v>
      </c>
      <c r="L67">
        <f t="shared" si="1"/>
        <v>0.90405216581276204</v>
      </c>
    </row>
    <row r="68" spans="1:12">
      <c r="A68" s="1">
        <v>33753</v>
      </c>
      <c r="B68">
        <v>4.9619999999999997</v>
      </c>
      <c r="C68">
        <f t="shared" si="0"/>
        <v>-0.73257652962179975</v>
      </c>
      <c r="D68">
        <f t="shared" si="2"/>
        <v>-8.2979116614304127E-2</v>
      </c>
      <c r="I68" s="71">
        <v>35185</v>
      </c>
      <c r="J68">
        <v>19.02</v>
      </c>
      <c r="K68">
        <v>21.2</v>
      </c>
      <c r="L68">
        <f t="shared" si="1"/>
        <v>0.89716981132075468</v>
      </c>
    </row>
    <row r="69" spans="1:12">
      <c r="A69" s="1">
        <v>33785</v>
      </c>
      <c r="B69">
        <v>3.9209999999999998</v>
      </c>
      <c r="C69">
        <f t="shared" ref="C69:C132" si="3">+(B69-$A$1)/$B$1</f>
        <v>-0.8275669249340406</v>
      </c>
      <c r="D69">
        <f t="shared" si="2"/>
        <v>-0.148349261511729</v>
      </c>
      <c r="I69" s="71">
        <v>35216</v>
      </c>
      <c r="J69">
        <v>17.8</v>
      </c>
      <c r="K69">
        <v>19.760000000000002</v>
      </c>
      <c r="L69">
        <f t="shared" ref="L69:L132" si="4">+J69/K69</f>
        <v>0.90080971659919029</v>
      </c>
    </row>
    <row r="70" spans="1:12">
      <c r="A70" s="1">
        <v>33816</v>
      </c>
      <c r="B70">
        <v>3.5990000000000002</v>
      </c>
      <c r="C70">
        <f t="shared" si="3"/>
        <v>-0.85694916056376336</v>
      </c>
      <c r="D70">
        <f t="shared" si="2"/>
        <v>-0.29500489715964739</v>
      </c>
      <c r="I70" s="71">
        <v>35244</v>
      </c>
      <c r="J70">
        <v>18.91</v>
      </c>
      <c r="K70">
        <v>20.92</v>
      </c>
      <c r="L70">
        <f t="shared" si="4"/>
        <v>0.90391969407265771</v>
      </c>
    </row>
    <row r="71" spans="1:12">
      <c r="A71" s="1">
        <v>33847</v>
      </c>
      <c r="B71">
        <v>4.0110000000000001</v>
      </c>
      <c r="C71">
        <f t="shared" si="3"/>
        <v>-0.81935449882635403</v>
      </c>
      <c r="D71">
        <f t="shared" si="2"/>
        <v>-0.12385321100917435</v>
      </c>
      <c r="I71" s="71">
        <v>35277</v>
      </c>
      <c r="J71">
        <v>18.899999999999999</v>
      </c>
      <c r="K71">
        <v>20.420000000000002</v>
      </c>
      <c r="L71">
        <f t="shared" si="4"/>
        <v>0.92556317335945137</v>
      </c>
    </row>
    <row r="72" spans="1:12">
      <c r="A72" s="1">
        <v>33877</v>
      </c>
      <c r="B72">
        <v>3.2130000000000001</v>
      </c>
      <c r="C72">
        <f t="shared" si="3"/>
        <v>-0.89217134364784101</v>
      </c>
      <c r="D72">
        <f t="shared" si="2"/>
        <v>-0.20233366434955302</v>
      </c>
      <c r="I72" s="71">
        <v>35307</v>
      </c>
      <c r="J72">
        <v>20.78</v>
      </c>
      <c r="K72">
        <v>22.25</v>
      </c>
      <c r="L72">
        <f t="shared" si="4"/>
        <v>0.93393258426966297</v>
      </c>
    </row>
    <row r="73" spans="1:12">
      <c r="A73" s="1">
        <v>33907</v>
      </c>
      <c r="B73">
        <v>3.6880000000000002</v>
      </c>
      <c r="C73">
        <f t="shared" si="3"/>
        <v>-0.84882798363505108</v>
      </c>
      <c r="D73">
        <f t="shared" si="2"/>
        <v>-0.17586592178770943</v>
      </c>
      <c r="I73" s="71">
        <v>35338</v>
      </c>
      <c r="J73">
        <v>23.21</v>
      </c>
      <c r="K73">
        <v>24.38</v>
      </c>
      <c r="L73">
        <f t="shared" si="4"/>
        <v>0.9520098441345366</v>
      </c>
    </row>
    <row r="74" spans="1:12">
      <c r="A74" s="1">
        <v>33938</v>
      </c>
      <c r="B74">
        <v>3.0409999999999999</v>
      </c>
      <c r="C74">
        <f t="shared" si="3"/>
        <v>-0.9078662024314198</v>
      </c>
      <c r="D74">
        <f t="shared" si="2"/>
        <v>-0.24950641658440276</v>
      </c>
      <c r="I74" s="71">
        <v>35369</v>
      </c>
      <c r="J74">
        <v>22.67</v>
      </c>
      <c r="K74">
        <v>23.35</v>
      </c>
      <c r="L74">
        <f t="shared" si="4"/>
        <v>0.9708779443254818</v>
      </c>
    </row>
    <row r="75" spans="1:12">
      <c r="A75" s="1">
        <v>33969</v>
      </c>
      <c r="B75">
        <v>3.839</v>
      </c>
      <c r="C75">
        <f t="shared" si="3"/>
        <v>-0.8350493576099326</v>
      </c>
      <c r="D75">
        <f t="shared" si="2"/>
        <v>0.19186588016144057</v>
      </c>
      <c r="I75" s="71">
        <v>35398</v>
      </c>
      <c r="J75">
        <v>22.77</v>
      </c>
      <c r="K75">
        <v>23.75</v>
      </c>
      <c r="L75">
        <f t="shared" si="4"/>
        <v>0.95873684210526311</v>
      </c>
    </row>
    <row r="76" spans="1:12">
      <c r="A76" s="1">
        <v>33998</v>
      </c>
      <c r="B76">
        <v>3.7559999999999998</v>
      </c>
      <c r="C76">
        <f t="shared" si="3"/>
        <v>-0.84262303946479911</v>
      </c>
      <c r="D76">
        <f t="shared" si="2"/>
        <v>-0.18771626297577848</v>
      </c>
      <c r="I76" s="71">
        <v>35430</v>
      </c>
      <c r="J76">
        <v>23.81</v>
      </c>
      <c r="K76">
        <v>25.92</v>
      </c>
      <c r="L76">
        <f t="shared" si="4"/>
        <v>0.91859567901234562</v>
      </c>
    </row>
    <row r="77" spans="1:12">
      <c r="A77" s="1">
        <v>34026</v>
      </c>
      <c r="B77">
        <v>3.9350000000000001</v>
      </c>
      <c r="C77">
        <f t="shared" si="3"/>
        <v>-0.82628943642840036</v>
      </c>
      <c r="D77">
        <f t="shared" si="2"/>
        <v>-0.25670570457121267</v>
      </c>
      <c r="I77" s="71">
        <v>35461</v>
      </c>
      <c r="J77">
        <v>22.52</v>
      </c>
      <c r="K77">
        <v>24.15</v>
      </c>
      <c r="L77">
        <f t="shared" si="4"/>
        <v>0.93250517598343685</v>
      </c>
    </row>
    <row r="78" spans="1:12">
      <c r="A78" s="1">
        <v>34059</v>
      </c>
      <c r="B78">
        <v>4.423</v>
      </c>
      <c r="C78">
        <f t="shared" si="3"/>
        <v>-0.78175983708894459</v>
      </c>
      <c r="D78">
        <f t="shared" si="2"/>
        <v>-0.10338536387593755</v>
      </c>
      <c r="I78" s="71">
        <v>35489</v>
      </c>
      <c r="J78">
        <v>18.850000000000001</v>
      </c>
      <c r="K78">
        <v>20.3</v>
      </c>
      <c r="L78">
        <f t="shared" si="4"/>
        <v>0.9285714285714286</v>
      </c>
    </row>
    <row r="79" spans="1:12">
      <c r="A79" s="1">
        <v>34089</v>
      </c>
      <c r="B79">
        <v>4.5049999999999999</v>
      </c>
      <c r="C79">
        <f t="shared" si="3"/>
        <v>-0.77427740441305248</v>
      </c>
      <c r="D79">
        <f t="shared" si="2"/>
        <v>-0.1201171875</v>
      </c>
      <c r="I79" s="71">
        <v>35520</v>
      </c>
      <c r="J79">
        <v>19.38</v>
      </c>
      <c r="K79">
        <v>20.41</v>
      </c>
      <c r="L79">
        <f t="shared" si="4"/>
        <v>0.94953454189122977</v>
      </c>
    </row>
    <row r="80" spans="1:12">
      <c r="A80" s="1">
        <v>34120</v>
      </c>
      <c r="B80">
        <v>3.9660000000000002</v>
      </c>
      <c r="C80">
        <f t="shared" si="3"/>
        <v>-0.82346071188019709</v>
      </c>
      <c r="D80">
        <f t="shared" si="2"/>
        <v>-0.20072551390568316</v>
      </c>
      <c r="I80" s="71">
        <v>35550</v>
      </c>
      <c r="J80">
        <v>18.52</v>
      </c>
      <c r="K80">
        <v>20.21</v>
      </c>
      <c r="L80">
        <f t="shared" si="4"/>
        <v>0.91637803067788215</v>
      </c>
    </row>
    <row r="81" spans="1:12">
      <c r="A81" s="1">
        <v>34150</v>
      </c>
      <c r="B81">
        <v>3.8639999999999999</v>
      </c>
      <c r="C81">
        <f t="shared" si="3"/>
        <v>-0.83276812813557521</v>
      </c>
      <c r="D81">
        <f t="shared" ref="D81:D144" si="5">+B81/B69-1</f>
        <v>-1.4537107880642663E-2</v>
      </c>
      <c r="I81" s="71">
        <v>35580</v>
      </c>
      <c r="J81">
        <v>19.399999999999999</v>
      </c>
      <c r="K81">
        <v>20.88</v>
      </c>
      <c r="L81">
        <f t="shared" si="4"/>
        <v>0.92911877394636011</v>
      </c>
    </row>
    <row r="82" spans="1:12">
      <c r="A82" s="1">
        <v>34180</v>
      </c>
      <c r="B82">
        <v>3.8380000000000001</v>
      </c>
      <c r="C82">
        <f t="shared" si="3"/>
        <v>-0.83514060678890689</v>
      </c>
      <c r="D82">
        <f t="shared" si="5"/>
        <v>6.6407335370936238E-2</v>
      </c>
      <c r="I82" s="71">
        <v>35611</v>
      </c>
      <c r="J82">
        <v>18.510000000000002</v>
      </c>
      <c r="K82">
        <v>19.8</v>
      </c>
      <c r="L82">
        <f t="shared" si="4"/>
        <v>0.93484848484848493</v>
      </c>
    </row>
    <row r="83" spans="1:12">
      <c r="A83" s="1">
        <v>34212</v>
      </c>
      <c r="B83">
        <v>3.903</v>
      </c>
      <c r="C83">
        <f t="shared" si="3"/>
        <v>-0.82920941015557781</v>
      </c>
      <c r="D83">
        <f t="shared" si="5"/>
        <v>-2.6925953627524368E-2</v>
      </c>
      <c r="I83" s="71">
        <v>35642</v>
      </c>
      <c r="J83">
        <v>18.940000000000001</v>
      </c>
      <c r="K83">
        <v>20.14</v>
      </c>
      <c r="L83">
        <f t="shared" si="4"/>
        <v>0.9404170804369415</v>
      </c>
    </row>
    <row r="84" spans="1:12">
      <c r="A84" s="1">
        <v>34242</v>
      </c>
      <c r="B84">
        <v>3.6520000000000001</v>
      </c>
      <c r="C84">
        <f t="shared" si="3"/>
        <v>-0.85211295407812571</v>
      </c>
      <c r="D84">
        <f t="shared" si="5"/>
        <v>0.13663243075007792</v>
      </c>
      <c r="I84" s="71">
        <v>35671</v>
      </c>
      <c r="J84">
        <v>18.510000000000002</v>
      </c>
      <c r="K84">
        <v>19.61</v>
      </c>
      <c r="L84">
        <f t="shared" si="4"/>
        <v>0.94390617032126478</v>
      </c>
    </row>
    <row r="85" spans="1:12">
      <c r="A85" s="1">
        <v>34271</v>
      </c>
      <c r="B85">
        <v>3.657</v>
      </c>
      <c r="C85">
        <f t="shared" si="3"/>
        <v>-0.85165670818325434</v>
      </c>
      <c r="D85">
        <f t="shared" si="5"/>
        <v>-8.4056399132321769E-3</v>
      </c>
      <c r="I85" s="71">
        <v>35703</v>
      </c>
      <c r="J85">
        <v>19.899999999999999</v>
      </c>
      <c r="K85">
        <v>21.18</v>
      </c>
      <c r="L85">
        <f t="shared" si="4"/>
        <v>0.93956562795089704</v>
      </c>
    </row>
    <row r="86" spans="1:12">
      <c r="A86" s="1">
        <v>34303</v>
      </c>
      <c r="B86">
        <v>3.1259999999999999</v>
      </c>
      <c r="C86">
        <f t="shared" si="3"/>
        <v>-0.90011002221860481</v>
      </c>
      <c r="D86">
        <f t="shared" si="5"/>
        <v>2.7951331798750312E-2</v>
      </c>
      <c r="I86" s="71">
        <v>35734</v>
      </c>
      <c r="J86">
        <v>20.02</v>
      </c>
      <c r="K86">
        <v>21.08</v>
      </c>
      <c r="L86">
        <f t="shared" si="4"/>
        <v>0.94971537001897544</v>
      </c>
    </row>
    <row r="87" spans="1:12">
      <c r="A87" s="1">
        <v>34334</v>
      </c>
      <c r="B87">
        <v>3.2629999999999999</v>
      </c>
      <c r="C87">
        <f t="shared" si="3"/>
        <v>-0.88760888469912635</v>
      </c>
      <c r="D87">
        <f t="shared" si="5"/>
        <v>-0.1500390726751758</v>
      </c>
      <c r="I87" s="71">
        <v>35762</v>
      </c>
      <c r="J87">
        <v>18.940000000000001</v>
      </c>
      <c r="K87">
        <v>19.149999999999999</v>
      </c>
      <c r="L87">
        <f t="shared" si="4"/>
        <v>0.98903394255874688</v>
      </c>
    </row>
    <row r="88" spans="1:12">
      <c r="A88" s="1">
        <v>34365</v>
      </c>
      <c r="B88">
        <v>3.8490000000000002</v>
      </c>
      <c r="C88">
        <f t="shared" si="3"/>
        <v>-0.83413686582018975</v>
      </c>
      <c r="D88">
        <f t="shared" si="5"/>
        <v>2.4760383386581486E-2</v>
      </c>
      <c r="I88" s="71">
        <v>35795</v>
      </c>
      <c r="J88">
        <v>16.52</v>
      </c>
      <c r="K88">
        <v>17.64</v>
      </c>
      <c r="L88">
        <f t="shared" si="4"/>
        <v>0.9365079365079364</v>
      </c>
    </row>
    <row r="89" spans="1:12">
      <c r="A89" s="1">
        <v>34393</v>
      </c>
      <c r="B89">
        <v>4.4470000000000001</v>
      </c>
      <c r="C89">
        <f t="shared" si="3"/>
        <v>-0.77956985679356161</v>
      </c>
      <c r="D89">
        <f t="shared" si="5"/>
        <v>0.13011435832274465</v>
      </c>
      <c r="I89" s="71">
        <v>35825</v>
      </c>
      <c r="J89">
        <v>15.96</v>
      </c>
      <c r="K89">
        <v>17.21</v>
      </c>
      <c r="L89">
        <f t="shared" si="4"/>
        <v>0.9273678094131319</v>
      </c>
    </row>
    <row r="90" spans="1:12">
      <c r="A90" s="1">
        <v>34424</v>
      </c>
      <c r="B90">
        <v>4.66</v>
      </c>
      <c r="C90">
        <f t="shared" si="3"/>
        <v>-0.76013378167203671</v>
      </c>
      <c r="D90">
        <f t="shared" si="5"/>
        <v>5.3583540583314493E-2</v>
      </c>
      <c r="I90" s="71">
        <v>35853</v>
      </c>
      <c r="J90">
        <v>14.17</v>
      </c>
      <c r="K90">
        <v>15.44</v>
      </c>
      <c r="L90">
        <f t="shared" si="4"/>
        <v>0.91774611398963735</v>
      </c>
    </row>
    <row r="91" spans="1:12">
      <c r="A91" s="1">
        <v>34453</v>
      </c>
      <c r="B91">
        <v>3.69</v>
      </c>
      <c r="C91">
        <f t="shared" si="3"/>
        <v>-0.8486454852771026</v>
      </c>
      <c r="D91">
        <f t="shared" si="5"/>
        <v>-0.18091009988901219</v>
      </c>
      <c r="I91" s="71">
        <v>35885</v>
      </c>
      <c r="J91">
        <v>14.26</v>
      </c>
      <c r="K91">
        <v>15.61</v>
      </c>
      <c r="L91">
        <f t="shared" si="4"/>
        <v>0.91351697629724538</v>
      </c>
    </row>
    <row r="92" spans="1:12">
      <c r="A92" s="1">
        <v>34485</v>
      </c>
      <c r="B92">
        <v>3.6070000000000002</v>
      </c>
      <c r="C92">
        <f t="shared" si="3"/>
        <v>-0.85621916713196911</v>
      </c>
      <c r="D92">
        <f t="shared" si="5"/>
        <v>-9.051941502773575E-2</v>
      </c>
      <c r="I92" s="71">
        <v>35915</v>
      </c>
      <c r="J92">
        <v>14.46</v>
      </c>
      <c r="K92">
        <v>15.39</v>
      </c>
      <c r="L92">
        <f t="shared" si="4"/>
        <v>0.93957115009746595</v>
      </c>
    </row>
    <row r="93" spans="1:12">
      <c r="A93" s="1">
        <v>34515</v>
      </c>
      <c r="B93">
        <v>2.7080000000000002</v>
      </c>
      <c r="C93">
        <f t="shared" si="3"/>
        <v>-0.93825217902985991</v>
      </c>
      <c r="D93">
        <f t="shared" si="5"/>
        <v>-0.29917184265010344</v>
      </c>
      <c r="I93" s="71">
        <v>35944</v>
      </c>
      <c r="J93">
        <v>14.37</v>
      </c>
      <c r="K93">
        <v>15.2</v>
      </c>
      <c r="L93">
        <f t="shared" si="4"/>
        <v>0.94539473684210529</v>
      </c>
    </row>
    <row r="94" spans="1:12">
      <c r="A94" s="1">
        <v>34544</v>
      </c>
      <c r="B94">
        <v>3.5939999999999999</v>
      </c>
      <c r="C94">
        <f t="shared" si="3"/>
        <v>-0.85740540645863494</v>
      </c>
      <c r="D94">
        <f t="shared" si="5"/>
        <v>-6.3574778530484655E-2</v>
      </c>
      <c r="I94" s="71">
        <v>35976</v>
      </c>
      <c r="J94">
        <v>13.38</v>
      </c>
      <c r="K94">
        <v>14.18</v>
      </c>
      <c r="L94">
        <f t="shared" si="4"/>
        <v>0.94358251057827935</v>
      </c>
    </row>
    <row r="95" spans="1:12">
      <c r="A95" s="1">
        <v>34577</v>
      </c>
      <c r="B95">
        <v>3.1150000000000002</v>
      </c>
      <c r="C95">
        <f t="shared" si="3"/>
        <v>-0.90111376318732195</v>
      </c>
      <c r="D95">
        <f t="shared" si="5"/>
        <v>-0.20189597745324106</v>
      </c>
      <c r="I95" s="71">
        <v>36007</v>
      </c>
      <c r="J95">
        <v>13.09</v>
      </c>
      <c r="K95">
        <v>14.21</v>
      </c>
      <c r="L95">
        <f t="shared" si="4"/>
        <v>0.9211822660098522</v>
      </c>
    </row>
    <row r="96" spans="1:12">
      <c r="A96" s="1">
        <v>34607</v>
      </c>
      <c r="B96">
        <v>1.9970000000000001</v>
      </c>
      <c r="C96">
        <f t="shared" si="3"/>
        <v>-1.0031303452805835</v>
      </c>
      <c r="D96">
        <f t="shared" si="5"/>
        <v>-0.45317634173055854</v>
      </c>
      <c r="I96" s="71">
        <v>36038</v>
      </c>
      <c r="J96">
        <v>12.56</v>
      </c>
      <c r="K96">
        <v>13.34</v>
      </c>
      <c r="L96">
        <f t="shared" si="4"/>
        <v>0.94152923538230893</v>
      </c>
    </row>
    <row r="97" spans="1:12">
      <c r="A97" s="1">
        <v>34638</v>
      </c>
      <c r="B97">
        <v>5.2069999999999999</v>
      </c>
      <c r="C97">
        <f t="shared" si="3"/>
        <v>-0.71022048077309763</v>
      </c>
      <c r="D97">
        <f t="shared" si="5"/>
        <v>0.42384468143286846</v>
      </c>
      <c r="I97" s="71">
        <v>36068</v>
      </c>
      <c r="J97">
        <v>14.68</v>
      </c>
      <c r="K97">
        <v>16.14</v>
      </c>
      <c r="L97">
        <f t="shared" si="4"/>
        <v>0.90954151177199505</v>
      </c>
    </row>
    <row r="98" spans="1:12">
      <c r="A98" s="1">
        <v>34668</v>
      </c>
      <c r="B98">
        <v>4.3040000000000003</v>
      </c>
      <c r="C98">
        <f t="shared" si="3"/>
        <v>-0.79261848938688562</v>
      </c>
      <c r="D98">
        <f t="shared" si="5"/>
        <v>0.37683941138835597</v>
      </c>
      <c r="I98" s="71">
        <v>36098</v>
      </c>
      <c r="J98">
        <v>13.22</v>
      </c>
      <c r="K98">
        <v>14.42</v>
      </c>
      <c r="L98">
        <f t="shared" si="4"/>
        <v>0.91678224687933429</v>
      </c>
    </row>
    <row r="99" spans="1:12">
      <c r="A99" s="1">
        <v>34698</v>
      </c>
      <c r="B99">
        <v>4.4710000000000001</v>
      </c>
      <c r="C99">
        <f t="shared" si="3"/>
        <v>-0.77737987649817841</v>
      </c>
      <c r="D99">
        <f t="shared" si="5"/>
        <v>0.37021146184492815</v>
      </c>
      <c r="I99" s="71">
        <v>36129</v>
      </c>
      <c r="J99">
        <v>10.46</v>
      </c>
      <c r="K99">
        <v>11.22</v>
      </c>
      <c r="L99">
        <f t="shared" si="4"/>
        <v>0.93226381461675578</v>
      </c>
    </row>
    <row r="100" spans="1:12">
      <c r="A100" s="1">
        <v>34730</v>
      </c>
      <c r="B100">
        <v>4.0670000000000002</v>
      </c>
      <c r="C100">
        <f t="shared" si="3"/>
        <v>-0.81424454480379349</v>
      </c>
      <c r="D100">
        <f t="shared" si="5"/>
        <v>5.663808781501678E-2</v>
      </c>
      <c r="I100" s="71">
        <v>36160</v>
      </c>
      <c r="J100">
        <v>10.53</v>
      </c>
      <c r="K100">
        <v>12.05</v>
      </c>
      <c r="L100">
        <f t="shared" si="4"/>
        <v>0.87385892116182562</v>
      </c>
    </row>
    <row r="101" spans="1:12">
      <c r="A101" s="1">
        <v>34758</v>
      </c>
      <c r="B101">
        <v>4.5179999999999998</v>
      </c>
      <c r="C101">
        <f t="shared" si="3"/>
        <v>-0.77309116508638653</v>
      </c>
      <c r="D101">
        <f t="shared" si="5"/>
        <v>1.5965819653699143E-2</v>
      </c>
      <c r="I101" s="71">
        <v>36189</v>
      </c>
      <c r="J101">
        <v>11.35</v>
      </c>
      <c r="K101">
        <v>12.75</v>
      </c>
      <c r="L101">
        <f t="shared" si="4"/>
        <v>0.8901960784313725</v>
      </c>
    </row>
    <row r="102" spans="1:12">
      <c r="A102" s="1">
        <v>34789</v>
      </c>
      <c r="B102">
        <v>3.798</v>
      </c>
      <c r="C102">
        <f t="shared" si="3"/>
        <v>-0.8387905739478787</v>
      </c>
      <c r="D102">
        <f t="shared" si="5"/>
        <v>-0.18497854077253217</v>
      </c>
      <c r="I102" s="71">
        <v>36217</v>
      </c>
      <c r="J102">
        <v>10.88</v>
      </c>
      <c r="K102">
        <v>12.27</v>
      </c>
      <c r="L102">
        <f t="shared" si="4"/>
        <v>0.88671556642216798</v>
      </c>
    </row>
    <row r="103" spans="1:12">
      <c r="A103" s="1">
        <v>34817</v>
      </c>
      <c r="B103">
        <v>4.4800000000000004</v>
      </c>
      <c r="C103">
        <f t="shared" si="3"/>
        <v>-0.77655863388740975</v>
      </c>
      <c r="D103">
        <f t="shared" si="5"/>
        <v>0.21409214092140938</v>
      </c>
      <c r="I103" s="71">
        <v>36250</v>
      </c>
      <c r="J103">
        <v>15.24</v>
      </c>
      <c r="K103">
        <v>16.760000000000002</v>
      </c>
      <c r="L103">
        <f t="shared" si="4"/>
        <v>0.90930787589498796</v>
      </c>
    </row>
    <row r="104" spans="1:12">
      <c r="A104" s="1">
        <v>34850</v>
      </c>
      <c r="B104">
        <v>4.83</v>
      </c>
      <c r="C104">
        <f t="shared" si="3"/>
        <v>-0.74462142124640662</v>
      </c>
      <c r="D104">
        <f t="shared" si="5"/>
        <v>0.33906293318547265</v>
      </c>
      <c r="I104" s="71">
        <v>36280</v>
      </c>
      <c r="J104">
        <v>16.57</v>
      </c>
      <c r="K104">
        <v>18.66</v>
      </c>
      <c r="L104">
        <f t="shared" si="4"/>
        <v>0.88799571275455524</v>
      </c>
    </row>
    <row r="105" spans="1:12">
      <c r="A105" s="1">
        <v>34880</v>
      </c>
      <c r="B105">
        <v>4.59</v>
      </c>
      <c r="C105">
        <f t="shared" si="3"/>
        <v>-0.76652122420023738</v>
      </c>
      <c r="D105">
        <f t="shared" si="5"/>
        <v>0.69497784342688318</v>
      </c>
      <c r="I105" s="71">
        <v>36311</v>
      </c>
      <c r="J105">
        <v>15.2</v>
      </c>
      <c r="K105">
        <v>16.84</v>
      </c>
      <c r="L105">
        <f t="shared" si="4"/>
        <v>0.90261282660332542</v>
      </c>
    </row>
    <row r="106" spans="1:12">
      <c r="A106" s="1">
        <v>34911</v>
      </c>
      <c r="B106">
        <v>4.34</v>
      </c>
      <c r="C106">
        <f t="shared" si="3"/>
        <v>-0.7893335189438111</v>
      </c>
      <c r="D106">
        <f t="shared" si="5"/>
        <v>0.2075681691708402</v>
      </c>
      <c r="I106" s="71">
        <v>36341</v>
      </c>
      <c r="J106">
        <v>17.510000000000002</v>
      </c>
      <c r="K106">
        <v>19.29</v>
      </c>
      <c r="L106">
        <f t="shared" si="4"/>
        <v>0.90772420943494048</v>
      </c>
    </row>
    <row r="107" spans="1:12">
      <c r="A107" s="1">
        <v>34942</v>
      </c>
      <c r="B107">
        <v>4.2030000000000003</v>
      </c>
      <c r="C107">
        <f t="shared" si="3"/>
        <v>-0.80183465646328944</v>
      </c>
      <c r="D107">
        <f t="shared" si="5"/>
        <v>0.34927768860353137</v>
      </c>
      <c r="I107" s="71">
        <v>36371</v>
      </c>
      <c r="J107">
        <v>19.37</v>
      </c>
      <c r="K107">
        <v>20.53</v>
      </c>
      <c r="L107">
        <f t="shared" si="4"/>
        <v>0.94349732099366779</v>
      </c>
    </row>
    <row r="108" spans="1:12">
      <c r="A108" s="1">
        <v>34971</v>
      </c>
      <c r="B108">
        <v>3.9369999999999998</v>
      </c>
      <c r="C108">
        <f t="shared" si="3"/>
        <v>-0.82610693807045188</v>
      </c>
      <c r="D108">
        <f t="shared" si="5"/>
        <v>0.9714571857786678</v>
      </c>
      <c r="I108" s="71">
        <v>36403</v>
      </c>
      <c r="J108">
        <v>21.33</v>
      </c>
      <c r="K108">
        <v>22.11</v>
      </c>
      <c r="L108">
        <f t="shared" si="4"/>
        <v>0.96472184531886018</v>
      </c>
    </row>
    <row r="109" spans="1:12">
      <c r="A109" s="1">
        <v>35003</v>
      </c>
      <c r="B109">
        <v>3.5830000000000002</v>
      </c>
      <c r="C109">
        <f t="shared" si="3"/>
        <v>-0.85840914742735208</v>
      </c>
      <c r="D109">
        <f t="shared" si="5"/>
        <v>-0.31188784328788166</v>
      </c>
      <c r="I109" s="71">
        <v>36433</v>
      </c>
      <c r="J109">
        <v>23.58</v>
      </c>
      <c r="K109">
        <v>24.51</v>
      </c>
      <c r="L109">
        <f t="shared" si="4"/>
        <v>0.9620563035495715</v>
      </c>
    </row>
    <row r="110" spans="1:12">
      <c r="A110" s="1">
        <v>35033</v>
      </c>
      <c r="B110">
        <v>4.0199999999999996</v>
      </c>
      <c r="C110">
        <f t="shared" si="3"/>
        <v>-0.81853325621558537</v>
      </c>
      <c r="D110">
        <f t="shared" si="5"/>
        <v>-6.5985130111524293E-2</v>
      </c>
      <c r="I110" s="71">
        <v>36462</v>
      </c>
      <c r="J110">
        <v>21.69</v>
      </c>
      <c r="K110">
        <v>21.75</v>
      </c>
      <c r="L110">
        <f t="shared" si="4"/>
        <v>0.99724137931034484</v>
      </c>
    </row>
    <row r="111" spans="1:12">
      <c r="A111" s="1">
        <v>35062</v>
      </c>
      <c r="B111">
        <v>4.93</v>
      </c>
      <c r="C111">
        <f t="shared" si="3"/>
        <v>-0.7354965033489772</v>
      </c>
      <c r="D111">
        <f t="shared" si="5"/>
        <v>0.10266159695817478</v>
      </c>
      <c r="I111" s="71">
        <v>36494</v>
      </c>
      <c r="J111">
        <v>23.64</v>
      </c>
      <c r="K111">
        <v>24.59</v>
      </c>
      <c r="L111">
        <f t="shared" si="4"/>
        <v>0.96136640910939408</v>
      </c>
    </row>
    <row r="112" spans="1:12">
      <c r="A112" s="1">
        <v>35095</v>
      </c>
      <c r="B112">
        <v>4.5049999999999999</v>
      </c>
      <c r="C112">
        <f t="shared" si="3"/>
        <v>-0.77427740441305248</v>
      </c>
      <c r="D112">
        <f t="shared" si="5"/>
        <v>0.10769609048438644</v>
      </c>
      <c r="I112" s="71">
        <v>36525</v>
      </c>
      <c r="J112">
        <v>25.08</v>
      </c>
      <c r="K112">
        <v>25.6</v>
      </c>
      <c r="L112">
        <f t="shared" si="4"/>
        <v>0.97968749999999993</v>
      </c>
    </row>
    <row r="113" spans="1:12">
      <c r="A113" s="1">
        <v>35124</v>
      </c>
      <c r="B113">
        <v>4.9669999999999996</v>
      </c>
      <c r="C113">
        <f t="shared" si="3"/>
        <v>-0.73212028372692839</v>
      </c>
      <c r="D113">
        <f t="shared" si="5"/>
        <v>9.9380256750774665E-2</v>
      </c>
      <c r="I113" s="71">
        <v>36556</v>
      </c>
      <c r="J113">
        <v>25.97</v>
      </c>
      <c r="K113">
        <v>27.64</v>
      </c>
      <c r="L113">
        <f t="shared" si="4"/>
        <v>0.93958031837916056</v>
      </c>
    </row>
    <row r="114" spans="1:12">
      <c r="A114" s="1">
        <v>35153</v>
      </c>
      <c r="B114">
        <v>4.633</v>
      </c>
      <c r="C114">
        <f t="shared" si="3"/>
        <v>-0.7625975095043428</v>
      </c>
      <c r="D114">
        <f t="shared" si="5"/>
        <v>0.21985255397577674</v>
      </c>
      <c r="I114" s="71">
        <v>36585</v>
      </c>
      <c r="J114">
        <v>28.09</v>
      </c>
      <c r="K114">
        <v>30.43</v>
      </c>
      <c r="L114">
        <f t="shared" si="4"/>
        <v>0.92310220177456459</v>
      </c>
    </row>
    <row r="115" spans="1:12">
      <c r="A115" s="1">
        <v>35185</v>
      </c>
      <c r="B115">
        <v>5.9669999999999996</v>
      </c>
      <c r="C115">
        <f t="shared" si="3"/>
        <v>-0.64087110475263365</v>
      </c>
      <c r="D115">
        <f t="shared" si="5"/>
        <v>0.3319196428571427</v>
      </c>
      <c r="I115" s="71">
        <v>36616</v>
      </c>
      <c r="J115">
        <v>24.77</v>
      </c>
      <c r="K115">
        <v>26.9</v>
      </c>
      <c r="L115">
        <f t="shared" si="4"/>
        <v>0.92081784386617105</v>
      </c>
    </row>
    <row r="116" spans="1:12">
      <c r="A116" s="1">
        <v>35216</v>
      </c>
      <c r="B116">
        <v>3.8479999999999999</v>
      </c>
      <c r="C116">
        <f t="shared" si="3"/>
        <v>-0.83422811499916416</v>
      </c>
      <c r="D116">
        <f t="shared" si="5"/>
        <v>-0.20331262939958594</v>
      </c>
      <c r="I116" s="71">
        <v>36644</v>
      </c>
      <c r="J116">
        <v>23.89</v>
      </c>
      <c r="K116">
        <v>25.74</v>
      </c>
      <c r="L116">
        <f t="shared" si="4"/>
        <v>0.92812742812742821</v>
      </c>
    </row>
    <row r="117" spans="1:12">
      <c r="A117" s="1">
        <v>35244</v>
      </c>
      <c r="B117">
        <v>3.4740000000000002</v>
      </c>
      <c r="C117">
        <f t="shared" si="3"/>
        <v>-0.86835530793555016</v>
      </c>
      <c r="D117">
        <f t="shared" si="5"/>
        <v>-0.2431372549019607</v>
      </c>
      <c r="I117" s="71">
        <v>36677</v>
      </c>
      <c r="J117">
        <v>28.31</v>
      </c>
      <c r="K117">
        <v>29.01</v>
      </c>
      <c r="L117">
        <f t="shared" si="4"/>
        <v>0.97587038952085481</v>
      </c>
    </row>
    <row r="118" spans="1:12">
      <c r="A118" s="1">
        <v>35277</v>
      </c>
      <c r="B118">
        <v>4.37</v>
      </c>
      <c r="C118">
        <f t="shared" si="3"/>
        <v>-0.78659604357458213</v>
      </c>
      <c r="D118">
        <f t="shared" si="5"/>
        <v>6.9124423963133896E-3</v>
      </c>
      <c r="I118" s="71">
        <v>36707</v>
      </c>
      <c r="J118">
        <v>30.57</v>
      </c>
      <c r="K118">
        <v>32.5</v>
      </c>
      <c r="L118">
        <f t="shared" si="4"/>
        <v>0.94061538461538463</v>
      </c>
    </row>
    <row r="119" spans="1:12">
      <c r="A119" s="1">
        <v>35307</v>
      </c>
      <c r="B119">
        <v>3.8380000000000001</v>
      </c>
      <c r="C119">
        <f t="shared" si="3"/>
        <v>-0.83514060678890689</v>
      </c>
      <c r="D119">
        <f t="shared" si="5"/>
        <v>-8.6842731382345995E-2</v>
      </c>
      <c r="I119" s="71">
        <v>36738</v>
      </c>
      <c r="J119">
        <v>26.93</v>
      </c>
      <c r="K119">
        <v>27.43</v>
      </c>
      <c r="L119">
        <f t="shared" si="4"/>
        <v>0.98177178271965004</v>
      </c>
    </row>
    <row r="120" spans="1:12">
      <c r="A120" s="1">
        <v>35338</v>
      </c>
      <c r="B120">
        <v>2.9580000000000002</v>
      </c>
      <c r="C120">
        <f t="shared" si="3"/>
        <v>-0.9154398842862862</v>
      </c>
      <c r="D120">
        <f t="shared" si="5"/>
        <v>-0.24866649733299462</v>
      </c>
      <c r="I120" s="71">
        <v>36769</v>
      </c>
      <c r="J120">
        <v>31.72</v>
      </c>
      <c r="K120">
        <v>33.119999999999997</v>
      </c>
      <c r="L120">
        <f t="shared" si="4"/>
        <v>0.95772946859903385</v>
      </c>
    </row>
    <row r="121" spans="1:12">
      <c r="A121" s="1">
        <v>35369</v>
      </c>
      <c r="B121">
        <v>4.0999999999999996</v>
      </c>
      <c r="C121">
        <f t="shared" si="3"/>
        <v>-0.81123332189764175</v>
      </c>
      <c r="D121">
        <f t="shared" si="5"/>
        <v>0.14429249232486718</v>
      </c>
      <c r="I121" s="71">
        <v>36798</v>
      </c>
      <c r="J121">
        <v>29.84</v>
      </c>
      <c r="K121">
        <v>30.84</v>
      </c>
      <c r="L121">
        <f t="shared" si="4"/>
        <v>0.96757457846952011</v>
      </c>
    </row>
    <row r="122" spans="1:12">
      <c r="A122" s="1">
        <v>35398</v>
      </c>
      <c r="B122">
        <v>4.6100000000000003</v>
      </c>
      <c r="C122">
        <f t="shared" si="3"/>
        <v>-0.76469624062075159</v>
      </c>
      <c r="D122">
        <f t="shared" si="5"/>
        <v>0.14676616915422902</v>
      </c>
      <c r="I122" s="71">
        <v>36830</v>
      </c>
      <c r="J122">
        <v>30.76</v>
      </c>
      <c r="K122">
        <v>32.700000000000003</v>
      </c>
      <c r="L122">
        <f t="shared" si="4"/>
        <v>0.94067278287461775</v>
      </c>
    </row>
    <row r="123" spans="1:12">
      <c r="A123" s="1">
        <v>35430</v>
      </c>
      <c r="B123">
        <v>4.0019999999999998</v>
      </c>
      <c r="C123">
        <f t="shared" si="3"/>
        <v>-0.8201757414371228</v>
      </c>
      <c r="D123">
        <f t="shared" si="5"/>
        <v>-0.18823529411764706</v>
      </c>
      <c r="I123" s="71">
        <v>36860</v>
      </c>
      <c r="J123">
        <v>31.88</v>
      </c>
      <c r="K123">
        <v>33.82</v>
      </c>
      <c r="L123">
        <f t="shared" si="4"/>
        <v>0.94263749260792429</v>
      </c>
    </row>
    <row r="124" spans="1:12">
      <c r="A124" s="1">
        <v>35461</v>
      </c>
      <c r="B124">
        <v>4.2249999999999996</v>
      </c>
      <c r="C124">
        <f t="shared" si="3"/>
        <v>-0.79982717452585494</v>
      </c>
      <c r="D124">
        <f t="shared" si="5"/>
        <v>-6.2153163152053326E-2</v>
      </c>
      <c r="I124" s="71">
        <v>36889</v>
      </c>
      <c r="J124">
        <v>23.87</v>
      </c>
      <c r="K124">
        <v>26.8</v>
      </c>
      <c r="L124">
        <f t="shared" si="4"/>
        <v>0.89067164179104474</v>
      </c>
    </row>
    <row r="125" spans="1:12">
      <c r="A125" s="1">
        <v>35489</v>
      </c>
      <c r="B125">
        <v>4.6980000000000004</v>
      </c>
      <c r="C125">
        <f t="shared" si="3"/>
        <v>-0.75666631287101349</v>
      </c>
      <c r="D125">
        <f t="shared" si="5"/>
        <v>-5.4157439098046933E-2</v>
      </c>
      <c r="I125" s="71">
        <v>36922</v>
      </c>
      <c r="J125">
        <v>26.66</v>
      </c>
      <c r="K125">
        <v>28.66</v>
      </c>
      <c r="L125">
        <f t="shared" si="4"/>
        <v>0.93021632937892529</v>
      </c>
    </row>
    <row r="126" spans="1:12">
      <c r="A126" s="1">
        <v>35520</v>
      </c>
      <c r="B126">
        <v>4.91</v>
      </c>
      <c r="C126">
        <f t="shared" si="3"/>
        <v>-0.73732148692846311</v>
      </c>
      <c r="D126">
        <f t="shared" si="5"/>
        <v>5.9788473990934676E-2</v>
      </c>
      <c r="I126" s="71">
        <v>36950</v>
      </c>
      <c r="J126">
        <v>25.57</v>
      </c>
      <c r="K126">
        <v>27.39</v>
      </c>
      <c r="L126">
        <f t="shared" si="4"/>
        <v>0.93355239138371671</v>
      </c>
    </row>
    <row r="127" spans="1:12">
      <c r="A127" s="1">
        <v>35550</v>
      </c>
      <c r="B127">
        <v>4.9539999999999997</v>
      </c>
      <c r="C127">
        <f t="shared" si="3"/>
        <v>-0.73330652305359412</v>
      </c>
      <c r="D127">
        <f t="shared" si="5"/>
        <v>-0.16976705211999332</v>
      </c>
      <c r="I127" s="71">
        <v>36980</v>
      </c>
      <c r="J127">
        <v>24.74</v>
      </c>
      <c r="K127">
        <v>26.29</v>
      </c>
      <c r="L127">
        <f t="shared" si="4"/>
        <v>0.94104222137694937</v>
      </c>
    </row>
    <row r="128" spans="1:12">
      <c r="A128" s="1">
        <v>35580</v>
      </c>
      <c r="B128">
        <v>4.524</v>
      </c>
      <c r="C128">
        <f t="shared" si="3"/>
        <v>-0.77254367001254076</v>
      </c>
      <c r="D128">
        <f t="shared" si="5"/>
        <v>0.17567567567567566</v>
      </c>
      <c r="I128" s="71">
        <v>37011</v>
      </c>
      <c r="J128">
        <v>27.89</v>
      </c>
      <c r="K128">
        <v>28.46</v>
      </c>
      <c r="L128">
        <f t="shared" si="4"/>
        <v>0.97997189037245258</v>
      </c>
    </row>
    <row r="129" spans="1:12">
      <c r="A129" s="1">
        <v>35611</v>
      </c>
      <c r="B129">
        <v>4.0129999999999999</v>
      </c>
      <c r="C129">
        <f t="shared" si="3"/>
        <v>-0.81917200046840544</v>
      </c>
      <c r="D129">
        <f t="shared" si="5"/>
        <v>0.15515256188831317</v>
      </c>
      <c r="I129" s="71">
        <v>37042</v>
      </c>
      <c r="J129">
        <v>29.34</v>
      </c>
      <c r="K129">
        <v>28.37</v>
      </c>
      <c r="L129">
        <f t="shared" si="4"/>
        <v>1.0341910468805076</v>
      </c>
    </row>
    <row r="130" spans="1:12">
      <c r="A130" s="1">
        <v>35642</v>
      </c>
      <c r="B130">
        <v>5.3109999999999999</v>
      </c>
      <c r="C130">
        <f t="shared" si="3"/>
        <v>-0.70073056615977092</v>
      </c>
      <c r="D130">
        <f t="shared" si="5"/>
        <v>0.21533180778032035</v>
      </c>
      <c r="I130" s="71">
        <v>37071</v>
      </c>
      <c r="J130">
        <v>26.08</v>
      </c>
      <c r="K130">
        <v>26.25</v>
      </c>
      <c r="L130">
        <f t="shared" si="4"/>
        <v>0.99352380952380948</v>
      </c>
    </row>
    <row r="131" spans="1:12">
      <c r="A131" s="1">
        <v>35671</v>
      </c>
      <c r="B131">
        <v>4.9820000000000002</v>
      </c>
      <c r="C131">
        <f t="shared" si="3"/>
        <v>-0.73075154604231396</v>
      </c>
      <c r="D131">
        <f t="shared" si="5"/>
        <v>0.29807191245440334</v>
      </c>
      <c r="I131" s="71">
        <v>37103</v>
      </c>
      <c r="J131">
        <v>24.69</v>
      </c>
      <c r="K131">
        <v>26.35</v>
      </c>
      <c r="L131">
        <f t="shared" si="4"/>
        <v>0.93700189753320684</v>
      </c>
    </row>
    <row r="132" spans="1:12">
      <c r="A132" s="1">
        <v>35703</v>
      </c>
      <c r="B132">
        <v>4.0330000000000004</v>
      </c>
      <c r="C132">
        <f t="shared" si="3"/>
        <v>-0.81734701688891942</v>
      </c>
      <c r="D132">
        <f t="shared" si="5"/>
        <v>0.36342123056119013</v>
      </c>
      <c r="I132" s="71">
        <v>37134</v>
      </c>
      <c r="J132">
        <v>26.41</v>
      </c>
      <c r="K132">
        <v>27.2</v>
      </c>
      <c r="L132">
        <f t="shared" si="4"/>
        <v>0.97095588235294117</v>
      </c>
    </row>
    <row r="133" spans="1:12">
      <c r="A133" s="1">
        <v>35734</v>
      </c>
      <c r="B133">
        <v>4.032</v>
      </c>
      <c r="C133">
        <f t="shared" ref="C133:C196" si="6">+(B133-$A$1)/$B$1</f>
        <v>-0.81743826606789383</v>
      </c>
      <c r="D133">
        <f t="shared" si="5"/>
        <v>-1.658536585365844E-2</v>
      </c>
      <c r="I133" s="71">
        <v>37162</v>
      </c>
      <c r="J133">
        <v>23.26</v>
      </c>
      <c r="K133">
        <v>23.43</v>
      </c>
      <c r="L133">
        <f t="shared" ref="L133:L196" si="7">+J133/K133</f>
        <v>0.99274434485702101</v>
      </c>
    </row>
    <row r="134" spans="1:12">
      <c r="A134" s="1">
        <v>35762</v>
      </c>
      <c r="B134">
        <v>4.4409999999999998</v>
      </c>
      <c r="C134">
        <f t="shared" si="6"/>
        <v>-0.78011735186740738</v>
      </c>
      <c r="D134">
        <f t="shared" si="5"/>
        <v>-3.6659436008676938E-2</v>
      </c>
      <c r="I134" s="71">
        <v>37195</v>
      </c>
      <c r="J134">
        <v>20.37</v>
      </c>
      <c r="K134">
        <v>21.18</v>
      </c>
      <c r="L134">
        <f t="shared" si="7"/>
        <v>0.9617563739376771</v>
      </c>
    </row>
    <row r="135" spans="1:12">
      <c r="A135" s="1">
        <v>35795</v>
      </c>
      <c r="B135">
        <v>4.3289999999999997</v>
      </c>
      <c r="C135">
        <f t="shared" si="6"/>
        <v>-0.79033725991252823</v>
      </c>
      <c r="D135">
        <f t="shared" si="5"/>
        <v>8.1709145427286245E-2</v>
      </c>
      <c r="I135" s="71">
        <v>37225</v>
      </c>
      <c r="J135">
        <v>19.14</v>
      </c>
      <c r="K135">
        <v>19.440000000000001</v>
      </c>
      <c r="L135">
        <f t="shared" si="7"/>
        <v>0.98456790123456783</v>
      </c>
    </row>
    <row r="136" spans="1:12">
      <c r="A136" s="1">
        <v>35825</v>
      </c>
      <c r="B136">
        <v>4.4489999999999998</v>
      </c>
      <c r="C136">
        <f t="shared" si="6"/>
        <v>-0.77938735843561291</v>
      </c>
      <c r="D136">
        <f t="shared" si="5"/>
        <v>5.3017751479289998E-2</v>
      </c>
      <c r="I136" s="71">
        <v>37256</v>
      </c>
      <c r="J136">
        <v>19.899999999999999</v>
      </c>
      <c r="K136">
        <v>19.84</v>
      </c>
      <c r="L136">
        <f t="shared" si="7"/>
        <v>1.003024193548387</v>
      </c>
    </row>
    <row r="137" spans="1:12">
      <c r="A137" s="1">
        <v>35853</v>
      </c>
      <c r="B137">
        <v>5</v>
      </c>
      <c r="C137">
        <f t="shared" si="6"/>
        <v>-0.72910906082077653</v>
      </c>
      <c r="D137">
        <f t="shared" si="5"/>
        <v>6.4282673478075703E-2</v>
      </c>
      <c r="I137" s="71">
        <v>37287</v>
      </c>
      <c r="J137">
        <v>19.18</v>
      </c>
      <c r="K137">
        <v>19.48</v>
      </c>
      <c r="L137">
        <f t="shared" si="7"/>
        <v>0.9845995893223819</v>
      </c>
    </row>
    <row r="138" spans="1:12">
      <c r="A138" s="1">
        <v>35885</v>
      </c>
      <c r="B138">
        <v>4.9390000000000001</v>
      </c>
      <c r="C138">
        <f t="shared" si="6"/>
        <v>-0.73467526073820855</v>
      </c>
      <c r="D138">
        <f t="shared" si="5"/>
        <v>5.9063136456212195E-3</v>
      </c>
      <c r="I138" s="71">
        <v>37315</v>
      </c>
      <c r="J138">
        <v>21.33</v>
      </c>
      <c r="K138">
        <v>21.74</v>
      </c>
      <c r="L138">
        <f t="shared" si="7"/>
        <v>0.98114075436982517</v>
      </c>
    </row>
    <row r="139" spans="1:12">
      <c r="A139" s="1">
        <v>35915</v>
      </c>
      <c r="B139">
        <v>5.4880000000000004</v>
      </c>
      <c r="C139">
        <f t="shared" si="6"/>
        <v>-0.68457946148132076</v>
      </c>
      <c r="D139">
        <f t="shared" si="5"/>
        <v>0.10779168348809054</v>
      </c>
      <c r="I139" s="71">
        <v>37344</v>
      </c>
      <c r="J139">
        <v>25.92</v>
      </c>
      <c r="K139">
        <v>26.31</v>
      </c>
      <c r="L139">
        <f t="shared" si="7"/>
        <v>0.9851767388825543</v>
      </c>
    </row>
    <row r="140" spans="1:12">
      <c r="A140" s="1">
        <v>35944</v>
      </c>
      <c r="B140">
        <v>4.7370000000000001</v>
      </c>
      <c r="C140">
        <f t="shared" si="6"/>
        <v>-0.75310759489101609</v>
      </c>
      <c r="D140">
        <f t="shared" si="5"/>
        <v>4.7082228116710922E-2</v>
      </c>
      <c r="I140" s="71">
        <v>37376</v>
      </c>
      <c r="J140">
        <v>26.47</v>
      </c>
      <c r="K140">
        <v>27.29</v>
      </c>
      <c r="L140">
        <f t="shared" si="7"/>
        <v>0.96995236350311465</v>
      </c>
    </row>
    <row r="141" spans="1:12">
      <c r="A141" s="1">
        <v>35976</v>
      </c>
      <c r="B141">
        <v>4.5789999999999997</v>
      </c>
      <c r="C141">
        <f t="shared" si="6"/>
        <v>-0.76752496516895452</v>
      </c>
      <c r="D141">
        <f t="shared" si="5"/>
        <v>0.14104161475205568</v>
      </c>
      <c r="I141" s="71">
        <v>37407</v>
      </c>
      <c r="J141">
        <v>24.45</v>
      </c>
      <c r="K141">
        <v>25.31</v>
      </c>
      <c r="L141">
        <f t="shared" si="7"/>
        <v>0.96602133544053737</v>
      </c>
    </row>
    <row r="142" spans="1:12">
      <c r="A142" s="1">
        <v>36007</v>
      </c>
      <c r="B142">
        <v>2.7959999999999998</v>
      </c>
      <c r="C142">
        <f t="shared" si="6"/>
        <v>-0.93022225128012204</v>
      </c>
      <c r="D142">
        <f t="shared" si="5"/>
        <v>-0.47354547166258709</v>
      </c>
      <c r="I142" s="71">
        <v>37435</v>
      </c>
      <c r="J142">
        <v>25.58</v>
      </c>
      <c r="K142">
        <v>26.86</v>
      </c>
      <c r="L142">
        <f t="shared" si="7"/>
        <v>0.95234549516008926</v>
      </c>
    </row>
    <row r="143" spans="1:12">
      <c r="A143" s="1">
        <v>36038</v>
      </c>
      <c r="B143">
        <v>2.9009999999999998</v>
      </c>
      <c r="C143">
        <f t="shared" si="6"/>
        <v>-0.92064108748782103</v>
      </c>
      <c r="D143">
        <f t="shared" si="5"/>
        <v>-0.41770373344038547</v>
      </c>
      <c r="I143" s="71">
        <v>37468</v>
      </c>
      <c r="J143">
        <v>25.44</v>
      </c>
      <c r="K143">
        <v>27.02</v>
      </c>
      <c r="L143">
        <f t="shared" si="7"/>
        <v>0.94152479644707632</v>
      </c>
    </row>
    <row r="144" spans="1:12">
      <c r="A144" s="1">
        <v>36068</v>
      </c>
      <c r="B144">
        <v>3.1459999999999999</v>
      </c>
      <c r="C144">
        <f t="shared" si="6"/>
        <v>-0.89828503863911879</v>
      </c>
      <c r="D144">
        <f t="shared" si="5"/>
        <v>-0.21993553186213743</v>
      </c>
      <c r="I144" s="71">
        <v>37498</v>
      </c>
      <c r="J144">
        <v>27.47</v>
      </c>
      <c r="K144">
        <v>28.98</v>
      </c>
      <c r="L144">
        <f t="shared" si="7"/>
        <v>0.94789510006901301</v>
      </c>
    </row>
    <row r="145" spans="1:12">
      <c r="A145" s="1">
        <v>36098</v>
      </c>
      <c r="B145">
        <v>3.528</v>
      </c>
      <c r="C145">
        <f t="shared" si="6"/>
        <v>-0.86342785227093821</v>
      </c>
      <c r="D145">
        <f t="shared" ref="D145:D208" si="8">+B145/B133-1</f>
        <v>-0.125</v>
      </c>
      <c r="I145" s="71">
        <v>37529</v>
      </c>
      <c r="J145">
        <v>28.75</v>
      </c>
      <c r="K145">
        <v>30.45</v>
      </c>
      <c r="L145">
        <f t="shared" si="7"/>
        <v>0.94417077175697872</v>
      </c>
    </row>
    <row r="146" spans="1:12">
      <c r="A146" s="1">
        <v>36129</v>
      </c>
      <c r="B146">
        <v>2.823</v>
      </c>
      <c r="C146">
        <f t="shared" si="6"/>
        <v>-0.92775852344781595</v>
      </c>
      <c r="D146">
        <f t="shared" si="8"/>
        <v>-0.36433235757712223</v>
      </c>
      <c r="I146" s="71">
        <v>37560</v>
      </c>
      <c r="J146">
        <v>25.72</v>
      </c>
      <c r="K146">
        <v>27.22</v>
      </c>
      <c r="L146">
        <f t="shared" si="7"/>
        <v>0.9448934606906686</v>
      </c>
    </row>
    <row r="147" spans="1:12">
      <c r="A147" s="1">
        <v>36160</v>
      </c>
      <c r="B147">
        <v>2.9830000000000001</v>
      </c>
      <c r="C147">
        <f t="shared" si="6"/>
        <v>-0.91315865481192882</v>
      </c>
      <c r="D147">
        <f t="shared" si="8"/>
        <v>-0.31092631092631084</v>
      </c>
      <c r="I147" s="71">
        <v>37589</v>
      </c>
      <c r="J147">
        <v>25.16</v>
      </c>
      <c r="K147">
        <v>26.89</v>
      </c>
      <c r="L147">
        <f t="shared" si="7"/>
        <v>0.93566381554481215</v>
      </c>
    </row>
    <row r="148" spans="1:12">
      <c r="A148" s="1">
        <v>36189</v>
      </c>
      <c r="B148">
        <v>2.6669999999999998</v>
      </c>
      <c r="C148">
        <f t="shared" si="6"/>
        <v>-0.94199339536780602</v>
      </c>
      <c r="D148">
        <f t="shared" si="8"/>
        <v>-0.40053944706675659</v>
      </c>
      <c r="I148" s="71">
        <v>37621</v>
      </c>
      <c r="J148">
        <v>28.66</v>
      </c>
      <c r="K148">
        <v>31.2</v>
      </c>
      <c r="L148">
        <f t="shared" si="7"/>
        <v>0.91858974358974366</v>
      </c>
    </row>
    <row r="149" spans="1:12">
      <c r="A149" s="1">
        <v>36217</v>
      </c>
      <c r="B149">
        <v>2.8959999999999999</v>
      </c>
      <c r="C149">
        <f t="shared" si="6"/>
        <v>-0.92109733338269251</v>
      </c>
      <c r="D149">
        <f t="shared" si="8"/>
        <v>-0.42080000000000006</v>
      </c>
      <c r="I149" s="71">
        <v>37652</v>
      </c>
      <c r="J149">
        <v>31.1</v>
      </c>
      <c r="K149">
        <v>33.51</v>
      </c>
      <c r="L149">
        <f t="shared" si="7"/>
        <v>0.92808116980005984</v>
      </c>
    </row>
    <row r="150" spans="1:12">
      <c r="A150" s="1">
        <v>36250</v>
      </c>
      <c r="B150">
        <v>4.5259999999999998</v>
      </c>
      <c r="C150">
        <f t="shared" si="6"/>
        <v>-0.77236117165459228</v>
      </c>
      <c r="D150">
        <f t="shared" si="8"/>
        <v>-8.3620166025511256E-2</v>
      </c>
      <c r="I150" s="71">
        <v>37680</v>
      </c>
      <c r="J150">
        <v>32.79</v>
      </c>
      <c r="K150">
        <v>36.6</v>
      </c>
      <c r="L150">
        <f t="shared" si="7"/>
        <v>0.89590163934426226</v>
      </c>
    </row>
    <row r="151" spans="1:12">
      <c r="A151" s="1">
        <v>36280</v>
      </c>
      <c r="B151">
        <v>3.1579999999999999</v>
      </c>
      <c r="C151">
        <f t="shared" si="6"/>
        <v>-0.89719004849142736</v>
      </c>
      <c r="D151">
        <f t="shared" si="8"/>
        <v>-0.42456268221574345</v>
      </c>
      <c r="I151" s="71">
        <v>37711</v>
      </c>
      <c r="J151">
        <v>27.18</v>
      </c>
      <c r="K151">
        <v>31.04</v>
      </c>
      <c r="L151">
        <f t="shared" si="7"/>
        <v>0.87564432989690721</v>
      </c>
    </row>
    <row r="152" spans="1:12">
      <c r="A152" s="1">
        <v>36311</v>
      </c>
      <c r="B152">
        <v>2.4089999999999998</v>
      </c>
      <c r="C152">
        <f t="shared" si="6"/>
        <v>-0.96553568354317409</v>
      </c>
      <c r="D152">
        <f t="shared" si="8"/>
        <v>-0.49145028499050036</v>
      </c>
      <c r="I152" s="71">
        <v>37741</v>
      </c>
      <c r="J152">
        <v>23.68</v>
      </c>
      <c r="K152">
        <v>25.8</v>
      </c>
      <c r="L152">
        <f t="shared" si="7"/>
        <v>0.91782945736434107</v>
      </c>
    </row>
    <row r="153" spans="1:12">
      <c r="A153" s="1">
        <v>36341</v>
      </c>
      <c r="B153">
        <v>3.468</v>
      </c>
      <c r="C153">
        <f t="shared" si="6"/>
        <v>-0.86890280300939604</v>
      </c>
      <c r="D153">
        <f t="shared" si="8"/>
        <v>-0.24262939506442449</v>
      </c>
      <c r="I153" s="71">
        <v>37771</v>
      </c>
      <c r="J153">
        <v>26.32</v>
      </c>
      <c r="K153">
        <v>29.56</v>
      </c>
      <c r="L153">
        <f t="shared" si="7"/>
        <v>0.89039242219215164</v>
      </c>
    </row>
    <row r="154" spans="1:12">
      <c r="A154" s="1">
        <v>36371</v>
      </c>
      <c r="B154">
        <v>4.093</v>
      </c>
      <c r="C154">
        <f t="shared" si="6"/>
        <v>-0.81187206615046181</v>
      </c>
      <c r="D154">
        <f t="shared" si="8"/>
        <v>0.46387696709585136</v>
      </c>
      <c r="I154" s="71">
        <v>37802</v>
      </c>
      <c r="J154">
        <v>28.33</v>
      </c>
      <c r="K154">
        <v>30.19</v>
      </c>
      <c r="L154">
        <f t="shared" si="7"/>
        <v>0.93839019542894986</v>
      </c>
    </row>
    <row r="155" spans="1:12">
      <c r="A155" s="1">
        <v>36403</v>
      </c>
      <c r="B155">
        <v>4.2770000000000001</v>
      </c>
      <c r="C155">
        <f t="shared" si="6"/>
        <v>-0.79508221721919148</v>
      </c>
      <c r="D155">
        <f t="shared" si="8"/>
        <v>0.47431920027576702</v>
      </c>
      <c r="I155" s="71">
        <v>37833</v>
      </c>
      <c r="J155">
        <v>28.37</v>
      </c>
      <c r="K155">
        <v>30.54</v>
      </c>
      <c r="L155">
        <f t="shared" si="7"/>
        <v>0.92894564505566479</v>
      </c>
    </row>
    <row r="156" spans="1:12">
      <c r="A156" s="1">
        <v>36433</v>
      </c>
      <c r="B156">
        <v>3.6829999999999998</v>
      </c>
      <c r="C156">
        <f t="shared" si="6"/>
        <v>-0.84928422952992266</v>
      </c>
      <c r="D156">
        <f t="shared" si="8"/>
        <v>0.17069294342021624</v>
      </c>
      <c r="I156" s="71">
        <v>37862</v>
      </c>
      <c r="J156">
        <v>29.49</v>
      </c>
      <c r="K156">
        <v>31.57</v>
      </c>
      <c r="L156">
        <f t="shared" si="7"/>
        <v>0.93411466582198288</v>
      </c>
    </row>
    <row r="157" spans="1:12">
      <c r="A157" s="1">
        <v>36462</v>
      </c>
      <c r="B157">
        <v>3.6890000000000001</v>
      </c>
      <c r="C157">
        <f t="shared" si="6"/>
        <v>-0.84873673445607689</v>
      </c>
      <c r="D157">
        <f t="shared" si="8"/>
        <v>4.5634920634920695E-2</v>
      </c>
      <c r="I157" s="71">
        <v>37894</v>
      </c>
      <c r="J157">
        <v>27.61</v>
      </c>
      <c r="K157">
        <v>29.2</v>
      </c>
      <c r="L157">
        <f t="shared" si="7"/>
        <v>0.94554794520547947</v>
      </c>
    </row>
    <row r="158" spans="1:12">
      <c r="A158" s="1">
        <v>36494</v>
      </c>
      <c r="B158">
        <v>3.383</v>
      </c>
      <c r="C158">
        <f t="shared" si="6"/>
        <v>-0.87665898322221114</v>
      </c>
      <c r="D158">
        <f t="shared" si="8"/>
        <v>0.19837052780729714</v>
      </c>
      <c r="I158" s="71">
        <v>37925</v>
      </c>
      <c r="J158">
        <v>27.7</v>
      </c>
      <c r="K158">
        <v>29.11</v>
      </c>
      <c r="L158">
        <f t="shared" si="7"/>
        <v>0.95156303675712817</v>
      </c>
    </row>
    <row r="159" spans="1:12">
      <c r="A159" s="1">
        <v>36525</v>
      </c>
      <c r="B159">
        <v>2.835</v>
      </c>
      <c r="C159">
        <f t="shared" si="6"/>
        <v>-0.92666353330012441</v>
      </c>
      <c r="D159">
        <f t="shared" si="8"/>
        <v>-4.961448206503527E-2</v>
      </c>
      <c r="I159" s="71">
        <v>37953</v>
      </c>
      <c r="J159">
        <v>28.45</v>
      </c>
      <c r="K159">
        <v>30.41</v>
      </c>
      <c r="L159">
        <f t="shared" si="7"/>
        <v>0.93554751726405783</v>
      </c>
    </row>
    <row r="160" spans="1:12">
      <c r="A160" s="1">
        <v>36556</v>
      </c>
      <c r="B160">
        <v>3.9660000000000002</v>
      </c>
      <c r="C160">
        <f t="shared" si="6"/>
        <v>-0.82346071188019709</v>
      </c>
      <c r="D160">
        <f t="shared" si="8"/>
        <v>0.4870641169853771</v>
      </c>
      <c r="I160" s="71">
        <v>37986</v>
      </c>
      <c r="J160">
        <v>30.17</v>
      </c>
      <c r="K160">
        <v>32.520000000000003</v>
      </c>
      <c r="L160">
        <f t="shared" si="7"/>
        <v>0.9277367773677736</v>
      </c>
    </row>
    <row r="161" spans="1:12">
      <c r="A161" s="1">
        <v>36585</v>
      </c>
      <c r="B161">
        <v>6.593</v>
      </c>
      <c r="C161">
        <f t="shared" si="6"/>
        <v>-0.58374911871472523</v>
      </c>
      <c r="D161">
        <f t="shared" si="8"/>
        <v>1.2765883977900554</v>
      </c>
      <c r="I161" s="71">
        <v>38016</v>
      </c>
      <c r="J161">
        <v>29.18</v>
      </c>
      <c r="K161">
        <v>33.049999999999997</v>
      </c>
      <c r="L161">
        <f t="shared" si="7"/>
        <v>0.88290468986384274</v>
      </c>
    </row>
    <row r="162" spans="1:12">
      <c r="A162" s="1">
        <v>36616</v>
      </c>
      <c r="B162">
        <v>6.6760000000000002</v>
      </c>
      <c r="C162">
        <f t="shared" si="6"/>
        <v>-0.57617543685985873</v>
      </c>
      <c r="D162">
        <f t="shared" si="8"/>
        <v>0.47503314184710566</v>
      </c>
      <c r="I162" s="71">
        <v>38044</v>
      </c>
      <c r="J162">
        <v>32.229999999999997</v>
      </c>
      <c r="K162">
        <v>36.159999999999997</v>
      </c>
      <c r="L162">
        <f t="shared" si="7"/>
        <v>0.89131637168141598</v>
      </c>
    </row>
    <row r="163" spans="1:12">
      <c r="A163" s="1">
        <v>36644</v>
      </c>
      <c r="B163">
        <v>6.4729999999999999</v>
      </c>
      <c r="C163">
        <f t="shared" si="6"/>
        <v>-0.59469902019164056</v>
      </c>
      <c r="D163">
        <f t="shared" si="8"/>
        <v>1.0497150094996832</v>
      </c>
      <c r="I163" s="71">
        <v>38077</v>
      </c>
      <c r="J163">
        <v>31.51</v>
      </c>
      <c r="K163">
        <v>35.76</v>
      </c>
      <c r="L163">
        <f t="shared" si="7"/>
        <v>0.88115212527964215</v>
      </c>
    </row>
    <row r="164" spans="1:12">
      <c r="A164" s="1">
        <v>36677</v>
      </c>
      <c r="B164">
        <v>8.43</v>
      </c>
      <c r="C164">
        <f t="shared" si="6"/>
        <v>-0.41612437693894594</v>
      </c>
      <c r="D164">
        <f t="shared" si="8"/>
        <v>2.4993773349937736</v>
      </c>
      <c r="I164" s="71">
        <v>38107</v>
      </c>
      <c r="J164">
        <v>34.479999999999997</v>
      </c>
      <c r="K164">
        <v>37.380000000000003</v>
      </c>
      <c r="L164">
        <f t="shared" si="7"/>
        <v>0.92241840556447285</v>
      </c>
    </row>
    <row r="165" spans="1:12">
      <c r="A165" s="1">
        <v>36707</v>
      </c>
      <c r="B165">
        <v>7.38</v>
      </c>
      <c r="C165">
        <f t="shared" si="6"/>
        <v>-0.51193601486195528</v>
      </c>
      <c r="D165">
        <f t="shared" si="8"/>
        <v>1.1280276816608996</v>
      </c>
      <c r="I165" s="71">
        <v>38138</v>
      </c>
      <c r="J165">
        <v>36.58</v>
      </c>
      <c r="K165">
        <v>39.880000000000003</v>
      </c>
      <c r="L165">
        <f t="shared" si="7"/>
        <v>0.91725175526579728</v>
      </c>
    </row>
    <row r="166" spans="1:12">
      <c r="A166" s="1">
        <v>36738</v>
      </c>
      <c r="B166">
        <v>6.9249999999999998</v>
      </c>
      <c r="C166">
        <f t="shared" si="6"/>
        <v>-0.55345439129525942</v>
      </c>
      <c r="D166">
        <f t="shared" si="8"/>
        <v>0.69191302223308093</v>
      </c>
      <c r="I166" s="71">
        <v>38168</v>
      </c>
      <c r="J166">
        <v>34.5</v>
      </c>
      <c r="K166">
        <v>37.049999999999997</v>
      </c>
      <c r="L166">
        <f t="shared" si="7"/>
        <v>0.93117408906882593</v>
      </c>
    </row>
    <row r="167" spans="1:12">
      <c r="A167" s="1">
        <v>36769</v>
      </c>
      <c r="B167">
        <v>7.1749999999999998</v>
      </c>
      <c r="C167">
        <f t="shared" si="6"/>
        <v>-0.5306420965516857</v>
      </c>
      <c r="D167">
        <f t="shared" si="8"/>
        <v>0.67757774140752858</v>
      </c>
      <c r="I167" s="71">
        <v>38198</v>
      </c>
      <c r="J167">
        <v>40.03</v>
      </c>
      <c r="K167">
        <v>43.8</v>
      </c>
      <c r="L167">
        <f t="shared" si="7"/>
        <v>0.91392694063926949</v>
      </c>
    </row>
    <row r="168" spans="1:12">
      <c r="A168" s="1">
        <v>36798</v>
      </c>
      <c r="B168">
        <v>5.82</v>
      </c>
      <c r="C168">
        <f t="shared" si="6"/>
        <v>-0.65428473406185494</v>
      </c>
      <c r="D168">
        <f t="shared" si="8"/>
        <v>0.58023350529459705</v>
      </c>
      <c r="I168" s="71">
        <v>38230</v>
      </c>
      <c r="J168">
        <v>39.61</v>
      </c>
      <c r="K168">
        <v>42.12</v>
      </c>
      <c r="L168">
        <f t="shared" si="7"/>
        <v>0.94040835707502379</v>
      </c>
    </row>
    <row r="169" spans="1:12">
      <c r="A169" s="1">
        <v>36830</v>
      </c>
      <c r="B169">
        <v>4.9260000000000002</v>
      </c>
      <c r="C169">
        <f t="shared" si="6"/>
        <v>-0.73586150006487439</v>
      </c>
      <c r="D169">
        <f t="shared" si="8"/>
        <v>0.33532122526429919</v>
      </c>
      <c r="I169" s="71">
        <v>38260</v>
      </c>
      <c r="J169">
        <v>46.38</v>
      </c>
      <c r="K169">
        <v>49.64</v>
      </c>
      <c r="L169">
        <f t="shared" si="7"/>
        <v>0.93432715551974221</v>
      </c>
    </row>
    <row r="170" spans="1:12">
      <c r="A170" s="1">
        <v>36860</v>
      </c>
      <c r="B170">
        <v>4.8159999999999998</v>
      </c>
      <c r="C170">
        <f t="shared" si="6"/>
        <v>-0.74589890975204687</v>
      </c>
      <c r="D170">
        <f t="shared" si="8"/>
        <v>0.42358853088974269</v>
      </c>
      <c r="I170" s="71">
        <v>38289</v>
      </c>
      <c r="J170">
        <v>48.98</v>
      </c>
      <c r="K170">
        <v>51.76</v>
      </c>
      <c r="L170">
        <f t="shared" si="7"/>
        <v>0.94629057187016996</v>
      </c>
    </row>
    <row r="171" spans="1:12">
      <c r="A171" s="1">
        <v>36889</v>
      </c>
      <c r="B171">
        <v>7.8010000000000002</v>
      </c>
      <c r="C171">
        <f t="shared" si="6"/>
        <v>-0.47352011051377724</v>
      </c>
      <c r="D171">
        <f t="shared" si="8"/>
        <v>1.7516754850088185</v>
      </c>
      <c r="I171" s="71">
        <v>38321</v>
      </c>
      <c r="J171">
        <v>45.51</v>
      </c>
      <c r="K171">
        <v>49.13</v>
      </c>
      <c r="L171">
        <f t="shared" si="7"/>
        <v>0.92631793201709745</v>
      </c>
    </row>
    <row r="172" spans="1:12">
      <c r="A172" s="1">
        <v>36922</v>
      </c>
      <c r="B172">
        <v>5.1079999999999997</v>
      </c>
      <c r="C172">
        <f t="shared" si="6"/>
        <v>-0.71925414949155275</v>
      </c>
      <c r="D172">
        <f t="shared" si="8"/>
        <v>0.28794755421079166</v>
      </c>
      <c r="I172" s="71">
        <v>38352</v>
      </c>
      <c r="J172">
        <v>40.46</v>
      </c>
      <c r="K172">
        <v>43.45</v>
      </c>
      <c r="L172">
        <f t="shared" si="7"/>
        <v>0.9311852704257767</v>
      </c>
    </row>
    <row r="173" spans="1:12">
      <c r="A173" s="1">
        <v>36950</v>
      </c>
      <c r="B173">
        <v>6.8529999999999998</v>
      </c>
      <c r="C173">
        <f t="shared" si="6"/>
        <v>-0.56002433218140857</v>
      </c>
      <c r="D173">
        <f t="shared" si="8"/>
        <v>3.9435765205521056E-2</v>
      </c>
      <c r="I173" s="71">
        <v>38383</v>
      </c>
      <c r="J173">
        <v>45.92</v>
      </c>
      <c r="K173">
        <v>48.2</v>
      </c>
      <c r="L173">
        <f t="shared" si="7"/>
        <v>0.95269709543568459</v>
      </c>
    </row>
    <row r="174" spans="1:12">
      <c r="A174" s="1">
        <v>36980</v>
      </c>
      <c r="B174">
        <v>9.2620000000000005</v>
      </c>
      <c r="C174">
        <f t="shared" si="6"/>
        <v>-0.3402050600323327</v>
      </c>
      <c r="D174">
        <f t="shared" si="8"/>
        <v>0.38735769922109053</v>
      </c>
      <c r="I174" s="71">
        <v>38411</v>
      </c>
      <c r="J174">
        <v>50.06</v>
      </c>
      <c r="K174">
        <v>51.75</v>
      </c>
      <c r="L174">
        <f t="shared" si="7"/>
        <v>0.96734299516908218</v>
      </c>
    </row>
    <row r="175" spans="1:12">
      <c r="A175" s="1">
        <v>37011</v>
      </c>
      <c r="B175">
        <v>11.769</v>
      </c>
      <c r="C175">
        <f t="shared" si="6"/>
        <v>-0.11144336834377605</v>
      </c>
      <c r="D175">
        <f t="shared" si="8"/>
        <v>0.81816777382975436</v>
      </c>
      <c r="I175" s="71">
        <v>38442</v>
      </c>
      <c r="J175">
        <v>54.29</v>
      </c>
      <c r="K175">
        <v>55.4</v>
      </c>
      <c r="L175">
        <f t="shared" si="7"/>
        <v>0.97996389891696756</v>
      </c>
    </row>
    <row r="176" spans="1:12">
      <c r="A176" s="1">
        <v>37042</v>
      </c>
      <c r="B176">
        <v>8.9429999999999996</v>
      </c>
      <c r="C176">
        <f t="shared" si="6"/>
        <v>-0.36931354812513278</v>
      </c>
      <c r="D176">
        <f t="shared" si="8"/>
        <v>6.0854092526690273E-2</v>
      </c>
      <c r="I176" s="71">
        <v>38471</v>
      </c>
      <c r="J176">
        <v>51.09</v>
      </c>
      <c r="K176">
        <v>49.72</v>
      </c>
      <c r="L176">
        <f t="shared" si="7"/>
        <v>1.0275543041029767</v>
      </c>
    </row>
    <row r="177" spans="1:12">
      <c r="A177" s="1">
        <v>37071</v>
      </c>
      <c r="B177">
        <v>4.4029999999999996</v>
      </c>
      <c r="C177">
        <f t="shared" si="6"/>
        <v>-0.7835848206684306</v>
      </c>
      <c r="D177">
        <f t="shared" si="8"/>
        <v>-0.40338753387533877</v>
      </c>
      <c r="I177" s="71">
        <v>38503</v>
      </c>
      <c r="J177">
        <v>50.73</v>
      </c>
      <c r="K177">
        <v>51.97</v>
      </c>
      <c r="L177">
        <f t="shared" si="7"/>
        <v>0.97614008081585524</v>
      </c>
    </row>
    <row r="178" spans="1:12">
      <c r="A178" s="1">
        <v>37103</v>
      </c>
      <c r="B178">
        <v>3.9849999999999999</v>
      </c>
      <c r="C178">
        <f t="shared" si="6"/>
        <v>-0.82172697747968571</v>
      </c>
      <c r="D178">
        <f t="shared" si="8"/>
        <v>-0.4245487364620939</v>
      </c>
      <c r="I178" s="71">
        <v>38533</v>
      </c>
      <c r="J178">
        <v>55.58</v>
      </c>
      <c r="K178">
        <v>56.5</v>
      </c>
      <c r="L178">
        <f t="shared" si="7"/>
        <v>0.98371681415929202</v>
      </c>
    </row>
    <row r="179" spans="1:12">
      <c r="A179" s="1">
        <v>37134</v>
      </c>
      <c r="B179">
        <v>5.6429999999999998</v>
      </c>
      <c r="C179">
        <f t="shared" si="6"/>
        <v>-0.6704358387403051</v>
      </c>
      <c r="D179">
        <f t="shared" si="8"/>
        <v>-0.21351916376306623</v>
      </c>
      <c r="I179" s="71">
        <v>38562</v>
      </c>
      <c r="J179">
        <v>59.37</v>
      </c>
      <c r="K179">
        <v>60.57</v>
      </c>
      <c r="L179">
        <f t="shared" si="7"/>
        <v>0.98018821198613171</v>
      </c>
    </row>
    <row r="180" spans="1:12">
      <c r="A180" s="1">
        <v>37162</v>
      </c>
      <c r="B180">
        <v>4.0060000000000002</v>
      </c>
      <c r="C180">
        <f t="shared" si="6"/>
        <v>-0.81981074472122539</v>
      </c>
      <c r="D180">
        <f t="shared" si="8"/>
        <v>-0.31168384879725086</v>
      </c>
      <c r="I180" s="71">
        <v>38595</v>
      </c>
      <c r="J180">
        <v>67.02</v>
      </c>
      <c r="K180">
        <v>68.94</v>
      </c>
      <c r="L180">
        <f t="shared" si="7"/>
        <v>0.97214969538729323</v>
      </c>
    </row>
    <row r="181" spans="1:12">
      <c r="A181" s="1">
        <v>37195</v>
      </c>
      <c r="B181">
        <v>3.0760000000000001</v>
      </c>
      <c r="C181">
        <f t="shared" si="6"/>
        <v>-0.90467248116731946</v>
      </c>
      <c r="D181">
        <f t="shared" si="8"/>
        <v>-0.37555826228177025</v>
      </c>
      <c r="I181" s="71">
        <v>38625</v>
      </c>
      <c r="J181">
        <v>63.48</v>
      </c>
      <c r="K181">
        <v>66.239999999999995</v>
      </c>
      <c r="L181">
        <f t="shared" si="7"/>
        <v>0.95833333333333337</v>
      </c>
    </row>
    <row r="182" spans="1:12">
      <c r="A182" s="1">
        <v>37225</v>
      </c>
      <c r="B182">
        <v>3.286</v>
      </c>
      <c r="C182">
        <f t="shared" si="6"/>
        <v>-0.88551015358271767</v>
      </c>
      <c r="D182">
        <f t="shared" si="8"/>
        <v>-0.31769102990033216</v>
      </c>
      <c r="I182" s="71">
        <v>38656</v>
      </c>
      <c r="J182">
        <v>58.1</v>
      </c>
      <c r="K182">
        <v>59.76</v>
      </c>
      <c r="L182">
        <f t="shared" si="7"/>
        <v>0.97222222222222232</v>
      </c>
    </row>
    <row r="183" spans="1:12">
      <c r="A183" s="1">
        <v>37256</v>
      </c>
      <c r="B183">
        <v>4.0309999999999997</v>
      </c>
      <c r="C183">
        <f t="shared" si="6"/>
        <v>-0.81752951524686823</v>
      </c>
      <c r="D183">
        <f t="shared" si="8"/>
        <v>-0.48327137546468402</v>
      </c>
      <c r="I183" s="71">
        <v>38686</v>
      </c>
      <c r="J183">
        <v>55.05</v>
      </c>
      <c r="K183">
        <v>57.32</v>
      </c>
      <c r="L183">
        <f t="shared" si="7"/>
        <v>0.96039776692254009</v>
      </c>
    </row>
    <row r="184" spans="1:12">
      <c r="A184" s="1">
        <v>37287</v>
      </c>
      <c r="B184">
        <v>4.04</v>
      </c>
      <c r="C184">
        <f t="shared" si="6"/>
        <v>-0.81670827263609957</v>
      </c>
      <c r="D184">
        <f t="shared" si="8"/>
        <v>-0.2090837901331245</v>
      </c>
      <c r="I184" s="71">
        <v>38716</v>
      </c>
      <c r="J184">
        <v>58.98</v>
      </c>
      <c r="K184">
        <v>61.04</v>
      </c>
      <c r="L184">
        <f t="shared" si="7"/>
        <v>0.96625163826998683</v>
      </c>
    </row>
    <row r="185" spans="1:12">
      <c r="A185" s="1">
        <v>37315</v>
      </c>
      <c r="B185">
        <v>5.2389999999999999</v>
      </c>
      <c r="C185">
        <f t="shared" si="6"/>
        <v>-0.70730050704592018</v>
      </c>
      <c r="D185">
        <f t="shared" si="8"/>
        <v>-0.23551729169706692</v>
      </c>
      <c r="I185" s="71">
        <v>38748</v>
      </c>
      <c r="J185">
        <v>65.989999999999995</v>
      </c>
      <c r="K185">
        <v>67.92</v>
      </c>
      <c r="L185">
        <f t="shared" si="7"/>
        <v>0.97158421672555939</v>
      </c>
    </row>
    <row r="186" spans="1:12">
      <c r="A186" s="1">
        <v>37344</v>
      </c>
      <c r="B186">
        <v>6.4290000000000003</v>
      </c>
      <c r="C186">
        <f t="shared" si="6"/>
        <v>-0.59871398406650944</v>
      </c>
      <c r="D186">
        <f t="shared" si="8"/>
        <v>-0.30587346145540917</v>
      </c>
      <c r="I186" s="71">
        <v>38776</v>
      </c>
      <c r="J186">
        <v>61.76</v>
      </c>
      <c r="K186">
        <v>61.41</v>
      </c>
      <c r="L186">
        <f t="shared" si="7"/>
        <v>1.0056993974922652</v>
      </c>
    </row>
    <row r="187" spans="1:12">
      <c r="A187" s="1">
        <v>37376</v>
      </c>
      <c r="B187">
        <v>5.1660000000000004</v>
      </c>
      <c r="C187">
        <f t="shared" si="6"/>
        <v>-0.71396169711104362</v>
      </c>
      <c r="D187">
        <f t="shared" si="8"/>
        <v>-0.56105021667091504</v>
      </c>
      <c r="I187" s="71">
        <v>38807</v>
      </c>
      <c r="J187">
        <v>65.91</v>
      </c>
      <c r="K187">
        <v>66.63</v>
      </c>
      <c r="L187">
        <f t="shared" si="7"/>
        <v>0.9891940567312022</v>
      </c>
    </row>
    <row r="188" spans="1:12">
      <c r="A188" s="1">
        <v>37407</v>
      </c>
      <c r="B188">
        <v>4.6230000000000002</v>
      </c>
      <c r="C188">
        <f t="shared" si="6"/>
        <v>-0.76351000129408553</v>
      </c>
      <c r="D188">
        <f t="shared" si="8"/>
        <v>-0.48305937604830584</v>
      </c>
      <c r="I188" s="71">
        <v>38835</v>
      </c>
      <c r="J188">
        <v>72.5</v>
      </c>
      <c r="K188">
        <v>71.88</v>
      </c>
      <c r="L188">
        <f t="shared" si="7"/>
        <v>1.008625486922649</v>
      </c>
    </row>
    <row r="189" spans="1:12">
      <c r="A189" s="1">
        <v>37435</v>
      </c>
      <c r="B189">
        <v>4.6829999999999998</v>
      </c>
      <c r="C189">
        <f t="shared" si="6"/>
        <v>-0.75803505055562803</v>
      </c>
      <c r="D189">
        <f t="shared" si="8"/>
        <v>6.3593004769475492E-2</v>
      </c>
      <c r="I189" s="71">
        <v>38868</v>
      </c>
      <c r="J189">
        <v>70.41</v>
      </c>
      <c r="K189">
        <v>71.290000000000006</v>
      </c>
      <c r="L189">
        <f t="shared" si="7"/>
        <v>0.98765605274231993</v>
      </c>
    </row>
    <row r="190" spans="1:12">
      <c r="A190" s="1">
        <v>37468</v>
      </c>
      <c r="B190">
        <v>4.6870000000000003</v>
      </c>
      <c r="C190">
        <f t="shared" si="6"/>
        <v>-0.75767005383973074</v>
      </c>
      <c r="D190">
        <f t="shared" si="8"/>
        <v>0.17616060225846941</v>
      </c>
      <c r="I190" s="71">
        <v>38898</v>
      </c>
      <c r="J190">
        <v>73.510000000000005</v>
      </c>
      <c r="K190">
        <v>73.930000000000007</v>
      </c>
      <c r="L190">
        <f t="shared" si="7"/>
        <v>0.9943189503584472</v>
      </c>
    </row>
    <row r="191" spans="1:12">
      <c r="A191" s="1">
        <v>37498</v>
      </c>
      <c r="B191">
        <v>3.7509999999999999</v>
      </c>
      <c r="C191">
        <f t="shared" si="6"/>
        <v>-0.84307928535967069</v>
      </c>
      <c r="D191">
        <f t="shared" si="8"/>
        <v>-0.33528265107212474</v>
      </c>
      <c r="I191" s="71">
        <v>38929</v>
      </c>
      <c r="J191">
        <v>75.150000000000006</v>
      </c>
      <c r="K191">
        <v>74.400000000000006</v>
      </c>
      <c r="L191">
        <f t="shared" si="7"/>
        <v>1.0100806451612903</v>
      </c>
    </row>
    <row r="192" spans="1:12">
      <c r="A192" s="1">
        <v>37529</v>
      </c>
      <c r="B192">
        <v>3.4089999999999998</v>
      </c>
      <c r="C192">
        <f t="shared" si="6"/>
        <v>-0.87428650456887946</v>
      </c>
      <c r="D192">
        <f t="shared" si="8"/>
        <v>-0.14902646030953581</v>
      </c>
      <c r="I192" s="71">
        <v>38960</v>
      </c>
      <c r="J192">
        <v>70.25</v>
      </c>
      <c r="K192">
        <v>70.260000000000005</v>
      </c>
      <c r="L192">
        <f t="shared" si="7"/>
        <v>0.99985767150583538</v>
      </c>
    </row>
    <row r="193" spans="1:12">
      <c r="A193" s="1">
        <v>37560</v>
      </c>
      <c r="B193">
        <v>4.3949999999999996</v>
      </c>
      <c r="C193">
        <f t="shared" si="6"/>
        <v>-0.78431481410022486</v>
      </c>
      <c r="D193">
        <f t="shared" si="8"/>
        <v>0.42880364109232749</v>
      </c>
      <c r="I193" s="71">
        <v>38989</v>
      </c>
      <c r="J193">
        <v>62.48</v>
      </c>
      <c r="K193">
        <v>62.91</v>
      </c>
      <c r="L193">
        <f t="shared" si="7"/>
        <v>0.99316483865840088</v>
      </c>
    </row>
    <row r="194" spans="1:12">
      <c r="A194" s="1">
        <v>37589</v>
      </c>
      <c r="B194">
        <v>3.988</v>
      </c>
      <c r="C194">
        <f t="shared" si="6"/>
        <v>-0.82145322994276282</v>
      </c>
      <c r="D194">
        <f t="shared" si="8"/>
        <v>0.21363359707851481</v>
      </c>
      <c r="I194" s="71">
        <v>39021</v>
      </c>
      <c r="J194">
        <v>59.03</v>
      </c>
      <c r="K194">
        <v>58.73</v>
      </c>
      <c r="L194">
        <f t="shared" si="7"/>
        <v>1.0051081219138431</v>
      </c>
    </row>
    <row r="195" spans="1:12">
      <c r="A195" s="1">
        <v>37621</v>
      </c>
      <c r="B195">
        <v>5.3120000000000003</v>
      </c>
      <c r="C195">
        <f t="shared" si="6"/>
        <v>-0.70063931698079662</v>
      </c>
      <c r="D195">
        <f t="shared" si="8"/>
        <v>0.31778714959067256</v>
      </c>
      <c r="I195" s="71">
        <v>39051</v>
      </c>
      <c r="J195">
        <v>64.260000000000005</v>
      </c>
      <c r="K195">
        <v>63.13</v>
      </c>
      <c r="L195">
        <f t="shared" si="7"/>
        <v>1.0178995723111042</v>
      </c>
    </row>
    <row r="196" spans="1:12">
      <c r="A196" s="1">
        <v>37652</v>
      </c>
      <c r="B196">
        <v>6.5940000000000003</v>
      </c>
      <c r="C196">
        <f t="shared" si="6"/>
        <v>-0.58365786953575083</v>
      </c>
      <c r="D196">
        <f t="shared" si="8"/>
        <v>0.6321782178217823</v>
      </c>
      <c r="I196" s="71">
        <v>39080</v>
      </c>
      <c r="J196">
        <v>60.86</v>
      </c>
      <c r="K196">
        <v>61.05</v>
      </c>
      <c r="L196">
        <f t="shared" si="7"/>
        <v>0.99688779688779694</v>
      </c>
    </row>
    <row r="197" spans="1:12">
      <c r="A197" s="1">
        <v>37680</v>
      </c>
      <c r="B197">
        <v>9.3350000000000009</v>
      </c>
      <c r="C197">
        <f t="shared" ref="C197:C260" si="9">+(B197-$A$1)/$B$1</f>
        <v>-0.33354386996720919</v>
      </c>
      <c r="D197">
        <f t="shared" si="8"/>
        <v>0.78182859324298559</v>
      </c>
      <c r="I197" s="71">
        <v>39113</v>
      </c>
      <c r="J197">
        <v>57.4</v>
      </c>
      <c r="K197">
        <v>58.14</v>
      </c>
      <c r="L197">
        <f t="shared" ref="L197:L260" si="10">+J197/K197</f>
        <v>0.98727210182318537</v>
      </c>
    </row>
    <row r="198" spans="1:12">
      <c r="A198" s="1">
        <v>37711</v>
      </c>
      <c r="B198">
        <v>6.5469999999999997</v>
      </c>
      <c r="C198">
        <f t="shared" si="9"/>
        <v>-0.58794658094754282</v>
      </c>
      <c r="D198">
        <f t="shared" si="8"/>
        <v>1.8354331933426504E-2</v>
      </c>
      <c r="I198" s="71">
        <v>39141</v>
      </c>
      <c r="J198">
        <v>61.89</v>
      </c>
      <c r="K198">
        <v>61.79</v>
      </c>
      <c r="L198">
        <f t="shared" si="10"/>
        <v>1.0016183848519178</v>
      </c>
    </row>
    <row r="199" spans="1:12">
      <c r="A199" s="1">
        <v>37741</v>
      </c>
      <c r="B199">
        <v>6.0570000000000004</v>
      </c>
      <c r="C199">
        <f t="shared" si="9"/>
        <v>-0.63265867864494707</v>
      </c>
      <c r="D199">
        <f t="shared" si="8"/>
        <v>0.17247386759581884</v>
      </c>
      <c r="I199" s="71">
        <v>39171</v>
      </c>
      <c r="J199">
        <v>68.099999999999994</v>
      </c>
      <c r="K199">
        <v>65.87</v>
      </c>
      <c r="L199">
        <f t="shared" si="10"/>
        <v>1.0338545620160922</v>
      </c>
    </row>
    <row r="200" spans="1:12">
      <c r="A200" s="1">
        <v>37771</v>
      </c>
      <c r="B200">
        <v>4.7990000000000004</v>
      </c>
      <c r="C200">
        <f t="shared" si="9"/>
        <v>-0.74745014579460989</v>
      </c>
      <c r="D200">
        <f t="shared" si="8"/>
        <v>3.8070516980315938E-2</v>
      </c>
      <c r="I200" s="71">
        <v>39202</v>
      </c>
      <c r="J200">
        <v>67.650000000000006</v>
      </c>
      <c r="K200">
        <v>65.709999999999994</v>
      </c>
      <c r="L200">
        <f t="shared" si="10"/>
        <v>1.0295236645868211</v>
      </c>
    </row>
    <row r="201" spans="1:12">
      <c r="A201" s="1">
        <v>37802</v>
      </c>
      <c r="B201">
        <v>5.2469999999999999</v>
      </c>
      <c r="C201">
        <f t="shared" si="9"/>
        <v>-0.70657051361412582</v>
      </c>
      <c r="D201">
        <f t="shared" si="8"/>
        <v>0.12043561819346582</v>
      </c>
      <c r="I201" s="71">
        <v>39233</v>
      </c>
      <c r="J201">
        <v>68.040000000000006</v>
      </c>
      <c r="K201">
        <v>64.010000000000005</v>
      </c>
      <c r="L201">
        <f t="shared" si="10"/>
        <v>1.0629589126698953</v>
      </c>
    </row>
    <row r="202" spans="1:12">
      <c r="A202" s="1">
        <v>37833</v>
      </c>
      <c r="B202">
        <v>5.51</v>
      </c>
      <c r="C202">
        <f t="shared" si="9"/>
        <v>-0.68257197954388638</v>
      </c>
      <c r="D202">
        <f t="shared" si="8"/>
        <v>0.17559206315340292</v>
      </c>
      <c r="I202" s="71">
        <v>39262</v>
      </c>
      <c r="J202">
        <v>71.41</v>
      </c>
      <c r="K202">
        <v>70.680000000000007</v>
      </c>
      <c r="L202">
        <f t="shared" si="10"/>
        <v>1.0103282399547253</v>
      </c>
    </row>
    <row r="203" spans="1:12">
      <c r="A203" s="1">
        <v>37862</v>
      </c>
      <c r="B203">
        <v>5.9880000000000004</v>
      </c>
      <c r="C203">
        <f t="shared" si="9"/>
        <v>-0.63895487199417345</v>
      </c>
      <c r="D203">
        <f t="shared" si="8"/>
        <v>0.59637430018661708</v>
      </c>
      <c r="I203" s="71">
        <v>39294</v>
      </c>
      <c r="J203">
        <v>77.05</v>
      </c>
      <c r="K203">
        <v>78.209999999999994</v>
      </c>
      <c r="L203">
        <f t="shared" si="10"/>
        <v>0.98516813706687134</v>
      </c>
    </row>
    <row r="204" spans="1:12">
      <c r="A204" s="1">
        <v>37894</v>
      </c>
      <c r="B204">
        <v>4.3289999999999997</v>
      </c>
      <c r="C204">
        <f t="shared" si="9"/>
        <v>-0.79033725991252823</v>
      </c>
      <c r="D204">
        <f t="shared" si="8"/>
        <v>0.26987386330302132</v>
      </c>
      <c r="I204" s="71">
        <v>39325</v>
      </c>
      <c r="J204">
        <v>72.69</v>
      </c>
      <c r="K204">
        <v>74.040000000000006</v>
      </c>
      <c r="L204">
        <f t="shared" si="10"/>
        <v>0.98176661264181508</v>
      </c>
    </row>
    <row r="205" spans="1:12">
      <c r="A205" s="1">
        <v>37925</v>
      </c>
      <c r="B205">
        <v>4.3639999999999999</v>
      </c>
      <c r="C205">
        <f t="shared" si="9"/>
        <v>-0.7871435386484279</v>
      </c>
      <c r="D205">
        <f t="shared" si="8"/>
        <v>-7.0534698521046435E-3</v>
      </c>
      <c r="I205" s="71">
        <v>39353</v>
      </c>
      <c r="J205">
        <v>79.17</v>
      </c>
      <c r="K205">
        <v>81.66</v>
      </c>
      <c r="L205">
        <f t="shared" si="10"/>
        <v>0.96950771491550336</v>
      </c>
    </row>
    <row r="206" spans="1:12">
      <c r="A206" s="1">
        <v>37953</v>
      </c>
      <c r="B206">
        <v>4.7510000000000003</v>
      </c>
      <c r="C206">
        <f t="shared" si="9"/>
        <v>-0.75183010638537584</v>
      </c>
      <c r="D206">
        <f t="shared" si="8"/>
        <v>0.19132397191574735</v>
      </c>
      <c r="I206" s="71">
        <v>39386</v>
      </c>
      <c r="J206">
        <v>90.63</v>
      </c>
      <c r="K206">
        <v>94.53</v>
      </c>
      <c r="L206">
        <f t="shared" si="10"/>
        <v>0.95874325610917166</v>
      </c>
    </row>
    <row r="207" spans="1:12">
      <c r="A207" s="1">
        <v>37986</v>
      </c>
      <c r="B207">
        <v>6.4059999999999997</v>
      </c>
      <c r="C207">
        <f t="shared" si="9"/>
        <v>-0.60081271518291834</v>
      </c>
      <c r="D207">
        <f t="shared" si="8"/>
        <v>0.20594879518072284</v>
      </c>
      <c r="I207" s="71">
        <v>39416</v>
      </c>
      <c r="J207">
        <v>88.26</v>
      </c>
      <c r="K207">
        <v>88.71</v>
      </c>
      <c r="L207">
        <f t="shared" si="10"/>
        <v>0.99492729117348677</v>
      </c>
    </row>
    <row r="208" spans="1:12">
      <c r="A208" s="1">
        <v>38016</v>
      </c>
      <c r="B208">
        <v>6.8419999999999996</v>
      </c>
      <c r="C208">
        <f t="shared" si="9"/>
        <v>-0.56102807315012582</v>
      </c>
      <c r="D208">
        <f t="shared" si="8"/>
        <v>3.7609948437973717E-2</v>
      </c>
      <c r="I208" s="71">
        <v>39447</v>
      </c>
      <c r="J208">
        <v>93.85</v>
      </c>
      <c r="K208">
        <v>95.98</v>
      </c>
      <c r="L208">
        <f t="shared" si="10"/>
        <v>0.9778078766409668</v>
      </c>
    </row>
    <row r="209" spans="1:12">
      <c r="A209" s="1">
        <v>38044</v>
      </c>
      <c r="B209">
        <v>8.5380000000000003</v>
      </c>
      <c r="C209">
        <f t="shared" si="9"/>
        <v>-0.40626946560972205</v>
      </c>
      <c r="D209">
        <f t="shared" ref="D209:D272" si="11">+B209/B197-1</f>
        <v>-8.5377611140867726E-2</v>
      </c>
      <c r="I209" s="71">
        <v>39478</v>
      </c>
      <c r="J209">
        <v>92.21</v>
      </c>
      <c r="K209">
        <v>91.75</v>
      </c>
      <c r="L209">
        <f t="shared" si="10"/>
        <v>1.0050136239782015</v>
      </c>
    </row>
    <row r="210" spans="1:12">
      <c r="A210" s="1">
        <v>38077</v>
      </c>
      <c r="B210">
        <v>8.5579999999999998</v>
      </c>
      <c r="C210">
        <f t="shared" si="9"/>
        <v>-0.4044444820302362</v>
      </c>
      <c r="D210">
        <f t="shared" si="11"/>
        <v>0.30716358637543917</v>
      </c>
      <c r="I210" s="71">
        <v>39507</v>
      </c>
      <c r="J210">
        <v>100.1</v>
      </c>
      <c r="K210">
        <v>101.84</v>
      </c>
      <c r="L210">
        <f t="shared" si="10"/>
        <v>0.98291437549096616</v>
      </c>
    </row>
    <row r="211" spans="1:12">
      <c r="A211" s="1">
        <v>38107</v>
      </c>
      <c r="B211">
        <v>10.44</v>
      </c>
      <c r="C211">
        <f t="shared" si="9"/>
        <v>-0.2327135272006137</v>
      </c>
      <c r="D211">
        <f t="shared" si="11"/>
        <v>0.72362555720653776</v>
      </c>
      <c r="I211" s="71">
        <v>39538</v>
      </c>
      <c r="J211">
        <v>100.3</v>
      </c>
      <c r="K211">
        <v>101.58</v>
      </c>
      <c r="L211">
        <f t="shared" si="10"/>
        <v>0.98739909430990347</v>
      </c>
    </row>
    <row r="212" spans="1:12">
      <c r="A212" s="1">
        <v>38138</v>
      </c>
      <c r="B212">
        <v>10.211</v>
      </c>
      <c r="C212">
        <f t="shared" si="9"/>
        <v>-0.25360958918572712</v>
      </c>
      <c r="D212">
        <f t="shared" si="11"/>
        <v>1.1277349447801623</v>
      </c>
      <c r="I212" s="71">
        <v>39568</v>
      </c>
      <c r="J212">
        <v>111.36</v>
      </c>
      <c r="K212">
        <v>113.46</v>
      </c>
      <c r="L212">
        <f t="shared" si="10"/>
        <v>0.98149127445795881</v>
      </c>
    </row>
    <row r="213" spans="1:12">
      <c r="A213" s="1">
        <v>38168</v>
      </c>
      <c r="B213">
        <v>9.92</v>
      </c>
      <c r="C213">
        <f t="shared" si="9"/>
        <v>-0.28016310026724689</v>
      </c>
      <c r="D213">
        <f t="shared" si="11"/>
        <v>0.89060415475509824</v>
      </c>
      <c r="I213" s="71">
        <v>39598</v>
      </c>
      <c r="J213">
        <v>127.78</v>
      </c>
      <c r="K213">
        <v>127.35</v>
      </c>
      <c r="L213">
        <f t="shared" si="10"/>
        <v>1.0033765213977228</v>
      </c>
    </row>
    <row r="214" spans="1:12">
      <c r="A214" s="1">
        <v>38198</v>
      </c>
      <c r="B214">
        <v>9.1069999999999993</v>
      </c>
      <c r="C214">
        <f t="shared" si="9"/>
        <v>-0.35434868277334852</v>
      </c>
      <c r="D214">
        <f t="shared" si="11"/>
        <v>0.65281306715063514</v>
      </c>
      <c r="I214" s="71">
        <v>39629</v>
      </c>
      <c r="J214">
        <v>139.83000000000001</v>
      </c>
      <c r="K214">
        <v>140</v>
      </c>
      <c r="L214">
        <f t="shared" si="10"/>
        <v>0.99878571428571439</v>
      </c>
    </row>
    <row r="215" spans="1:12">
      <c r="A215" s="1">
        <v>38230</v>
      </c>
      <c r="B215">
        <v>5.48</v>
      </c>
      <c r="C215">
        <f t="shared" si="9"/>
        <v>-0.68530945491311512</v>
      </c>
      <c r="D215">
        <f t="shared" si="11"/>
        <v>-8.4836339345357392E-2</v>
      </c>
      <c r="I215" s="71">
        <v>39660</v>
      </c>
      <c r="J215">
        <v>123.98</v>
      </c>
      <c r="K215">
        <v>124.08</v>
      </c>
      <c r="L215">
        <f t="shared" si="10"/>
        <v>0.9991940683430045</v>
      </c>
    </row>
    <row r="216" spans="1:12">
      <c r="A216" s="1">
        <v>38260</v>
      </c>
      <c r="B216">
        <v>6.9379999999999997</v>
      </c>
      <c r="C216">
        <f t="shared" si="9"/>
        <v>-0.55226815196859358</v>
      </c>
      <c r="D216">
        <f t="shared" si="11"/>
        <v>0.60267960267960263</v>
      </c>
      <c r="I216" s="71">
        <v>39689</v>
      </c>
      <c r="J216">
        <v>114.05</v>
      </c>
      <c r="K216">
        <v>115.46</v>
      </c>
      <c r="L216">
        <f t="shared" si="10"/>
        <v>0.98778797852069988</v>
      </c>
    </row>
    <row r="217" spans="1:12">
      <c r="A217" s="1">
        <v>38289</v>
      </c>
      <c r="B217">
        <v>5.9349999999999996</v>
      </c>
      <c r="C217">
        <f t="shared" si="9"/>
        <v>-0.6437910784798111</v>
      </c>
      <c r="D217">
        <f t="shared" si="11"/>
        <v>0.35999083409715849</v>
      </c>
      <c r="I217" s="71">
        <v>39721</v>
      </c>
      <c r="J217">
        <v>98.17</v>
      </c>
      <c r="K217">
        <v>100.64</v>
      </c>
      <c r="L217">
        <f t="shared" si="10"/>
        <v>0.97545707472178067</v>
      </c>
    </row>
    <row r="218" spans="1:12">
      <c r="A218" s="1">
        <v>38321</v>
      </c>
      <c r="B218">
        <v>6.6950000000000003</v>
      </c>
      <c r="C218">
        <f t="shared" si="9"/>
        <v>-0.57444170245934711</v>
      </c>
      <c r="D218">
        <f t="shared" si="11"/>
        <v>0.40917701536518614</v>
      </c>
      <c r="I218" s="71">
        <v>39752</v>
      </c>
      <c r="J218">
        <v>65.319999999999993</v>
      </c>
      <c r="K218">
        <v>67.81</v>
      </c>
      <c r="L218">
        <f t="shared" si="10"/>
        <v>0.9632797522489307</v>
      </c>
    </row>
    <row r="219" spans="1:12">
      <c r="A219" s="1">
        <v>38352</v>
      </c>
      <c r="B219">
        <v>5.8079999999999998</v>
      </c>
      <c r="C219">
        <f t="shared" si="9"/>
        <v>-0.65537972420954649</v>
      </c>
      <c r="D219">
        <f t="shared" si="11"/>
        <v>-9.334998438963471E-2</v>
      </c>
      <c r="I219" s="71">
        <v>39780</v>
      </c>
      <c r="J219">
        <v>53.49</v>
      </c>
      <c r="K219">
        <v>54.43</v>
      </c>
      <c r="L219">
        <f t="shared" si="10"/>
        <v>0.98273011207054939</v>
      </c>
    </row>
    <row r="220" spans="1:12">
      <c r="A220" s="1">
        <v>38383</v>
      </c>
      <c r="B220">
        <v>8.4060000000000006</v>
      </c>
      <c r="C220">
        <f t="shared" si="9"/>
        <v>-0.41831435723432892</v>
      </c>
      <c r="D220">
        <f t="shared" si="11"/>
        <v>0.22858813212510976</v>
      </c>
      <c r="I220" s="71">
        <v>39813</v>
      </c>
      <c r="J220">
        <v>45.59</v>
      </c>
      <c r="K220">
        <v>44.6</v>
      </c>
      <c r="L220">
        <f t="shared" si="10"/>
        <v>1.0221973094170405</v>
      </c>
    </row>
    <row r="221" spans="1:12">
      <c r="A221" s="1">
        <v>38411</v>
      </c>
      <c r="B221">
        <v>8.1389999999999993</v>
      </c>
      <c r="C221">
        <f t="shared" si="9"/>
        <v>-0.4426778880204657</v>
      </c>
      <c r="D221">
        <f t="shared" si="11"/>
        <v>-4.6732255797610756E-2</v>
      </c>
      <c r="I221" s="71">
        <v>39843</v>
      </c>
      <c r="J221">
        <v>45.88</v>
      </c>
      <c r="K221">
        <v>41.68</v>
      </c>
      <c r="L221">
        <f t="shared" si="10"/>
        <v>1.1007677543186181</v>
      </c>
    </row>
    <row r="222" spans="1:12">
      <c r="A222" s="1">
        <v>38442</v>
      </c>
      <c r="B222">
        <v>13.792</v>
      </c>
      <c r="C222">
        <f t="shared" si="9"/>
        <v>7.3153720721222004E-2</v>
      </c>
      <c r="D222">
        <f t="shared" si="11"/>
        <v>0.61159149333956542</v>
      </c>
      <c r="I222" s="71">
        <v>39871</v>
      </c>
      <c r="J222">
        <v>46.35</v>
      </c>
      <c r="K222">
        <v>44.76</v>
      </c>
      <c r="L222">
        <f t="shared" si="10"/>
        <v>1.0355227882037534</v>
      </c>
    </row>
    <row r="223" spans="1:12">
      <c r="A223" s="1">
        <v>38471</v>
      </c>
      <c r="B223">
        <v>12.132999999999999</v>
      </c>
      <c r="C223">
        <f t="shared" si="9"/>
        <v>-7.8228667197132895E-2</v>
      </c>
      <c r="D223">
        <f t="shared" si="11"/>
        <v>0.16216475095785432</v>
      </c>
      <c r="I223" s="71">
        <v>39903</v>
      </c>
      <c r="J223">
        <v>49.23</v>
      </c>
      <c r="K223">
        <v>49.66</v>
      </c>
      <c r="L223">
        <f t="shared" si="10"/>
        <v>0.9913411196133709</v>
      </c>
    </row>
    <row r="224" spans="1:12">
      <c r="A224" s="1">
        <v>38503</v>
      </c>
      <c r="B224">
        <v>9.3989999999999991</v>
      </c>
      <c r="C224">
        <f t="shared" si="9"/>
        <v>-0.32770392251285446</v>
      </c>
      <c r="D224">
        <f t="shared" si="11"/>
        <v>-7.952208402702976E-2</v>
      </c>
      <c r="I224" s="71">
        <v>39933</v>
      </c>
      <c r="J224">
        <v>50.8</v>
      </c>
      <c r="K224">
        <v>51.12</v>
      </c>
      <c r="L224">
        <f t="shared" si="10"/>
        <v>0.99374021909233179</v>
      </c>
    </row>
    <row r="225" spans="1:12">
      <c r="A225" s="1">
        <v>38533</v>
      </c>
      <c r="B225">
        <v>10.247999999999999</v>
      </c>
      <c r="C225">
        <f t="shared" si="9"/>
        <v>-0.25023336956367831</v>
      </c>
      <c r="D225">
        <f t="shared" si="11"/>
        <v>3.3064516129032162E-2</v>
      </c>
      <c r="I225" s="71">
        <v>39962</v>
      </c>
      <c r="J225">
        <v>65.52</v>
      </c>
      <c r="K225">
        <v>66.31</v>
      </c>
      <c r="L225">
        <f t="shared" si="10"/>
        <v>0.98808626149901968</v>
      </c>
    </row>
    <row r="226" spans="1:12">
      <c r="A226" s="1">
        <v>38562</v>
      </c>
      <c r="B226">
        <v>11.228</v>
      </c>
      <c r="C226">
        <f t="shared" si="9"/>
        <v>-0.1608091741688695</v>
      </c>
      <c r="D226">
        <f t="shared" si="11"/>
        <v>0.23289777094542674</v>
      </c>
      <c r="I226" s="71">
        <v>39994</v>
      </c>
      <c r="J226">
        <v>69.3</v>
      </c>
      <c r="K226">
        <v>69.89</v>
      </c>
      <c r="L226">
        <f t="shared" si="10"/>
        <v>0.99155816282730003</v>
      </c>
    </row>
    <row r="227" spans="1:12">
      <c r="A227" s="1">
        <v>38595</v>
      </c>
      <c r="B227">
        <v>23.279</v>
      </c>
      <c r="C227">
        <f t="shared" si="9"/>
        <v>0.93883468165035544</v>
      </c>
      <c r="D227">
        <f t="shared" si="11"/>
        <v>3.2479927007299265</v>
      </c>
      <c r="I227" s="71">
        <v>40025</v>
      </c>
      <c r="J227">
        <v>71.7</v>
      </c>
      <c r="K227">
        <v>69.45</v>
      </c>
      <c r="L227">
        <f t="shared" si="10"/>
        <v>1.0323974082073435</v>
      </c>
    </row>
    <row r="228" spans="1:12">
      <c r="A228" s="1">
        <v>38625</v>
      </c>
      <c r="B228">
        <v>22.285</v>
      </c>
      <c r="C228">
        <f t="shared" si="9"/>
        <v>0.84813299774990647</v>
      </c>
      <c r="D228">
        <f t="shared" si="11"/>
        <v>2.2120207552608822</v>
      </c>
      <c r="I228" s="71">
        <v>40056</v>
      </c>
      <c r="J228">
        <v>69.650000000000006</v>
      </c>
      <c r="K228">
        <v>69.959999999999994</v>
      </c>
      <c r="L228">
        <f t="shared" si="10"/>
        <v>0.99556889651229286</v>
      </c>
    </row>
    <row r="229" spans="1:12">
      <c r="A229" s="1">
        <v>38656</v>
      </c>
      <c r="B229">
        <v>10.297000000000001</v>
      </c>
      <c r="C229">
        <f t="shared" si="9"/>
        <v>-0.24576215979393773</v>
      </c>
      <c r="D229">
        <f t="shared" si="11"/>
        <v>0.73496208930075846</v>
      </c>
      <c r="I229" s="71">
        <v>40086</v>
      </c>
      <c r="J229">
        <v>69.069999999999993</v>
      </c>
      <c r="K229">
        <v>70.61</v>
      </c>
      <c r="L229">
        <f t="shared" si="10"/>
        <v>0.97819005806542969</v>
      </c>
    </row>
    <row r="230" spans="1:12">
      <c r="A230" s="1">
        <v>38686</v>
      </c>
      <c r="B230">
        <v>8.2550000000000008</v>
      </c>
      <c r="C230">
        <f t="shared" si="9"/>
        <v>-0.43209298325944739</v>
      </c>
      <c r="D230">
        <f t="shared" si="11"/>
        <v>0.2330097087378642</v>
      </c>
      <c r="I230" s="71">
        <v>40116</v>
      </c>
      <c r="J230">
        <v>75.2</v>
      </c>
      <c r="K230">
        <v>77</v>
      </c>
      <c r="L230">
        <f t="shared" si="10"/>
        <v>0.97662337662337662</v>
      </c>
    </row>
    <row r="231" spans="1:12">
      <c r="A231" s="1">
        <v>38716</v>
      </c>
      <c r="B231">
        <v>12.103999999999999</v>
      </c>
      <c r="C231">
        <f t="shared" si="9"/>
        <v>-8.0874893387387431E-2</v>
      </c>
      <c r="D231">
        <f t="shared" si="11"/>
        <v>1.0840220385674932</v>
      </c>
      <c r="I231" s="71">
        <v>40147</v>
      </c>
      <c r="J231">
        <v>78.47</v>
      </c>
      <c r="K231">
        <v>77.28</v>
      </c>
      <c r="L231">
        <f t="shared" si="10"/>
        <v>1.0153985507246377</v>
      </c>
    </row>
    <row r="232" spans="1:12">
      <c r="A232" s="1">
        <v>38748</v>
      </c>
      <c r="B232">
        <v>8.4930000000000003</v>
      </c>
      <c r="C232">
        <f t="shared" si="9"/>
        <v>-0.41037567866356534</v>
      </c>
      <c r="D232">
        <f t="shared" si="11"/>
        <v>1.0349750178443973E-2</v>
      </c>
      <c r="I232" s="71">
        <v>40178</v>
      </c>
      <c r="J232">
        <v>77.930000000000007</v>
      </c>
      <c r="K232">
        <v>79.36</v>
      </c>
      <c r="L232">
        <f t="shared" si="10"/>
        <v>0.98198084677419362</v>
      </c>
    </row>
    <row r="233" spans="1:12">
      <c r="A233" s="1">
        <v>38776</v>
      </c>
      <c r="B233">
        <v>7.2430000000000003</v>
      </c>
      <c r="C233">
        <f t="shared" si="9"/>
        <v>-0.52443715238143362</v>
      </c>
      <c r="D233">
        <f t="shared" si="11"/>
        <v>-0.11008723430396838</v>
      </c>
      <c r="I233" s="71">
        <v>40207</v>
      </c>
      <c r="J233">
        <v>71.459999999999994</v>
      </c>
      <c r="K233">
        <v>72.89</v>
      </c>
      <c r="L233">
        <f t="shared" si="10"/>
        <v>0.9803813966250513</v>
      </c>
    </row>
    <row r="234" spans="1:12">
      <c r="A234" s="1">
        <v>38807</v>
      </c>
      <c r="B234">
        <v>12.217000000000001</v>
      </c>
      <c r="C234">
        <f t="shared" si="9"/>
        <v>-7.0563736163292021E-2</v>
      </c>
      <c r="D234">
        <f t="shared" si="11"/>
        <v>-0.11419663573085836</v>
      </c>
      <c r="I234" s="71">
        <v>40235</v>
      </c>
      <c r="J234">
        <v>77.59</v>
      </c>
      <c r="K234">
        <v>79.66</v>
      </c>
      <c r="L234">
        <f t="shared" si="10"/>
        <v>0.97401456188802416</v>
      </c>
    </row>
    <row r="235" spans="1:12">
      <c r="A235" s="1">
        <v>38835</v>
      </c>
      <c r="B235">
        <v>14.798</v>
      </c>
      <c r="C235">
        <f t="shared" si="9"/>
        <v>0.16495039476936244</v>
      </c>
      <c r="D235">
        <f t="shared" si="11"/>
        <v>0.21964889145306188</v>
      </c>
      <c r="I235" s="71">
        <v>40268</v>
      </c>
      <c r="J235">
        <v>82.7</v>
      </c>
      <c r="K235">
        <v>83.76</v>
      </c>
      <c r="L235">
        <f t="shared" si="10"/>
        <v>0.98734479465138492</v>
      </c>
    </row>
    <row r="236" spans="1:12">
      <c r="A236" s="1">
        <v>38868</v>
      </c>
      <c r="B236">
        <v>15.324</v>
      </c>
      <c r="C236">
        <f t="shared" si="9"/>
        <v>0.2129474629098414</v>
      </c>
      <c r="D236">
        <f t="shared" si="11"/>
        <v>0.63038621129907457</v>
      </c>
      <c r="I236" s="71">
        <v>40298</v>
      </c>
      <c r="J236">
        <v>87.44</v>
      </c>
      <c r="K236">
        <v>86.15</v>
      </c>
      <c r="L236">
        <f t="shared" si="10"/>
        <v>1.0149738827626233</v>
      </c>
    </row>
    <row r="237" spans="1:12">
      <c r="A237" s="1">
        <v>38898</v>
      </c>
      <c r="B237">
        <v>16.597000000000001</v>
      </c>
      <c r="C237">
        <f t="shared" si="9"/>
        <v>0.32910766774411865</v>
      </c>
      <c r="D237">
        <f t="shared" si="11"/>
        <v>0.61953551912568328</v>
      </c>
      <c r="I237" s="71">
        <v>40329</v>
      </c>
      <c r="J237">
        <v>74.650000000000006</v>
      </c>
      <c r="K237">
        <v>73.97</v>
      </c>
      <c r="L237">
        <f t="shared" si="10"/>
        <v>1.0091929160470461</v>
      </c>
    </row>
    <row r="238" spans="1:12">
      <c r="A238" s="1">
        <v>38929</v>
      </c>
      <c r="B238">
        <v>16.056999999999999</v>
      </c>
      <c r="C238">
        <f t="shared" si="9"/>
        <v>0.2798331110979993</v>
      </c>
      <c r="D238">
        <f t="shared" si="11"/>
        <v>0.43008550053437822</v>
      </c>
      <c r="I238" s="71">
        <v>40359</v>
      </c>
      <c r="J238">
        <v>75.010000000000005</v>
      </c>
      <c r="K238">
        <v>75.63</v>
      </c>
      <c r="L238">
        <f t="shared" si="10"/>
        <v>0.99180219489620536</v>
      </c>
    </row>
    <row r="239" spans="1:12">
      <c r="A239" s="1">
        <v>38960</v>
      </c>
      <c r="B239">
        <v>7.8769999999999998</v>
      </c>
      <c r="C239">
        <f t="shared" si="9"/>
        <v>-0.46658517291173091</v>
      </c>
      <c r="D239">
        <f t="shared" si="11"/>
        <v>-0.66162635852055507</v>
      </c>
      <c r="I239" s="71">
        <v>40389</v>
      </c>
      <c r="J239">
        <v>78.180000000000007</v>
      </c>
      <c r="K239">
        <v>78.95</v>
      </c>
      <c r="L239">
        <f t="shared" si="10"/>
        <v>0.9902469917669412</v>
      </c>
    </row>
    <row r="240" spans="1:12">
      <c r="A240" s="1">
        <v>38989</v>
      </c>
      <c r="B240">
        <v>5.1479999999999997</v>
      </c>
      <c r="C240">
        <f t="shared" si="9"/>
        <v>-0.71560418233258094</v>
      </c>
      <c r="D240">
        <f t="shared" si="11"/>
        <v>-0.76899259591653579</v>
      </c>
      <c r="I240" s="71">
        <v>40421</v>
      </c>
      <c r="J240">
        <v>74.64</v>
      </c>
      <c r="K240">
        <v>71.92</v>
      </c>
      <c r="L240">
        <f t="shared" si="10"/>
        <v>1.0378197997775305</v>
      </c>
    </row>
    <row r="241" spans="1:12">
      <c r="A241" s="1">
        <v>39021</v>
      </c>
      <c r="B241">
        <v>4.5720000000000001</v>
      </c>
      <c r="C241">
        <f t="shared" si="9"/>
        <v>-0.76816370942177481</v>
      </c>
      <c r="D241">
        <f t="shared" si="11"/>
        <v>-0.55598718073225206</v>
      </c>
      <c r="I241" s="71">
        <v>40451</v>
      </c>
      <c r="J241">
        <v>82.31</v>
      </c>
      <c r="K241">
        <v>79.97</v>
      </c>
      <c r="L241">
        <f t="shared" si="10"/>
        <v>1.0292609728648243</v>
      </c>
    </row>
    <row r="242" spans="1:12">
      <c r="A242" s="1">
        <v>39051</v>
      </c>
      <c r="B242">
        <v>9.4879999999999995</v>
      </c>
      <c r="C242">
        <f t="shared" si="9"/>
        <v>-0.31958274558414224</v>
      </c>
      <c r="D242">
        <f t="shared" si="11"/>
        <v>0.14936402180496655</v>
      </c>
      <c r="I242" s="71">
        <v>40480</v>
      </c>
      <c r="J242">
        <v>83.15</v>
      </c>
      <c r="K242">
        <v>81.430000000000007</v>
      </c>
      <c r="L242">
        <f t="shared" si="10"/>
        <v>1.0211224364484834</v>
      </c>
    </row>
    <row r="243" spans="1:12">
      <c r="A243" s="1">
        <v>39080</v>
      </c>
      <c r="B243">
        <v>7.2809999999999997</v>
      </c>
      <c r="C243">
        <f t="shared" si="9"/>
        <v>-0.52096968358041051</v>
      </c>
      <c r="D243">
        <f t="shared" si="11"/>
        <v>-0.39846331791143419</v>
      </c>
      <c r="I243" s="71">
        <v>40512</v>
      </c>
      <c r="J243">
        <v>85.92</v>
      </c>
      <c r="K243">
        <v>84.11</v>
      </c>
      <c r="L243">
        <f t="shared" si="10"/>
        <v>1.0215194388301034</v>
      </c>
    </row>
    <row r="244" spans="1:12">
      <c r="A244" s="1">
        <v>39113</v>
      </c>
      <c r="B244">
        <v>8.9</v>
      </c>
      <c r="C244">
        <f t="shared" si="9"/>
        <v>-0.37323726282102737</v>
      </c>
      <c r="D244">
        <f t="shared" si="11"/>
        <v>4.792181796773809E-2</v>
      </c>
      <c r="I244" s="71">
        <v>40543</v>
      </c>
      <c r="J244">
        <v>94.75</v>
      </c>
      <c r="K244">
        <v>91.38</v>
      </c>
      <c r="L244">
        <f t="shared" si="10"/>
        <v>1.0368789669511929</v>
      </c>
    </row>
    <row r="245" spans="1:12">
      <c r="A245" s="1">
        <v>39141</v>
      </c>
      <c r="B245">
        <v>15.57</v>
      </c>
      <c r="C245">
        <f t="shared" si="9"/>
        <v>0.23539476093751793</v>
      </c>
      <c r="D245">
        <f t="shared" si="11"/>
        <v>1.1496617423719453</v>
      </c>
      <c r="I245" s="71">
        <v>40574</v>
      </c>
      <c r="J245">
        <v>101.01</v>
      </c>
      <c r="K245">
        <v>92.19</v>
      </c>
      <c r="L245">
        <f t="shared" si="10"/>
        <v>1.0956719817767655</v>
      </c>
    </row>
    <row r="246" spans="1:12">
      <c r="A246" s="1">
        <v>39171</v>
      </c>
      <c r="B246">
        <v>18.030999999999999</v>
      </c>
      <c r="C246">
        <f t="shared" si="9"/>
        <v>0.45995899039325694</v>
      </c>
      <c r="D246">
        <f t="shared" si="11"/>
        <v>0.47589424572317252</v>
      </c>
      <c r="I246" s="71">
        <v>40602</v>
      </c>
      <c r="J246">
        <v>111.8</v>
      </c>
      <c r="K246">
        <v>96.97</v>
      </c>
      <c r="L246">
        <f t="shared" si="10"/>
        <v>1.1529338970815717</v>
      </c>
    </row>
    <row r="247" spans="1:12">
      <c r="A247" s="1">
        <v>39202</v>
      </c>
      <c r="B247">
        <v>24.08</v>
      </c>
      <c r="C247">
        <f t="shared" si="9"/>
        <v>1.0119252740087652</v>
      </c>
      <c r="D247">
        <f t="shared" si="11"/>
        <v>0.62724692526017023</v>
      </c>
      <c r="I247" s="71">
        <v>40633</v>
      </c>
      <c r="J247">
        <v>117.36</v>
      </c>
      <c r="K247">
        <v>106.72</v>
      </c>
      <c r="L247">
        <f t="shared" si="10"/>
        <v>1.0997001499250374</v>
      </c>
    </row>
    <row r="248" spans="1:12">
      <c r="A248" s="1">
        <v>39233</v>
      </c>
      <c r="B248">
        <v>24.042999999999999</v>
      </c>
      <c r="C248">
        <f t="shared" si="9"/>
        <v>1.0085490543867164</v>
      </c>
      <c r="D248">
        <f t="shared" si="11"/>
        <v>0.56897676846776291</v>
      </c>
      <c r="I248" s="71">
        <v>40662</v>
      </c>
      <c r="J248">
        <v>125.89</v>
      </c>
      <c r="K248">
        <v>113.93</v>
      </c>
      <c r="L248">
        <f t="shared" si="10"/>
        <v>1.1049767401035724</v>
      </c>
    </row>
    <row r="249" spans="1:12">
      <c r="A249" s="1">
        <v>39262</v>
      </c>
      <c r="B249">
        <v>20.712</v>
      </c>
      <c r="C249">
        <f t="shared" si="9"/>
        <v>0.70459803922334097</v>
      </c>
      <c r="D249">
        <f t="shared" si="11"/>
        <v>0.24793637404350166</v>
      </c>
      <c r="I249" s="71">
        <v>40694</v>
      </c>
      <c r="J249">
        <v>116.73</v>
      </c>
      <c r="K249">
        <v>102.7</v>
      </c>
      <c r="L249">
        <f t="shared" si="10"/>
        <v>1.1366114897760466</v>
      </c>
    </row>
    <row r="250" spans="1:12">
      <c r="A250" s="1">
        <v>39294</v>
      </c>
      <c r="B250">
        <v>10.48</v>
      </c>
      <c r="C250">
        <f t="shared" si="9"/>
        <v>-0.22906356004164183</v>
      </c>
      <c r="D250">
        <f t="shared" si="11"/>
        <v>-0.34732515413838194</v>
      </c>
      <c r="I250" s="71">
        <v>40724</v>
      </c>
      <c r="J250">
        <v>112.48</v>
      </c>
      <c r="K250">
        <v>95.42</v>
      </c>
      <c r="L250">
        <f t="shared" si="10"/>
        <v>1.1787885139383778</v>
      </c>
    </row>
    <row r="251" spans="1:12">
      <c r="A251" s="1">
        <v>39325</v>
      </c>
      <c r="B251">
        <v>9.77</v>
      </c>
      <c r="C251">
        <f t="shared" si="9"/>
        <v>-0.29385047711339113</v>
      </c>
      <c r="D251">
        <f t="shared" si="11"/>
        <v>0.24031991875079339</v>
      </c>
      <c r="I251" s="71">
        <v>40753</v>
      </c>
      <c r="J251">
        <v>116.74</v>
      </c>
      <c r="K251">
        <v>95.7</v>
      </c>
      <c r="L251">
        <f t="shared" si="10"/>
        <v>1.2198537095088817</v>
      </c>
    </row>
    <row r="252" spans="1:12">
      <c r="A252" s="1">
        <v>39353</v>
      </c>
      <c r="B252">
        <v>6.649</v>
      </c>
      <c r="C252">
        <f t="shared" si="9"/>
        <v>-0.5786391646921647</v>
      </c>
      <c r="D252">
        <f t="shared" si="11"/>
        <v>0.29156954156954162</v>
      </c>
      <c r="I252" s="71">
        <v>40786</v>
      </c>
      <c r="J252">
        <v>114.85</v>
      </c>
      <c r="K252">
        <v>88.81</v>
      </c>
      <c r="L252">
        <f t="shared" si="10"/>
        <v>1.2932102240738654</v>
      </c>
    </row>
    <row r="253" spans="1:12">
      <c r="A253" s="1">
        <v>39386</v>
      </c>
      <c r="B253">
        <v>6.3159999999999998</v>
      </c>
      <c r="C253">
        <f t="shared" si="9"/>
        <v>-0.60902514129060481</v>
      </c>
      <c r="D253">
        <f t="shared" si="11"/>
        <v>0.38145231846019234</v>
      </c>
      <c r="I253" s="71">
        <v>40816</v>
      </c>
      <c r="J253">
        <v>102.76</v>
      </c>
      <c r="K253">
        <v>79.2</v>
      </c>
      <c r="L253">
        <f t="shared" si="10"/>
        <v>1.2974747474747474</v>
      </c>
    </row>
    <row r="254" spans="1:12">
      <c r="A254" s="1">
        <v>39416</v>
      </c>
      <c r="B254">
        <v>8.9570000000000007</v>
      </c>
      <c r="C254">
        <f t="shared" si="9"/>
        <v>-0.36803605961949254</v>
      </c>
      <c r="D254">
        <f t="shared" si="11"/>
        <v>-5.5965430016863271E-2</v>
      </c>
      <c r="I254" s="71">
        <v>40847</v>
      </c>
      <c r="J254">
        <v>109.56</v>
      </c>
      <c r="K254">
        <v>93.19</v>
      </c>
      <c r="L254">
        <f t="shared" si="10"/>
        <v>1.1756626247451445</v>
      </c>
    </row>
    <row r="255" spans="1:12">
      <c r="A255" s="1">
        <v>39447</v>
      </c>
      <c r="B255">
        <v>10.853999999999999</v>
      </c>
      <c r="C255">
        <f t="shared" si="9"/>
        <v>-0.19493636710525575</v>
      </c>
      <c r="D255">
        <f t="shared" si="11"/>
        <v>0.49072929542645238</v>
      </c>
      <c r="I255" s="71">
        <v>40877</v>
      </c>
      <c r="J255">
        <v>110.52</v>
      </c>
      <c r="K255">
        <v>100.36</v>
      </c>
      <c r="L255">
        <f t="shared" si="10"/>
        <v>1.1012355520127541</v>
      </c>
    </row>
    <row r="256" spans="1:12">
      <c r="A256" s="1">
        <v>39478</v>
      </c>
      <c r="B256">
        <v>9.6590000000000007</v>
      </c>
      <c r="C256">
        <f t="shared" si="9"/>
        <v>-0.30397913597953774</v>
      </c>
      <c r="D256">
        <f t="shared" si="11"/>
        <v>8.5280898876404443E-2</v>
      </c>
      <c r="I256" s="71">
        <v>40907</v>
      </c>
      <c r="J256">
        <v>107.38</v>
      </c>
      <c r="K256">
        <v>98.83</v>
      </c>
      <c r="L256">
        <f t="shared" si="10"/>
        <v>1.0865121926540524</v>
      </c>
    </row>
    <row r="257" spans="1:12">
      <c r="A257" s="1">
        <v>39507</v>
      </c>
      <c r="B257">
        <v>12.214</v>
      </c>
      <c r="C257">
        <f t="shared" si="9"/>
        <v>-7.0837483700214907E-2</v>
      </c>
      <c r="D257">
        <f t="shared" si="11"/>
        <v>-0.21554271034039818</v>
      </c>
      <c r="I257" s="71">
        <v>40939</v>
      </c>
      <c r="J257">
        <v>110.98</v>
      </c>
      <c r="K257">
        <v>98.48</v>
      </c>
      <c r="L257">
        <f t="shared" si="10"/>
        <v>1.1269293257514217</v>
      </c>
    </row>
    <row r="258" spans="1:12">
      <c r="A258" s="1">
        <v>39538</v>
      </c>
      <c r="B258">
        <v>12.664</v>
      </c>
      <c r="C258">
        <f t="shared" si="9"/>
        <v>-2.977535316178238E-2</v>
      </c>
      <c r="D258">
        <f t="shared" si="11"/>
        <v>-0.29765404026398978</v>
      </c>
      <c r="I258" s="71">
        <v>40968</v>
      </c>
      <c r="J258">
        <v>122.66</v>
      </c>
      <c r="K258">
        <v>107.07</v>
      </c>
      <c r="L258">
        <f t="shared" si="10"/>
        <v>1.1456056785280657</v>
      </c>
    </row>
    <row r="259" spans="1:12">
      <c r="A259" s="1">
        <v>39568</v>
      </c>
      <c r="B259">
        <v>12.128</v>
      </c>
      <c r="C259">
        <f t="shared" si="9"/>
        <v>-7.8684913092004274E-2</v>
      </c>
      <c r="D259">
        <f t="shared" si="11"/>
        <v>-0.4963455149501661</v>
      </c>
      <c r="I259" s="71">
        <v>40998</v>
      </c>
      <c r="J259">
        <v>122.88</v>
      </c>
      <c r="K259">
        <v>103.02</v>
      </c>
      <c r="L259">
        <f t="shared" si="10"/>
        <v>1.1927781013395458</v>
      </c>
    </row>
    <row r="260" spans="1:12">
      <c r="A260" s="1">
        <v>39598</v>
      </c>
      <c r="B260">
        <v>17.733000000000001</v>
      </c>
      <c r="C260">
        <f t="shared" si="9"/>
        <v>0.43276673505891727</v>
      </c>
      <c r="D260">
        <f t="shared" si="11"/>
        <v>-0.26244645011021916</v>
      </c>
      <c r="I260" s="71">
        <v>41029</v>
      </c>
      <c r="J260">
        <v>119.47</v>
      </c>
      <c r="K260">
        <v>104.87</v>
      </c>
      <c r="L260">
        <f t="shared" si="10"/>
        <v>1.1392199866501382</v>
      </c>
    </row>
    <row r="261" spans="1:12">
      <c r="A261" s="1">
        <v>39629</v>
      </c>
      <c r="B261">
        <v>12.715</v>
      </c>
      <c r="C261">
        <f t="shared" ref="C261:C324" si="12">+(B261-$A$1)/$B$1</f>
        <v>-2.5121645034093337E-2</v>
      </c>
      <c r="D261">
        <f t="shared" si="11"/>
        <v>-0.38610467361915801</v>
      </c>
      <c r="I261" s="71">
        <v>41060</v>
      </c>
      <c r="J261">
        <v>101.87</v>
      </c>
      <c r="K261">
        <v>86.53</v>
      </c>
      <c r="L261">
        <f t="shared" ref="L261:L324" si="13">+J261/K261</f>
        <v>1.1772795562232752</v>
      </c>
    </row>
    <row r="262" spans="1:12">
      <c r="A262" s="1">
        <v>39660</v>
      </c>
      <c r="B262">
        <v>10.335000000000001</v>
      </c>
      <c r="C262">
        <f t="shared" si="12"/>
        <v>-0.24229469099291454</v>
      </c>
      <c r="D262">
        <f t="shared" si="11"/>
        <v>-1.3835877862595325E-2</v>
      </c>
      <c r="I262" s="71">
        <v>41089</v>
      </c>
      <c r="J262">
        <v>97.8</v>
      </c>
      <c r="K262">
        <v>84.96</v>
      </c>
      <c r="L262">
        <f t="shared" si="13"/>
        <v>1.1511299435028248</v>
      </c>
    </row>
    <row r="263" spans="1:12">
      <c r="A263" s="1">
        <v>39689</v>
      </c>
      <c r="B263">
        <v>9.1440000000000001</v>
      </c>
      <c r="C263">
        <f t="shared" si="12"/>
        <v>-0.35097246315129954</v>
      </c>
      <c r="D263">
        <f t="shared" si="11"/>
        <v>-6.4073694984646878E-2</v>
      </c>
      <c r="I263" s="71">
        <v>41121</v>
      </c>
      <c r="J263">
        <v>104.92</v>
      </c>
      <c r="K263">
        <v>88.06</v>
      </c>
      <c r="L263">
        <f t="shared" si="13"/>
        <v>1.1914603679309561</v>
      </c>
    </row>
    <row r="264" spans="1:12">
      <c r="A264" s="1">
        <v>39721</v>
      </c>
      <c r="B264">
        <v>8.7010000000000005</v>
      </c>
      <c r="C264">
        <f t="shared" si="12"/>
        <v>-0.39139584943691202</v>
      </c>
      <c r="D264">
        <f t="shared" si="11"/>
        <v>0.30861783726876224</v>
      </c>
      <c r="I264" s="71">
        <v>41152</v>
      </c>
      <c r="J264">
        <v>114.57</v>
      </c>
      <c r="K264">
        <v>96.47</v>
      </c>
      <c r="L264">
        <f t="shared" si="13"/>
        <v>1.187623095262776</v>
      </c>
    </row>
    <row r="265" spans="1:12">
      <c r="A265" s="1">
        <v>39752</v>
      </c>
      <c r="B265">
        <v>3.254</v>
      </c>
      <c r="C265">
        <f t="shared" si="12"/>
        <v>-0.88843012730989512</v>
      </c>
      <c r="D265">
        <f t="shared" si="11"/>
        <v>-0.48480050664977836</v>
      </c>
      <c r="I265" s="71">
        <v>41180</v>
      </c>
      <c r="J265">
        <v>112.39</v>
      </c>
      <c r="K265">
        <v>92.19</v>
      </c>
      <c r="L265">
        <f t="shared" si="13"/>
        <v>1.2191127020284196</v>
      </c>
    </row>
    <row r="266" spans="1:12">
      <c r="A266" s="1">
        <v>39780</v>
      </c>
      <c r="B266">
        <v>3.6179999999999999</v>
      </c>
      <c r="C266">
        <f t="shared" si="12"/>
        <v>-0.85521542616325175</v>
      </c>
      <c r="D266">
        <f t="shared" si="11"/>
        <v>-0.59607011276096911</v>
      </c>
      <c r="I266" s="71">
        <v>41213</v>
      </c>
      <c r="J266">
        <v>108.7</v>
      </c>
      <c r="K266">
        <v>86.24</v>
      </c>
      <c r="L266">
        <f t="shared" si="13"/>
        <v>1.2604359925788498</v>
      </c>
    </row>
    <row r="267" spans="1:12">
      <c r="A267" s="1">
        <v>39813</v>
      </c>
      <c r="B267">
        <v>5.3250000000000002</v>
      </c>
      <c r="C267">
        <f t="shared" si="12"/>
        <v>-0.69945307765413078</v>
      </c>
      <c r="D267">
        <f t="shared" si="11"/>
        <v>-0.50939745715865115</v>
      </c>
      <c r="I267" s="71">
        <v>41243</v>
      </c>
      <c r="J267">
        <v>111.23</v>
      </c>
      <c r="K267">
        <v>88.91</v>
      </c>
      <c r="L267">
        <f t="shared" si="13"/>
        <v>1.2510403779102464</v>
      </c>
    </row>
    <row r="268" spans="1:12">
      <c r="A268" s="1">
        <v>39843</v>
      </c>
      <c r="B268">
        <v>13.92</v>
      </c>
      <c r="C268">
        <f t="shared" si="12"/>
        <v>8.4833615629931733E-2</v>
      </c>
      <c r="D268">
        <f t="shared" si="11"/>
        <v>0.44114297546329828</v>
      </c>
      <c r="I268" s="71">
        <v>41274</v>
      </c>
      <c r="J268">
        <v>111.11</v>
      </c>
      <c r="K268">
        <v>91.82</v>
      </c>
      <c r="L268">
        <f t="shared" si="13"/>
        <v>1.2100849488128949</v>
      </c>
    </row>
    <row r="269" spans="1:12">
      <c r="A269" s="1">
        <v>39871</v>
      </c>
      <c r="B269">
        <v>11.414999999999999</v>
      </c>
      <c r="C269">
        <f t="shared" si="12"/>
        <v>-0.14374557770067645</v>
      </c>
      <c r="D269">
        <f t="shared" si="11"/>
        <v>-6.5416734894383599E-2</v>
      </c>
      <c r="I269" s="71">
        <v>41305</v>
      </c>
      <c r="J269">
        <v>115.55</v>
      </c>
      <c r="K269">
        <v>97.49</v>
      </c>
      <c r="L269">
        <f t="shared" si="13"/>
        <v>1.1852497692070982</v>
      </c>
    </row>
    <row r="270" spans="1:12">
      <c r="A270" s="1">
        <v>39903</v>
      </c>
      <c r="B270">
        <v>9.2870000000000008</v>
      </c>
      <c r="C270">
        <f t="shared" si="12"/>
        <v>-0.33792383055797531</v>
      </c>
      <c r="D270">
        <f t="shared" si="11"/>
        <v>-0.26666140240050529</v>
      </c>
      <c r="I270" s="71">
        <v>41333</v>
      </c>
      <c r="J270">
        <v>111.38</v>
      </c>
      <c r="K270">
        <v>92.05</v>
      </c>
      <c r="L270">
        <f t="shared" si="13"/>
        <v>1.209994568169473</v>
      </c>
    </row>
    <row r="271" spans="1:12">
      <c r="A271" s="1">
        <v>39933</v>
      </c>
      <c r="B271">
        <v>8.6379999999999999</v>
      </c>
      <c r="C271">
        <f t="shared" si="12"/>
        <v>-0.39714454771229263</v>
      </c>
      <c r="D271">
        <f t="shared" si="11"/>
        <v>-0.28776385224274403</v>
      </c>
      <c r="I271" s="71">
        <v>41362</v>
      </c>
      <c r="J271">
        <v>110.02</v>
      </c>
      <c r="K271">
        <v>97.23</v>
      </c>
      <c r="L271">
        <f t="shared" si="13"/>
        <v>1.1315437622133087</v>
      </c>
    </row>
    <row r="272" spans="1:12">
      <c r="A272" s="1">
        <v>39962</v>
      </c>
      <c r="B272">
        <v>10.244999999999999</v>
      </c>
      <c r="C272">
        <f t="shared" si="12"/>
        <v>-0.2505071171006012</v>
      </c>
      <c r="D272">
        <f t="shared" si="11"/>
        <v>-0.42226357638301482</v>
      </c>
      <c r="I272" s="71">
        <v>41394</v>
      </c>
      <c r="J272">
        <v>102.37</v>
      </c>
      <c r="K272">
        <v>93.46</v>
      </c>
      <c r="L272">
        <f t="shared" si="13"/>
        <v>1.0953349026321422</v>
      </c>
    </row>
    <row r="273" spans="1:12">
      <c r="A273" s="1">
        <v>39994</v>
      </c>
      <c r="B273">
        <v>8.3940000000000001</v>
      </c>
      <c r="C273">
        <f t="shared" si="12"/>
        <v>-0.41940934738202051</v>
      </c>
      <c r="D273">
        <f t="shared" ref="D273:D336" si="14">+B273/B261-1</f>
        <v>-0.33983484073928427</v>
      </c>
      <c r="I273" s="71">
        <v>41425</v>
      </c>
      <c r="J273">
        <v>100.39</v>
      </c>
      <c r="K273">
        <v>91.97</v>
      </c>
      <c r="L273">
        <f t="shared" si="13"/>
        <v>1.0915515929107318</v>
      </c>
    </row>
    <row r="274" spans="1:12">
      <c r="A274" s="1">
        <v>40025</v>
      </c>
      <c r="B274">
        <v>12.558</v>
      </c>
      <c r="C274">
        <f t="shared" si="12"/>
        <v>-3.9447766133057602E-2</v>
      </c>
      <c r="D274">
        <f t="shared" si="14"/>
        <v>0.21509433962264146</v>
      </c>
      <c r="I274" s="71">
        <v>41453</v>
      </c>
      <c r="J274">
        <v>102.16</v>
      </c>
      <c r="K274">
        <v>96.56</v>
      </c>
      <c r="L274">
        <f t="shared" si="13"/>
        <v>1.0579950289975144</v>
      </c>
    </row>
    <row r="275" spans="1:12">
      <c r="A275" s="1">
        <v>40056</v>
      </c>
      <c r="B275">
        <v>6.0359999999999996</v>
      </c>
      <c r="C275">
        <f t="shared" si="12"/>
        <v>-0.63457491140340738</v>
      </c>
      <c r="D275">
        <f t="shared" si="14"/>
        <v>-0.33989501312335968</v>
      </c>
      <c r="I275" s="71">
        <v>41486</v>
      </c>
      <c r="J275">
        <v>107.7</v>
      </c>
      <c r="K275">
        <v>105.03</v>
      </c>
      <c r="L275">
        <f t="shared" si="13"/>
        <v>1.0254213081976578</v>
      </c>
    </row>
    <row r="276" spans="1:12">
      <c r="A276" s="1">
        <v>40086</v>
      </c>
      <c r="B276">
        <v>4.0880000000000001</v>
      </c>
      <c r="C276">
        <f t="shared" si="12"/>
        <v>-0.81232831204533318</v>
      </c>
      <c r="D276">
        <f t="shared" si="14"/>
        <v>-0.53016894609814957</v>
      </c>
      <c r="I276" s="71">
        <v>41516</v>
      </c>
      <c r="J276">
        <v>114.01</v>
      </c>
      <c r="K276">
        <v>107.65</v>
      </c>
      <c r="L276">
        <f t="shared" si="13"/>
        <v>1.0590803529958197</v>
      </c>
    </row>
    <row r="277" spans="1:12">
      <c r="A277" s="1">
        <v>40116</v>
      </c>
      <c r="B277">
        <v>5.9390000000000001</v>
      </c>
      <c r="C277">
        <f t="shared" si="12"/>
        <v>-0.64342608176391392</v>
      </c>
      <c r="D277">
        <f t="shared" si="14"/>
        <v>0.82513829133374306</v>
      </c>
      <c r="I277" s="71">
        <v>41547</v>
      </c>
      <c r="J277">
        <v>108.37</v>
      </c>
      <c r="K277">
        <v>102.33</v>
      </c>
      <c r="L277">
        <f t="shared" si="13"/>
        <v>1.0590247239323758</v>
      </c>
    </row>
    <row r="278" spans="1:12">
      <c r="A278" s="1">
        <v>40147</v>
      </c>
      <c r="B278">
        <v>7.7130000000000001</v>
      </c>
      <c r="C278">
        <f t="shared" si="12"/>
        <v>-0.48155003826351517</v>
      </c>
      <c r="D278">
        <f t="shared" si="14"/>
        <v>1.1318407960199006</v>
      </c>
      <c r="I278" s="71">
        <v>41578</v>
      </c>
      <c r="J278">
        <v>108.84</v>
      </c>
      <c r="K278">
        <v>96.38</v>
      </c>
      <c r="L278">
        <f t="shared" si="13"/>
        <v>1.1292799335961818</v>
      </c>
    </row>
    <row r="279" spans="1:12">
      <c r="A279" s="1">
        <v>40178</v>
      </c>
      <c r="B279">
        <v>7.74</v>
      </c>
      <c r="C279">
        <f t="shared" si="12"/>
        <v>-0.47908631043120919</v>
      </c>
      <c r="D279">
        <f t="shared" si="14"/>
        <v>0.45352112676056344</v>
      </c>
      <c r="I279" s="71">
        <v>41607</v>
      </c>
      <c r="J279">
        <v>109.69</v>
      </c>
      <c r="K279">
        <v>92.72</v>
      </c>
      <c r="L279">
        <f t="shared" si="13"/>
        <v>1.1830241587575496</v>
      </c>
    </row>
    <row r="280" spans="1:12">
      <c r="A280" s="1">
        <v>40207</v>
      </c>
      <c r="B280">
        <v>7.4669999999999996</v>
      </c>
      <c r="C280">
        <f t="shared" si="12"/>
        <v>-0.5039973362911917</v>
      </c>
      <c r="D280">
        <f t="shared" si="14"/>
        <v>-0.4635775862068966</v>
      </c>
      <c r="I280" s="71">
        <v>41639</v>
      </c>
      <c r="J280">
        <v>110.8</v>
      </c>
      <c r="K280">
        <v>98.42</v>
      </c>
      <c r="L280">
        <f t="shared" si="13"/>
        <v>1.1257874415769151</v>
      </c>
    </row>
    <row r="281" spans="1:12">
      <c r="A281" s="1">
        <v>40235</v>
      </c>
      <c r="B281">
        <v>10.095000000000001</v>
      </c>
      <c r="C281">
        <f t="shared" si="12"/>
        <v>-0.26419449394674527</v>
      </c>
      <c r="D281">
        <f t="shared" si="14"/>
        <v>-0.11563731931668841</v>
      </c>
      <c r="I281" s="71">
        <v>41670</v>
      </c>
      <c r="J281">
        <v>106.4</v>
      </c>
      <c r="K281">
        <v>97.49</v>
      </c>
      <c r="L281">
        <f t="shared" si="13"/>
        <v>1.0913939891270901</v>
      </c>
    </row>
    <row r="282" spans="1:12">
      <c r="A282" s="1">
        <v>40268</v>
      </c>
      <c r="B282">
        <v>11.348000000000001</v>
      </c>
      <c r="C282">
        <f t="shared" si="12"/>
        <v>-0.14985927269195404</v>
      </c>
      <c r="D282">
        <f t="shared" si="14"/>
        <v>0.22192311833746103</v>
      </c>
      <c r="I282" s="71">
        <v>41698</v>
      </c>
      <c r="J282">
        <v>109.07</v>
      </c>
      <c r="K282">
        <v>102.59</v>
      </c>
      <c r="L282">
        <f t="shared" si="13"/>
        <v>1.063164051077103</v>
      </c>
    </row>
    <row r="283" spans="1:12">
      <c r="A283" s="1">
        <v>40298</v>
      </c>
      <c r="B283">
        <v>13.452999999999999</v>
      </c>
      <c r="C283">
        <f t="shared" si="12"/>
        <v>4.2220249048936072E-2</v>
      </c>
      <c r="D283">
        <f t="shared" si="14"/>
        <v>0.55742069923593429</v>
      </c>
      <c r="I283" s="71">
        <v>41729</v>
      </c>
      <c r="J283">
        <v>107.76</v>
      </c>
      <c r="K283">
        <v>101.58</v>
      </c>
      <c r="L283">
        <f t="shared" si="13"/>
        <v>1.0608387477849972</v>
      </c>
    </row>
    <row r="284" spans="1:12">
      <c r="A284" s="1">
        <v>40329</v>
      </c>
      <c r="B284">
        <v>10.837999999999999</v>
      </c>
      <c r="C284">
        <f t="shared" si="12"/>
        <v>-0.19639635396884447</v>
      </c>
      <c r="D284">
        <f t="shared" si="14"/>
        <v>5.7881893606637425E-2</v>
      </c>
      <c r="I284" s="71">
        <v>41759</v>
      </c>
      <c r="J284">
        <v>108.07</v>
      </c>
      <c r="K284">
        <v>99.74</v>
      </c>
      <c r="L284">
        <f t="shared" si="13"/>
        <v>1.0835171445758973</v>
      </c>
    </row>
    <row r="285" spans="1:12">
      <c r="A285" s="1">
        <v>40359</v>
      </c>
      <c r="B285">
        <v>10.52</v>
      </c>
      <c r="C285">
        <f t="shared" si="12"/>
        <v>-0.22541359288267013</v>
      </c>
      <c r="D285">
        <f t="shared" si="14"/>
        <v>0.25327614963068856</v>
      </c>
      <c r="I285" s="71">
        <v>41789</v>
      </c>
      <c r="J285">
        <v>109.41</v>
      </c>
      <c r="K285">
        <v>102.71</v>
      </c>
      <c r="L285">
        <f t="shared" si="13"/>
        <v>1.0652322071852789</v>
      </c>
    </row>
    <row r="286" spans="1:12">
      <c r="A286" s="1">
        <v>40389</v>
      </c>
      <c r="B286">
        <v>9.7110000000000003</v>
      </c>
      <c r="C286">
        <f t="shared" si="12"/>
        <v>-0.29923417867287444</v>
      </c>
      <c r="D286">
        <f t="shared" si="14"/>
        <v>-0.22670807453416142</v>
      </c>
      <c r="I286" s="71">
        <v>41820</v>
      </c>
      <c r="J286">
        <v>112.36</v>
      </c>
      <c r="K286">
        <v>105.37</v>
      </c>
      <c r="L286">
        <f t="shared" si="13"/>
        <v>1.0663376672677232</v>
      </c>
    </row>
    <row r="287" spans="1:12">
      <c r="A287" s="1">
        <v>40421</v>
      </c>
      <c r="B287">
        <v>7.976</v>
      </c>
      <c r="C287">
        <f t="shared" si="12"/>
        <v>-0.45755150419327567</v>
      </c>
      <c r="D287">
        <f t="shared" si="14"/>
        <v>0.32140490390987408</v>
      </c>
      <c r="I287" s="71">
        <v>41851</v>
      </c>
      <c r="J287">
        <v>106.02</v>
      </c>
      <c r="K287">
        <v>98.17</v>
      </c>
      <c r="L287">
        <f t="shared" si="13"/>
        <v>1.0799633289192216</v>
      </c>
    </row>
    <row r="288" spans="1:12">
      <c r="A288" s="1">
        <v>40451</v>
      </c>
      <c r="B288">
        <v>8.7899999999999991</v>
      </c>
      <c r="C288">
        <f t="shared" si="12"/>
        <v>-0.38327467250819991</v>
      </c>
      <c r="D288">
        <f t="shared" si="14"/>
        <v>1.1501956947162424</v>
      </c>
      <c r="I288" s="71">
        <v>41880</v>
      </c>
      <c r="J288">
        <v>103.19</v>
      </c>
      <c r="K288">
        <v>95.96</v>
      </c>
      <c r="L288">
        <f t="shared" si="13"/>
        <v>1.0753438932888704</v>
      </c>
    </row>
    <row r="289" spans="1:12">
      <c r="A289" s="1">
        <v>40480</v>
      </c>
      <c r="B289">
        <v>7.5609999999999999</v>
      </c>
      <c r="C289">
        <f t="shared" si="12"/>
        <v>-0.495419913467608</v>
      </c>
      <c r="D289">
        <f t="shared" si="14"/>
        <v>0.27310995117023062</v>
      </c>
      <c r="I289" s="71">
        <v>41912</v>
      </c>
      <c r="J289">
        <v>94.67</v>
      </c>
      <c r="K289">
        <v>91.16</v>
      </c>
      <c r="L289">
        <f t="shared" si="13"/>
        <v>1.0385037297060116</v>
      </c>
    </row>
    <row r="290" spans="1:12">
      <c r="A290" s="1">
        <v>40512</v>
      </c>
      <c r="B290">
        <v>9.6620000000000008</v>
      </c>
      <c r="C290">
        <f t="shared" si="12"/>
        <v>-0.30370538844261485</v>
      </c>
      <c r="D290">
        <f t="shared" si="14"/>
        <v>0.2526902631920136</v>
      </c>
      <c r="I290" s="71">
        <v>41943</v>
      </c>
      <c r="J290">
        <v>85.86</v>
      </c>
      <c r="K290">
        <v>80.540000000000006</v>
      </c>
      <c r="L290">
        <f t="shared" si="13"/>
        <v>1.0660541345915073</v>
      </c>
    </row>
    <row r="291" spans="1:12">
      <c r="A291" s="1">
        <v>40543</v>
      </c>
      <c r="B291">
        <v>12.262</v>
      </c>
      <c r="C291">
        <f t="shared" si="12"/>
        <v>-6.645752310944876E-2</v>
      </c>
      <c r="D291">
        <f t="shared" si="14"/>
        <v>0.58423772609819125</v>
      </c>
      <c r="I291" s="71">
        <v>41971</v>
      </c>
      <c r="J291">
        <v>70.150000000000006</v>
      </c>
      <c r="K291">
        <v>66.150000000000006</v>
      </c>
      <c r="L291">
        <f t="shared" si="13"/>
        <v>1.0604686318972034</v>
      </c>
    </row>
    <row r="292" spans="1:12">
      <c r="A292" s="1">
        <v>40574</v>
      </c>
      <c r="B292">
        <v>16.177</v>
      </c>
      <c r="C292">
        <f t="shared" si="12"/>
        <v>0.29078301257491473</v>
      </c>
      <c r="D292">
        <f t="shared" si="14"/>
        <v>1.1664657827775544</v>
      </c>
      <c r="I292" s="71">
        <v>42004</v>
      </c>
      <c r="J292">
        <v>57.33</v>
      </c>
      <c r="K292">
        <v>53.27</v>
      </c>
      <c r="L292">
        <f t="shared" si="13"/>
        <v>1.0762155059132719</v>
      </c>
    </row>
    <row r="293" spans="1:12">
      <c r="A293" s="1">
        <v>40602</v>
      </c>
      <c r="B293">
        <v>25.17</v>
      </c>
      <c r="C293">
        <f t="shared" si="12"/>
        <v>1.1113868790907468</v>
      </c>
      <c r="D293">
        <f t="shared" si="14"/>
        <v>1.4933135215453195</v>
      </c>
      <c r="I293" s="71">
        <v>42034</v>
      </c>
      <c r="J293">
        <v>52.99</v>
      </c>
      <c r="K293">
        <v>48.24</v>
      </c>
      <c r="L293">
        <f t="shared" si="13"/>
        <v>1.0984660033167495</v>
      </c>
    </row>
    <row r="294" spans="1:12">
      <c r="A294" s="1">
        <v>40633</v>
      </c>
      <c r="B294">
        <v>23.870999999999999</v>
      </c>
      <c r="C294">
        <f t="shared" si="12"/>
        <v>0.9928541956031377</v>
      </c>
      <c r="D294">
        <f t="shared" si="14"/>
        <v>1.1035424744448359</v>
      </c>
      <c r="I294" s="71">
        <v>42062</v>
      </c>
      <c r="J294">
        <v>62.58</v>
      </c>
      <c r="K294">
        <v>49.76</v>
      </c>
      <c r="L294">
        <f t="shared" si="13"/>
        <v>1.257636655948553</v>
      </c>
    </row>
    <row r="295" spans="1:12">
      <c r="A295" s="1">
        <v>40662</v>
      </c>
      <c r="B295">
        <v>27.085999999999999</v>
      </c>
      <c r="C295">
        <f t="shared" si="12"/>
        <v>1.2862203060054951</v>
      </c>
      <c r="D295">
        <f t="shared" si="14"/>
        <v>1.0133799152605367</v>
      </c>
      <c r="I295" s="71">
        <v>42094</v>
      </c>
      <c r="J295">
        <v>55.11</v>
      </c>
      <c r="K295">
        <v>47.6</v>
      </c>
      <c r="L295">
        <f t="shared" si="13"/>
        <v>1.1577731092436974</v>
      </c>
    </row>
    <row r="296" spans="1:12">
      <c r="A296" s="1">
        <v>40694</v>
      </c>
      <c r="B296">
        <v>25.45</v>
      </c>
      <c r="C296">
        <f t="shared" si="12"/>
        <v>1.1369366492035491</v>
      </c>
      <c r="D296">
        <f t="shared" si="14"/>
        <v>1.3482192286399708</v>
      </c>
      <c r="I296" s="71">
        <v>42124</v>
      </c>
      <c r="J296">
        <v>66.78</v>
      </c>
      <c r="K296">
        <v>59.63</v>
      </c>
      <c r="L296">
        <f t="shared" si="13"/>
        <v>1.119906087539829</v>
      </c>
    </row>
    <row r="297" spans="1:12">
      <c r="A297" s="1">
        <v>40724</v>
      </c>
      <c r="B297">
        <v>28.966000000000001</v>
      </c>
      <c r="C297">
        <f t="shared" si="12"/>
        <v>1.4577687624771691</v>
      </c>
      <c r="D297">
        <f t="shared" si="14"/>
        <v>1.7534220532319393</v>
      </c>
      <c r="I297" s="71">
        <v>42153</v>
      </c>
      <c r="J297">
        <v>65.56</v>
      </c>
      <c r="K297">
        <v>60.3</v>
      </c>
      <c r="L297">
        <f t="shared" si="13"/>
        <v>1.0872305140961858</v>
      </c>
    </row>
    <row r="298" spans="1:12">
      <c r="A298" s="1">
        <v>40753</v>
      </c>
      <c r="B298">
        <v>33.313000000000002</v>
      </c>
      <c r="C298">
        <f t="shared" si="12"/>
        <v>1.8544289434784282</v>
      </c>
      <c r="D298">
        <f t="shared" si="14"/>
        <v>2.4304397075481412</v>
      </c>
      <c r="I298" s="71">
        <v>42185</v>
      </c>
      <c r="J298">
        <v>63.59</v>
      </c>
      <c r="K298">
        <v>59.47</v>
      </c>
      <c r="L298">
        <f t="shared" si="13"/>
        <v>1.0692786278796031</v>
      </c>
    </row>
    <row r="299" spans="1:12">
      <c r="A299" s="1">
        <v>40786</v>
      </c>
      <c r="B299">
        <v>34.902000000000001</v>
      </c>
      <c r="C299">
        <f t="shared" si="12"/>
        <v>1.9994238888685822</v>
      </c>
      <c r="D299">
        <f t="shared" si="14"/>
        <v>3.3758776328986961</v>
      </c>
      <c r="I299" s="71">
        <v>42216</v>
      </c>
      <c r="J299">
        <v>52.21</v>
      </c>
      <c r="K299">
        <v>47.12</v>
      </c>
      <c r="L299">
        <f t="shared" si="13"/>
        <v>1.1080220713073006</v>
      </c>
    </row>
    <row r="300" spans="1:12">
      <c r="A300" s="1">
        <v>40816</v>
      </c>
      <c r="B300">
        <v>30.777000000000001</v>
      </c>
      <c r="C300">
        <f t="shared" si="12"/>
        <v>1.6230210255996167</v>
      </c>
      <c r="D300">
        <f t="shared" si="14"/>
        <v>2.501365187713311</v>
      </c>
      <c r="I300" s="71">
        <v>42247</v>
      </c>
      <c r="J300">
        <v>54.15</v>
      </c>
      <c r="K300">
        <v>49.2</v>
      </c>
      <c r="L300">
        <f t="shared" si="13"/>
        <v>1.100609756097561</v>
      </c>
    </row>
    <row r="301" spans="1:12">
      <c r="A301" s="1">
        <v>40847</v>
      </c>
      <c r="B301">
        <v>22.585999999999999</v>
      </c>
      <c r="C301">
        <f t="shared" si="12"/>
        <v>0.87559900062116902</v>
      </c>
      <c r="D301">
        <f t="shared" si="14"/>
        <v>1.987171009125777</v>
      </c>
      <c r="I301" s="71">
        <v>42277</v>
      </c>
      <c r="J301">
        <v>48.37</v>
      </c>
      <c r="K301">
        <v>45.09</v>
      </c>
      <c r="L301">
        <f t="shared" si="13"/>
        <v>1.0727434020847193</v>
      </c>
    </row>
    <row r="302" spans="1:12">
      <c r="A302" s="1">
        <v>40877</v>
      </c>
      <c r="B302">
        <v>13.627000000000001</v>
      </c>
      <c r="C302">
        <f t="shared" si="12"/>
        <v>5.8097606190463461E-2</v>
      </c>
      <c r="D302">
        <f t="shared" si="14"/>
        <v>0.41037052370109706</v>
      </c>
      <c r="I302" s="71">
        <v>42307</v>
      </c>
      <c r="J302">
        <v>49.56</v>
      </c>
      <c r="K302">
        <v>46.59</v>
      </c>
      <c r="L302">
        <f t="shared" si="13"/>
        <v>1.0637475853187379</v>
      </c>
    </row>
    <row r="303" spans="1:12">
      <c r="A303" s="1">
        <v>40907</v>
      </c>
      <c r="B303">
        <v>16.376000000000001</v>
      </c>
      <c r="C303">
        <f t="shared" si="12"/>
        <v>0.3089415991907995</v>
      </c>
      <c r="D303">
        <f t="shared" si="14"/>
        <v>0.33550807372369928</v>
      </c>
      <c r="I303" s="71">
        <v>42338</v>
      </c>
      <c r="J303">
        <v>44.61</v>
      </c>
      <c r="K303">
        <v>41.65</v>
      </c>
      <c r="L303">
        <f t="shared" si="13"/>
        <v>1.0710684273709483</v>
      </c>
    </row>
    <row r="304" spans="1:12">
      <c r="A304" s="1">
        <v>40939</v>
      </c>
      <c r="B304">
        <v>25.178000000000001</v>
      </c>
      <c r="C304">
        <f t="shared" si="12"/>
        <v>1.112116872522541</v>
      </c>
      <c r="D304">
        <f t="shared" si="14"/>
        <v>0.55640724485380488</v>
      </c>
      <c r="I304" s="71">
        <v>42369</v>
      </c>
      <c r="J304">
        <v>37.28</v>
      </c>
      <c r="K304">
        <v>37.04</v>
      </c>
      <c r="L304">
        <f t="shared" si="13"/>
        <v>1.0064794816414688</v>
      </c>
    </row>
    <row r="305" spans="1:12">
      <c r="A305" s="1">
        <v>40968</v>
      </c>
      <c r="B305">
        <v>29.013999999999999</v>
      </c>
      <c r="C305">
        <f t="shared" si="12"/>
        <v>1.4621487230679351</v>
      </c>
      <c r="D305">
        <f t="shared" si="14"/>
        <v>0.15272149384187506</v>
      </c>
      <c r="I305" s="71">
        <v>42398</v>
      </c>
      <c r="J305">
        <v>34.74</v>
      </c>
      <c r="K305">
        <v>33.619999999999997</v>
      </c>
      <c r="L305">
        <f t="shared" si="13"/>
        <v>1.033313503866746</v>
      </c>
    </row>
    <row r="306" spans="1:12">
      <c r="A306" s="1">
        <v>40998</v>
      </c>
      <c r="B306">
        <v>33.988</v>
      </c>
      <c r="C306">
        <f t="shared" si="12"/>
        <v>1.9160221392860768</v>
      </c>
      <c r="D306">
        <f t="shared" si="14"/>
        <v>0.42381969754094939</v>
      </c>
      <c r="I306" s="71">
        <v>42429</v>
      </c>
      <c r="J306">
        <v>35.97</v>
      </c>
      <c r="K306">
        <v>33.75</v>
      </c>
      <c r="L306">
        <f t="shared" si="13"/>
        <v>1.0657777777777777</v>
      </c>
    </row>
    <row r="307" spans="1:12">
      <c r="A307" s="1">
        <v>41029</v>
      </c>
      <c r="B307">
        <v>27.198</v>
      </c>
      <c r="C307">
        <f t="shared" si="12"/>
        <v>1.2964402140506162</v>
      </c>
      <c r="D307">
        <f t="shared" si="14"/>
        <v>4.1349774791406002E-3</v>
      </c>
      <c r="I307" s="71">
        <v>42460</v>
      </c>
      <c r="J307">
        <v>39.6</v>
      </c>
      <c r="K307">
        <v>38.340000000000003</v>
      </c>
      <c r="L307">
        <f t="shared" si="13"/>
        <v>1.0328638497652582</v>
      </c>
    </row>
    <row r="308" spans="1:12">
      <c r="A308" s="1">
        <v>41060</v>
      </c>
      <c r="B308">
        <v>27.55</v>
      </c>
      <c r="C308">
        <f t="shared" si="12"/>
        <v>1.3285599250495679</v>
      </c>
      <c r="D308">
        <f t="shared" si="14"/>
        <v>8.25147347740669E-2</v>
      </c>
      <c r="I308" s="71">
        <v>42489</v>
      </c>
      <c r="J308">
        <v>48.13</v>
      </c>
      <c r="K308">
        <v>45.92</v>
      </c>
      <c r="L308">
        <f t="shared" si="13"/>
        <v>1.0481271777003485</v>
      </c>
    </row>
    <row r="309" spans="1:12">
      <c r="A309" s="1">
        <v>41089</v>
      </c>
      <c r="B309">
        <v>26.669</v>
      </c>
      <c r="C309">
        <f t="shared" si="12"/>
        <v>1.2481693983732143</v>
      </c>
      <c r="D309">
        <f t="shared" si="14"/>
        <v>-7.929986881171025E-2</v>
      </c>
      <c r="I309" s="71">
        <v>42521</v>
      </c>
      <c r="J309">
        <v>49.69</v>
      </c>
      <c r="K309">
        <v>49.1</v>
      </c>
      <c r="L309">
        <f t="shared" si="13"/>
        <v>1.0120162932790224</v>
      </c>
    </row>
    <row r="310" spans="1:12">
      <c r="A310" s="1">
        <v>41121</v>
      </c>
      <c r="B310">
        <v>29.492000000000001</v>
      </c>
      <c r="C310">
        <f t="shared" si="12"/>
        <v>1.5057658306176482</v>
      </c>
      <c r="D310">
        <f t="shared" si="14"/>
        <v>-0.11469996697985774</v>
      </c>
      <c r="I310" s="71">
        <v>42551</v>
      </c>
      <c r="J310">
        <v>49.68</v>
      </c>
      <c r="K310">
        <v>48.33</v>
      </c>
      <c r="L310">
        <f t="shared" si="13"/>
        <v>1.0279329608938548</v>
      </c>
    </row>
    <row r="311" spans="1:12">
      <c r="A311" s="1">
        <v>41152</v>
      </c>
      <c r="B311">
        <v>31.291</v>
      </c>
      <c r="C311">
        <f t="shared" si="12"/>
        <v>1.6699231035924043</v>
      </c>
      <c r="D311">
        <f t="shared" si="14"/>
        <v>-0.1034611197066071</v>
      </c>
      <c r="I311" s="71">
        <v>42580</v>
      </c>
      <c r="J311">
        <v>42.46</v>
      </c>
      <c r="K311">
        <v>41.6</v>
      </c>
      <c r="L311">
        <f t="shared" si="13"/>
        <v>1.020673076923077</v>
      </c>
    </row>
    <row r="312" spans="1:12">
      <c r="A312" s="1">
        <v>41180</v>
      </c>
      <c r="B312">
        <v>33.802</v>
      </c>
      <c r="C312">
        <f t="shared" si="12"/>
        <v>1.8990497919968581</v>
      </c>
      <c r="D312">
        <f t="shared" si="14"/>
        <v>9.828768236020391E-2</v>
      </c>
      <c r="I312" s="71">
        <v>42613</v>
      </c>
      <c r="J312">
        <v>47.04</v>
      </c>
      <c r="K312">
        <v>44.7</v>
      </c>
      <c r="L312">
        <f t="shared" si="13"/>
        <v>1.0523489932885906</v>
      </c>
    </row>
    <row r="313" spans="1:12">
      <c r="A313" s="1">
        <v>41213</v>
      </c>
      <c r="B313">
        <v>30.280999999999999</v>
      </c>
      <c r="C313">
        <f t="shared" si="12"/>
        <v>1.5777614328283665</v>
      </c>
      <c r="D313">
        <f t="shared" si="14"/>
        <v>0.34069777738422036</v>
      </c>
      <c r="I313" s="71">
        <v>42643</v>
      </c>
      <c r="J313">
        <v>49.06</v>
      </c>
      <c r="K313">
        <v>48.24</v>
      </c>
      <c r="L313">
        <f t="shared" si="13"/>
        <v>1.0169983416252073</v>
      </c>
    </row>
    <row r="314" spans="1:12">
      <c r="A314" s="1">
        <v>41243</v>
      </c>
      <c r="B314">
        <v>30.388000000000002</v>
      </c>
      <c r="C314">
        <f t="shared" si="12"/>
        <v>1.5875250949786162</v>
      </c>
      <c r="D314">
        <f t="shared" si="14"/>
        <v>1.2299845894180672</v>
      </c>
      <c r="I314" s="71">
        <v>42674</v>
      </c>
      <c r="J314">
        <v>48.3</v>
      </c>
      <c r="K314">
        <v>46.86</v>
      </c>
      <c r="L314">
        <f t="shared" si="13"/>
        <v>1.030729833546735</v>
      </c>
    </row>
    <row r="315" spans="1:12">
      <c r="A315" s="1">
        <v>41274</v>
      </c>
      <c r="B315">
        <v>27.952999999999999</v>
      </c>
      <c r="C315">
        <f t="shared" si="12"/>
        <v>1.3653333441762086</v>
      </c>
      <c r="D315">
        <f t="shared" si="14"/>
        <v>0.70694919394235445</v>
      </c>
      <c r="I315" s="71">
        <v>42704</v>
      </c>
      <c r="J315">
        <v>50.47</v>
      </c>
      <c r="K315">
        <v>49.44</v>
      </c>
      <c r="L315">
        <f t="shared" si="13"/>
        <v>1.0208333333333333</v>
      </c>
    </row>
    <row r="316" spans="1:12">
      <c r="A316" s="1">
        <v>41305</v>
      </c>
      <c r="B316">
        <v>31.059000000000001</v>
      </c>
      <c r="C316">
        <f t="shared" si="12"/>
        <v>1.648753294070368</v>
      </c>
      <c r="D316">
        <f t="shared" si="14"/>
        <v>0.23357693224243392</v>
      </c>
      <c r="I316" s="71">
        <v>42734</v>
      </c>
      <c r="J316">
        <v>56.82</v>
      </c>
      <c r="K316">
        <v>53.72</v>
      </c>
      <c r="L316">
        <f t="shared" si="13"/>
        <v>1.0577066269545794</v>
      </c>
    </row>
    <row r="317" spans="1:12">
      <c r="A317" s="1">
        <v>41333</v>
      </c>
      <c r="B317">
        <v>36.521999999999998</v>
      </c>
      <c r="C317">
        <f t="shared" si="12"/>
        <v>2.1472475588069395</v>
      </c>
      <c r="D317">
        <f t="shared" si="14"/>
        <v>0.25877162749017724</v>
      </c>
      <c r="I317" s="71">
        <v>42766</v>
      </c>
      <c r="J317">
        <v>55.7</v>
      </c>
      <c r="K317">
        <v>52.81</v>
      </c>
      <c r="L317">
        <f t="shared" si="13"/>
        <v>1.0547244839992427</v>
      </c>
    </row>
    <row r="318" spans="1:12">
      <c r="A318" s="1">
        <v>41362</v>
      </c>
      <c r="B318">
        <v>32.524999999999999</v>
      </c>
      <c r="C318">
        <f t="shared" si="12"/>
        <v>1.7825245904466835</v>
      </c>
      <c r="D318">
        <f t="shared" si="14"/>
        <v>-4.3044603977874574E-2</v>
      </c>
      <c r="I318" s="71">
        <v>42794</v>
      </c>
      <c r="J318">
        <v>55.59</v>
      </c>
      <c r="K318">
        <v>54.01</v>
      </c>
      <c r="L318">
        <f t="shared" si="13"/>
        <v>1.0292538418811332</v>
      </c>
    </row>
    <row r="319" spans="1:12">
      <c r="A319" s="1">
        <v>41394</v>
      </c>
      <c r="B319">
        <v>24.75</v>
      </c>
      <c r="C319">
        <f t="shared" si="12"/>
        <v>1.0730622239215428</v>
      </c>
      <c r="D319">
        <f t="shared" si="14"/>
        <v>-9.0006618133686267E-2</v>
      </c>
      <c r="I319" s="71">
        <v>42825</v>
      </c>
      <c r="J319">
        <v>52.83</v>
      </c>
      <c r="K319">
        <v>50.6</v>
      </c>
      <c r="L319">
        <f t="shared" si="13"/>
        <v>1.0440711462450591</v>
      </c>
    </row>
    <row r="320" spans="1:12">
      <c r="A320" s="1">
        <v>41425</v>
      </c>
      <c r="B320">
        <v>24.106999999999999</v>
      </c>
      <c r="C320">
        <f t="shared" si="12"/>
        <v>1.0143890018410713</v>
      </c>
      <c r="D320">
        <f t="shared" si="14"/>
        <v>-0.12497277676951002</v>
      </c>
      <c r="I320" s="71">
        <v>42853</v>
      </c>
      <c r="J320">
        <v>51.73</v>
      </c>
      <c r="K320">
        <v>49.33</v>
      </c>
      <c r="L320">
        <f t="shared" si="13"/>
        <v>1.0486519359416175</v>
      </c>
    </row>
    <row r="321" spans="1:12">
      <c r="A321" s="1">
        <v>41453</v>
      </c>
      <c r="B321">
        <v>19.5</v>
      </c>
      <c r="C321">
        <f t="shared" si="12"/>
        <v>0.59400403430649595</v>
      </c>
      <c r="D321">
        <f t="shared" si="14"/>
        <v>-0.26881397877685709</v>
      </c>
      <c r="I321" s="71">
        <v>42886</v>
      </c>
      <c r="J321">
        <v>50.31</v>
      </c>
      <c r="K321">
        <v>48.32</v>
      </c>
      <c r="L321">
        <f t="shared" si="13"/>
        <v>1.041183774834437</v>
      </c>
    </row>
    <row r="322" spans="1:12">
      <c r="A322" s="1">
        <v>41486</v>
      </c>
      <c r="B322">
        <v>21.635999999999999</v>
      </c>
      <c r="C322">
        <f t="shared" si="12"/>
        <v>0.78891228059558915</v>
      </c>
      <c r="D322">
        <f t="shared" si="14"/>
        <v>-0.26637732266377323</v>
      </c>
      <c r="I322" s="71">
        <v>42916</v>
      </c>
      <c r="J322">
        <v>47.92</v>
      </c>
      <c r="K322">
        <v>46.04</v>
      </c>
      <c r="L322">
        <f t="shared" si="13"/>
        <v>1.0408340573414423</v>
      </c>
    </row>
    <row r="323" spans="1:12">
      <c r="A323" s="1">
        <v>41516</v>
      </c>
      <c r="B323">
        <v>17.184999999999999</v>
      </c>
      <c r="C323">
        <f t="shared" si="12"/>
        <v>0.38276218498100367</v>
      </c>
      <c r="D323">
        <f t="shared" si="14"/>
        <v>-0.45080054967882144</v>
      </c>
      <c r="I323" s="71">
        <v>42947</v>
      </c>
      <c r="J323">
        <v>52.65</v>
      </c>
      <c r="K323">
        <v>50.17</v>
      </c>
      <c r="L323">
        <f t="shared" si="13"/>
        <v>1.0494319314331273</v>
      </c>
    </row>
    <row r="324" spans="1:12">
      <c r="A324" s="1">
        <v>41547</v>
      </c>
      <c r="B324">
        <v>12.861000000000001</v>
      </c>
      <c r="C324">
        <f t="shared" si="12"/>
        <v>-1.1799264903846246E-2</v>
      </c>
      <c r="D324">
        <f t="shared" si="14"/>
        <v>-0.61951955505591383</v>
      </c>
      <c r="I324" s="71">
        <v>42978</v>
      </c>
      <c r="J324">
        <v>52.38</v>
      </c>
      <c r="K324">
        <v>47.23</v>
      </c>
      <c r="L324">
        <f t="shared" si="13"/>
        <v>1.1090408638577176</v>
      </c>
    </row>
    <row r="325" spans="1:12">
      <c r="A325" s="1">
        <v>41578</v>
      </c>
      <c r="B325">
        <v>17.411000000000001</v>
      </c>
      <c r="C325">
        <f t="shared" ref="C325:C388" si="15">+(B325-$A$1)/$B$1</f>
        <v>0.40338449942919447</v>
      </c>
      <c r="D325">
        <f t="shared" si="14"/>
        <v>-0.42501898880486111</v>
      </c>
      <c r="I325" s="71">
        <v>43007</v>
      </c>
      <c r="J325">
        <v>57.54</v>
      </c>
      <c r="K325">
        <v>51.67</v>
      </c>
      <c r="L325">
        <f t="shared" ref="L325:L388" si="16">+J325/K325</f>
        <v>1.1136055738339461</v>
      </c>
    </row>
    <row r="326" spans="1:12">
      <c r="A326" s="1">
        <v>41607</v>
      </c>
      <c r="B326">
        <v>24.27</v>
      </c>
      <c r="C326">
        <f t="shared" si="15"/>
        <v>1.0292626180138813</v>
      </c>
      <c r="D326">
        <f t="shared" si="14"/>
        <v>-0.20132947216006325</v>
      </c>
      <c r="I326" s="71">
        <v>43039</v>
      </c>
      <c r="J326">
        <v>61.37</v>
      </c>
      <c r="K326">
        <v>54.38</v>
      </c>
      <c r="L326">
        <f t="shared" si="16"/>
        <v>1.1285399043766089</v>
      </c>
    </row>
    <row r="327" spans="1:12">
      <c r="A327" s="1">
        <v>41639</v>
      </c>
      <c r="B327">
        <v>22.498000000000001</v>
      </c>
      <c r="C327">
        <f t="shared" si="15"/>
        <v>0.86756907287143137</v>
      </c>
      <c r="D327">
        <f t="shared" si="14"/>
        <v>-0.19514900010732295</v>
      </c>
      <c r="I327" s="71">
        <v>43069</v>
      </c>
      <c r="J327">
        <v>63.57</v>
      </c>
      <c r="K327">
        <v>57.4</v>
      </c>
      <c r="L327">
        <f t="shared" si="16"/>
        <v>1.1074912891986064</v>
      </c>
    </row>
    <row r="328" spans="1:12">
      <c r="A328" s="1">
        <v>41670</v>
      </c>
      <c r="B328">
        <v>18.149000000000001</v>
      </c>
      <c r="C328">
        <f t="shared" si="15"/>
        <v>0.4707263935122239</v>
      </c>
      <c r="D328">
        <f t="shared" si="14"/>
        <v>-0.41566051708039542</v>
      </c>
      <c r="I328" s="71">
        <v>43098</v>
      </c>
      <c r="J328">
        <v>66.87</v>
      </c>
      <c r="K328">
        <v>60.42</v>
      </c>
      <c r="L328">
        <f t="shared" si="16"/>
        <v>1.1067527308838134</v>
      </c>
    </row>
    <row r="329" spans="1:12">
      <c r="A329" s="1">
        <v>41698</v>
      </c>
      <c r="B329">
        <v>23.004999999999999</v>
      </c>
      <c r="C329">
        <f t="shared" si="15"/>
        <v>0.91383240661139853</v>
      </c>
      <c r="D329">
        <f t="shared" si="14"/>
        <v>-0.3701056897212639</v>
      </c>
      <c r="I329" s="71">
        <v>43131</v>
      </c>
      <c r="J329">
        <v>69.05</v>
      </c>
      <c r="K329">
        <v>64.73</v>
      </c>
      <c r="L329">
        <f t="shared" si="16"/>
        <v>1.0667387610072607</v>
      </c>
    </row>
    <row r="330" spans="1:12">
      <c r="A330" s="1">
        <v>41729</v>
      </c>
      <c r="B330">
        <v>21.138000000000002</v>
      </c>
      <c r="C330">
        <f t="shared" si="15"/>
        <v>0.74347018946639065</v>
      </c>
      <c r="D330">
        <f t="shared" si="14"/>
        <v>-0.3500999231360491</v>
      </c>
      <c r="I330" s="71">
        <v>43159</v>
      </c>
      <c r="J330">
        <v>65.78</v>
      </c>
      <c r="K330">
        <v>61.64</v>
      </c>
      <c r="L330">
        <f t="shared" si="16"/>
        <v>1.0671641791044777</v>
      </c>
    </row>
    <row r="331" spans="1:12">
      <c r="A331" s="1">
        <v>41759</v>
      </c>
      <c r="B331">
        <v>24.257000000000001</v>
      </c>
      <c r="C331">
        <f t="shared" si="15"/>
        <v>1.0280763786872158</v>
      </c>
      <c r="D331">
        <f t="shared" si="14"/>
        <v>-1.9919191919191892E-2</v>
      </c>
      <c r="I331" s="71">
        <v>43189</v>
      </c>
      <c r="J331">
        <v>70.27</v>
      </c>
      <c r="K331">
        <v>64.94</v>
      </c>
      <c r="L331">
        <f t="shared" si="16"/>
        <v>1.0820757622420696</v>
      </c>
    </row>
    <row r="332" spans="1:12">
      <c r="A332" s="1">
        <v>41789</v>
      </c>
      <c r="B332">
        <v>20.937999999999999</v>
      </c>
      <c r="C332">
        <f t="shared" si="15"/>
        <v>0.72522035367153148</v>
      </c>
      <c r="D332">
        <f t="shared" si="14"/>
        <v>-0.13145559381092631</v>
      </c>
      <c r="I332" s="71">
        <v>43220</v>
      </c>
      <c r="J332">
        <v>75.17</v>
      </c>
      <c r="K332">
        <v>68.569999999999993</v>
      </c>
      <c r="L332">
        <f t="shared" si="16"/>
        <v>1.0962520052501095</v>
      </c>
    </row>
    <row r="333" spans="1:12">
      <c r="A333" s="1">
        <v>41820</v>
      </c>
      <c r="B333">
        <v>21.497</v>
      </c>
      <c r="C333">
        <f t="shared" si="15"/>
        <v>0.77622864471816233</v>
      </c>
      <c r="D333">
        <f t="shared" si="14"/>
        <v>0.10241025641025647</v>
      </c>
      <c r="I333" s="71">
        <v>43251</v>
      </c>
      <c r="J333">
        <v>77.59</v>
      </c>
      <c r="K333">
        <v>67.040000000000006</v>
      </c>
      <c r="L333">
        <f t="shared" si="16"/>
        <v>1.1573687350835322</v>
      </c>
    </row>
    <row r="334" spans="1:12">
      <c r="A334" s="1">
        <v>41851</v>
      </c>
      <c r="B334">
        <v>20.619</v>
      </c>
      <c r="C334">
        <f t="shared" si="15"/>
        <v>0.69611186557873161</v>
      </c>
      <c r="D334">
        <f t="shared" si="14"/>
        <v>-4.7004991680532404E-2</v>
      </c>
      <c r="I334" s="71">
        <v>43280</v>
      </c>
      <c r="J334">
        <v>79.44</v>
      </c>
      <c r="K334">
        <v>74.150000000000006</v>
      </c>
      <c r="L334">
        <f t="shared" si="16"/>
        <v>1.0713418745785568</v>
      </c>
    </row>
    <row r="335" spans="1:12">
      <c r="A335" s="1">
        <v>41880</v>
      </c>
      <c r="B335">
        <v>17.523</v>
      </c>
      <c r="C335">
        <f t="shared" si="15"/>
        <v>0.41360440747431532</v>
      </c>
      <c r="D335">
        <f t="shared" si="14"/>
        <v>1.9668315391329738E-2</v>
      </c>
      <c r="I335" s="71">
        <v>43312</v>
      </c>
      <c r="J335">
        <v>74.25</v>
      </c>
      <c r="K335">
        <v>68.760000000000005</v>
      </c>
      <c r="L335">
        <f t="shared" si="16"/>
        <v>1.0798429319371727</v>
      </c>
    </row>
    <row r="336" spans="1:12">
      <c r="A336" s="1">
        <v>41912</v>
      </c>
      <c r="B336">
        <v>14.191000000000001</v>
      </c>
      <c r="C336">
        <f t="shared" si="15"/>
        <v>0.10956214313196565</v>
      </c>
      <c r="D336">
        <f t="shared" si="14"/>
        <v>0.10341342041831902</v>
      </c>
      <c r="I336" s="71">
        <v>43343</v>
      </c>
      <c r="J336">
        <v>77.42</v>
      </c>
      <c r="K336">
        <v>69.8</v>
      </c>
      <c r="L336">
        <f t="shared" si="16"/>
        <v>1.1091690544412609</v>
      </c>
    </row>
    <row r="337" spans="1:12">
      <c r="A337" s="1">
        <v>41943</v>
      </c>
      <c r="B337">
        <v>14.750999999999999</v>
      </c>
      <c r="C337">
        <f t="shared" si="15"/>
        <v>0.16066168335757053</v>
      </c>
      <c r="D337">
        <f t="shared" ref="D337:D400" si="17">+B337/B325-1</f>
        <v>-0.15277698007007079</v>
      </c>
      <c r="I337" s="71">
        <v>43371</v>
      </c>
      <c r="J337">
        <v>82.72</v>
      </c>
      <c r="K337">
        <v>73.25</v>
      </c>
      <c r="L337">
        <f t="shared" si="16"/>
        <v>1.1292832764505119</v>
      </c>
    </row>
    <row r="338" spans="1:12">
      <c r="A338" s="1">
        <v>41971</v>
      </c>
      <c r="B338">
        <v>15.28</v>
      </c>
      <c r="C338">
        <f t="shared" si="15"/>
        <v>0.20893249903497241</v>
      </c>
      <c r="D338">
        <f t="shared" si="17"/>
        <v>-0.37041615162752373</v>
      </c>
      <c r="I338" s="71">
        <v>43404</v>
      </c>
      <c r="J338">
        <v>75.47</v>
      </c>
      <c r="K338">
        <v>65.31</v>
      </c>
      <c r="L338">
        <f t="shared" si="16"/>
        <v>1.1555657632828051</v>
      </c>
    </row>
    <row r="339" spans="1:12">
      <c r="A339" s="1">
        <v>42004</v>
      </c>
      <c r="B339">
        <v>13.619</v>
      </c>
      <c r="C339">
        <f t="shared" si="15"/>
        <v>5.7367612758669022E-2</v>
      </c>
      <c r="D339">
        <f t="shared" si="17"/>
        <v>-0.39465730287136636</v>
      </c>
      <c r="I339" s="71">
        <v>43434</v>
      </c>
      <c r="J339">
        <v>58.71</v>
      </c>
      <c r="K339">
        <v>50.93</v>
      </c>
      <c r="L339">
        <f t="shared" si="16"/>
        <v>1.1527586883958374</v>
      </c>
    </row>
    <row r="340" spans="1:12">
      <c r="A340" s="1">
        <v>42034</v>
      </c>
      <c r="B340">
        <v>16.978000000000002</v>
      </c>
      <c r="C340">
        <f t="shared" si="15"/>
        <v>0.36387360493332493</v>
      </c>
      <c r="D340">
        <f t="shared" si="17"/>
        <v>-6.4521461237533662E-2</v>
      </c>
      <c r="I340" s="71">
        <v>43465</v>
      </c>
      <c r="J340">
        <v>53.8</v>
      </c>
      <c r="K340">
        <v>45.41</v>
      </c>
      <c r="L340">
        <f t="shared" si="16"/>
        <v>1.1847610658445276</v>
      </c>
    </row>
    <row r="341" spans="1:12">
      <c r="A341" s="1">
        <v>42062</v>
      </c>
      <c r="B341">
        <v>33.253</v>
      </c>
      <c r="C341">
        <f t="shared" si="15"/>
        <v>1.8489539927399703</v>
      </c>
      <c r="D341">
        <f t="shared" si="17"/>
        <v>0.44546837643990433</v>
      </c>
      <c r="I341" s="71">
        <v>43496</v>
      </c>
      <c r="J341">
        <v>61.89</v>
      </c>
      <c r="K341">
        <v>53.79</v>
      </c>
      <c r="L341">
        <f t="shared" si="16"/>
        <v>1.1505856107083101</v>
      </c>
    </row>
    <row r="342" spans="1:12">
      <c r="A342" s="1">
        <v>42094</v>
      </c>
      <c r="B342">
        <v>25.872</v>
      </c>
      <c r="C342">
        <f t="shared" si="15"/>
        <v>1.1754438027307015</v>
      </c>
      <c r="D342">
        <f t="shared" si="17"/>
        <v>0.22395685495316475</v>
      </c>
      <c r="I342" s="71">
        <v>43524</v>
      </c>
      <c r="J342">
        <v>66.03</v>
      </c>
      <c r="K342">
        <v>57.22</v>
      </c>
      <c r="L342">
        <f t="shared" si="16"/>
        <v>1.1539671443551207</v>
      </c>
    </row>
    <row r="343" spans="1:12">
      <c r="A343" s="1">
        <v>42124</v>
      </c>
      <c r="B343">
        <v>25.36</v>
      </c>
      <c r="C343">
        <f t="shared" si="15"/>
        <v>1.1287242230958625</v>
      </c>
      <c r="D343">
        <f t="shared" si="17"/>
        <v>4.5471410314548377E-2</v>
      </c>
      <c r="I343" s="71">
        <v>43553</v>
      </c>
      <c r="J343">
        <v>68.39</v>
      </c>
      <c r="K343">
        <v>60.14</v>
      </c>
      <c r="L343">
        <f t="shared" si="16"/>
        <v>1.1371799135350849</v>
      </c>
    </row>
    <row r="344" spans="1:12">
      <c r="A344" s="1">
        <v>42153</v>
      </c>
      <c r="B344">
        <v>24.751000000000001</v>
      </c>
      <c r="C344">
        <f t="shared" si="15"/>
        <v>1.0731534731005172</v>
      </c>
      <c r="D344">
        <f t="shared" si="17"/>
        <v>0.18210908396217418</v>
      </c>
      <c r="I344" s="71">
        <v>43585</v>
      </c>
      <c r="J344">
        <v>72.8</v>
      </c>
      <c r="K344">
        <v>63.91</v>
      </c>
      <c r="L344">
        <f t="shared" si="16"/>
        <v>1.1391018619934283</v>
      </c>
    </row>
    <row r="345" spans="1:12">
      <c r="A345" s="1">
        <v>42185</v>
      </c>
      <c r="B345">
        <v>24.544</v>
      </c>
      <c r="C345">
        <f t="shared" si="15"/>
        <v>1.0542648930528382</v>
      </c>
      <c r="D345">
        <f t="shared" si="17"/>
        <v>0.14174070800576821</v>
      </c>
      <c r="I345" s="71">
        <v>43616</v>
      </c>
      <c r="J345">
        <v>64.489999999999995</v>
      </c>
      <c r="K345">
        <v>53.5</v>
      </c>
      <c r="L345">
        <f t="shared" si="16"/>
        <v>1.2054205607476633</v>
      </c>
    </row>
    <row r="346" spans="1:12">
      <c r="A346" s="1">
        <v>42216</v>
      </c>
      <c r="B346">
        <v>24.904</v>
      </c>
      <c r="C346">
        <f t="shared" si="15"/>
        <v>1.0871145974835843</v>
      </c>
      <c r="D346">
        <f t="shared" si="17"/>
        <v>0.20781803191231396</v>
      </c>
      <c r="I346" s="71">
        <v>43644</v>
      </c>
      <c r="J346">
        <v>66.55</v>
      </c>
      <c r="K346">
        <v>58.47</v>
      </c>
      <c r="L346">
        <f t="shared" si="16"/>
        <v>1.1381905250555839</v>
      </c>
    </row>
    <row r="347" spans="1:12">
      <c r="A347" s="1">
        <v>42247</v>
      </c>
      <c r="B347">
        <v>16.591999999999999</v>
      </c>
      <c r="C347">
        <f t="shared" si="15"/>
        <v>0.32865142184924695</v>
      </c>
      <c r="D347">
        <f t="shared" si="17"/>
        <v>-5.3130171774239621E-2</v>
      </c>
      <c r="I347" s="71">
        <v>43677</v>
      </c>
      <c r="J347">
        <v>65.17</v>
      </c>
      <c r="K347">
        <v>58.58</v>
      </c>
      <c r="L347">
        <f t="shared" si="16"/>
        <v>1.1124957323318538</v>
      </c>
    </row>
    <row r="348" spans="1:12">
      <c r="A348" s="1">
        <v>42277</v>
      </c>
      <c r="B348">
        <v>14.701000000000001</v>
      </c>
      <c r="C348">
        <f t="shared" si="15"/>
        <v>0.1560992244088559</v>
      </c>
      <c r="D348">
        <f t="shared" si="17"/>
        <v>3.593827073497291E-2</v>
      </c>
      <c r="I348" s="71">
        <v>43707</v>
      </c>
      <c r="J348">
        <v>60.43</v>
      </c>
      <c r="K348">
        <v>55.1</v>
      </c>
      <c r="L348">
        <f t="shared" si="16"/>
        <v>1.0967332123411977</v>
      </c>
    </row>
    <row r="349" spans="1:12">
      <c r="A349" s="1">
        <v>42307</v>
      </c>
      <c r="B349">
        <v>13.048999999999999</v>
      </c>
      <c r="C349">
        <f t="shared" si="15"/>
        <v>5.3555807433210431E-3</v>
      </c>
      <c r="D349">
        <f t="shared" si="17"/>
        <v>-0.11538200799945764</v>
      </c>
      <c r="I349" s="71">
        <v>43738</v>
      </c>
      <c r="J349">
        <v>60.78</v>
      </c>
      <c r="K349">
        <v>54.07</v>
      </c>
      <c r="L349">
        <f t="shared" si="16"/>
        <v>1.1240983909746625</v>
      </c>
    </row>
    <row r="350" spans="1:12">
      <c r="A350" s="1">
        <v>42338</v>
      </c>
      <c r="B350">
        <v>13.901999999999999</v>
      </c>
      <c r="C350">
        <f t="shared" si="15"/>
        <v>8.3191130408394362E-2</v>
      </c>
      <c r="D350">
        <f t="shared" si="17"/>
        <v>-9.0183246073298418E-2</v>
      </c>
      <c r="I350" s="71">
        <v>43769</v>
      </c>
      <c r="J350">
        <v>60.23</v>
      </c>
      <c r="K350">
        <v>54.18</v>
      </c>
      <c r="L350">
        <f t="shared" si="16"/>
        <v>1.1116648209671465</v>
      </c>
    </row>
    <row r="351" spans="1:12">
      <c r="A351" s="1">
        <v>42369</v>
      </c>
      <c r="B351">
        <v>14.282999999999999</v>
      </c>
      <c r="C351">
        <f t="shared" si="15"/>
        <v>0.11795706759760065</v>
      </c>
      <c r="D351">
        <f t="shared" si="17"/>
        <v>4.8755415228724619E-2</v>
      </c>
      <c r="I351" s="71">
        <v>43798</v>
      </c>
      <c r="J351">
        <v>62.43</v>
      </c>
      <c r="K351">
        <v>55.17</v>
      </c>
      <c r="L351">
        <f t="shared" si="16"/>
        <v>1.1315932572050027</v>
      </c>
    </row>
    <row r="352" spans="1:12">
      <c r="A352" s="1">
        <v>42398</v>
      </c>
      <c r="B352">
        <v>13.186</v>
      </c>
      <c r="C352">
        <f t="shared" si="15"/>
        <v>1.7856718262799453E-2</v>
      </c>
      <c r="D352">
        <f t="shared" si="17"/>
        <v>-0.22334786193897993</v>
      </c>
      <c r="I352" s="71">
        <v>43830</v>
      </c>
      <c r="J352">
        <v>66</v>
      </c>
      <c r="K352">
        <v>61.06</v>
      </c>
      <c r="L352">
        <f t="shared" si="16"/>
        <v>1.0809040288241074</v>
      </c>
    </row>
    <row r="353" spans="1:12">
      <c r="A353" s="1">
        <v>42429</v>
      </c>
      <c r="B353">
        <v>18.541</v>
      </c>
      <c r="C353">
        <f t="shared" si="15"/>
        <v>0.50649607167014732</v>
      </c>
      <c r="D353">
        <f t="shared" si="17"/>
        <v>-0.44242624725588664</v>
      </c>
      <c r="I353" s="71">
        <v>43861</v>
      </c>
      <c r="J353">
        <v>58.16</v>
      </c>
      <c r="K353">
        <v>51.56</v>
      </c>
      <c r="L353">
        <f t="shared" si="16"/>
        <v>1.1280062063615204</v>
      </c>
    </row>
    <row r="354" spans="1:12">
      <c r="A354" s="1">
        <v>42460</v>
      </c>
      <c r="B354">
        <v>18.765000000000001</v>
      </c>
      <c r="C354">
        <f t="shared" si="15"/>
        <v>0.52693588776038935</v>
      </c>
      <c r="D354">
        <f t="shared" si="17"/>
        <v>-0.27469851576994431</v>
      </c>
      <c r="I354" s="71">
        <v>43889</v>
      </c>
      <c r="J354">
        <v>50.52</v>
      </c>
      <c r="K354">
        <v>44.76</v>
      </c>
      <c r="L354">
        <f t="shared" si="16"/>
        <v>1.1286863270777481</v>
      </c>
    </row>
    <row r="355" spans="1:12">
      <c r="A355" s="1">
        <v>42489</v>
      </c>
      <c r="B355">
        <v>18.407</v>
      </c>
      <c r="C355">
        <f t="shared" si="15"/>
        <v>0.49426868168759186</v>
      </c>
      <c r="D355">
        <f t="shared" si="17"/>
        <v>-0.27417192429022075</v>
      </c>
      <c r="I355" s="71">
        <v>43921</v>
      </c>
      <c r="J355">
        <v>22.74</v>
      </c>
      <c r="K355">
        <v>20.48</v>
      </c>
      <c r="L355">
        <f t="shared" si="16"/>
        <v>1.1103515625</v>
      </c>
    </row>
    <row r="356" spans="1:12">
      <c r="A356" s="1">
        <v>42521</v>
      </c>
      <c r="B356">
        <v>17.035</v>
      </c>
      <c r="C356">
        <f t="shared" si="15"/>
        <v>0.3690748081348596</v>
      </c>
      <c r="D356">
        <f t="shared" si="17"/>
        <v>-0.31174498000080808</v>
      </c>
      <c r="I356" s="71">
        <v>43951</v>
      </c>
      <c r="J356">
        <v>25.27</v>
      </c>
      <c r="K356">
        <v>18.84</v>
      </c>
      <c r="L356">
        <f t="shared" si="16"/>
        <v>1.3412951167728238</v>
      </c>
    </row>
    <row r="357" spans="1:12">
      <c r="A357" s="1">
        <v>42551</v>
      </c>
      <c r="B357">
        <v>14.548</v>
      </c>
      <c r="C357">
        <f t="shared" si="15"/>
        <v>0.14213810002578878</v>
      </c>
      <c r="D357">
        <f t="shared" si="17"/>
        <v>-0.40726857887874834</v>
      </c>
      <c r="I357" s="71">
        <v>43980</v>
      </c>
      <c r="J357">
        <v>35.33</v>
      </c>
      <c r="K357">
        <v>35.49</v>
      </c>
      <c r="L357">
        <f t="shared" si="16"/>
        <v>0.99549168779938002</v>
      </c>
    </row>
    <row r="358" spans="1:12">
      <c r="A358" s="1">
        <v>42580</v>
      </c>
      <c r="B358">
        <v>13.648</v>
      </c>
      <c r="C358">
        <f t="shared" si="15"/>
        <v>6.0013838948923558E-2</v>
      </c>
      <c r="D358">
        <f t="shared" si="17"/>
        <v>-0.4519755862512046</v>
      </c>
      <c r="I358" s="71">
        <v>44012</v>
      </c>
      <c r="J358">
        <v>41.15</v>
      </c>
      <c r="K358">
        <v>39.270000000000003</v>
      </c>
      <c r="L358">
        <f t="shared" si="16"/>
        <v>1.0478736949325183</v>
      </c>
    </row>
    <row r="359" spans="1:12">
      <c r="A359" s="1">
        <v>42613</v>
      </c>
      <c r="B359">
        <v>12.595000000000001</v>
      </c>
      <c r="C359">
        <f t="shared" si="15"/>
        <v>-3.6071546511008627E-2</v>
      </c>
      <c r="D359">
        <f t="shared" si="17"/>
        <v>-0.24089922854387646</v>
      </c>
      <c r="I359" s="71">
        <v>44043</v>
      </c>
      <c r="J359">
        <v>43.3</v>
      </c>
      <c r="K359">
        <v>40.270000000000003</v>
      </c>
      <c r="L359">
        <f t="shared" si="16"/>
        <v>1.0752421157188974</v>
      </c>
    </row>
    <row r="360" spans="1:12">
      <c r="A360" s="1">
        <v>42643</v>
      </c>
      <c r="B360">
        <v>14.263</v>
      </c>
      <c r="C360">
        <f t="shared" si="15"/>
        <v>0.11613208401811478</v>
      </c>
      <c r="D360">
        <f t="shared" si="17"/>
        <v>-2.9793891572001963E-2</v>
      </c>
      <c r="I360" s="71">
        <v>44074</v>
      </c>
      <c r="J360">
        <v>45.28</v>
      </c>
      <c r="K360">
        <v>42.61</v>
      </c>
      <c r="L360">
        <f t="shared" si="16"/>
        <v>1.0626613471016193</v>
      </c>
    </row>
    <row r="361" spans="1:12">
      <c r="A361" s="1">
        <v>42674</v>
      </c>
      <c r="B361">
        <v>13.941000000000001</v>
      </c>
      <c r="C361">
        <f t="shared" si="15"/>
        <v>8.674984838839199E-2</v>
      </c>
      <c r="D361">
        <f t="shared" si="17"/>
        <v>6.8357728561575737E-2</v>
      </c>
      <c r="I361" s="71">
        <v>44104</v>
      </c>
      <c r="J361">
        <v>40.950000000000003</v>
      </c>
      <c r="K361">
        <v>40.22</v>
      </c>
      <c r="L361">
        <f t="shared" si="16"/>
        <v>1.018150174042765</v>
      </c>
    </row>
    <row r="362" spans="1:12">
      <c r="A362" s="1">
        <v>42704</v>
      </c>
      <c r="B362">
        <v>14.138</v>
      </c>
      <c r="C362">
        <f t="shared" si="15"/>
        <v>0.10472593664632796</v>
      </c>
      <c r="D362">
        <f t="shared" si="17"/>
        <v>1.6975974679902306E-2</v>
      </c>
      <c r="I362" s="71">
        <v>44134</v>
      </c>
      <c r="J362">
        <v>37.46</v>
      </c>
      <c r="K362">
        <v>35.79</v>
      </c>
      <c r="L362">
        <f t="shared" si="16"/>
        <v>1.0466610785135513</v>
      </c>
    </row>
    <row r="363" spans="1:12">
      <c r="A363" s="1">
        <v>42734</v>
      </c>
      <c r="B363">
        <v>17.260000000000002</v>
      </c>
      <c r="C363">
        <f t="shared" si="15"/>
        <v>0.38960587340407604</v>
      </c>
      <c r="D363">
        <f t="shared" si="17"/>
        <v>0.20842960162430879</v>
      </c>
      <c r="I363" s="71">
        <v>44165</v>
      </c>
      <c r="J363">
        <v>47.59</v>
      </c>
      <c r="K363">
        <v>45.34</v>
      </c>
      <c r="L363">
        <f t="shared" si="16"/>
        <v>1.0496250551389501</v>
      </c>
    </row>
    <row r="364" spans="1:12">
      <c r="A364" s="1">
        <v>42766</v>
      </c>
      <c r="B364">
        <v>13.423999999999999</v>
      </c>
      <c r="C364">
        <f t="shared" si="15"/>
        <v>3.9574022858681536E-2</v>
      </c>
      <c r="D364">
        <f t="shared" si="17"/>
        <v>1.8049446382526924E-2</v>
      </c>
      <c r="I364" s="71">
        <v>44196</v>
      </c>
      <c r="J364">
        <v>51.8</v>
      </c>
      <c r="K364">
        <v>48.52</v>
      </c>
      <c r="L364">
        <f t="shared" si="16"/>
        <v>1.0676009892827698</v>
      </c>
    </row>
    <row r="365" spans="1:12">
      <c r="A365" s="1">
        <v>42794</v>
      </c>
      <c r="B365">
        <v>17.372</v>
      </c>
      <c r="C365">
        <f t="shared" si="15"/>
        <v>0.39982578144919689</v>
      </c>
      <c r="D365">
        <f t="shared" si="17"/>
        <v>-6.3049457958038957E-2</v>
      </c>
      <c r="I365" s="71">
        <v>44225</v>
      </c>
      <c r="J365">
        <v>55.88</v>
      </c>
      <c r="K365">
        <v>52.2</v>
      </c>
      <c r="L365">
        <f t="shared" si="16"/>
        <v>1.0704980842911878</v>
      </c>
    </row>
    <row r="366" spans="1:12">
      <c r="A366" s="1">
        <v>42825</v>
      </c>
      <c r="B366">
        <v>19.128</v>
      </c>
      <c r="C366">
        <f t="shared" si="15"/>
        <v>0.56005933972805833</v>
      </c>
      <c r="D366">
        <f t="shared" si="17"/>
        <v>1.9344524380495498E-2</v>
      </c>
      <c r="I366" s="71">
        <v>44253</v>
      </c>
      <c r="J366">
        <v>66.13</v>
      </c>
      <c r="K366">
        <v>61.5</v>
      </c>
      <c r="L366">
        <f t="shared" si="16"/>
        <v>1.0752845528455284</v>
      </c>
    </row>
    <row r="367" spans="1:12">
      <c r="A367" s="1">
        <v>42853</v>
      </c>
      <c r="B367">
        <v>15.118</v>
      </c>
      <c r="C367">
        <f t="shared" si="15"/>
        <v>0.19415013204113676</v>
      </c>
      <c r="D367">
        <f t="shared" si="17"/>
        <v>-0.17868202314336934</v>
      </c>
      <c r="I367" s="71">
        <v>44286</v>
      </c>
      <c r="J367">
        <v>63.54</v>
      </c>
      <c r="K367">
        <v>59.16</v>
      </c>
      <c r="L367">
        <f t="shared" si="16"/>
        <v>1.0740365111561867</v>
      </c>
    </row>
    <row r="368" spans="1:12">
      <c r="A368" s="1">
        <v>42886</v>
      </c>
      <c r="B368">
        <v>17.632999999999999</v>
      </c>
      <c r="C368">
        <f t="shared" si="15"/>
        <v>0.42364181716148769</v>
      </c>
      <c r="D368">
        <f t="shared" si="17"/>
        <v>3.5104197240974466E-2</v>
      </c>
      <c r="I368" s="71">
        <v>44316</v>
      </c>
      <c r="J368">
        <v>67.25</v>
      </c>
      <c r="K368">
        <v>63.58</v>
      </c>
      <c r="L368">
        <f t="shared" si="16"/>
        <v>1.0577225542623467</v>
      </c>
    </row>
    <row r="369" spans="1:12">
      <c r="A369" s="1">
        <v>42916</v>
      </c>
      <c r="B369">
        <v>17.106999999999999</v>
      </c>
      <c r="C369">
        <f t="shared" si="15"/>
        <v>0.37564474902100875</v>
      </c>
      <c r="D369">
        <f t="shared" si="17"/>
        <v>0.17590046741820187</v>
      </c>
      <c r="I369" s="71">
        <v>44347</v>
      </c>
      <c r="J369">
        <v>69.319999999999993</v>
      </c>
      <c r="K369">
        <v>66.319999999999993</v>
      </c>
      <c r="L369">
        <f t="shared" si="16"/>
        <v>1.0452352231604343</v>
      </c>
    </row>
    <row r="370" spans="1:12">
      <c r="A370" s="1">
        <v>42947</v>
      </c>
      <c r="B370">
        <v>20.117999999999999</v>
      </c>
      <c r="C370">
        <f t="shared" si="15"/>
        <v>0.65039602691260989</v>
      </c>
      <c r="D370">
        <f t="shared" si="17"/>
        <v>0.4740621336459554</v>
      </c>
      <c r="I370" s="71">
        <v>44377</v>
      </c>
      <c r="J370">
        <v>75.13</v>
      </c>
      <c r="K370">
        <v>73.47</v>
      </c>
      <c r="L370">
        <f t="shared" si="16"/>
        <v>1.0225942561589765</v>
      </c>
    </row>
    <row r="371" spans="1:12">
      <c r="A371" s="1">
        <v>42978</v>
      </c>
      <c r="B371">
        <v>26.974</v>
      </c>
      <c r="C371">
        <f t="shared" si="15"/>
        <v>1.2760003979603742</v>
      </c>
      <c r="D371">
        <f t="shared" si="17"/>
        <v>1.1416435093290986</v>
      </c>
      <c r="I371" s="71">
        <v>44407</v>
      </c>
      <c r="J371">
        <v>76.33</v>
      </c>
      <c r="K371">
        <v>73.95</v>
      </c>
      <c r="L371">
        <f t="shared" si="16"/>
        <v>1.0321839080459769</v>
      </c>
    </row>
    <row r="372" spans="1:12">
      <c r="A372" s="1">
        <v>43007</v>
      </c>
      <c r="B372">
        <v>18.106999999999999</v>
      </c>
      <c r="C372">
        <f t="shared" si="15"/>
        <v>0.46689392799530338</v>
      </c>
      <c r="D372">
        <f t="shared" si="17"/>
        <v>0.26950851854448565</v>
      </c>
      <c r="I372" s="71">
        <v>44439</v>
      </c>
      <c r="J372">
        <v>72.989999999999995</v>
      </c>
      <c r="K372">
        <v>68.5</v>
      </c>
      <c r="L372">
        <f t="shared" si="16"/>
        <v>1.0655474452554743</v>
      </c>
    </row>
    <row r="373" spans="1:12">
      <c r="A373" s="1">
        <v>43039</v>
      </c>
      <c r="B373">
        <v>20.457000000000001</v>
      </c>
      <c r="C373">
        <f t="shared" si="15"/>
        <v>0.681329498584896</v>
      </c>
      <c r="D373">
        <f t="shared" si="17"/>
        <v>0.46739832149774041</v>
      </c>
      <c r="I373" s="71">
        <v>44469</v>
      </c>
      <c r="J373">
        <v>78.52</v>
      </c>
      <c r="K373">
        <v>75.03</v>
      </c>
      <c r="L373">
        <f t="shared" si="16"/>
        <v>1.0465147274423563</v>
      </c>
    </row>
    <row r="374" spans="1:12">
      <c r="A374" s="1">
        <v>43069</v>
      </c>
      <c r="B374">
        <v>17.606000000000002</v>
      </c>
      <c r="C374">
        <f t="shared" si="15"/>
        <v>0.42117808932918199</v>
      </c>
      <c r="D374">
        <f t="shared" si="17"/>
        <v>0.24529636440797864</v>
      </c>
      <c r="I374" s="71">
        <v>44498</v>
      </c>
      <c r="J374">
        <v>84.38</v>
      </c>
      <c r="K374">
        <v>83.57</v>
      </c>
      <c r="L374">
        <f t="shared" si="16"/>
        <v>1.0096924733756132</v>
      </c>
    </row>
    <row r="375" spans="1:12">
      <c r="A375" s="1">
        <v>43098</v>
      </c>
      <c r="B375">
        <v>18.751999999999999</v>
      </c>
      <c r="C375">
        <f t="shared" si="15"/>
        <v>0.5257496484337234</v>
      </c>
      <c r="D375">
        <f t="shared" si="17"/>
        <v>8.6442641946697485E-2</v>
      </c>
      <c r="I375" s="71">
        <v>44530</v>
      </c>
      <c r="J375">
        <v>70.569999999999993</v>
      </c>
      <c r="K375">
        <v>66.180000000000007</v>
      </c>
      <c r="L375">
        <f t="shared" si="16"/>
        <v>1.0663342399516469</v>
      </c>
    </row>
    <row r="376" spans="1:12">
      <c r="A376" s="1">
        <v>43131</v>
      </c>
      <c r="B376">
        <v>17.222999999999999</v>
      </c>
      <c r="C376">
        <f t="shared" si="15"/>
        <v>0.38622965378202689</v>
      </c>
      <c r="D376">
        <f t="shared" si="17"/>
        <v>0.28300059594755655</v>
      </c>
      <c r="I376" s="71">
        <v>44561</v>
      </c>
      <c r="J376">
        <v>77.78</v>
      </c>
      <c r="K376">
        <v>75.209999999999994</v>
      </c>
      <c r="L376">
        <f t="shared" si="16"/>
        <v>1.0341709879005452</v>
      </c>
    </row>
    <row r="377" spans="1:12">
      <c r="A377" s="1">
        <v>43159</v>
      </c>
      <c r="B377">
        <v>18.898</v>
      </c>
      <c r="C377">
        <f t="shared" si="15"/>
        <v>0.53907202856397052</v>
      </c>
      <c r="D377">
        <f t="shared" si="17"/>
        <v>8.7842505180750541E-2</v>
      </c>
      <c r="I377" s="71">
        <v>44592</v>
      </c>
      <c r="J377">
        <v>91.21</v>
      </c>
      <c r="K377">
        <v>88.15</v>
      </c>
      <c r="L377">
        <f t="shared" si="16"/>
        <v>1.0347135564378898</v>
      </c>
    </row>
    <row r="378" spans="1:12">
      <c r="A378" s="1">
        <v>43189</v>
      </c>
      <c r="B378">
        <v>19.931000000000001</v>
      </c>
      <c r="C378">
        <f t="shared" si="15"/>
        <v>0.633332430444417</v>
      </c>
      <c r="D378">
        <f t="shared" si="17"/>
        <v>4.1980342952739447E-2</v>
      </c>
      <c r="I378" s="71">
        <v>44620</v>
      </c>
      <c r="J378">
        <v>100.99</v>
      </c>
      <c r="K378">
        <v>95.72</v>
      </c>
      <c r="L378">
        <f t="shared" si="16"/>
        <v>1.0550564145424153</v>
      </c>
    </row>
    <row r="379" spans="1:12">
      <c r="A379" s="1">
        <v>43220</v>
      </c>
      <c r="B379">
        <v>21.183</v>
      </c>
      <c r="C379">
        <f t="shared" si="15"/>
        <v>0.74757640252023383</v>
      </c>
      <c r="D379">
        <f t="shared" si="17"/>
        <v>0.40117740441857386</v>
      </c>
      <c r="I379" s="71">
        <v>44651</v>
      </c>
      <c r="J379">
        <v>107.91</v>
      </c>
      <c r="K379">
        <v>100.28</v>
      </c>
      <c r="L379">
        <f t="shared" si="16"/>
        <v>1.076086956521739</v>
      </c>
    </row>
    <row r="380" spans="1:12">
      <c r="A380" s="1">
        <v>43251</v>
      </c>
      <c r="B380">
        <v>24.318000000000001</v>
      </c>
      <c r="C380">
        <f t="shared" si="15"/>
        <v>1.0336425786046477</v>
      </c>
      <c r="D380">
        <f t="shared" si="17"/>
        <v>0.37911869789599062</v>
      </c>
      <c r="I380" s="71">
        <v>44680</v>
      </c>
      <c r="J380">
        <v>109.34</v>
      </c>
      <c r="K380">
        <v>104.69</v>
      </c>
      <c r="L380">
        <f t="shared" si="16"/>
        <v>1.0444168497468718</v>
      </c>
    </row>
    <row r="381" spans="1:12">
      <c r="A381" s="1">
        <v>43280</v>
      </c>
      <c r="B381">
        <v>16.823</v>
      </c>
      <c r="C381">
        <f t="shared" si="15"/>
        <v>0.34972998219230916</v>
      </c>
      <c r="D381">
        <f t="shared" si="17"/>
        <v>-1.6601391243350583E-2</v>
      </c>
      <c r="I381" s="71">
        <v>44712</v>
      </c>
      <c r="J381">
        <v>122.84</v>
      </c>
      <c r="K381">
        <v>114.67</v>
      </c>
      <c r="L381">
        <f t="shared" si="16"/>
        <v>1.071247928839278</v>
      </c>
    </row>
    <row r="382" spans="1:12">
      <c r="A382" s="1">
        <v>43312</v>
      </c>
      <c r="B382">
        <v>19.417999999999999</v>
      </c>
      <c r="C382">
        <f t="shared" si="15"/>
        <v>0.58652160163060363</v>
      </c>
      <c r="D382">
        <f t="shared" si="17"/>
        <v>-3.4794711203896989E-2</v>
      </c>
      <c r="I382" s="71">
        <v>44742</v>
      </c>
      <c r="J382">
        <v>114.81</v>
      </c>
      <c r="K382">
        <v>105.76</v>
      </c>
      <c r="L382">
        <f t="shared" si="16"/>
        <v>1.085571104387292</v>
      </c>
    </row>
    <row r="383" spans="1:12">
      <c r="A383" s="1">
        <v>43343</v>
      </c>
      <c r="B383">
        <v>17.445</v>
      </c>
      <c r="C383">
        <f t="shared" si="15"/>
        <v>0.40648697151432039</v>
      </c>
      <c r="D383">
        <f t="shared" si="17"/>
        <v>-0.3532661081041002</v>
      </c>
      <c r="I383" s="71">
        <v>44771</v>
      </c>
      <c r="J383">
        <v>110.01</v>
      </c>
      <c r="K383">
        <v>98.62</v>
      </c>
      <c r="L383">
        <f t="shared" si="16"/>
        <v>1.1154938146420605</v>
      </c>
    </row>
    <row r="384" spans="1:12">
      <c r="A384" s="1">
        <v>43371</v>
      </c>
      <c r="B384">
        <v>17.927</v>
      </c>
      <c r="C384">
        <f t="shared" si="15"/>
        <v>0.45046907577993039</v>
      </c>
      <c r="D384">
        <f t="shared" si="17"/>
        <v>-9.9409068316120841E-3</v>
      </c>
      <c r="I384" s="71">
        <v>44804</v>
      </c>
      <c r="J384">
        <v>96.49</v>
      </c>
      <c r="K384">
        <v>89.55</v>
      </c>
      <c r="L384">
        <f t="shared" si="16"/>
        <v>1.07749860413177</v>
      </c>
    </row>
    <row r="385" spans="1:12">
      <c r="A385" s="1">
        <v>43404</v>
      </c>
      <c r="B385">
        <v>15.249000000000001</v>
      </c>
      <c r="C385">
        <f t="shared" si="15"/>
        <v>0.20610377448676936</v>
      </c>
      <c r="D385">
        <f t="shared" si="17"/>
        <v>-0.25458278339932539</v>
      </c>
      <c r="I385" s="71">
        <v>44834</v>
      </c>
      <c r="J385">
        <v>87.96</v>
      </c>
      <c r="K385">
        <v>79.489999999999995</v>
      </c>
      <c r="L385">
        <f t="shared" si="16"/>
        <v>1.1065542835576803</v>
      </c>
    </row>
    <row r="386" spans="1:12">
      <c r="A386" s="1">
        <v>43434</v>
      </c>
      <c r="B386">
        <v>14.029</v>
      </c>
      <c r="C386">
        <f t="shared" si="15"/>
        <v>9.4779776138129837E-2</v>
      </c>
      <c r="D386">
        <f t="shared" si="17"/>
        <v>-0.20316937407701929</v>
      </c>
      <c r="I386" s="71">
        <v>44865</v>
      </c>
      <c r="J386">
        <v>94.83</v>
      </c>
      <c r="K386">
        <v>86.53</v>
      </c>
      <c r="L386">
        <f t="shared" si="16"/>
        <v>1.0959204900034669</v>
      </c>
    </row>
    <row r="387" spans="1:12">
      <c r="A387" s="1">
        <v>43465</v>
      </c>
      <c r="B387">
        <v>14.56</v>
      </c>
      <c r="C387">
        <f t="shared" si="15"/>
        <v>0.14323309017348035</v>
      </c>
      <c r="D387">
        <f t="shared" si="17"/>
        <v>-0.22354948805460739</v>
      </c>
      <c r="I387" s="71">
        <v>44895</v>
      </c>
      <c r="J387">
        <v>85.43</v>
      </c>
      <c r="K387">
        <v>80.55</v>
      </c>
      <c r="L387">
        <f t="shared" si="16"/>
        <v>1.0605834885164496</v>
      </c>
    </row>
    <row r="388" spans="1:12">
      <c r="A388" s="1">
        <v>43496</v>
      </c>
      <c r="B388">
        <v>11.234</v>
      </c>
      <c r="C388">
        <f t="shared" si="15"/>
        <v>-0.1602616790950237</v>
      </c>
      <c r="D388">
        <f t="shared" si="17"/>
        <v>-0.34773268304012073</v>
      </c>
      <c r="I388" s="71">
        <v>44925</v>
      </c>
      <c r="J388">
        <v>85.91</v>
      </c>
      <c r="K388">
        <v>80.260000000000005</v>
      </c>
      <c r="L388">
        <f t="shared" si="16"/>
        <v>1.0703962123099924</v>
      </c>
    </row>
    <row r="389" spans="1:12">
      <c r="A389" s="1">
        <v>43524</v>
      </c>
      <c r="B389">
        <v>20.228999999999999</v>
      </c>
      <c r="C389">
        <f t="shared" ref="C389:C452" si="18">+(B389-$A$1)/$B$1</f>
        <v>0.66052468577875667</v>
      </c>
      <c r="D389">
        <f t="shared" si="17"/>
        <v>7.0430733410942858E-2</v>
      </c>
      <c r="I389" s="71">
        <v>44957</v>
      </c>
      <c r="J389">
        <v>84.49</v>
      </c>
      <c r="K389">
        <v>78.87</v>
      </c>
      <c r="L389">
        <f t="shared" ref="L389:L432" si="19">+J389/K389</f>
        <v>1.0712564980347405</v>
      </c>
    </row>
    <row r="390" spans="1:12">
      <c r="A390" s="1">
        <v>43553</v>
      </c>
      <c r="B390">
        <v>20.065999999999999</v>
      </c>
      <c r="C390">
        <f t="shared" si="18"/>
        <v>0.64565106960594654</v>
      </c>
      <c r="D390">
        <f t="shared" si="17"/>
        <v>6.7733681200139451E-3</v>
      </c>
      <c r="I390" s="71">
        <v>44985</v>
      </c>
      <c r="J390">
        <v>83.89</v>
      </c>
      <c r="K390">
        <v>77.05</v>
      </c>
      <c r="L390">
        <f t="shared" si="19"/>
        <v>1.0887735236859182</v>
      </c>
    </row>
    <row r="391" spans="1:12">
      <c r="A391" s="1">
        <v>43585</v>
      </c>
      <c r="B391">
        <v>23.074000000000002</v>
      </c>
      <c r="C391">
        <f t="shared" si="18"/>
        <v>0.92012859996062513</v>
      </c>
      <c r="D391">
        <f t="shared" si="17"/>
        <v>8.9269697398857595E-2</v>
      </c>
      <c r="I391" s="71">
        <v>45016</v>
      </c>
      <c r="J391">
        <v>79.77</v>
      </c>
      <c r="K391">
        <v>75.67</v>
      </c>
      <c r="L391">
        <f t="shared" si="19"/>
        <v>1.0541826351262058</v>
      </c>
    </row>
    <row r="392" spans="1:12">
      <c r="A392" s="1">
        <v>43616</v>
      </c>
      <c r="B392">
        <v>21.686</v>
      </c>
      <c r="C392">
        <f t="shared" si="18"/>
        <v>0.79347473954430403</v>
      </c>
      <c r="D392">
        <f t="shared" si="17"/>
        <v>-0.10823258491652277</v>
      </c>
      <c r="I392" s="71">
        <v>45044</v>
      </c>
      <c r="J392">
        <v>79.540000000000006</v>
      </c>
      <c r="K392">
        <v>76.78</v>
      </c>
      <c r="L392">
        <f t="shared" si="19"/>
        <v>1.035946861161761</v>
      </c>
    </row>
    <row r="393" spans="1:12">
      <c r="A393" s="1">
        <v>43644</v>
      </c>
      <c r="B393">
        <v>21.884</v>
      </c>
      <c r="C393">
        <f t="shared" si="18"/>
        <v>0.81154207698121439</v>
      </c>
      <c r="D393">
        <f t="shared" si="17"/>
        <v>0.30083813826309225</v>
      </c>
      <c r="I393" s="71">
        <v>45077</v>
      </c>
      <c r="J393">
        <v>72.66</v>
      </c>
      <c r="K393">
        <v>68.09</v>
      </c>
      <c r="L393">
        <f t="shared" si="19"/>
        <v>1.0671170509619621</v>
      </c>
    </row>
    <row r="394" spans="1:12">
      <c r="A394" s="1">
        <v>43677</v>
      </c>
      <c r="B394">
        <v>21.120999999999999</v>
      </c>
      <c r="C394">
        <f t="shared" si="18"/>
        <v>0.74191895342382741</v>
      </c>
      <c r="D394">
        <f t="shared" si="17"/>
        <v>8.7702132042434933E-2</v>
      </c>
      <c r="I394" s="71">
        <v>45107</v>
      </c>
      <c r="J394">
        <v>74.900000000000006</v>
      </c>
      <c r="K394">
        <v>70.64</v>
      </c>
      <c r="L394">
        <f t="shared" si="19"/>
        <v>1.0603057757644394</v>
      </c>
    </row>
    <row r="395" spans="1:12">
      <c r="A395" s="1">
        <v>43707</v>
      </c>
      <c r="B395">
        <v>13.316000000000001</v>
      </c>
      <c r="C395">
        <f t="shared" si="18"/>
        <v>2.9719111529457828E-2</v>
      </c>
      <c r="D395">
        <f t="shared" si="17"/>
        <v>-0.23668672972198335</v>
      </c>
      <c r="I395" s="71">
        <v>45138</v>
      </c>
      <c r="J395">
        <v>85.56</v>
      </c>
      <c r="K395">
        <v>81.8</v>
      </c>
      <c r="L395">
        <f t="shared" si="19"/>
        <v>1.0459657701711491</v>
      </c>
    </row>
    <row r="396" spans="1:12">
      <c r="A396" s="1">
        <v>43738</v>
      </c>
      <c r="B396">
        <v>16.355</v>
      </c>
      <c r="C396">
        <f t="shared" si="18"/>
        <v>0.30702536643233924</v>
      </c>
      <c r="D396">
        <f t="shared" si="17"/>
        <v>-8.7688960785407444E-2</v>
      </c>
      <c r="I396" s="71">
        <v>45169</v>
      </c>
      <c r="J396">
        <v>86.86</v>
      </c>
      <c r="K396">
        <v>83.63</v>
      </c>
      <c r="L396">
        <f t="shared" si="19"/>
        <v>1.0386225038861654</v>
      </c>
    </row>
    <row r="397" spans="1:12">
      <c r="A397" s="1">
        <v>43769</v>
      </c>
      <c r="B397">
        <v>16.704000000000001</v>
      </c>
      <c r="C397">
        <f t="shared" si="18"/>
        <v>0.33887132989436808</v>
      </c>
      <c r="D397">
        <f t="shared" si="17"/>
        <v>9.5416092858548129E-2</v>
      </c>
      <c r="I397" s="71">
        <v>45198</v>
      </c>
      <c r="J397">
        <v>95.31</v>
      </c>
      <c r="K397">
        <v>90.79</v>
      </c>
      <c r="L397">
        <f t="shared" si="19"/>
        <v>1.0497852186364136</v>
      </c>
    </row>
    <row r="398" spans="1:12">
      <c r="A398" s="1">
        <v>43798</v>
      </c>
      <c r="B398">
        <v>15.427</v>
      </c>
      <c r="C398">
        <f t="shared" si="18"/>
        <v>0.22234612834419373</v>
      </c>
      <c r="D398">
        <f t="shared" si="17"/>
        <v>9.965072350131865E-2</v>
      </c>
      <c r="I398" s="71">
        <v>45230</v>
      </c>
      <c r="J398">
        <v>87.41</v>
      </c>
      <c r="K398">
        <v>81.02</v>
      </c>
      <c r="L398">
        <f t="shared" si="19"/>
        <v>1.0788694149592692</v>
      </c>
    </row>
    <row r="399" spans="1:12">
      <c r="A399" s="1">
        <v>43830</v>
      </c>
      <c r="B399">
        <v>14.676</v>
      </c>
      <c r="C399">
        <f t="shared" si="18"/>
        <v>0.15381799493449849</v>
      </c>
      <c r="D399">
        <f t="shared" si="17"/>
        <v>7.9670329670329387E-3</v>
      </c>
      <c r="I399" s="71">
        <v>45260</v>
      </c>
      <c r="J399">
        <v>82.83</v>
      </c>
      <c r="K399">
        <v>75.959999999999994</v>
      </c>
      <c r="L399">
        <f t="shared" si="19"/>
        <v>1.09044233807267</v>
      </c>
    </row>
    <row r="400" spans="1:12">
      <c r="A400" s="1">
        <v>43861</v>
      </c>
      <c r="B400">
        <v>13.202999999999999</v>
      </c>
      <c r="C400">
        <f t="shared" si="18"/>
        <v>1.9407954305362411E-2</v>
      </c>
      <c r="D400">
        <f t="shared" si="17"/>
        <v>0.17527149724051982</v>
      </c>
      <c r="I400" s="71">
        <v>45289</v>
      </c>
      <c r="J400">
        <v>77.040000000000006</v>
      </c>
      <c r="K400">
        <v>71.650000000000006</v>
      </c>
      <c r="L400">
        <f t="shared" si="19"/>
        <v>1.0752267969295184</v>
      </c>
    </row>
    <row r="401" spans="1:12">
      <c r="A401" s="1">
        <v>43889</v>
      </c>
      <c r="B401">
        <v>17.129000000000001</v>
      </c>
      <c r="C401">
        <f t="shared" si="18"/>
        <v>0.37765223095844341</v>
      </c>
      <c r="D401">
        <f t="shared" ref="D401:D464" si="20">+B401/B389-1</f>
        <v>-0.15324534084729835</v>
      </c>
      <c r="I401" s="71">
        <v>45322</v>
      </c>
      <c r="J401">
        <v>81.709999999999994</v>
      </c>
      <c r="K401">
        <v>75.849999999999994</v>
      </c>
      <c r="L401">
        <f t="shared" si="19"/>
        <v>1.0772577455504284</v>
      </c>
    </row>
    <row r="402" spans="1:12">
      <c r="A402" s="1">
        <v>43921</v>
      </c>
      <c r="B402">
        <v>9.657</v>
      </c>
      <c r="C402">
        <f t="shared" si="18"/>
        <v>-0.30416163433748639</v>
      </c>
      <c r="D402">
        <f t="shared" si="20"/>
        <v>-0.51873816405860662</v>
      </c>
      <c r="I402" s="71">
        <v>45351</v>
      </c>
      <c r="J402">
        <v>83.62</v>
      </c>
      <c r="K402">
        <v>78.260000000000005</v>
      </c>
      <c r="L402">
        <f t="shared" si="19"/>
        <v>1.0684896498849987</v>
      </c>
    </row>
    <row r="403" spans="1:12">
      <c r="A403" s="1">
        <v>43951</v>
      </c>
      <c r="B403">
        <v>14.500999999999999</v>
      </c>
      <c r="C403">
        <f t="shared" si="18"/>
        <v>0.13784938861399687</v>
      </c>
      <c r="D403">
        <f t="shared" si="20"/>
        <v>-0.3715437288723239</v>
      </c>
      <c r="I403" s="71">
        <v>45380</v>
      </c>
      <c r="J403">
        <v>87.48</v>
      </c>
      <c r="K403">
        <v>83.17</v>
      </c>
      <c r="L403">
        <f t="shared" si="19"/>
        <v>1.0518215702777445</v>
      </c>
    </row>
    <row r="404" spans="1:12">
      <c r="A404" s="1">
        <v>43980</v>
      </c>
      <c r="B404">
        <v>9.1820000000000004</v>
      </c>
      <c r="C404">
        <f t="shared" si="18"/>
        <v>-0.34750499435027632</v>
      </c>
      <c r="D404">
        <f t="shared" si="20"/>
        <v>-0.57659319376556306</v>
      </c>
      <c r="I404" s="71">
        <v>45412</v>
      </c>
      <c r="J404">
        <v>87.86</v>
      </c>
      <c r="K404">
        <v>81.93</v>
      </c>
      <c r="L404">
        <f t="shared" si="19"/>
        <v>1.0723788600024411</v>
      </c>
    </row>
    <row r="405" spans="1:12">
      <c r="A405" s="1">
        <v>44012</v>
      </c>
      <c r="B405">
        <v>10.994</v>
      </c>
      <c r="C405">
        <f t="shared" si="18"/>
        <v>-0.18216148204885443</v>
      </c>
      <c r="D405">
        <f t="shared" si="20"/>
        <v>-0.49762383476512517</v>
      </c>
      <c r="I405" s="71">
        <v>45443</v>
      </c>
      <c r="J405">
        <v>81.62</v>
      </c>
      <c r="K405">
        <v>76.989999999999995</v>
      </c>
      <c r="L405">
        <f t="shared" si="19"/>
        <v>1.0601376802182103</v>
      </c>
    </row>
    <row r="406" spans="1:12">
      <c r="A406" s="1">
        <v>44043</v>
      </c>
      <c r="B406">
        <v>9.7729999999999997</v>
      </c>
      <c r="C406">
        <f t="shared" si="18"/>
        <v>-0.29357672957646824</v>
      </c>
      <c r="D406">
        <f t="shared" si="20"/>
        <v>-0.53728516642204438</v>
      </c>
      <c r="I406" s="71">
        <v>45471</v>
      </c>
      <c r="J406">
        <v>86.41</v>
      </c>
      <c r="K406">
        <v>81.540000000000006</v>
      </c>
      <c r="L406">
        <f t="shared" si="19"/>
        <v>1.0597252882021093</v>
      </c>
    </row>
    <row r="407" spans="1:12">
      <c r="A407" s="1">
        <v>44074</v>
      </c>
      <c r="B407">
        <v>8.5210000000000008</v>
      </c>
      <c r="C407">
        <f t="shared" si="18"/>
        <v>-0.40782070165228501</v>
      </c>
      <c r="D407">
        <f t="shared" si="20"/>
        <v>-0.36009312105737457</v>
      </c>
      <c r="I407" s="71">
        <v>45504</v>
      </c>
      <c r="J407">
        <v>80.72</v>
      </c>
      <c r="K407">
        <v>77.91</v>
      </c>
      <c r="L407">
        <f t="shared" si="19"/>
        <v>1.0360672570915159</v>
      </c>
    </row>
    <row r="408" spans="1:12">
      <c r="A408" s="1">
        <v>44104</v>
      </c>
      <c r="B408">
        <v>9.07</v>
      </c>
      <c r="C408">
        <f t="shared" si="18"/>
        <v>-0.35772490239539734</v>
      </c>
      <c r="D408">
        <f t="shared" si="20"/>
        <v>-0.44542953225313364</v>
      </c>
      <c r="I408" s="71">
        <v>45534</v>
      </c>
      <c r="J408">
        <v>78.8</v>
      </c>
      <c r="K408">
        <v>73.55</v>
      </c>
      <c r="L408">
        <f t="shared" si="19"/>
        <v>1.0713800135961931</v>
      </c>
    </row>
    <row r="409" spans="1:12">
      <c r="A409" s="1">
        <v>44134</v>
      </c>
      <c r="B409">
        <v>8.3369999999999997</v>
      </c>
      <c r="C409">
        <f t="shared" si="18"/>
        <v>-0.42461055058355535</v>
      </c>
      <c r="D409">
        <f t="shared" si="20"/>
        <v>-0.50089798850574718</v>
      </c>
      <c r="I409" s="71">
        <v>45565</v>
      </c>
      <c r="J409">
        <v>71.77</v>
      </c>
      <c r="K409">
        <v>68.17</v>
      </c>
      <c r="L409">
        <f t="shared" si="19"/>
        <v>1.0528091535866215</v>
      </c>
    </row>
    <row r="410" spans="1:12">
      <c r="A410" s="1">
        <v>44165</v>
      </c>
      <c r="B410">
        <v>8.673</v>
      </c>
      <c r="C410">
        <f t="shared" si="18"/>
        <v>-0.39395082644819229</v>
      </c>
      <c r="D410">
        <f t="shared" si="20"/>
        <v>-0.43780385039216951</v>
      </c>
      <c r="I410" s="71">
        <v>45596</v>
      </c>
      <c r="J410">
        <v>73.16</v>
      </c>
      <c r="K410">
        <v>69.260000000000005</v>
      </c>
      <c r="L410">
        <f t="shared" si="19"/>
        <v>1.0563095581865434</v>
      </c>
    </row>
    <row r="411" spans="1:12">
      <c r="A411" s="1">
        <v>44196</v>
      </c>
      <c r="B411">
        <v>11.877000000000001</v>
      </c>
      <c r="C411">
        <f t="shared" si="18"/>
        <v>-0.10158845701455219</v>
      </c>
      <c r="D411">
        <f t="shared" si="20"/>
        <v>-0.19071954210956665</v>
      </c>
      <c r="I411" s="71">
        <v>45625</v>
      </c>
      <c r="J411">
        <v>72.94</v>
      </c>
      <c r="K411">
        <v>68</v>
      </c>
      <c r="L411">
        <f t="shared" si="19"/>
        <v>1.0726470588235293</v>
      </c>
    </row>
    <row r="412" spans="1:12">
      <c r="A412" s="1">
        <v>44225</v>
      </c>
      <c r="B412">
        <v>13.750999999999999</v>
      </c>
      <c r="C412">
        <f t="shared" si="18"/>
        <v>6.9412504383275883E-2</v>
      </c>
      <c r="D412">
        <f t="shared" si="20"/>
        <v>4.1505718397333968E-2</v>
      </c>
      <c r="I412" s="71">
        <v>45657</v>
      </c>
      <c r="J412">
        <v>74.64</v>
      </c>
      <c r="K412">
        <v>71.72</v>
      </c>
      <c r="L412">
        <f t="shared" si="19"/>
        <v>1.0407138873396542</v>
      </c>
    </row>
    <row r="413" spans="1:12">
      <c r="A413" s="1">
        <v>44253</v>
      </c>
      <c r="B413">
        <v>18.8</v>
      </c>
      <c r="C413">
        <f t="shared" si="18"/>
        <v>0.53012960902448969</v>
      </c>
      <c r="D413">
        <f t="shared" si="20"/>
        <v>9.7553856033627095E-2</v>
      </c>
      <c r="I413" s="71">
        <v>45688</v>
      </c>
      <c r="J413">
        <v>76.760000000000005</v>
      </c>
      <c r="K413">
        <v>72.53</v>
      </c>
      <c r="L413">
        <f t="shared" si="19"/>
        <v>1.0583206948848753</v>
      </c>
    </row>
    <row r="414" spans="1:12">
      <c r="A414" s="1">
        <v>44286</v>
      </c>
      <c r="B414">
        <v>20.440999999999999</v>
      </c>
      <c r="C414">
        <f t="shared" si="18"/>
        <v>0.67986951172130705</v>
      </c>
      <c r="D414">
        <f t="shared" si="20"/>
        <v>1.1167029098063579</v>
      </c>
      <c r="I414" s="71">
        <v>45716</v>
      </c>
      <c r="J414">
        <v>73.180000000000007</v>
      </c>
      <c r="K414">
        <v>69.760000000000005</v>
      </c>
      <c r="L414">
        <f t="shared" si="19"/>
        <v>1.0490252293577982</v>
      </c>
    </row>
    <row r="415" spans="1:12">
      <c r="A415" s="1">
        <v>44316</v>
      </c>
      <c r="B415">
        <v>21.378</v>
      </c>
      <c r="C415">
        <f t="shared" si="18"/>
        <v>0.7653699924202213</v>
      </c>
      <c r="D415">
        <f t="shared" si="20"/>
        <v>0.47424315564443842</v>
      </c>
      <c r="I415" s="71">
        <v>45747</v>
      </c>
      <c r="J415">
        <v>74.739999999999995</v>
      </c>
      <c r="K415">
        <v>71.48</v>
      </c>
      <c r="L415">
        <f t="shared" si="19"/>
        <v>1.045607162842753</v>
      </c>
    </row>
    <row r="416" spans="1:12">
      <c r="A416" s="1">
        <v>44347</v>
      </c>
      <c r="B416">
        <v>21.792000000000002</v>
      </c>
      <c r="C416">
        <f t="shared" si="18"/>
        <v>0.80314715251557944</v>
      </c>
      <c r="D416">
        <f t="shared" si="20"/>
        <v>1.3733391417991725</v>
      </c>
      <c r="I416" s="71">
        <v>45777</v>
      </c>
      <c r="J416">
        <v>63.12</v>
      </c>
      <c r="K416">
        <v>58.21</v>
      </c>
      <c r="L416">
        <f t="shared" si="19"/>
        <v>1.0843497680810856</v>
      </c>
    </row>
    <row r="417" spans="1:12">
      <c r="A417" s="1">
        <v>44377</v>
      </c>
      <c r="B417">
        <v>19.163</v>
      </c>
      <c r="C417">
        <f t="shared" si="18"/>
        <v>0.56325306099215866</v>
      </c>
      <c r="D417">
        <f t="shared" si="20"/>
        <v>0.74304165908677455</v>
      </c>
      <c r="I417" s="71">
        <v>45807</v>
      </c>
      <c r="J417">
        <v>63.9</v>
      </c>
      <c r="K417">
        <v>60.79</v>
      </c>
      <c r="L417">
        <f t="shared" si="19"/>
        <v>1.0511597302187861</v>
      </c>
    </row>
    <row r="418" spans="1:12">
      <c r="A418" s="1">
        <v>44407</v>
      </c>
      <c r="B418">
        <v>22.007000000000001</v>
      </c>
      <c r="C418">
        <f t="shared" si="18"/>
        <v>0.82276572599505271</v>
      </c>
      <c r="D418">
        <f t="shared" si="20"/>
        <v>1.2518162283843242</v>
      </c>
      <c r="I418" s="71">
        <v>45838</v>
      </c>
      <c r="J418">
        <v>67.61</v>
      </c>
      <c r="K418">
        <v>65.11</v>
      </c>
      <c r="L418">
        <f t="shared" si="19"/>
        <v>1.0383965596682536</v>
      </c>
    </row>
    <row r="419" spans="1:12">
      <c r="A419" s="1">
        <v>44439</v>
      </c>
      <c r="B419">
        <v>21.042000000000002</v>
      </c>
      <c r="C419">
        <f t="shared" si="18"/>
        <v>0.73471026828485841</v>
      </c>
      <c r="D419">
        <f t="shared" si="20"/>
        <v>1.469428470836756</v>
      </c>
      <c r="I419" s="71">
        <v>45869</v>
      </c>
      <c r="J419">
        <v>72.53</v>
      </c>
      <c r="K419">
        <v>69.260000000000005</v>
      </c>
      <c r="L419">
        <f t="shared" si="19"/>
        <v>1.0472133987871788</v>
      </c>
    </row>
    <row r="420" spans="1:12">
      <c r="A420" s="1">
        <v>44469</v>
      </c>
      <c r="B420">
        <v>19.055</v>
      </c>
      <c r="C420">
        <f t="shared" si="18"/>
        <v>0.55339814966293477</v>
      </c>
      <c r="D420">
        <f t="shared" si="20"/>
        <v>1.1008820286659318</v>
      </c>
      <c r="I420" s="71">
        <v>45898</v>
      </c>
      <c r="J420">
        <v>68.12</v>
      </c>
      <c r="K420">
        <v>64.010000000000005</v>
      </c>
      <c r="L420">
        <f t="shared" si="19"/>
        <v>1.0642087173879082</v>
      </c>
    </row>
    <row r="421" spans="1:12">
      <c r="A421" s="1">
        <v>44498</v>
      </c>
      <c r="B421">
        <v>17.532</v>
      </c>
      <c r="C421">
        <f t="shared" si="18"/>
        <v>0.41442565008508403</v>
      </c>
      <c r="D421">
        <f t="shared" si="20"/>
        <v>1.1029147175242895</v>
      </c>
      <c r="I421" s="71">
        <v>45930</v>
      </c>
      <c r="J421">
        <v>67.02</v>
      </c>
      <c r="K421">
        <v>62.37</v>
      </c>
      <c r="L421">
        <f t="shared" si="19"/>
        <v>1.0745550745550745</v>
      </c>
    </row>
    <row r="422" spans="1:12">
      <c r="A422" s="1">
        <v>44530</v>
      </c>
      <c r="B422">
        <v>17.263000000000002</v>
      </c>
      <c r="C422">
        <f t="shared" si="18"/>
        <v>0.38987962094099893</v>
      </c>
      <c r="D422">
        <f t="shared" si="20"/>
        <v>0.99043007033321828</v>
      </c>
      <c r="I422" s="71">
        <v>45961</v>
      </c>
      <c r="J422">
        <v>65</v>
      </c>
      <c r="K422">
        <v>60.98</v>
      </c>
      <c r="L422">
        <f t="shared" si="19"/>
        <v>1.0659232535257461</v>
      </c>
    </row>
    <row r="423" spans="1:12">
      <c r="A423" s="1">
        <v>44561</v>
      </c>
      <c r="B423">
        <v>19.225999999999999</v>
      </c>
      <c r="C423">
        <f t="shared" si="18"/>
        <v>0.56900175926753904</v>
      </c>
      <c r="D423">
        <f t="shared" si="20"/>
        <v>0.61875894586174951</v>
      </c>
      <c r="I423" s="71">
        <v>45989</v>
      </c>
      <c r="J423">
        <v>63.2</v>
      </c>
      <c r="K423">
        <v>58.55</v>
      </c>
      <c r="L423">
        <f t="shared" si="19"/>
        <v>1.0794192997438088</v>
      </c>
    </row>
    <row r="424" spans="1:12">
      <c r="A424" s="1">
        <v>44592</v>
      </c>
      <c r="B424">
        <v>21.506</v>
      </c>
      <c r="C424">
        <f t="shared" si="18"/>
        <v>0.77704988732893099</v>
      </c>
      <c r="D424">
        <f t="shared" si="20"/>
        <v>0.56395898480110551</v>
      </c>
      <c r="I424" s="71">
        <v>46022</v>
      </c>
      <c r="J424">
        <v>60.85</v>
      </c>
      <c r="K424">
        <v>57.42</v>
      </c>
      <c r="L424">
        <f t="shared" si="19"/>
        <v>1.0597352838732148</v>
      </c>
    </row>
    <row r="425" spans="1:12">
      <c r="A425" s="1">
        <v>44620</v>
      </c>
      <c r="B425">
        <v>27.585999999999999</v>
      </c>
      <c r="C425">
        <f t="shared" si="18"/>
        <v>1.3318448954926423</v>
      </c>
      <c r="D425">
        <f t="shared" si="20"/>
        <v>0.46734042553191468</v>
      </c>
      <c r="I425" s="71">
        <v>46052</v>
      </c>
      <c r="J425">
        <v>70.69</v>
      </c>
      <c r="K425">
        <v>65.209999999999994</v>
      </c>
      <c r="L425">
        <f t="shared" si="19"/>
        <v>1.0840361907682872</v>
      </c>
    </row>
    <row r="426" spans="1:12">
      <c r="A426" s="1">
        <v>44651</v>
      </c>
      <c r="B426">
        <v>34.47</v>
      </c>
      <c r="C426">
        <f t="shared" si="18"/>
        <v>1.9600042435516867</v>
      </c>
      <c r="D426">
        <f t="shared" si="20"/>
        <v>0.68631671640330705</v>
      </c>
      <c r="I426" s="71">
        <v>46080</v>
      </c>
      <c r="J426">
        <v>72.48</v>
      </c>
      <c r="K426">
        <v>67.02</v>
      </c>
      <c r="L426">
        <f t="shared" si="19"/>
        <v>1.0814682184422562</v>
      </c>
    </row>
    <row r="427" spans="1:12">
      <c r="A427" s="1">
        <v>44680</v>
      </c>
      <c r="B427">
        <v>47.960999999999999</v>
      </c>
      <c r="C427">
        <f t="shared" si="18"/>
        <v>3.191046917093896</v>
      </c>
      <c r="D427">
        <f t="shared" si="20"/>
        <v>1.2434746000561323</v>
      </c>
      <c r="I427" s="71">
        <v>46112</v>
      </c>
      <c r="J427">
        <v>118.35</v>
      </c>
      <c r="K427">
        <v>101.38</v>
      </c>
      <c r="L427">
        <f t="shared" si="19"/>
        <v>1.1673900177549812</v>
      </c>
    </row>
    <row r="428" spans="1:12">
      <c r="A428" s="1">
        <v>44712</v>
      </c>
      <c r="B428">
        <v>51.203000000000003</v>
      </c>
      <c r="C428">
        <f t="shared" si="18"/>
        <v>3.4868767553285598</v>
      </c>
      <c r="D428">
        <f t="shared" si="20"/>
        <v>1.3496237151248165</v>
      </c>
      <c r="I428" s="71">
        <v>46142</v>
      </c>
      <c r="J428">
        <v>114.01</v>
      </c>
      <c r="K428">
        <v>105.07</v>
      </c>
      <c r="L428">
        <f t="shared" si="19"/>
        <v>1.0850861330541546</v>
      </c>
    </row>
    <row r="429" spans="1:12">
      <c r="A429" s="1">
        <v>44742</v>
      </c>
      <c r="B429">
        <v>47.915999999999997</v>
      </c>
      <c r="C429">
        <f t="shared" si="18"/>
        <v>3.1869407040400524</v>
      </c>
      <c r="D429">
        <f t="shared" si="20"/>
        <v>1.5004435631164221</v>
      </c>
      <c r="I429" s="71">
        <v>46171</v>
      </c>
      <c r="J429">
        <v>92.05</v>
      </c>
      <c r="K429">
        <v>87.36</v>
      </c>
      <c r="L429">
        <f t="shared" si="19"/>
        <v>1.0536858974358974</v>
      </c>
    </row>
    <row r="430" spans="1:12">
      <c r="A430" s="1">
        <v>44771</v>
      </c>
      <c r="B430">
        <v>37.792999999999999</v>
      </c>
      <c r="C430">
        <f t="shared" si="18"/>
        <v>2.2632252652832681</v>
      </c>
      <c r="D430">
        <f t="shared" si="20"/>
        <v>0.71731721724905695</v>
      </c>
      <c r="I430" s="71">
        <v>46203</v>
      </c>
      <c r="J430">
        <v>72.92</v>
      </c>
      <c r="K430">
        <v>69.5</v>
      </c>
      <c r="L430">
        <f t="shared" si="19"/>
        <v>1.0492086330935253</v>
      </c>
    </row>
    <row r="431" spans="1:12">
      <c r="A431" s="1">
        <v>44804</v>
      </c>
      <c r="B431">
        <v>29.632000000000001</v>
      </c>
      <c r="C431">
        <f t="shared" si="18"/>
        <v>1.5185407156740494</v>
      </c>
      <c r="D431">
        <f t="shared" si="20"/>
        <v>0.40823115673415078</v>
      </c>
      <c r="I431" s="71">
        <v>46234</v>
      </c>
      <c r="J431">
        <v>90.12</v>
      </c>
      <c r="K431">
        <v>84.67</v>
      </c>
      <c r="L431">
        <f t="shared" si="19"/>
        <v>1.0643675445848588</v>
      </c>
    </row>
    <row r="432" spans="1:12">
      <c r="A432" s="1">
        <v>44834</v>
      </c>
      <c r="B432">
        <v>31.96</v>
      </c>
      <c r="C432">
        <f t="shared" si="18"/>
        <v>1.7309688043262073</v>
      </c>
      <c r="D432">
        <f t="shared" si="20"/>
        <v>0.67725006559958034</v>
      </c>
      <c r="I432" s="71">
        <v>46265</v>
      </c>
      <c r="J432">
        <v>90.49</v>
      </c>
      <c r="K432">
        <v>85.76</v>
      </c>
      <c r="L432">
        <f t="shared" si="19"/>
        <v>1.0551539179104477</v>
      </c>
    </row>
    <row r="433" spans="1:11">
      <c r="A433" s="1">
        <v>44865</v>
      </c>
      <c r="B433">
        <v>35.78</v>
      </c>
      <c r="C433">
        <f t="shared" si="18"/>
        <v>2.0795406680080131</v>
      </c>
      <c r="D433">
        <f t="shared" si="20"/>
        <v>1.0408396075747204</v>
      </c>
      <c r="I433" s="71">
        <v>46295</v>
      </c>
      <c r="J433">
        <v>103.53</v>
      </c>
      <c r="K433">
        <v>90.42</v>
      </c>
    </row>
    <row r="434" spans="1:11">
      <c r="A434" s="1">
        <v>44895</v>
      </c>
      <c r="B434">
        <v>33.045999999999999</v>
      </c>
      <c r="C434">
        <f t="shared" si="18"/>
        <v>1.8300654126922913</v>
      </c>
      <c r="D434">
        <f t="shared" si="20"/>
        <v>0.91426750854428529</v>
      </c>
    </row>
    <row r="435" spans="1:11">
      <c r="A435" s="1">
        <v>44925</v>
      </c>
      <c r="B435">
        <v>35.564999999999998</v>
      </c>
      <c r="C435">
        <f t="shared" si="18"/>
        <v>2.0599220945285395</v>
      </c>
      <c r="D435">
        <f t="shared" si="20"/>
        <v>0.84983876001248304</v>
      </c>
    </row>
    <row r="436" spans="1:11">
      <c r="A436" s="1">
        <v>44957</v>
      </c>
      <c r="B436">
        <v>36.710999999999999</v>
      </c>
      <c r="C436">
        <f t="shared" si="18"/>
        <v>2.1644936536330812</v>
      </c>
      <c r="D436">
        <f t="shared" si="20"/>
        <v>0.70701199665209691</v>
      </c>
    </row>
    <row r="437" spans="1:11">
      <c r="A437" s="1">
        <v>44985</v>
      </c>
      <c r="B437">
        <v>36.219000000000001</v>
      </c>
      <c r="C437">
        <f t="shared" si="18"/>
        <v>2.1195990575777284</v>
      </c>
      <c r="D437">
        <f t="shared" si="20"/>
        <v>0.31294859711447853</v>
      </c>
    </row>
    <row r="438" spans="1:11">
      <c r="A438" s="1">
        <v>45016</v>
      </c>
      <c r="B438">
        <v>35.871000000000002</v>
      </c>
      <c r="C438">
        <f t="shared" si="18"/>
        <v>2.0878443432946741</v>
      </c>
      <c r="D438">
        <f t="shared" si="20"/>
        <v>4.0644038294168849E-2</v>
      </c>
    </row>
    <row r="439" spans="1:11">
      <c r="A439" s="1">
        <v>45044</v>
      </c>
      <c r="B439">
        <v>27.314</v>
      </c>
      <c r="C439">
        <f t="shared" si="18"/>
        <v>1.3070251188116344</v>
      </c>
      <c r="D439">
        <f t="shared" si="20"/>
        <v>-0.43049561101728484</v>
      </c>
    </row>
    <row r="440" spans="1:11">
      <c r="A440" s="1">
        <v>45077</v>
      </c>
      <c r="B440">
        <v>31.920999999999999</v>
      </c>
      <c r="C440">
        <f t="shared" si="18"/>
        <v>1.7274100863462096</v>
      </c>
      <c r="D440">
        <f t="shared" si="20"/>
        <v>-0.37657949729508045</v>
      </c>
    </row>
    <row r="441" spans="1:11">
      <c r="A441" s="1">
        <v>45107</v>
      </c>
      <c r="B441">
        <v>34.808999999999997</v>
      </c>
      <c r="C441">
        <f t="shared" si="18"/>
        <v>1.9909377152239724</v>
      </c>
      <c r="D441">
        <f t="shared" si="20"/>
        <v>-0.27354119709491609</v>
      </c>
    </row>
    <row r="442" spans="1:11">
      <c r="A442" s="1">
        <v>45138</v>
      </c>
      <c r="B442">
        <v>41.424999999999997</v>
      </c>
      <c r="C442">
        <f t="shared" si="18"/>
        <v>2.5946422833179059</v>
      </c>
      <c r="D442">
        <f t="shared" si="20"/>
        <v>9.610245283518104E-2</v>
      </c>
    </row>
    <row r="443" spans="1:11">
      <c r="A443" s="1">
        <v>45169</v>
      </c>
      <c r="B443">
        <v>31.791</v>
      </c>
      <c r="C443">
        <f t="shared" si="18"/>
        <v>1.7155476930795515</v>
      </c>
      <c r="D443">
        <f t="shared" si="20"/>
        <v>7.2860421166306644E-2</v>
      </c>
    </row>
    <row r="444" spans="1:11">
      <c r="A444" s="1">
        <v>45198</v>
      </c>
      <c r="B444">
        <v>22.35</v>
      </c>
      <c r="C444">
        <f t="shared" si="18"/>
        <v>0.85406419438323578</v>
      </c>
      <c r="D444">
        <f t="shared" si="20"/>
        <v>-0.30068836045056313</v>
      </c>
    </row>
    <row r="445" spans="1:11">
      <c r="A445" s="1">
        <v>45230</v>
      </c>
      <c r="B445">
        <v>21.984000000000002</v>
      </c>
      <c r="C445">
        <f t="shared" si="18"/>
        <v>0.82066699487864403</v>
      </c>
      <c r="D445">
        <f t="shared" si="20"/>
        <v>-0.38557853549468979</v>
      </c>
    </row>
    <row r="446" spans="1:11">
      <c r="A446" s="1">
        <v>45260</v>
      </c>
      <c r="B446">
        <v>23.341999999999999</v>
      </c>
      <c r="C446">
        <f t="shared" si="18"/>
        <v>0.94458337992573582</v>
      </c>
      <c r="D446">
        <f t="shared" si="20"/>
        <v>-0.29365127398172253</v>
      </c>
    </row>
    <row r="447" spans="1:11">
      <c r="A447" s="1">
        <v>45289</v>
      </c>
      <c r="B447">
        <v>23.632999999999999</v>
      </c>
      <c r="C447">
        <f t="shared" si="18"/>
        <v>0.97113689100725564</v>
      </c>
      <c r="D447">
        <f t="shared" si="20"/>
        <v>-0.33549838324195136</v>
      </c>
    </row>
    <row r="448" spans="1:11">
      <c r="A448" s="1">
        <v>45322</v>
      </c>
      <c r="B448">
        <v>25.635000000000002</v>
      </c>
      <c r="C448">
        <f t="shared" si="18"/>
        <v>1.1538177473137938</v>
      </c>
      <c r="D448">
        <f t="shared" si="20"/>
        <v>-0.30170793495137693</v>
      </c>
    </row>
    <row r="449" spans="1:4">
      <c r="A449" s="1">
        <v>45351</v>
      </c>
      <c r="B449">
        <v>31.079000000000001</v>
      </c>
      <c r="C449">
        <f t="shared" si="18"/>
        <v>1.6505782776498537</v>
      </c>
      <c r="D449">
        <f t="shared" si="20"/>
        <v>-0.14191446478367709</v>
      </c>
    </row>
    <row r="450" spans="1:4">
      <c r="A450" s="1">
        <v>45380</v>
      </c>
      <c r="B450">
        <v>29.725000000000001</v>
      </c>
      <c r="C450">
        <f t="shared" si="18"/>
        <v>1.5270268893186589</v>
      </c>
      <c r="D450">
        <f t="shared" si="20"/>
        <v>-0.17133617685595603</v>
      </c>
    </row>
    <row r="451" spans="1:4">
      <c r="A451" s="1">
        <v>45412</v>
      </c>
      <c r="B451">
        <v>28.911999999999999</v>
      </c>
      <c r="C451">
        <f t="shared" si="18"/>
        <v>1.4528413068125572</v>
      </c>
      <c r="D451">
        <f t="shared" si="20"/>
        <v>5.8504796075272703E-2</v>
      </c>
    </row>
    <row r="452" spans="1:4">
      <c r="A452" s="1">
        <v>45443</v>
      </c>
      <c r="B452">
        <v>24.039000000000001</v>
      </c>
      <c r="C452">
        <f t="shared" si="18"/>
        <v>1.0081840576708194</v>
      </c>
      <c r="D452">
        <f t="shared" si="20"/>
        <v>-0.24692208890698908</v>
      </c>
    </row>
    <row r="453" spans="1:4">
      <c r="A453" s="1">
        <v>45471</v>
      </c>
      <c r="B453">
        <v>24.358000000000001</v>
      </c>
      <c r="C453">
        <f t="shared" ref="C453:C479" si="21">+(B453-$A$1)/$B$1</f>
        <v>1.0372925457636193</v>
      </c>
      <c r="D453">
        <f t="shared" si="20"/>
        <v>-0.30023844408055378</v>
      </c>
    </row>
    <row r="454" spans="1:4">
      <c r="A454" s="1">
        <v>45504</v>
      </c>
      <c r="B454">
        <v>24.62</v>
      </c>
      <c r="C454">
        <f t="shared" si="21"/>
        <v>1.0611998306548847</v>
      </c>
      <c r="D454">
        <f t="shared" si="20"/>
        <v>-0.4056729028364513</v>
      </c>
    </row>
    <row r="455" spans="1:4">
      <c r="A455" s="1">
        <v>45534</v>
      </c>
      <c r="B455">
        <v>17.062000000000001</v>
      </c>
      <c r="C455">
        <f t="shared" si="21"/>
        <v>0.37153853596716563</v>
      </c>
      <c r="D455">
        <f t="shared" si="20"/>
        <v>-0.46330722531534074</v>
      </c>
    </row>
    <row r="456" spans="1:4">
      <c r="A456" s="1">
        <v>45565</v>
      </c>
      <c r="B456">
        <v>16.143000000000001</v>
      </c>
      <c r="C456">
        <f t="shared" si="21"/>
        <v>0.28768054048978881</v>
      </c>
      <c r="D456">
        <f t="shared" si="20"/>
        <v>-0.27771812080536917</v>
      </c>
    </row>
    <row r="457" spans="1:4">
      <c r="A457" s="1">
        <v>45596</v>
      </c>
      <c r="B457">
        <v>17.152999999999999</v>
      </c>
      <c r="C457">
        <f t="shared" si="21"/>
        <v>0.37984221125382622</v>
      </c>
      <c r="D457">
        <f t="shared" si="20"/>
        <v>-0.21975072780203797</v>
      </c>
    </row>
    <row r="458" spans="1:4">
      <c r="A458" s="1">
        <v>45625</v>
      </c>
      <c r="B458">
        <v>15.715</v>
      </c>
      <c r="C458">
        <f t="shared" si="21"/>
        <v>0.24862589188879061</v>
      </c>
      <c r="D458">
        <f t="shared" si="20"/>
        <v>-0.32675006426184561</v>
      </c>
    </row>
    <row r="459" spans="1:4">
      <c r="A459" s="1">
        <v>45657</v>
      </c>
      <c r="B459">
        <v>16.975999999999999</v>
      </c>
      <c r="C459">
        <f t="shared" si="21"/>
        <v>0.36369110657537612</v>
      </c>
      <c r="D459">
        <f t="shared" si="20"/>
        <v>-0.28168239326365674</v>
      </c>
    </row>
    <row r="460" spans="1:4">
      <c r="A460" s="1">
        <v>45688</v>
      </c>
      <c r="B460">
        <v>18.739999999999998</v>
      </c>
      <c r="C460">
        <f t="shared" si="21"/>
        <v>0.52465465828603186</v>
      </c>
      <c r="D460">
        <f t="shared" si="20"/>
        <v>-0.26896820752876938</v>
      </c>
    </row>
    <row r="461" spans="1:4">
      <c r="A461" s="1">
        <v>45716</v>
      </c>
      <c r="B461">
        <v>25.021999999999998</v>
      </c>
      <c r="C461">
        <f t="shared" si="21"/>
        <v>1.0978820006025509</v>
      </c>
      <c r="D461">
        <f t="shared" si="20"/>
        <v>-0.1948904404903633</v>
      </c>
    </row>
    <row r="462" spans="1:4">
      <c r="A462" s="1">
        <v>45747</v>
      </c>
      <c r="B462">
        <v>24.606999999999999</v>
      </c>
      <c r="C462">
        <f t="shared" si="21"/>
        <v>1.0600135913282187</v>
      </c>
      <c r="D462">
        <f t="shared" si="20"/>
        <v>-0.17217830109335586</v>
      </c>
    </row>
    <row r="463" spans="1:4">
      <c r="A463" s="1">
        <v>45777</v>
      </c>
      <c r="B463">
        <v>26.434999999999999</v>
      </c>
      <c r="C463">
        <f t="shared" si="21"/>
        <v>1.2268170904932292</v>
      </c>
      <c r="D463">
        <f t="shared" si="20"/>
        <v>-8.5673768677365758E-2</v>
      </c>
    </row>
    <row r="464" spans="1:4">
      <c r="A464" s="1">
        <v>45807</v>
      </c>
      <c r="B464">
        <v>23.611000000000001</v>
      </c>
      <c r="C464">
        <f t="shared" si="21"/>
        <v>0.96912940906982126</v>
      </c>
      <c r="D464">
        <f t="shared" si="20"/>
        <v>-1.7804401181413576E-2</v>
      </c>
    </row>
    <row r="465" spans="1:4">
      <c r="A465" s="1">
        <v>45838</v>
      </c>
      <c r="B465">
        <v>24.844999999999999</v>
      </c>
      <c r="C465">
        <f t="shared" si="21"/>
        <v>1.0817308959241008</v>
      </c>
      <c r="D465">
        <f t="shared" ref="D465:D479" si="22">+B465/B453-1</f>
        <v>1.9993431316200017E-2</v>
      </c>
    </row>
    <row r="466" spans="1:4">
      <c r="A466" s="1">
        <v>45869</v>
      </c>
      <c r="B466">
        <v>25.047000000000001</v>
      </c>
      <c r="C466">
        <f t="shared" si="21"/>
        <v>1.1001632300769084</v>
      </c>
      <c r="D466">
        <f t="shared" si="22"/>
        <v>1.7343623070674274E-2</v>
      </c>
    </row>
    <row r="467" spans="1:4">
      <c r="A467" s="1">
        <v>45898</v>
      </c>
      <c r="B467">
        <v>22.895</v>
      </c>
      <c r="C467">
        <f t="shared" si="21"/>
        <v>0.90379499692422616</v>
      </c>
      <c r="D467">
        <f t="shared" si="22"/>
        <v>0.34187082405345204</v>
      </c>
    </row>
    <row r="468" spans="1:4">
      <c r="A468" s="1">
        <v>45930</v>
      </c>
      <c r="B468">
        <v>23.881</v>
      </c>
      <c r="C468">
        <f t="shared" si="21"/>
        <v>0.99376668739288077</v>
      </c>
      <c r="D468">
        <f t="shared" si="22"/>
        <v>0.479340890788577</v>
      </c>
    </row>
    <row r="469" spans="1:4">
      <c r="A469" s="1">
        <v>45961</v>
      </c>
      <c r="B469">
        <v>25.873999999999999</v>
      </c>
      <c r="C469">
        <f t="shared" si="21"/>
        <v>1.1756263010886498</v>
      </c>
      <c r="D469">
        <f t="shared" si="22"/>
        <v>0.50842418235877118</v>
      </c>
    </row>
    <row r="470" spans="1:4">
      <c r="A470" s="1">
        <v>45989</v>
      </c>
      <c r="B470">
        <v>24.78</v>
      </c>
      <c r="C470">
        <f t="shared" si="21"/>
        <v>1.0757996992907717</v>
      </c>
      <c r="D470">
        <f t="shared" si="22"/>
        <v>0.57683741648106923</v>
      </c>
    </row>
    <row r="471" spans="1:4">
      <c r="A471" s="1">
        <v>46022</v>
      </c>
      <c r="B471">
        <v>20.311</v>
      </c>
      <c r="C471">
        <f t="shared" si="21"/>
        <v>0.66800711845464888</v>
      </c>
      <c r="D471">
        <f t="shared" si="22"/>
        <v>0.19645381715362875</v>
      </c>
    </row>
    <row r="472" spans="1:4">
      <c r="A472" s="1">
        <v>46052</v>
      </c>
      <c r="B472">
        <v>24.440999999999999</v>
      </c>
      <c r="C472">
        <f t="shared" si="21"/>
        <v>1.0448662276184857</v>
      </c>
      <c r="D472">
        <f t="shared" si="22"/>
        <v>0.30421558164354323</v>
      </c>
    </row>
    <row r="473" spans="1:4">
      <c r="A473" s="1">
        <v>46080</v>
      </c>
      <c r="B473">
        <v>33.360999999999997</v>
      </c>
      <c r="C473">
        <f t="shared" si="21"/>
        <v>1.8588089040691937</v>
      </c>
      <c r="D473">
        <f t="shared" si="22"/>
        <v>0.33326672528175205</v>
      </c>
    </row>
    <row r="474" spans="1:4">
      <c r="A474" s="1">
        <v>46112</v>
      </c>
      <c r="B474">
        <v>45.776000000000003</v>
      </c>
      <c r="C474">
        <f t="shared" si="21"/>
        <v>2.9916674610350626</v>
      </c>
      <c r="D474">
        <f t="shared" si="22"/>
        <v>0.86028365912138849</v>
      </c>
    </row>
    <row r="475" spans="1:4">
      <c r="A475" s="1">
        <v>46142</v>
      </c>
      <c r="B475">
        <v>53.052999999999997</v>
      </c>
      <c r="C475">
        <f t="shared" si="21"/>
        <v>3.6556877364310041</v>
      </c>
      <c r="D475">
        <f t="shared" si="22"/>
        <v>1.0069226404388121</v>
      </c>
    </row>
    <row r="476" spans="1:4">
      <c r="A476" s="1">
        <v>46171</v>
      </c>
      <c r="B476">
        <v>46.67</v>
      </c>
      <c r="C476">
        <f t="shared" si="21"/>
        <v>3.073244227038082</v>
      </c>
      <c r="D476">
        <f t="shared" si="22"/>
        <v>0.97662106645207736</v>
      </c>
    </row>
    <row r="477" spans="1:4">
      <c r="A477" s="1">
        <v>46203</v>
      </c>
      <c r="B477">
        <v>56.325000000000003</v>
      </c>
      <c r="C477">
        <f t="shared" si="21"/>
        <v>3.954255050034897</v>
      </c>
      <c r="D477">
        <f t="shared" si="22"/>
        <v>1.2670557456228622</v>
      </c>
    </row>
    <row r="478" spans="1:4">
      <c r="A478" s="1">
        <v>46234</v>
      </c>
      <c r="B478">
        <v>60.664999999999999</v>
      </c>
      <c r="C478">
        <f t="shared" si="21"/>
        <v>4.3502764867833355</v>
      </c>
      <c r="D478">
        <f t="shared" si="22"/>
        <v>1.4220465524813348</v>
      </c>
    </row>
    <row r="479" spans="1:4">
      <c r="A479" s="1">
        <v>46265</v>
      </c>
      <c r="B479">
        <v>61.968000000000004</v>
      </c>
      <c r="C479">
        <f t="shared" si="21"/>
        <v>4.4691741669868419</v>
      </c>
      <c r="D479">
        <f t="shared" si="22"/>
        <v>1.7066171653199391</v>
      </c>
    </row>
    <row r="480" spans="1:4">
      <c r="A480" s="1">
        <v>46295</v>
      </c>
      <c r="B480">
        <v>66.576999999999998</v>
      </c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26E7-C05B-4B07-923A-35BC4BC9B87B}">
  <dimension ref="A1:BX474"/>
  <sheetViews>
    <sheetView showGridLines="0" zoomScaleNormal="100" workbookViewId="0">
      <pane xSplit="2" ySplit="3" topLeftCell="C247" activePane="bottomRight" state="frozen"/>
      <selection pane="topRight" activeCell="B1" sqref="B1"/>
      <selection pane="bottomLeft" activeCell="A5" sqref="A5"/>
      <selection pane="bottomRight" activeCell="BT136" sqref="BT136:BU275"/>
    </sheetView>
  </sheetViews>
  <sheetFormatPr defaultColWidth="14.85546875" defaultRowHeight="15"/>
  <cols>
    <col min="1" max="18" width="14.85546875" style="32"/>
    <col min="19" max="23" width="14.5703125" style="32" customWidth="1"/>
    <col min="24" max="24" width="14.85546875" style="43"/>
    <col min="25" max="25" width="14.85546875" style="49"/>
    <col min="26" max="16384" width="14.85546875" style="32"/>
  </cols>
  <sheetData>
    <row r="1" spans="1:73">
      <c r="B1" s="32" t="s">
        <v>5</v>
      </c>
      <c r="C1" s="42">
        <v>38016</v>
      </c>
      <c r="D1" s="42">
        <v>43099</v>
      </c>
      <c r="E1" s="42"/>
      <c r="F1" s="42"/>
      <c r="G1" s="42"/>
      <c r="Y1" s="47" t="s">
        <v>46</v>
      </c>
      <c r="Z1" s="48"/>
      <c r="AA1" s="48"/>
      <c r="AB1" s="48"/>
      <c r="AC1" s="48"/>
      <c r="AD1" s="48"/>
      <c r="AE1" s="48"/>
      <c r="AK1" s="33" t="s">
        <v>54</v>
      </c>
      <c r="AL1" s="53">
        <f t="shared" ref="AL1:AR1" si="0">+(_xlfn.QUARTILE.INC(AL76:AL275,1))-(1.5*((_xlfn.QUARTILE.INC(AL76:AL275,3))-(_xlfn.QUARTILE.INC(AL76:AL275,1))))</f>
        <v>-2.6834466745517882</v>
      </c>
      <c r="AM1" s="53">
        <f t="shared" si="0"/>
        <v>-1.9428258029529066</v>
      </c>
      <c r="AN1" s="53">
        <f t="shared" si="0"/>
        <v>-1.7743431827334735</v>
      </c>
      <c r="AO1" s="53">
        <f t="shared" si="0"/>
        <v>-4.3521929041038785</v>
      </c>
      <c r="AP1" s="53">
        <f t="shared" ref="AP1" si="1">+(_xlfn.QUARTILE.INC(AP76:AP275,1))-(1.5*((_xlfn.QUARTILE.INC(AP76:AP275,3))-(_xlfn.QUARTILE.INC(AP76:AP275,1))))</f>
        <v>-3.1589195486071024</v>
      </c>
      <c r="AQ1" s="53">
        <f t="shared" si="0"/>
        <v>-2.9749988938507128</v>
      </c>
      <c r="AR1" s="53">
        <f t="shared" si="0"/>
        <v>-1.8998285753917323</v>
      </c>
      <c r="AS1" s="53">
        <f t="shared" ref="AS1:AT1" si="2">+(_xlfn.QUARTILE.INC(AS76:AS275,1))-(1.5*((_xlfn.QUARTILE.INC(AS76:AS275,3))-(_xlfn.QUARTILE.INC(AS76:AS275,1))))</f>
        <v>-2.714492545530744</v>
      </c>
      <c r="AT1" s="53">
        <f t="shared" si="2"/>
        <v>-2.7760102114510223</v>
      </c>
      <c r="AU1" s="53">
        <f t="shared" ref="AU1" si="3">+(_xlfn.QUARTILE.INC(AU76:AU275,1))-(1.5*((_xlfn.QUARTILE.INC(AU76:AU275,3))-(_xlfn.QUARTILE.INC(AU76:AU275,1))))</f>
        <v>-2.4095923719992447</v>
      </c>
      <c r="AV1" s="53"/>
      <c r="AW1" s="33" t="s">
        <v>57</v>
      </c>
      <c r="AX1" s="53"/>
      <c r="AY1" s="53"/>
      <c r="AZ1" s="53"/>
      <c r="BA1" s="53"/>
      <c r="BB1" s="53"/>
    </row>
    <row r="2" spans="1:73">
      <c r="B2" s="32" t="s">
        <v>4</v>
      </c>
      <c r="AL2" s="53">
        <f t="shared" ref="AL2:AR2" si="4">+(_xlfn.QUARTILE.INC(AL76:AL275,3))+(1.5*(+(_xlfn.QUARTILE.INC(AL76:AL275,3))-(+_xlfn.QUARTILE.INC(AL76:AL275,1))))</f>
        <v>2.5365313623479779</v>
      </c>
      <c r="AM2" s="53">
        <f t="shared" si="4"/>
        <v>2.4812117094114772</v>
      </c>
      <c r="AN2" s="53">
        <f t="shared" si="4"/>
        <v>1.9875409691109347</v>
      </c>
      <c r="AO2" s="53">
        <f t="shared" si="4"/>
        <v>5.8146336985439984</v>
      </c>
      <c r="AP2" s="53">
        <f t="shared" ref="AP2" si="5">+(_xlfn.QUARTILE.INC(AP76:AP275,3))+(1.5*(+(_xlfn.QUARTILE.INC(AP76:AP275,3))-(+_xlfn.QUARTILE.INC(AP76:AP275,1))))</f>
        <v>4.3351564946876273</v>
      </c>
      <c r="AQ2" s="53">
        <f t="shared" si="4"/>
        <v>3.2111085248303568</v>
      </c>
      <c r="AR2" s="53">
        <f t="shared" si="4"/>
        <v>1.9402099688489864</v>
      </c>
      <c r="AS2" s="53">
        <f t="shared" ref="AS2:AT2" si="6">+(_xlfn.QUARTILE.INC(AS76:AS275,3))+(1.5*(+(_xlfn.QUARTILE.INC(AS76:AS275,3))-(+_xlfn.QUARTILE.INC(AS76:AS275,1))))</f>
        <v>2.6971619491638248</v>
      </c>
      <c r="AT2" s="53">
        <f t="shared" si="6"/>
        <v>2.9011426461265488</v>
      </c>
      <c r="AU2" s="53">
        <f t="shared" ref="AU2" si="7">+(_xlfn.QUARTILE.INC(AU76:AU275,3))+(1.5*(+(_xlfn.QUARTILE.INC(AU76:AU275,3))-(+_xlfn.QUARTILE.INC(AU76:AU275,1))))</f>
        <v>2.2332953859478732</v>
      </c>
      <c r="AV2" s="53"/>
      <c r="AW2" s="53"/>
      <c r="AX2" s="53"/>
      <c r="AY2" s="53"/>
      <c r="AZ2" s="53"/>
      <c r="BA2" s="53"/>
      <c r="BB2" s="53"/>
    </row>
    <row r="3" spans="1:73" s="37" customFormat="1" ht="36.75" customHeight="1">
      <c r="A3" s="37" t="s">
        <v>83</v>
      </c>
      <c r="B3" s="37" t="s">
        <v>3</v>
      </c>
      <c r="C3" s="44" t="s">
        <v>50</v>
      </c>
      <c r="D3" s="44" t="s">
        <v>51</v>
      </c>
      <c r="E3" s="44" t="s">
        <v>48</v>
      </c>
      <c r="F3" s="44" t="s">
        <v>52</v>
      </c>
      <c r="G3" s="45" t="s">
        <v>49</v>
      </c>
      <c r="H3" s="44" t="s">
        <v>40</v>
      </c>
      <c r="I3" s="44" t="s">
        <v>45</v>
      </c>
      <c r="J3" s="44" t="s">
        <v>43</v>
      </c>
      <c r="K3" s="44" t="s">
        <v>58</v>
      </c>
      <c r="L3" s="44" t="s">
        <v>59</v>
      </c>
      <c r="M3" s="44" t="s">
        <v>42</v>
      </c>
      <c r="N3" s="44" t="s">
        <v>60</v>
      </c>
      <c r="O3" s="44" t="s">
        <v>44</v>
      </c>
      <c r="P3" s="44" t="s">
        <v>68</v>
      </c>
      <c r="Q3" s="44" t="s">
        <v>67</v>
      </c>
      <c r="R3" s="44" t="s">
        <v>41</v>
      </c>
      <c r="S3" s="44" t="s">
        <v>47</v>
      </c>
      <c r="T3" s="44" t="s">
        <v>88</v>
      </c>
      <c r="U3" s="44" t="s">
        <v>90</v>
      </c>
      <c r="V3" s="44" t="s">
        <v>62</v>
      </c>
      <c r="W3" s="44" t="s">
        <v>91</v>
      </c>
      <c r="X3" s="46" t="s">
        <v>53</v>
      </c>
      <c r="Y3" s="50"/>
      <c r="Z3" s="44" t="str">
        <f>+_xlfn.CONCAT("Exc. ",D3)</f>
        <v>Exc. Exp</v>
      </c>
      <c r="AA3" s="44" t="str">
        <f>+_xlfn.CONCAT("Exc. ",H3)</f>
        <v>Exc. EMAE</v>
      </c>
      <c r="AB3" s="44" t="str">
        <f>+_xlfn.CONCAT("Exc. ",I3)</f>
        <v>Exc. EMAE Transporte</v>
      </c>
      <c r="AC3" s="44" t="str">
        <f>+_xlfn.CONCAT("Exc. ",J3)</f>
        <v>Exc. IPC Transporte</v>
      </c>
      <c r="AD3" s="44" t="str">
        <f>+_xlfn.CONCAT("Exc. ",K3)</f>
        <v>Exc. Producción Petroleo Arg</v>
      </c>
      <c r="AE3" s="44" t="str">
        <f>+_xlfn.CONCAT("Exc. ",M3)</f>
        <v>Exc. ITCRM</v>
      </c>
      <c r="AF3" s="44" t="str">
        <f>+_xlfn.CONCAT("Exc. ",O3)</f>
        <v>Exc. Inventarios comer. De crudo</v>
      </c>
      <c r="AG3" s="44" t="str">
        <f>+_xlfn.CONCAT("Exc. ",Q3)</f>
        <v>Exc. Crack Spread YoY</v>
      </c>
      <c r="AH3" s="44" t="str">
        <f>+_xlfn.CONCAT("Exc. ",T3)</f>
        <v>Exc. Gas</v>
      </c>
      <c r="AI3" s="44" t="str">
        <f>+_xlfn.CONCAT("Exc. ",V3)</f>
        <v>Exc. Brent</v>
      </c>
      <c r="AJ3" s="44"/>
      <c r="AL3" s="37" t="str">
        <f t="shared" ref="AL3:AU3" si="8">+Z3</f>
        <v>Exc. Exp</v>
      </c>
      <c r="AM3" s="37" t="str">
        <f t="shared" si="8"/>
        <v>Exc. EMAE</v>
      </c>
      <c r="AN3" s="37" t="str">
        <f t="shared" si="8"/>
        <v>Exc. EMAE Transporte</v>
      </c>
      <c r="AO3" s="37" t="str">
        <f t="shared" si="8"/>
        <v>Exc. IPC Transporte</v>
      </c>
      <c r="AP3" s="37" t="str">
        <f t="shared" si="8"/>
        <v>Exc. Producción Petroleo Arg</v>
      </c>
      <c r="AQ3" s="37" t="str">
        <f t="shared" si="8"/>
        <v>Exc. ITCRM</v>
      </c>
      <c r="AR3" s="37" t="str">
        <f t="shared" si="8"/>
        <v>Exc. Inventarios comer. De crudo</v>
      </c>
      <c r="AS3" s="37" t="str">
        <f t="shared" si="8"/>
        <v>Exc. Crack Spread YoY</v>
      </c>
      <c r="AT3" s="37" t="str">
        <f t="shared" si="8"/>
        <v>Exc. Gas</v>
      </c>
      <c r="AU3" s="37" t="str">
        <f t="shared" si="8"/>
        <v>Exc. Brent</v>
      </c>
      <c r="AW3" s="37" t="str">
        <f t="shared" ref="AW3:BD3" si="9">+AL3</f>
        <v>Exc. Exp</v>
      </c>
      <c r="AX3" s="37" t="str">
        <f t="shared" si="9"/>
        <v>Exc. EMAE</v>
      </c>
      <c r="AY3" s="37" t="str">
        <f t="shared" si="9"/>
        <v>Exc. EMAE Transporte</v>
      </c>
      <c r="AZ3" s="37" t="str">
        <f t="shared" si="9"/>
        <v>Exc. IPC Transporte</v>
      </c>
      <c r="BA3" s="37" t="str">
        <f t="shared" si="9"/>
        <v>Exc. Producción Petroleo Arg</v>
      </c>
      <c r="BB3" s="37" t="str">
        <f t="shared" si="9"/>
        <v>Exc. ITCRM</v>
      </c>
      <c r="BC3" s="37" t="str">
        <f t="shared" si="9"/>
        <v>Exc. Inventarios comer. De crudo</v>
      </c>
      <c r="BD3" s="37" t="str">
        <f t="shared" si="9"/>
        <v>Exc. Crack Spread YoY</v>
      </c>
      <c r="BE3" s="37" t="str">
        <f t="shared" ref="BE3:BF3" si="10">+AT3</f>
        <v>Exc. Gas</v>
      </c>
      <c r="BF3" s="37" t="str">
        <f t="shared" si="10"/>
        <v>Exc. Brent</v>
      </c>
      <c r="BH3" s="40" t="s">
        <v>89</v>
      </c>
      <c r="BI3" s="40" t="s">
        <v>72</v>
      </c>
      <c r="BJ3" s="40" t="s">
        <v>69</v>
      </c>
      <c r="BK3" s="40" t="s">
        <v>70</v>
      </c>
      <c r="BL3" s="40" t="s">
        <v>71</v>
      </c>
      <c r="BM3" s="40" t="s">
        <v>74</v>
      </c>
      <c r="BN3" s="40" t="s">
        <v>85</v>
      </c>
      <c r="BO3" s="40" t="s">
        <v>56</v>
      </c>
      <c r="BP3" s="40" t="s">
        <v>73</v>
      </c>
      <c r="BQ3" s="40" t="s">
        <v>75</v>
      </c>
      <c r="BR3" s="40" t="s">
        <v>76</v>
      </c>
      <c r="BS3" s="40" t="s">
        <v>77</v>
      </c>
      <c r="BT3" s="40" t="s">
        <v>78</v>
      </c>
      <c r="BU3" s="40" t="s">
        <v>79</v>
      </c>
    </row>
    <row r="4" spans="1:73">
      <c r="A4" s="32">
        <f>+YEAR(B4)</f>
        <v>2004</v>
      </c>
      <c r="B4" s="42">
        <f>_xll.BDH("ARBABEXP Index","PX_LAST",$C1,$C2,"Dir=V","Per=M","Days=A","Dts=S","cols=2;rows=273")</f>
        <v>38017</v>
      </c>
      <c r="C4" s="38">
        <v>2322</v>
      </c>
      <c r="E4" s="38">
        <f>_xll.BDH("ARBABIMP Index","PX_LAST",$C1,$C2,"Dir=V","Per=M","Days=A","Dts=H","cols=1;rows=273")</f>
        <v>1609</v>
      </c>
      <c r="F4" s="38" t="str">
        <f>_xll.BDH("ECOXARN Index","PX_LAST",$C1,$C2,"Dir=V","Per=M","Days=A","Dts=H","cols=1;rows=273")</f>
        <v>#N/A N/A</v>
      </c>
      <c r="H4" s="32">
        <f>_xll.BDH("AREMORMO Index","PX_LAST",$C1,$C2,"Dir=V","Per=M","Days=A","Dts=H","cols=1;rows=273")</f>
        <v>10.199999999999999</v>
      </c>
      <c r="I4" s="32" t="str">
        <f>_xll.BDH("AREMCOMY Index","PX_LAST",$C1,$C2,"Dir=V","Per=M","Days=A","Dts=H","cols=1;rows=273")</f>
        <v>#N/A N/A</v>
      </c>
      <c r="J4" s="52">
        <v>-0.40792347729550205</v>
      </c>
      <c r="K4" s="32">
        <f>_xll.BDH("DWOPARGE Index","PX_LAST",$C1,$C2,"Dir=V","Per=M","Days=A","Dts=H","cols=1;rows=273")</f>
        <v>701.755</v>
      </c>
      <c r="M4" s="32">
        <f>_xll.BDH("ARITCR Index","PX_LAST",$C1,$C2,"Dir=V","Per=M","Days=A","Dts=H","cols=1;rows=273")</f>
        <v>159.536</v>
      </c>
      <c r="O4" s="32">
        <f>_xll.BDH("DOESCRUD Index","PX_LAST",$C1,$C2,"Dir=V","Per=M","Days=A","Dts=H","cols=1;rows=273")</f>
        <v>255245</v>
      </c>
      <c r="Q4" s="32">
        <f>+'crack spread y Brent_WTI'!D208*100</f>
        <v>3.7609948437973717</v>
      </c>
      <c r="R4" s="32" t="str">
        <f>_xll.BDH("ARGQPYOX Index","PX_LAST",$C1,$C2,"Dir=V","Per=M","Days=A","Dts=H","cols=1;rows=273")</f>
        <v>#N/A N/A</v>
      </c>
      <c r="T4" s="32">
        <f>_xll.BDH("NG1 COMB Comdty","PX_LAST",$C1,$C2,"Dir=V","Per=M","Days=A","Dts=H","cols=1;rows=273")</f>
        <v>5.3970000000000002</v>
      </c>
      <c r="V4" s="32">
        <f>_xll.BDH("CO1 Comdty","PX_LAST",$C1,$C2,"Dir=V","Per=M","Days=A","Dts=H","cols=1;rows=273")</f>
        <v>29.18</v>
      </c>
      <c r="X4" s="43" t="str">
        <f>_xll.BDH("ARFCCP12 Index","PX_LAST",$C1,$C2,"Dir=V","Per=M","Days=A","Dts=H","cols=1;rows=273")</f>
        <v>#N/A N/A</v>
      </c>
    </row>
    <row r="5" spans="1:73">
      <c r="A5" s="32">
        <f t="shared" ref="A5:A68" si="11">+YEAR(B5)</f>
        <v>2004</v>
      </c>
      <c r="B5" s="42">
        <v>38046</v>
      </c>
      <c r="C5" s="38">
        <v>2395</v>
      </c>
      <c r="E5" s="38">
        <v>1364</v>
      </c>
      <c r="F5" s="32" t="s">
        <v>33</v>
      </c>
      <c r="H5" s="32">
        <v>10.199999999999999</v>
      </c>
      <c r="I5" s="32" t="s">
        <v>33</v>
      </c>
      <c r="J5" s="52">
        <v>-0.92311905581317832</v>
      </c>
      <c r="K5" s="32">
        <v>706.096</v>
      </c>
      <c r="M5" s="32">
        <v>159.62899999999999</v>
      </c>
      <c r="O5" s="32">
        <v>259092</v>
      </c>
      <c r="Q5" s="32">
        <f>+'crack spread y Brent_WTI'!D209*100</f>
        <v>-8.5377611140867735</v>
      </c>
      <c r="R5" s="32" t="s">
        <v>33</v>
      </c>
      <c r="T5" s="32">
        <v>5.4160000000000004</v>
      </c>
      <c r="V5" s="32">
        <v>32.229999999999997</v>
      </c>
      <c r="X5" s="43" t="s">
        <v>33</v>
      </c>
    </row>
    <row r="6" spans="1:73">
      <c r="A6" s="32">
        <f t="shared" si="11"/>
        <v>2004</v>
      </c>
      <c r="B6" s="34">
        <v>38077</v>
      </c>
      <c r="C6" s="38">
        <v>2658</v>
      </c>
      <c r="E6" s="38">
        <v>1690</v>
      </c>
      <c r="F6" s="35">
        <v>151.11000000000001</v>
      </c>
      <c r="G6" s="39"/>
      <c r="H6" s="32">
        <v>13.2</v>
      </c>
      <c r="I6" s="32" t="s">
        <v>33</v>
      </c>
      <c r="J6" s="52">
        <v>-0.90675726038292126</v>
      </c>
      <c r="K6" s="32">
        <v>683.96400000000006</v>
      </c>
      <c r="M6" s="32">
        <v>155.11799999999999</v>
      </c>
      <c r="O6" s="32">
        <v>277539</v>
      </c>
      <c r="Q6" s="32">
        <f>+'crack spread y Brent_WTI'!D210*100</f>
        <v>30.716358637543916</v>
      </c>
      <c r="R6" s="32" t="s">
        <v>33</v>
      </c>
      <c r="T6" s="32">
        <v>5.9329999999999998</v>
      </c>
      <c r="V6" s="32">
        <v>31.51</v>
      </c>
      <c r="X6" s="43" t="s">
        <v>33</v>
      </c>
    </row>
    <row r="7" spans="1:73">
      <c r="A7" s="32">
        <f t="shared" si="11"/>
        <v>2004</v>
      </c>
      <c r="B7" s="42">
        <v>38107</v>
      </c>
      <c r="C7" s="38">
        <v>3040</v>
      </c>
      <c r="E7" s="38">
        <v>1651</v>
      </c>
      <c r="F7" s="35">
        <v>151.11000000000001</v>
      </c>
      <c r="G7" s="39"/>
      <c r="H7" s="32">
        <v>6.8</v>
      </c>
      <c r="I7" s="32" t="s">
        <v>33</v>
      </c>
      <c r="J7" s="52">
        <v>-3.1656771394303451E-2</v>
      </c>
      <c r="K7" s="32">
        <v>679.85400000000004</v>
      </c>
      <c r="M7" s="32">
        <v>151.16499999999999</v>
      </c>
      <c r="O7" s="32">
        <v>282748</v>
      </c>
      <c r="Q7" s="32">
        <f>+'crack spread y Brent_WTI'!D211*100</f>
        <v>72.362555720653774</v>
      </c>
      <c r="R7" s="32" t="s">
        <v>33</v>
      </c>
      <c r="T7" s="32">
        <v>5.8620000000000001</v>
      </c>
      <c r="V7" s="32">
        <v>34.479999999999997</v>
      </c>
      <c r="X7" s="43" t="s">
        <v>33</v>
      </c>
    </row>
    <row r="8" spans="1:73">
      <c r="A8" s="32">
        <f t="shared" si="11"/>
        <v>2004</v>
      </c>
      <c r="B8" s="42">
        <v>38138</v>
      </c>
      <c r="C8" s="38">
        <v>3394</v>
      </c>
      <c r="E8" s="38">
        <v>1792</v>
      </c>
      <c r="F8" s="35">
        <v>151.11000000000001</v>
      </c>
      <c r="G8" s="39"/>
      <c r="H8" s="32">
        <v>5.9</v>
      </c>
      <c r="I8" s="32" t="s">
        <v>33</v>
      </c>
      <c r="J8" s="52">
        <v>1.0678587560372801</v>
      </c>
      <c r="K8" s="32">
        <v>712.11</v>
      </c>
      <c r="M8" s="32">
        <v>155.047</v>
      </c>
      <c r="O8" s="32">
        <v>285384</v>
      </c>
      <c r="Q8" s="32">
        <f>+'crack spread y Brent_WTI'!D212*100</f>
        <v>112.77349447801623</v>
      </c>
      <c r="R8" s="32" t="s">
        <v>33</v>
      </c>
      <c r="T8" s="32">
        <v>6.4420000000000002</v>
      </c>
      <c r="V8" s="32">
        <v>36.58</v>
      </c>
      <c r="X8" s="43" t="s">
        <v>33</v>
      </c>
    </row>
    <row r="9" spans="1:73">
      <c r="A9" s="32">
        <f t="shared" si="11"/>
        <v>2004</v>
      </c>
      <c r="B9" s="42">
        <v>38168</v>
      </c>
      <c r="C9" s="38">
        <v>2951</v>
      </c>
      <c r="E9" s="38">
        <v>2039</v>
      </c>
      <c r="F9" s="35">
        <v>175.44</v>
      </c>
      <c r="G9" s="39"/>
      <c r="H9" s="32">
        <v>8.8000000000000007</v>
      </c>
      <c r="I9" s="32" t="s">
        <v>33</v>
      </c>
      <c r="J9" s="52">
        <v>1.944652075215286</v>
      </c>
      <c r="K9" s="32">
        <v>707.39400000000001</v>
      </c>
      <c r="M9" s="32">
        <v>154.07599999999999</v>
      </c>
      <c r="O9" s="32">
        <v>288862</v>
      </c>
      <c r="Q9" s="32">
        <f>+'crack spread y Brent_WTI'!D213*100</f>
        <v>89.060415475509828</v>
      </c>
      <c r="R9" s="32" t="s">
        <v>33</v>
      </c>
      <c r="T9" s="32">
        <v>6.1550000000000002</v>
      </c>
      <c r="V9" s="32">
        <v>34.5</v>
      </c>
      <c r="X9" s="43" t="s">
        <v>33</v>
      </c>
    </row>
    <row r="10" spans="1:73">
      <c r="A10" s="32">
        <f t="shared" si="11"/>
        <v>2004</v>
      </c>
      <c r="B10" s="42">
        <v>38199</v>
      </c>
      <c r="C10" s="38">
        <v>3034</v>
      </c>
      <c r="E10" s="38">
        <v>1970</v>
      </c>
      <c r="F10" s="35">
        <v>175.44</v>
      </c>
      <c r="G10" s="39"/>
      <c r="H10" s="32">
        <v>7.3</v>
      </c>
      <c r="I10" s="32" t="s">
        <v>33</v>
      </c>
      <c r="J10" s="52">
        <v>1.9590982036730251</v>
      </c>
      <c r="K10" s="32">
        <v>696.37099999999998</v>
      </c>
      <c r="M10" s="32">
        <v>156.13499999999999</v>
      </c>
      <c r="O10" s="32">
        <v>282564</v>
      </c>
      <c r="Q10" s="32">
        <f>+'crack spread y Brent_WTI'!D214*100</f>
        <v>65.281306715063508</v>
      </c>
      <c r="R10" s="32" t="s">
        <v>33</v>
      </c>
      <c r="T10" s="32">
        <v>6.1120000000000001</v>
      </c>
      <c r="V10" s="32">
        <v>40.03</v>
      </c>
      <c r="X10" s="43" t="s">
        <v>33</v>
      </c>
    </row>
    <row r="11" spans="1:73">
      <c r="A11" s="32">
        <f t="shared" si="11"/>
        <v>2004</v>
      </c>
      <c r="B11" s="42">
        <v>38230</v>
      </c>
      <c r="C11" s="38">
        <v>2945</v>
      </c>
      <c r="E11" s="38">
        <v>2032</v>
      </c>
      <c r="F11" s="35">
        <v>175.44</v>
      </c>
      <c r="G11" s="39"/>
      <c r="H11" s="32">
        <v>10.1</v>
      </c>
      <c r="I11" s="32" t="s">
        <v>33</v>
      </c>
      <c r="J11" s="52">
        <v>2.3238327871920914</v>
      </c>
      <c r="K11" s="32">
        <v>688.71</v>
      </c>
      <c r="M11" s="32">
        <v>159.947</v>
      </c>
      <c r="O11" s="32">
        <v>271284</v>
      </c>
      <c r="Q11" s="32">
        <f>+'crack spread y Brent_WTI'!D215*100</f>
        <v>-8.4836339345357388</v>
      </c>
      <c r="R11" s="32" t="s">
        <v>33</v>
      </c>
      <c r="T11" s="32">
        <v>5.0739999999999998</v>
      </c>
      <c r="V11" s="32">
        <v>39.61</v>
      </c>
      <c r="X11" s="43" t="s">
        <v>33</v>
      </c>
    </row>
    <row r="12" spans="1:73">
      <c r="A12" s="32">
        <f t="shared" si="11"/>
        <v>2004</v>
      </c>
      <c r="B12" s="42">
        <v>38260</v>
      </c>
      <c r="C12" s="38">
        <v>3002</v>
      </c>
      <c r="E12" s="38">
        <v>2025</v>
      </c>
      <c r="F12" s="35">
        <v>163.49</v>
      </c>
      <c r="G12" s="39"/>
      <c r="H12" s="32">
        <v>8.9</v>
      </c>
      <c r="I12" s="32" t="s">
        <v>33</v>
      </c>
      <c r="J12" s="52">
        <v>2.9918852079467984</v>
      </c>
      <c r="K12" s="32">
        <v>706.01700000000005</v>
      </c>
      <c r="M12" s="32">
        <v>160.499</v>
      </c>
      <c r="O12" s="32">
        <v>257031</v>
      </c>
      <c r="Q12" s="32">
        <f>+'crack spread y Brent_WTI'!D216*100</f>
        <v>60.267960267960262</v>
      </c>
      <c r="R12" s="32" t="s">
        <v>33</v>
      </c>
      <c r="T12" s="32">
        <v>6.7949999999999999</v>
      </c>
      <c r="V12" s="32">
        <v>46.38</v>
      </c>
      <c r="X12" s="43" t="s">
        <v>33</v>
      </c>
    </row>
    <row r="13" spans="1:73">
      <c r="A13" s="32">
        <f t="shared" si="11"/>
        <v>2004</v>
      </c>
      <c r="B13" s="42">
        <v>38291</v>
      </c>
      <c r="C13" s="38">
        <v>2831</v>
      </c>
      <c r="E13" s="38">
        <v>1973</v>
      </c>
      <c r="F13" s="35">
        <v>163.49</v>
      </c>
      <c r="G13" s="39"/>
      <c r="H13" s="32">
        <v>7.3</v>
      </c>
      <c r="I13" s="32" t="s">
        <v>33</v>
      </c>
      <c r="J13" s="52">
        <v>2.7729905530033889</v>
      </c>
      <c r="K13" s="32">
        <v>698.29200000000003</v>
      </c>
      <c r="M13" s="32">
        <v>161.07900000000001</v>
      </c>
      <c r="O13" s="32">
        <v>273529</v>
      </c>
      <c r="Q13" s="32">
        <f>+'crack spread y Brent_WTI'!D217*100</f>
        <v>35.999083409715851</v>
      </c>
      <c r="R13" s="32" t="s">
        <v>33</v>
      </c>
      <c r="T13" s="32">
        <v>8.7249999999999996</v>
      </c>
      <c r="V13" s="32">
        <v>48.98</v>
      </c>
      <c r="X13" s="43" t="s">
        <v>33</v>
      </c>
    </row>
    <row r="14" spans="1:73">
      <c r="A14" s="32">
        <f t="shared" si="11"/>
        <v>2004</v>
      </c>
      <c r="B14" s="42">
        <v>38321</v>
      </c>
      <c r="C14" s="38">
        <v>3042</v>
      </c>
      <c r="E14" s="38">
        <v>2193</v>
      </c>
      <c r="F14" s="35">
        <v>163.49</v>
      </c>
      <c r="G14" s="39"/>
      <c r="H14" s="32">
        <v>10.9</v>
      </c>
      <c r="I14" s="32" t="s">
        <v>33</v>
      </c>
      <c r="J14" s="52">
        <v>2.4934672948877017</v>
      </c>
      <c r="K14" s="32">
        <v>675.48599999999999</v>
      </c>
      <c r="M14" s="32">
        <v>165.00299999999999</v>
      </c>
      <c r="O14" s="32">
        <v>276981</v>
      </c>
      <c r="Q14" s="32">
        <f>+'crack spread y Brent_WTI'!D218*100</f>
        <v>40.917701536518614</v>
      </c>
      <c r="R14" s="32" t="s">
        <v>33</v>
      </c>
      <c r="T14" s="32">
        <v>7.62</v>
      </c>
      <c r="V14" s="32">
        <v>45.51</v>
      </c>
      <c r="X14" s="43" t="s">
        <v>33</v>
      </c>
    </row>
    <row r="15" spans="1:73">
      <c r="A15" s="32">
        <f t="shared" si="11"/>
        <v>2004</v>
      </c>
      <c r="B15" s="42">
        <v>38352</v>
      </c>
      <c r="C15" s="38">
        <v>2962</v>
      </c>
      <c r="E15" s="38">
        <v>2109</v>
      </c>
      <c r="F15" s="35">
        <v>169.79</v>
      </c>
      <c r="G15" s="39">
        <f t="shared" ref="G15:G78" si="12">+(SUM(C4:C15)+SUM(E4:E15))/(F15*1000)</f>
        <v>0.33584427822604396</v>
      </c>
      <c r="H15" s="32">
        <v>9.6</v>
      </c>
      <c r="I15" s="32" t="s">
        <v>33</v>
      </c>
      <c r="J15" s="52">
        <v>3.204991139777567</v>
      </c>
      <c r="K15" s="32">
        <v>682.53399999999999</v>
      </c>
      <c r="M15" s="32">
        <v>169.35300000000001</v>
      </c>
      <c r="O15" s="32">
        <v>275442</v>
      </c>
      <c r="Q15" s="32">
        <f>+'crack spread y Brent_WTI'!D219*100</f>
        <v>-9.3349984389634706</v>
      </c>
      <c r="R15" s="32" t="s">
        <v>33</v>
      </c>
      <c r="T15" s="32">
        <v>6.149</v>
      </c>
      <c r="V15" s="32">
        <v>40.46</v>
      </c>
      <c r="X15" s="43" t="s">
        <v>33</v>
      </c>
    </row>
    <row r="16" spans="1:73">
      <c r="A16" s="32">
        <f t="shared" si="11"/>
        <v>2005</v>
      </c>
      <c r="B16" s="42">
        <v>38383</v>
      </c>
      <c r="C16" s="38">
        <v>2781</v>
      </c>
      <c r="D16" s="35">
        <f>+(C16/C4-1)*100</f>
        <v>19.767441860465105</v>
      </c>
      <c r="E16" s="38">
        <v>1901</v>
      </c>
      <c r="F16" s="35">
        <v>169.79</v>
      </c>
      <c r="G16" s="39">
        <f t="shared" si="12"/>
        <v>0.34026738912774601</v>
      </c>
      <c r="H16" s="32">
        <v>6.3</v>
      </c>
      <c r="I16" s="32">
        <v>12.3</v>
      </c>
      <c r="J16" s="52">
        <v>4.4088634143511607</v>
      </c>
      <c r="K16" s="32">
        <v>678.68399999999997</v>
      </c>
      <c r="L16" s="32">
        <f t="shared" ref="L16:P76" si="13">(K16/K4-1)*100</f>
        <v>-3.2876146233372094</v>
      </c>
      <c r="M16" s="32">
        <v>163.05500000000001</v>
      </c>
      <c r="N16" s="32">
        <f t="shared" si="13"/>
        <v>2.2057717380403297</v>
      </c>
      <c r="O16" s="32">
        <v>279566</v>
      </c>
      <c r="P16" s="32">
        <f t="shared" si="13"/>
        <v>9.5284922329526456</v>
      </c>
      <c r="Q16" s="32">
        <f>+'crack spread y Brent_WTI'!D220*100</f>
        <v>22.858813212510974</v>
      </c>
      <c r="R16" s="32" t="s">
        <v>33</v>
      </c>
      <c r="T16" s="32">
        <v>6.3209999999999997</v>
      </c>
      <c r="U16" s="32">
        <f t="shared" ref="U16:W18" si="14">(T16/T4-1)*100</f>
        <v>17.120622568093367</v>
      </c>
      <c r="V16" s="32">
        <v>45.92</v>
      </c>
      <c r="W16" s="32">
        <f t="shared" si="14"/>
        <v>57.368060315284453</v>
      </c>
      <c r="X16" s="43" t="s">
        <v>33</v>
      </c>
    </row>
    <row r="17" spans="1:24">
      <c r="A17" s="32">
        <f t="shared" si="11"/>
        <v>2005</v>
      </c>
      <c r="B17" s="42">
        <v>38411</v>
      </c>
      <c r="C17" s="38">
        <v>2606</v>
      </c>
      <c r="D17" s="35">
        <f t="shared" ref="D17:D80" si="15">+(C17/C5-1)*100</f>
        <v>8.8100208768267194</v>
      </c>
      <c r="E17" s="38">
        <v>1867</v>
      </c>
      <c r="F17" s="35">
        <v>169.79</v>
      </c>
      <c r="G17" s="39">
        <f t="shared" si="12"/>
        <v>0.34447258377996348</v>
      </c>
      <c r="H17" s="32">
        <v>6.6</v>
      </c>
      <c r="I17" s="32">
        <v>12.4</v>
      </c>
      <c r="J17" s="52">
        <v>5.3914049651314642</v>
      </c>
      <c r="K17" s="32">
        <v>678.36400000000003</v>
      </c>
      <c r="L17" s="32">
        <f t="shared" si="13"/>
        <v>-3.9275112732546247</v>
      </c>
      <c r="M17" s="32">
        <v>164.58099999999999</v>
      </c>
      <c r="N17" s="32">
        <f t="shared" ref="N17" si="16">(M17/M5-1)*100</f>
        <v>3.102193210506865</v>
      </c>
      <c r="O17" s="32">
        <v>283301</v>
      </c>
      <c r="P17" s="32">
        <f t="shared" ref="P17" si="17">(O17/O5-1)*100</f>
        <v>9.3437852191499573</v>
      </c>
      <c r="Q17" s="32">
        <f>+'crack spread y Brent_WTI'!D221*100</f>
        <v>-4.6732255797610751</v>
      </c>
      <c r="R17" s="32" t="s">
        <v>33</v>
      </c>
      <c r="T17" s="32">
        <v>6.73</v>
      </c>
      <c r="U17" s="32">
        <f t="shared" si="14"/>
        <v>24.261447562776951</v>
      </c>
      <c r="V17" s="32">
        <v>50.06</v>
      </c>
      <c r="W17" s="32">
        <f t="shared" si="14"/>
        <v>55.321129382562859</v>
      </c>
      <c r="X17" s="43" t="s">
        <v>33</v>
      </c>
    </row>
    <row r="18" spans="1:24">
      <c r="A18" s="32">
        <f t="shared" si="11"/>
        <v>2005</v>
      </c>
      <c r="B18" s="42">
        <v>38442</v>
      </c>
      <c r="C18" s="38">
        <v>3054</v>
      </c>
      <c r="D18" s="35">
        <f t="shared" si="15"/>
        <v>14.89841986455982</v>
      </c>
      <c r="E18" s="38">
        <v>2198</v>
      </c>
      <c r="F18" s="35">
        <v>174.34</v>
      </c>
      <c r="G18" s="39">
        <f t="shared" si="12"/>
        <v>0.34066766089250888</v>
      </c>
      <c r="H18" s="32">
        <v>8.6</v>
      </c>
      <c r="I18" s="32">
        <v>14.4</v>
      </c>
      <c r="J18" s="52">
        <v>6.4800432628067082</v>
      </c>
      <c r="K18" s="32">
        <v>676.98099999999999</v>
      </c>
      <c r="L18" s="32">
        <f t="shared" si="13"/>
        <v>-1.0209601674942004</v>
      </c>
      <c r="M18" s="32">
        <v>158.60400000000001</v>
      </c>
      <c r="N18" s="32">
        <f t="shared" ref="N18" si="18">(M18/M6-1)*100</f>
        <v>2.2473213940355175</v>
      </c>
      <c r="O18" s="32">
        <v>298349</v>
      </c>
      <c r="P18" s="32">
        <f t="shared" ref="P18" si="19">(O18/O6-1)*100</f>
        <v>7.4980453197568631</v>
      </c>
      <c r="Q18" s="32">
        <f>+'crack spread y Brent_WTI'!D222*100</f>
        <v>61.159149333956542</v>
      </c>
      <c r="R18" s="32">
        <v>7.2</v>
      </c>
      <c r="T18" s="32">
        <v>7.6529999999999996</v>
      </c>
      <c r="U18" s="32">
        <f t="shared" si="14"/>
        <v>28.99039271869206</v>
      </c>
      <c r="V18" s="32">
        <v>54.29</v>
      </c>
      <c r="W18" s="32">
        <f t="shared" si="14"/>
        <v>72.294509679466827</v>
      </c>
      <c r="X18" s="43" t="s">
        <v>33</v>
      </c>
    </row>
    <row r="19" spans="1:24">
      <c r="A19" s="32">
        <f t="shared" si="11"/>
        <v>2005</v>
      </c>
      <c r="B19" s="42">
        <v>38472</v>
      </c>
      <c r="C19" s="38">
        <v>3561</v>
      </c>
      <c r="D19" s="35">
        <f t="shared" si="15"/>
        <v>17.13815789473685</v>
      </c>
      <c r="E19" s="38">
        <v>2380</v>
      </c>
      <c r="F19" s="35">
        <v>174.34</v>
      </c>
      <c r="G19" s="39">
        <f t="shared" si="12"/>
        <v>0.3478375587931628</v>
      </c>
      <c r="H19" s="32">
        <v>13.6</v>
      </c>
      <c r="I19" s="32">
        <v>15.6</v>
      </c>
      <c r="J19" s="52">
        <v>6.0567796382898376</v>
      </c>
      <c r="K19" s="32">
        <v>677.51499999999999</v>
      </c>
      <c r="L19" s="32">
        <f t="shared" si="13"/>
        <v>-0.34404445660393135</v>
      </c>
      <c r="M19" s="32">
        <v>161.298</v>
      </c>
      <c r="N19" s="32">
        <f t="shared" ref="N19" si="20">(M19/M7-1)*100</f>
        <v>6.7032712598815936</v>
      </c>
      <c r="O19" s="32">
        <v>311127</v>
      </c>
      <c r="P19" s="32">
        <f t="shared" ref="P19" si="21">(O19/O7-1)*100</f>
        <v>10.036852603731949</v>
      </c>
      <c r="Q19" s="32">
        <f>+'crack spread y Brent_WTI'!D223*100</f>
        <v>16.216475095785434</v>
      </c>
      <c r="R19" s="32">
        <v>7.2</v>
      </c>
      <c r="T19" s="32">
        <v>6.585</v>
      </c>
      <c r="U19" s="32">
        <f t="shared" ref="U19:W23" si="22">(T19/T7-1)*100</f>
        <v>12.333674513817815</v>
      </c>
      <c r="V19" s="32">
        <v>51.09</v>
      </c>
      <c r="W19" s="32">
        <f t="shared" si="22"/>
        <v>48.172853828306295</v>
      </c>
      <c r="X19" s="43" t="s">
        <v>33</v>
      </c>
    </row>
    <row r="20" spans="1:24">
      <c r="A20" s="32">
        <f t="shared" si="11"/>
        <v>2005</v>
      </c>
      <c r="B20" s="42">
        <v>38503</v>
      </c>
      <c r="C20" s="38">
        <v>3695</v>
      </c>
      <c r="D20" s="35">
        <f t="shared" si="15"/>
        <v>8.8685916322922775</v>
      </c>
      <c r="E20" s="38">
        <v>2476</v>
      </c>
      <c r="F20" s="35">
        <v>174.34</v>
      </c>
      <c r="G20" s="39">
        <f t="shared" si="12"/>
        <v>0.35348743833887808</v>
      </c>
      <c r="H20" s="32">
        <v>15.3</v>
      </c>
      <c r="I20" s="32">
        <v>17.8</v>
      </c>
      <c r="J20" s="52">
        <v>6.0596060123331341</v>
      </c>
      <c r="K20" s="32">
        <v>682.57</v>
      </c>
      <c r="L20" s="32">
        <f t="shared" si="13"/>
        <v>-4.1482355254103931</v>
      </c>
      <c r="M20" s="32">
        <v>160.255</v>
      </c>
      <c r="N20" s="32">
        <f t="shared" ref="N20" si="23">(M20/M8-1)*100</f>
        <v>3.3589814701348697</v>
      </c>
      <c r="O20" s="32">
        <v>317706</v>
      </c>
      <c r="P20" s="32">
        <f t="shared" ref="P20" si="24">(O20/O8-1)*100</f>
        <v>11.325792616264408</v>
      </c>
      <c r="Q20" s="32">
        <f>+'crack spread y Brent_WTI'!D224*100</f>
        <v>-7.9522084027029756</v>
      </c>
      <c r="R20" s="32">
        <v>7.2</v>
      </c>
      <c r="T20" s="32">
        <v>6.3789999999999996</v>
      </c>
      <c r="U20" s="32">
        <f t="shared" si="22"/>
        <v>-0.97795715616268986</v>
      </c>
      <c r="V20" s="32">
        <v>50.73</v>
      </c>
      <c r="W20" s="32">
        <f t="shared" si="22"/>
        <v>38.682340076544563</v>
      </c>
      <c r="X20" s="43" t="s">
        <v>33</v>
      </c>
    </row>
    <row r="21" spans="1:24">
      <c r="A21" s="32">
        <f t="shared" si="11"/>
        <v>2005</v>
      </c>
      <c r="B21" s="42">
        <v>38533</v>
      </c>
      <c r="C21" s="38">
        <v>3450</v>
      </c>
      <c r="D21" s="35">
        <f t="shared" si="15"/>
        <v>16.909522195865812</v>
      </c>
      <c r="E21" s="38">
        <v>2724</v>
      </c>
      <c r="F21" s="35">
        <v>209.55</v>
      </c>
      <c r="G21" s="39">
        <f t="shared" si="12"/>
        <v>0.29974230493915532</v>
      </c>
      <c r="H21" s="32">
        <v>10.3</v>
      </c>
      <c r="I21" s="32">
        <v>16.5</v>
      </c>
      <c r="J21" s="52">
        <v>6.3155491999139919</v>
      </c>
      <c r="K21" s="32">
        <v>671.95899999999995</v>
      </c>
      <c r="L21" s="32">
        <f t="shared" si="13"/>
        <v>-5.0092310650076239</v>
      </c>
      <c r="M21" s="32">
        <v>159.90899999999999</v>
      </c>
      <c r="N21" s="32">
        <f t="shared" ref="N21" si="25">(M21/M9-1)*100</f>
        <v>3.7857940237285392</v>
      </c>
      <c r="O21" s="32">
        <v>312453</v>
      </c>
      <c r="P21" s="32">
        <f t="shared" ref="P21" si="26">(O21/O9-1)*100</f>
        <v>8.1668755322610753</v>
      </c>
      <c r="Q21" s="32">
        <f>+'crack spread y Brent_WTI'!D225*100</f>
        <v>3.3064516129032162</v>
      </c>
      <c r="R21" s="32">
        <v>13.1</v>
      </c>
      <c r="T21" s="32">
        <v>6.9809999999999999</v>
      </c>
      <c r="U21" s="32">
        <f t="shared" si="22"/>
        <v>13.419983753046294</v>
      </c>
      <c r="V21" s="32">
        <v>55.58</v>
      </c>
      <c r="W21" s="32">
        <f t="shared" si="22"/>
        <v>61.10144927536232</v>
      </c>
      <c r="X21" s="43" t="s">
        <v>33</v>
      </c>
    </row>
    <row r="22" spans="1:24">
      <c r="A22" s="32">
        <f t="shared" si="11"/>
        <v>2005</v>
      </c>
      <c r="B22" s="42">
        <v>38564</v>
      </c>
      <c r="C22" s="38">
        <v>3601</v>
      </c>
      <c r="D22" s="35">
        <f t="shared" si="15"/>
        <v>18.688200395517462</v>
      </c>
      <c r="E22" s="38">
        <v>2349</v>
      </c>
      <c r="F22" s="35">
        <v>209.55</v>
      </c>
      <c r="G22" s="39">
        <f t="shared" si="12"/>
        <v>0.30425674063469338</v>
      </c>
      <c r="H22" s="32">
        <v>6.4</v>
      </c>
      <c r="I22" s="32">
        <v>16.600000000000001</v>
      </c>
      <c r="J22" s="52">
        <v>6.946741290142679</v>
      </c>
      <c r="K22" s="32">
        <v>671.923</v>
      </c>
      <c r="L22" s="32">
        <f t="shared" si="13"/>
        <v>-3.5107722751234638</v>
      </c>
      <c r="M22" s="32">
        <v>157.44200000000001</v>
      </c>
      <c r="N22" s="32">
        <f t="shared" ref="N22" si="27">(M22/M10-1)*100</f>
        <v>0.83709610273161594</v>
      </c>
      <c r="O22" s="32">
        <v>302036</v>
      </c>
      <c r="P22" s="32">
        <f t="shared" ref="P22" si="28">(O22/O10-1)*100</f>
        <v>6.8911821746577839</v>
      </c>
      <c r="Q22" s="32">
        <f>+'crack spread y Brent_WTI'!D226*100</f>
        <v>23.289777094542675</v>
      </c>
      <c r="R22" s="32">
        <v>13.1</v>
      </c>
      <c r="T22" s="32">
        <v>7.8849999999999998</v>
      </c>
      <c r="U22" s="32">
        <f t="shared" si="22"/>
        <v>29.008507853403142</v>
      </c>
      <c r="V22" s="32">
        <v>59.37</v>
      </c>
      <c r="W22" s="32">
        <f t="shared" si="22"/>
        <v>48.313764676492625</v>
      </c>
      <c r="X22" s="43" t="s">
        <v>33</v>
      </c>
    </row>
    <row r="23" spans="1:24">
      <c r="A23" s="32">
        <f t="shared" si="11"/>
        <v>2005</v>
      </c>
      <c r="B23" s="42">
        <v>38595</v>
      </c>
      <c r="C23" s="38">
        <v>3837</v>
      </c>
      <c r="D23" s="35">
        <f t="shared" si="15"/>
        <v>30.288624787775898</v>
      </c>
      <c r="E23" s="38">
        <v>2626</v>
      </c>
      <c r="F23" s="35">
        <v>209.55</v>
      </c>
      <c r="G23" s="39">
        <f t="shared" si="12"/>
        <v>0.31134812693867814</v>
      </c>
      <c r="H23" s="32">
        <v>7.6</v>
      </c>
      <c r="I23" s="32">
        <v>16.3</v>
      </c>
      <c r="J23" s="52">
        <v>7.0561613053127115</v>
      </c>
      <c r="K23" s="32">
        <v>666.51099999999997</v>
      </c>
      <c r="L23" s="32">
        <f t="shared" si="13"/>
        <v>-3.2232724949543434</v>
      </c>
      <c r="M23" s="32">
        <v>161.45400000000001</v>
      </c>
      <c r="N23" s="32">
        <f t="shared" ref="N23" si="29">(M23/M11-1)*100</f>
        <v>0.94218709947671009</v>
      </c>
      <c r="O23" s="32">
        <v>305363</v>
      </c>
      <c r="P23" s="32">
        <f t="shared" ref="P23" si="30">(O23/O11-1)*100</f>
        <v>12.562112030197126</v>
      </c>
      <c r="Q23" s="32">
        <f>+'crack spread y Brent_WTI'!D227*100</f>
        <v>324.79927007299267</v>
      </c>
      <c r="R23" s="32">
        <v>13.1</v>
      </c>
      <c r="T23" s="32">
        <v>11.472</v>
      </c>
      <c r="U23" s="32">
        <f t="shared" si="22"/>
        <v>126.09381158849034</v>
      </c>
      <c r="V23" s="32">
        <v>67.02</v>
      </c>
      <c r="W23" s="32">
        <f t="shared" si="22"/>
        <v>69.199697046200441</v>
      </c>
      <c r="X23" s="43" t="s">
        <v>33</v>
      </c>
    </row>
    <row r="24" spans="1:24">
      <c r="A24" s="32">
        <f t="shared" si="11"/>
        <v>2005</v>
      </c>
      <c r="B24" s="42">
        <v>38625</v>
      </c>
      <c r="C24" s="38">
        <v>3483</v>
      </c>
      <c r="D24" s="35">
        <f t="shared" si="15"/>
        <v>16.022651565622926</v>
      </c>
      <c r="E24" s="38">
        <v>2468</v>
      </c>
      <c r="F24" s="35">
        <v>204.28</v>
      </c>
      <c r="G24" s="39">
        <f t="shared" si="12"/>
        <v>0.32390346583121205</v>
      </c>
      <c r="H24" s="32">
        <v>6.9</v>
      </c>
      <c r="I24" s="32">
        <v>15.9</v>
      </c>
      <c r="J24" s="52">
        <v>7.6813305648852754</v>
      </c>
      <c r="K24" s="32">
        <v>645.61500000000001</v>
      </c>
      <c r="L24" s="32">
        <f t="shared" si="13"/>
        <v>-8.5553180730775669</v>
      </c>
      <c r="M24" s="32">
        <v>162.69999999999999</v>
      </c>
      <c r="N24" s="32">
        <f t="shared" ref="N24" si="31">(M24/M12-1)*100</f>
        <v>1.3713481080878998</v>
      </c>
      <c r="O24" s="32">
        <v>289398</v>
      </c>
      <c r="P24" s="32">
        <f t="shared" ref="P24" si="32">(O24/O12-1)*100</f>
        <v>12.592644467009805</v>
      </c>
      <c r="Q24" s="32">
        <f>+'crack spread y Brent_WTI'!D228*100</f>
        <v>221.20207552608821</v>
      </c>
      <c r="R24" s="32">
        <v>7</v>
      </c>
      <c r="T24" s="32">
        <v>13.920999999999999</v>
      </c>
      <c r="U24" s="32">
        <f t="shared" ref="U24:W31" si="33">(T24/T12-1)*100</f>
        <v>104.87122884473878</v>
      </c>
      <c r="V24" s="32">
        <v>63.48</v>
      </c>
      <c r="W24" s="32">
        <f t="shared" si="33"/>
        <v>36.869340232858974</v>
      </c>
      <c r="X24" s="43" t="s">
        <v>33</v>
      </c>
    </row>
    <row r="25" spans="1:24">
      <c r="A25" s="32">
        <f t="shared" si="11"/>
        <v>2005</v>
      </c>
      <c r="B25" s="42">
        <v>38656</v>
      </c>
      <c r="C25" s="38">
        <v>3399</v>
      </c>
      <c r="D25" s="35">
        <f t="shared" si="15"/>
        <v>20.063581773225003</v>
      </c>
      <c r="E25" s="38">
        <v>2503</v>
      </c>
      <c r="F25" s="35">
        <v>204.28</v>
      </c>
      <c r="G25" s="39">
        <f t="shared" si="12"/>
        <v>0.32927844135500295</v>
      </c>
      <c r="H25" s="32">
        <v>6.8</v>
      </c>
      <c r="I25" s="32">
        <v>14.7</v>
      </c>
      <c r="J25" s="52">
        <v>8.1323869701229832</v>
      </c>
      <c r="K25" s="32">
        <v>623.58199999999999</v>
      </c>
      <c r="L25" s="32">
        <f t="shared" si="13"/>
        <v>-10.698962611629526</v>
      </c>
      <c r="M25" s="32">
        <v>166.02099999999999</v>
      </c>
      <c r="N25" s="32">
        <f t="shared" ref="N25" si="34">(M25/M13-1)*100</f>
        <v>3.0680597719131564</v>
      </c>
      <c r="O25" s="32">
        <v>303027</v>
      </c>
      <c r="P25" s="32">
        <f t="shared" ref="P25" si="35">(O25/O13-1)*100</f>
        <v>10.784231288090119</v>
      </c>
      <c r="Q25" s="32">
        <f>+'crack spread y Brent_WTI'!D229*100</f>
        <v>73.496208930075852</v>
      </c>
      <c r="R25" s="32">
        <v>7</v>
      </c>
      <c r="T25" s="32">
        <v>12.205</v>
      </c>
      <c r="U25" s="32">
        <f t="shared" si="33"/>
        <v>39.885386819484239</v>
      </c>
      <c r="V25" s="32">
        <v>58.1</v>
      </c>
      <c r="W25" s="32">
        <f t="shared" si="33"/>
        <v>18.619844834626399</v>
      </c>
      <c r="X25" s="43" t="s">
        <v>33</v>
      </c>
    </row>
    <row r="26" spans="1:24">
      <c r="A26" s="32">
        <f t="shared" si="11"/>
        <v>2005</v>
      </c>
      <c r="B26" s="42">
        <v>38686</v>
      </c>
      <c r="C26" s="38">
        <v>3274</v>
      </c>
      <c r="D26" s="35">
        <f t="shared" si="15"/>
        <v>7.6265614727153208</v>
      </c>
      <c r="E26" s="38">
        <v>2701</v>
      </c>
      <c r="F26" s="35">
        <v>204.28</v>
      </c>
      <c r="G26" s="39">
        <f t="shared" si="12"/>
        <v>0.33290092030546309</v>
      </c>
      <c r="H26" s="32">
        <v>7.9</v>
      </c>
      <c r="I26" s="32">
        <v>12.4</v>
      </c>
      <c r="J26" s="52">
        <v>9.5727506074095654</v>
      </c>
      <c r="K26" s="32">
        <v>650.31600000000003</v>
      </c>
      <c r="L26" s="32">
        <f t="shared" si="13"/>
        <v>-3.7262060205540792</v>
      </c>
      <c r="M26" s="32">
        <v>163.36699999999999</v>
      </c>
      <c r="N26" s="32">
        <f t="shared" ref="N26" si="36">(M26/M14-1)*100</f>
        <v>-0.9914971242947046</v>
      </c>
      <c r="O26" s="32">
        <v>301443</v>
      </c>
      <c r="P26" s="32">
        <f t="shared" ref="P26" si="37">(O26/O14-1)*100</f>
        <v>8.8316527126409472</v>
      </c>
      <c r="Q26" s="32">
        <f>+'crack spread y Brent_WTI'!D230*100</f>
        <v>23.300970873786419</v>
      </c>
      <c r="R26" s="32">
        <v>7</v>
      </c>
      <c r="T26" s="32">
        <v>12.587</v>
      </c>
      <c r="U26" s="32">
        <f t="shared" si="33"/>
        <v>65.183727034120722</v>
      </c>
      <c r="V26" s="32">
        <v>55.05</v>
      </c>
      <c r="W26" s="32">
        <f t="shared" si="33"/>
        <v>20.96242584047463</v>
      </c>
      <c r="X26" s="43" t="s">
        <v>33</v>
      </c>
    </row>
    <row r="27" spans="1:24">
      <c r="A27" s="32">
        <f t="shared" si="11"/>
        <v>2005</v>
      </c>
      <c r="B27" s="42">
        <v>38717</v>
      </c>
      <c r="C27" s="38">
        <v>3645</v>
      </c>
      <c r="D27" s="35">
        <f t="shared" si="15"/>
        <v>23.058744091829841</v>
      </c>
      <c r="E27" s="38">
        <v>2495</v>
      </c>
      <c r="F27" s="35">
        <v>209.23</v>
      </c>
      <c r="G27" s="39">
        <f t="shared" si="12"/>
        <v>0.33013430196434546</v>
      </c>
      <c r="H27" s="32">
        <v>8.6999999999999993</v>
      </c>
      <c r="I27" s="32">
        <v>14</v>
      </c>
      <c r="J27" s="52">
        <v>9.8985780993730348</v>
      </c>
      <c r="K27" s="32">
        <v>653.19500000000005</v>
      </c>
      <c r="L27" s="32">
        <f t="shared" si="13"/>
        <v>-4.2985404390110897</v>
      </c>
      <c r="M27" s="32">
        <v>162.511</v>
      </c>
      <c r="N27" s="32">
        <f t="shared" ref="N27" si="38">(M27/M15-1)*100</f>
        <v>-4.0400819589850867</v>
      </c>
      <c r="O27" s="32">
        <v>305527</v>
      </c>
      <c r="P27" s="32">
        <f t="shared" ref="P27" si="39">(O27/O15-1)*100</f>
        <v>10.922444652594731</v>
      </c>
      <c r="Q27" s="32">
        <f>+'crack spread y Brent_WTI'!D231*100</f>
        <v>108.40220385674932</v>
      </c>
      <c r="R27" s="32">
        <v>7.8</v>
      </c>
      <c r="T27" s="32">
        <v>11.225</v>
      </c>
      <c r="U27" s="32">
        <f t="shared" si="33"/>
        <v>82.550008131403473</v>
      </c>
      <c r="V27" s="32">
        <v>58.98</v>
      </c>
      <c r="W27" s="32">
        <f t="shared" si="33"/>
        <v>45.773603559070672</v>
      </c>
      <c r="X27" s="43" t="s">
        <v>33</v>
      </c>
    </row>
    <row r="28" spans="1:24">
      <c r="A28" s="32">
        <f t="shared" si="11"/>
        <v>2006</v>
      </c>
      <c r="B28" s="42">
        <v>38748</v>
      </c>
      <c r="C28" s="38">
        <v>3188</v>
      </c>
      <c r="D28" s="35">
        <f t="shared" si="15"/>
        <v>14.635023372887446</v>
      </c>
      <c r="E28" s="38">
        <v>2324</v>
      </c>
      <c r="F28" s="35">
        <v>209.23</v>
      </c>
      <c r="G28" s="39">
        <f t="shared" si="12"/>
        <v>0.33410122831333938</v>
      </c>
      <c r="H28" s="32">
        <v>8.1999999999999993</v>
      </c>
      <c r="I28" s="32">
        <v>12.4</v>
      </c>
      <c r="J28" s="52">
        <v>9.656207254150134</v>
      </c>
      <c r="K28" s="32">
        <v>648.86300000000006</v>
      </c>
      <c r="L28" s="32">
        <f t="shared" si="13"/>
        <v>-4.3939447519022012</v>
      </c>
      <c r="M28" s="32">
        <v>167.11099999999999</v>
      </c>
      <c r="N28" s="32">
        <f t="shared" ref="N28" si="40">(M28/M16-1)*100</f>
        <v>2.4875042163686967</v>
      </c>
      <c r="O28" s="32">
        <v>304935</v>
      </c>
      <c r="P28" s="32">
        <f t="shared" ref="P28" si="41">(O28/O16-1)*100</f>
        <v>9.0744224977286301</v>
      </c>
      <c r="Q28" s="32">
        <f>+'crack spread y Brent_WTI'!D232*100</f>
        <v>1.0349750178443973</v>
      </c>
      <c r="R28" s="32">
        <v>7.8</v>
      </c>
      <c r="T28" s="32">
        <v>9.3160000000000007</v>
      </c>
      <c r="U28" s="32">
        <f t="shared" si="33"/>
        <v>47.381743395032451</v>
      </c>
      <c r="V28" s="32">
        <v>65.989999999999995</v>
      </c>
      <c r="W28" s="32">
        <f t="shared" si="33"/>
        <v>43.706445993031352</v>
      </c>
      <c r="X28" s="43" t="s">
        <v>33</v>
      </c>
    </row>
    <row r="29" spans="1:24">
      <c r="A29" s="32">
        <f t="shared" si="11"/>
        <v>2006</v>
      </c>
      <c r="B29" s="42">
        <v>38776</v>
      </c>
      <c r="C29" s="38">
        <v>3090</v>
      </c>
      <c r="D29" s="35">
        <f t="shared" si="15"/>
        <v>18.572524942440527</v>
      </c>
      <c r="E29" s="38">
        <v>2326</v>
      </c>
      <c r="F29" s="35">
        <v>209.23</v>
      </c>
      <c r="G29" s="39">
        <f t="shared" si="12"/>
        <v>0.33860823017731684</v>
      </c>
      <c r="H29" s="32">
        <v>8.3000000000000007</v>
      </c>
      <c r="I29" s="32">
        <v>13.9</v>
      </c>
      <c r="J29" s="52">
        <v>8.9925921990776274</v>
      </c>
      <c r="K29" s="32">
        <v>629.005</v>
      </c>
      <c r="L29" s="32">
        <f t="shared" si="13"/>
        <v>-7.2761821087203966</v>
      </c>
      <c r="M29" s="32">
        <v>169.29400000000001</v>
      </c>
      <c r="N29" s="32">
        <f t="shared" ref="N29" si="42">(M29/M17-1)*100</f>
        <v>2.8636355350860843</v>
      </c>
      <c r="O29" s="32">
        <v>312135</v>
      </c>
      <c r="P29" s="32">
        <f t="shared" ref="P29" si="43">(O29/O17-1)*100</f>
        <v>10.177867356627758</v>
      </c>
      <c r="Q29" s="32">
        <f>+'crack spread y Brent_WTI'!D233*100</f>
        <v>-11.008723430396838</v>
      </c>
      <c r="R29" s="32">
        <v>7.8</v>
      </c>
      <c r="T29" s="32">
        <v>6.7140000000000004</v>
      </c>
      <c r="U29" s="32">
        <f t="shared" si="33"/>
        <v>-0.23774145616641817</v>
      </c>
      <c r="V29" s="32">
        <v>61.76</v>
      </c>
      <c r="W29" s="32">
        <f t="shared" si="33"/>
        <v>23.371953655613265</v>
      </c>
      <c r="X29" s="43" t="s">
        <v>33</v>
      </c>
    </row>
    <row r="30" spans="1:24">
      <c r="A30" s="32">
        <f t="shared" si="11"/>
        <v>2006</v>
      </c>
      <c r="B30" s="42">
        <v>38807</v>
      </c>
      <c r="C30" s="38">
        <v>3648</v>
      </c>
      <c r="D30" s="35">
        <f t="shared" si="15"/>
        <v>19.449901768172893</v>
      </c>
      <c r="E30" s="38">
        <v>2722</v>
      </c>
      <c r="F30" s="35">
        <v>210.06</v>
      </c>
      <c r="G30" s="39">
        <f t="shared" si="12"/>
        <v>0.34259259259259262</v>
      </c>
      <c r="H30" s="32">
        <v>7.2</v>
      </c>
      <c r="I30" s="32">
        <v>13.2</v>
      </c>
      <c r="J30" s="52">
        <v>8.5933245146743893</v>
      </c>
      <c r="K30" s="32">
        <v>659.65499999999997</v>
      </c>
      <c r="L30" s="32">
        <f t="shared" si="13"/>
        <v>-2.55930373230564</v>
      </c>
      <c r="M30" s="32">
        <v>166.78899999999999</v>
      </c>
      <c r="N30" s="32">
        <f t="shared" ref="N30" si="44">(M30/M18-1)*100</f>
        <v>5.1606516859599827</v>
      </c>
      <c r="O30" s="32">
        <v>326442</v>
      </c>
      <c r="P30" s="32">
        <f t="shared" ref="P30" si="45">(O30/O18-1)*100</f>
        <v>9.4161535651200445</v>
      </c>
      <c r="Q30" s="32">
        <f>+'crack spread y Brent_WTI'!D234*100</f>
        <v>-11.419663573085836</v>
      </c>
      <c r="R30" s="32">
        <v>7.8</v>
      </c>
      <c r="T30" s="32">
        <v>7.21</v>
      </c>
      <c r="U30" s="32">
        <f t="shared" si="33"/>
        <v>-5.7885796419704594</v>
      </c>
      <c r="V30" s="32">
        <v>65.91</v>
      </c>
      <c r="W30" s="32">
        <f t="shared" si="33"/>
        <v>21.403573402099841</v>
      </c>
      <c r="X30" s="43" t="s">
        <v>33</v>
      </c>
    </row>
    <row r="31" spans="1:24">
      <c r="A31" s="32">
        <f t="shared" si="11"/>
        <v>2006</v>
      </c>
      <c r="B31" s="42">
        <v>38837</v>
      </c>
      <c r="C31" s="38">
        <v>3925</v>
      </c>
      <c r="D31" s="35">
        <f t="shared" si="15"/>
        <v>10.221847795563054</v>
      </c>
      <c r="E31" s="38">
        <v>2545</v>
      </c>
      <c r="F31" s="35">
        <v>210.06</v>
      </c>
      <c r="G31" s="39">
        <f t="shared" si="12"/>
        <v>0.34511092068932686</v>
      </c>
      <c r="H31" s="32">
        <v>4.8</v>
      </c>
      <c r="I31" s="32">
        <v>11.3</v>
      </c>
      <c r="J31" s="52">
        <v>9.1673775030194893</v>
      </c>
      <c r="K31" s="32">
        <v>659.69</v>
      </c>
      <c r="L31" s="32">
        <f t="shared" si="13"/>
        <v>-2.6309380604119359</v>
      </c>
      <c r="M31" s="32">
        <v>168.339</v>
      </c>
      <c r="N31" s="32">
        <f t="shared" ref="N31" si="46">(M31/M19-1)*100</f>
        <v>4.3652122158985174</v>
      </c>
      <c r="O31" s="32">
        <v>330289</v>
      </c>
      <c r="P31" s="32">
        <f t="shared" ref="P31" si="47">(O31/O19-1)*100</f>
        <v>6.1588997419060432</v>
      </c>
      <c r="Q31" s="32">
        <f>+'crack spread y Brent_WTI'!D235*100</f>
        <v>21.964889145306188</v>
      </c>
      <c r="R31" s="32">
        <v>7.8</v>
      </c>
      <c r="T31" s="32">
        <v>6.5549999999999997</v>
      </c>
      <c r="U31" s="32">
        <f t="shared" si="33"/>
        <v>-0.45558086560364419</v>
      </c>
      <c r="V31" s="32">
        <v>72.5</v>
      </c>
      <c r="W31" s="32">
        <f t="shared" si="33"/>
        <v>41.906439616363265</v>
      </c>
      <c r="X31" s="43" t="s">
        <v>33</v>
      </c>
    </row>
    <row r="32" spans="1:24">
      <c r="A32" s="32">
        <f t="shared" si="11"/>
        <v>2006</v>
      </c>
      <c r="B32" s="42">
        <v>38868</v>
      </c>
      <c r="C32" s="38">
        <v>4181</v>
      </c>
      <c r="D32" s="35">
        <f t="shared" si="15"/>
        <v>13.152909336941821</v>
      </c>
      <c r="E32" s="38">
        <v>2826</v>
      </c>
      <c r="F32" s="35">
        <v>210.06</v>
      </c>
      <c r="G32" s="39">
        <f t="shared" si="12"/>
        <v>0.34909073598019613</v>
      </c>
      <c r="H32" s="32">
        <v>5.3</v>
      </c>
      <c r="I32" s="32">
        <v>10.199999999999999</v>
      </c>
      <c r="J32" s="52">
        <v>9.0115219017298109</v>
      </c>
      <c r="K32" s="32">
        <v>669.476</v>
      </c>
      <c r="L32" s="32">
        <f t="shared" si="13"/>
        <v>-1.9183380459147137</v>
      </c>
      <c r="M32" s="32">
        <v>164.07599999999999</v>
      </c>
      <c r="N32" s="32">
        <f t="shared" ref="N32" si="48">(M32/M20-1)*100</f>
        <v>2.3843249820598489</v>
      </c>
      <c r="O32" s="32">
        <v>329151</v>
      </c>
      <c r="P32" s="32">
        <f t="shared" ref="P32" si="49">(O32/O20-1)*100</f>
        <v>3.6023871126135587</v>
      </c>
      <c r="Q32" s="32">
        <f>+'crack spread y Brent_WTI'!D236*100</f>
        <v>63.038621129907455</v>
      </c>
      <c r="R32" s="32">
        <v>7.8</v>
      </c>
      <c r="T32" s="32">
        <v>6.3840000000000003</v>
      </c>
      <c r="U32" s="32">
        <f t="shared" ref="U32:W95" si="50">(T32/T20-1)*100</f>
        <v>7.8382191566084281E-2</v>
      </c>
      <c r="V32" s="32">
        <v>70.41</v>
      </c>
      <c r="W32" s="32">
        <f t="shared" si="50"/>
        <v>38.793613246599648</v>
      </c>
      <c r="X32" s="43" t="s">
        <v>33</v>
      </c>
    </row>
    <row r="33" spans="1:66">
      <c r="A33" s="32">
        <f t="shared" si="11"/>
        <v>2006</v>
      </c>
      <c r="B33" s="42">
        <v>38898</v>
      </c>
      <c r="C33" s="38">
        <v>3848</v>
      </c>
      <c r="D33" s="35">
        <f t="shared" si="15"/>
        <v>11.536231884057969</v>
      </c>
      <c r="E33" s="38">
        <v>2859</v>
      </c>
      <c r="F33" s="35">
        <v>237.31</v>
      </c>
      <c r="G33" s="39">
        <f t="shared" si="12"/>
        <v>0.31125110614807633</v>
      </c>
      <c r="H33" s="32">
        <v>6.7</v>
      </c>
      <c r="I33" s="32">
        <v>11</v>
      </c>
      <c r="J33" s="52">
        <v>8.4973177219446345</v>
      </c>
      <c r="K33" s="32">
        <v>675.14200000000005</v>
      </c>
      <c r="L33" s="32">
        <f t="shared" si="13"/>
        <v>0.47368961499141271</v>
      </c>
      <c r="M33" s="32">
        <v>167.011</v>
      </c>
      <c r="N33" s="32">
        <f t="shared" ref="N33" si="51">(M33/M21-1)*100</f>
        <v>4.4412759757111786</v>
      </c>
      <c r="O33" s="32">
        <v>325089</v>
      </c>
      <c r="P33" s="32">
        <f t="shared" ref="P33" si="52">(O33/O21-1)*100</f>
        <v>4.0441282368868237</v>
      </c>
      <c r="Q33" s="32">
        <f>+'crack spread y Brent_WTI'!D237*100</f>
        <v>61.953551912568329</v>
      </c>
      <c r="R33" s="32">
        <v>5.6</v>
      </c>
      <c r="T33" s="32">
        <v>6.1040000000000001</v>
      </c>
      <c r="U33" s="32">
        <f t="shared" si="50"/>
        <v>-12.562670104569539</v>
      </c>
      <c r="V33" s="32">
        <v>73.510000000000005</v>
      </c>
      <c r="W33" s="32">
        <f t="shared" si="50"/>
        <v>32.259805685498399</v>
      </c>
      <c r="X33" s="43" t="s">
        <v>33</v>
      </c>
    </row>
    <row r="34" spans="1:66">
      <c r="A34" s="32">
        <f t="shared" si="11"/>
        <v>2006</v>
      </c>
      <c r="B34" s="42">
        <v>38929</v>
      </c>
      <c r="C34" s="38">
        <v>3817</v>
      </c>
      <c r="D34" s="35">
        <f t="shared" si="15"/>
        <v>5.9983337961677208</v>
      </c>
      <c r="E34" s="38">
        <v>2852</v>
      </c>
      <c r="F34" s="35">
        <v>237.31</v>
      </c>
      <c r="G34" s="39">
        <f t="shared" si="12"/>
        <v>0.31428089840293288</v>
      </c>
      <c r="H34" s="32">
        <v>8.8000000000000007</v>
      </c>
      <c r="I34" s="32">
        <v>11.6</v>
      </c>
      <c r="J34" s="52">
        <v>8.0415515075830157</v>
      </c>
      <c r="K34" s="32">
        <v>672.10199999999998</v>
      </c>
      <c r="L34" s="32">
        <f t="shared" si="13"/>
        <v>2.6639957257001967E-2</v>
      </c>
      <c r="M34" s="32">
        <v>165.536</v>
      </c>
      <c r="N34" s="32">
        <f t="shared" ref="N34" si="53">(M34/M22-1)*100</f>
        <v>5.1409407908944216</v>
      </c>
      <c r="O34" s="32">
        <v>317566</v>
      </c>
      <c r="P34" s="32">
        <f t="shared" ref="P34" si="54">(O34/O22-1)*100</f>
        <v>5.1417711795944898</v>
      </c>
      <c r="Q34" s="32">
        <f>+'crack spread y Brent_WTI'!D238*100</f>
        <v>43.008550053437823</v>
      </c>
      <c r="R34" s="32">
        <v>5.6</v>
      </c>
      <c r="T34" s="32">
        <v>8.2110000000000003</v>
      </c>
      <c r="U34" s="32">
        <f t="shared" si="50"/>
        <v>4.1344324667089483</v>
      </c>
      <c r="V34" s="32">
        <v>75.150000000000006</v>
      </c>
      <c r="W34" s="32">
        <f t="shared" si="50"/>
        <v>26.579080343607899</v>
      </c>
      <c r="X34" s="43" t="s">
        <v>33</v>
      </c>
    </row>
    <row r="35" spans="1:66">
      <c r="A35" s="32">
        <f t="shared" si="11"/>
        <v>2006</v>
      </c>
      <c r="B35" s="42">
        <v>38960</v>
      </c>
      <c r="C35" s="38">
        <v>4246</v>
      </c>
      <c r="D35" s="35">
        <f t="shared" si="15"/>
        <v>10.659369298931454</v>
      </c>
      <c r="E35" s="38">
        <v>3281</v>
      </c>
      <c r="F35" s="35">
        <v>237.31</v>
      </c>
      <c r="G35" s="39">
        <f t="shared" si="12"/>
        <v>0.31876448527242845</v>
      </c>
      <c r="H35" s="32">
        <v>9.9</v>
      </c>
      <c r="I35" s="32">
        <v>13.4</v>
      </c>
      <c r="J35" s="52">
        <v>8.1898983260876097</v>
      </c>
      <c r="K35" s="32">
        <v>665.74900000000002</v>
      </c>
      <c r="L35" s="32">
        <f t="shared" si="13"/>
        <v>-0.11432669528333994</v>
      </c>
      <c r="M35" s="32">
        <v>167.34899999999999</v>
      </c>
      <c r="N35" s="32">
        <f t="shared" ref="N35" si="55">(M35/M23-1)*100</f>
        <v>3.6511947675498702</v>
      </c>
      <c r="O35" s="32">
        <v>316611</v>
      </c>
      <c r="P35" s="32">
        <f t="shared" ref="P35" si="56">(O35/O23-1)*100</f>
        <v>3.6834849015761506</v>
      </c>
      <c r="Q35" s="32">
        <f>+'crack spread y Brent_WTI'!D239*100</f>
        <v>-66.162635852055502</v>
      </c>
      <c r="R35" s="32">
        <v>5.6</v>
      </c>
      <c r="T35" s="32">
        <v>6.048</v>
      </c>
      <c r="U35" s="32">
        <f t="shared" si="50"/>
        <v>-47.280334728033466</v>
      </c>
      <c r="V35" s="32">
        <v>70.25</v>
      </c>
      <c r="W35" s="32">
        <f t="shared" si="50"/>
        <v>4.8194568785437264</v>
      </c>
      <c r="X35" s="43" t="s">
        <v>33</v>
      </c>
    </row>
    <row r="36" spans="1:66">
      <c r="A36" s="32">
        <f t="shared" si="11"/>
        <v>2006</v>
      </c>
      <c r="B36" s="42">
        <v>38990</v>
      </c>
      <c r="C36" s="38">
        <v>4048</v>
      </c>
      <c r="D36" s="35">
        <f t="shared" si="15"/>
        <v>16.221648004593735</v>
      </c>
      <c r="E36" s="38">
        <v>3169</v>
      </c>
      <c r="F36" s="35">
        <v>236.27</v>
      </c>
      <c r="G36" s="39">
        <f t="shared" si="12"/>
        <v>0.325525881406865</v>
      </c>
      <c r="H36" s="32">
        <v>9.4</v>
      </c>
      <c r="I36" s="32">
        <v>13.6</v>
      </c>
      <c r="J36" s="52">
        <v>7.8741030805541303</v>
      </c>
      <c r="K36" s="32">
        <v>679.69</v>
      </c>
      <c r="L36" s="32">
        <f t="shared" si="13"/>
        <v>5.2779133074665419</v>
      </c>
      <c r="M36" s="32">
        <v>165.185</v>
      </c>
      <c r="N36" s="32">
        <f t="shared" ref="N36" si="57">(M36/M24-1)*100</f>
        <v>1.5273509526736451</v>
      </c>
      <c r="O36" s="32">
        <v>312001</v>
      </c>
      <c r="P36" s="32">
        <f t="shared" ref="P36" si="58">(O36/O24-1)*100</f>
        <v>7.8103511427169536</v>
      </c>
      <c r="Q36" s="32">
        <f>+'crack spread y Brent_WTI'!D240*100</f>
        <v>-76.899259591653575</v>
      </c>
      <c r="R36" s="32">
        <v>9.4</v>
      </c>
      <c r="T36" s="32">
        <v>5.62</v>
      </c>
      <c r="U36" s="32">
        <f t="shared" si="50"/>
        <v>-59.629336972918608</v>
      </c>
      <c r="V36" s="32">
        <v>62.48</v>
      </c>
      <c r="W36" s="32">
        <f t="shared" si="50"/>
        <v>-1.5752993068683052</v>
      </c>
      <c r="X36" s="43" t="s">
        <v>33</v>
      </c>
    </row>
    <row r="37" spans="1:66">
      <c r="A37" s="32">
        <f t="shared" si="11"/>
        <v>2006</v>
      </c>
      <c r="B37" s="42">
        <v>39021</v>
      </c>
      <c r="C37" s="38">
        <v>4204</v>
      </c>
      <c r="D37" s="35">
        <f t="shared" si="15"/>
        <v>23.683436304795524</v>
      </c>
      <c r="E37" s="38">
        <v>3255</v>
      </c>
      <c r="F37" s="35">
        <v>236.27</v>
      </c>
      <c r="G37" s="39">
        <f t="shared" si="12"/>
        <v>0.33211579972065858</v>
      </c>
      <c r="H37" s="32">
        <v>11.5</v>
      </c>
      <c r="I37" s="32">
        <v>13.4</v>
      </c>
      <c r="J37" s="52">
        <v>7.9688361364601139</v>
      </c>
      <c r="K37" s="32">
        <v>677.66300000000001</v>
      </c>
      <c r="L37" s="32">
        <f t="shared" si="13"/>
        <v>8.6726364776404719</v>
      </c>
      <c r="M37" s="32">
        <v>164.601</v>
      </c>
      <c r="N37" s="32">
        <f t="shared" ref="N37" si="59">(M37/M25-1)*100</f>
        <v>-0.85531348443871336</v>
      </c>
      <c r="O37" s="32">
        <v>317857</v>
      </c>
      <c r="P37" s="32">
        <f t="shared" ref="P37" si="60">(O37/O25-1)*100</f>
        <v>4.8939533440914396</v>
      </c>
      <c r="Q37" s="32">
        <f>+'crack spread y Brent_WTI'!D241*100</f>
        <v>-55.598718073225207</v>
      </c>
      <c r="R37" s="32">
        <v>9.4</v>
      </c>
      <c r="T37" s="32">
        <v>7.5339999999999998</v>
      </c>
      <c r="U37" s="32">
        <f t="shared" si="50"/>
        <v>-38.271200327734533</v>
      </c>
      <c r="V37" s="32">
        <v>59.03</v>
      </c>
      <c r="W37" s="32">
        <f t="shared" si="50"/>
        <v>1.6006884681583511</v>
      </c>
      <c r="X37" s="43" t="s">
        <v>33</v>
      </c>
    </row>
    <row r="38" spans="1:66">
      <c r="A38" s="32">
        <f t="shared" si="11"/>
        <v>2006</v>
      </c>
      <c r="B38" s="42">
        <v>39051</v>
      </c>
      <c r="C38" s="38">
        <v>4110</v>
      </c>
      <c r="D38" s="35">
        <f t="shared" si="15"/>
        <v>25.534514355528405</v>
      </c>
      <c r="E38" s="38">
        <v>3237</v>
      </c>
      <c r="F38" s="35">
        <v>236.27</v>
      </c>
      <c r="G38" s="39">
        <f t="shared" si="12"/>
        <v>0.33792271553730902</v>
      </c>
      <c r="H38" s="32">
        <v>9.4</v>
      </c>
      <c r="I38" s="32">
        <v>14.2</v>
      </c>
      <c r="J38" s="52">
        <v>7.379245357378057</v>
      </c>
      <c r="K38" s="32">
        <v>627.33299999999997</v>
      </c>
      <c r="L38" s="32">
        <f t="shared" si="13"/>
        <v>-3.5341280239145401</v>
      </c>
      <c r="M38" s="32">
        <v>163.40100000000001</v>
      </c>
      <c r="N38" s="32">
        <f t="shared" ref="N38" si="61">(M38/M26-1)*100</f>
        <v>2.0812036702655412E-2</v>
      </c>
      <c r="O38" s="32">
        <v>324458</v>
      </c>
      <c r="P38" s="32">
        <f t="shared" ref="P38" si="62">(O38/O26-1)*100</f>
        <v>7.634942592795313</v>
      </c>
      <c r="Q38" s="32">
        <f>+'crack spread y Brent_WTI'!D242*100</f>
        <v>14.936402180496655</v>
      </c>
      <c r="R38" s="32">
        <v>9.4</v>
      </c>
      <c r="T38" s="32">
        <v>8.8439999999999994</v>
      </c>
      <c r="U38" s="32">
        <f t="shared" si="50"/>
        <v>-29.737030269325494</v>
      </c>
      <c r="V38" s="32">
        <v>64.260000000000005</v>
      </c>
      <c r="W38" s="32">
        <f t="shared" si="50"/>
        <v>16.730245231607643</v>
      </c>
      <c r="X38" s="43" t="s">
        <v>33</v>
      </c>
    </row>
    <row r="39" spans="1:66">
      <c r="A39" s="32">
        <f t="shared" si="11"/>
        <v>2006</v>
      </c>
      <c r="B39" s="42">
        <v>39082</v>
      </c>
      <c r="C39" s="38">
        <v>4241</v>
      </c>
      <c r="D39" s="35">
        <f t="shared" si="15"/>
        <v>16.351165980795599</v>
      </c>
      <c r="E39" s="38">
        <v>2756</v>
      </c>
      <c r="F39" s="35">
        <v>247.8</v>
      </c>
      <c r="G39" s="39">
        <f t="shared" si="12"/>
        <v>0.32565778853914445</v>
      </c>
      <c r="H39" s="32">
        <v>8.1999999999999993</v>
      </c>
      <c r="I39" s="32">
        <v>12.5</v>
      </c>
      <c r="J39" s="52">
        <v>5.2161506194691309</v>
      </c>
      <c r="K39" s="32">
        <v>662.072</v>
      </c>
      <c r="L39" s="32">
        <f t="shared" si="13"/>
        <v>1.359012239836499</v>
      </c>
      <c r="M39" s="32">
        <v>162.79300000000001</v>
      </c>
      <c r="N39" s="32">
        <f t="shared" ref="N39" si="63">(M39/M27-1)*100</f>
        <v>0.17352671511468021</v>
      </c>
      <c r="O39" s="32">
        <v>303219</v>
      </c>
      <c r="P39" s="32">
        <f t="shared" ref="P39" si="64">(O39/O27-1)*100</f>
        <v>-0.75541605160918124</v>
      </c>
      <c r="Q39" s="32">
        <f>+'crack spread y Brent_WTI'!D243*100</f>
        <v>-39.84633179114342</v>
      </c>
      <c r="R39" s="32">
        <v>9.6999999999999993</v>
      </c>
      <c r="T39" s="32">
        <v>6.2990000000000004</v>
      </c>
      <c r="U39" s="32">
        <f t="shared" si="50"/>
        <v>-43.884187082405333</v>
      </c>
      <c r="V39" s="32">
        <v>60.86</v>
      </c>
      <c r="W39" s="32">
        <f t="shared" si="50"/>
        <v>3.1875211936249537</v>
      </c>
      <c r="X39" s="43" t="s">
        <v>33</v>
      </c>
    </row>
    <row r="40" spans="1:66">
      <c r="A40" s="32">
        <f t="shared" si="11"/>
        <v>2007</v>
      </c>
      <c r="B40" s="42">
        <v>39113</v>
      </c>
      <c r="C40" s="38">
        <v>3390</v>
      </c>
      <c r="D40" s="35">
        <f t="shared" si="15"/>
        <v>6.3362609786700164</v>
      </c>
      <c r="E40" s="38">
        <v>2951</v>
      </c>
      <c r="F40" s="35">
        <v>247.8</v>
      </c>
      <c r="G40" s="39">
        <f t="shared" si="12"/>
        <v>0.32900322841000806</v>
      </c>
      <c r="H40" s="32">
        <v>7.7</v>
      </c>
      <c r="I40" s="32">
        <v>13.3</v>
      </c>
      <c r="J40" s="52">
        <v>5.1336094681420104</v>
      </c>
      <c r="K40" s="32">
        <v>652.86099999999999</v>
      </c>
      <c r="L40" s="32">
        <f t="shared" si="13"/>
        <v>0.61615471987150894</v>
      </c>
      <c r="M40" s="32">
        <v>163.08099999999999</v>
      </c>
      <c r="N40" s="32">
        <f t="shared" ref="N40" si="65">(M40/M28-1)*100</f>
        <v>-2.4115707523741703</v>
      </c>
      <c r="O40" s="32">
        <v>307711</v>
      </c>
      <c r="P40" s="32">
        <f t="shared" ref="P40" si="66">(O40/O28-1)*100</f>
        <v>0.91035794513585344</v>
      </c>
      <c r="Q40" s="32">
        <f>+'crack spread y Brent_WTI'!D244*100</f>
        <v>4.792181796773809</v>
      </c>
      <c r="R40" s="32">
        <v>9.6999999999999993</v>
      </c>
      <c r="T40" s="32">
        <v>7.6669999999999998</v>
      </c>
      <c r="U40" s="32">
        <f t="shared" si="50"/>
        <v>-17.700729927007309</v>
      </c>
      <c r="V40" s="32">
        <v>57.4</v>
      </c>
      <c r="W40" s="32">
        <f t="shared" si="50"/>
        <v>-13.017123806637365</v>
      </c>
      <c r="X40" s="43" t="s">
        <v>33</v>
      </c>
    </row>
    <row r="41" spans="1:66">
      <c r="A41" s="32">
        <f t="shared" si="11"/>
        <v>2007</v>
      </c>
      <c r="B41" s="42">
        <v>39141</v>
      </c>
      <c r="C41" s="38">
        <v>3587</v>
      </c>
      <c r="D41" s="35">
        <f t="shared" si="15"/>
        <v>16.08414239482201</v>
      </c>
      <c r="E41" s="38">
        <v>2791</v>
      </c>
      <c r="F41" s="35">
        <v>247.8</v>
      </c>
      <c r="G41" s="39">
        <f t="shared" si="12"/>
        <v>0.33288539144471346</v>
      </c>
      <c r="H41" s="32">
        <v>8.3000000000000007</v>
      </c>
      <c r="I41" s="32">
        <v>12.6</v>
      </c>
      <c r="J41" s="52">
        <v>5.6748821820742403</v>
      </c>
      <c r="K41" s="32">
        <v>654.15099999999995</v>
      </c>
      <c r="L41" s="32">
        <f t="shared" si="13"/>
        <v>3.9977424662760885</v>
      </c>
      <c r="M41" s="32">
        <v>163.327</v>
      </c>
      <c r="N41" s="32">
        <f t="shared" ref="N41" si="67">(M41/M29-1)*100</f>
        <v>-3.5246376126738199</v>
      </c>
      <c r="O41" s="32">
        <v>311719</v>
      </c>
      <c r="P41" s="32">
        <f t="shared" ref="P41" si="68">(O41/O29-1)*100</f>
        <v>-0.13327566597786111</v>
      </c>
      <c r="Q41" s="32">
        <f>+'crack spread y Brent_WTI'!D245*100</f>
        <v>114.96617423719454</v>
      </c>
      <c r="R41" s="32">
        <v>9.6999999999999993</v>
      </c>
      <c r="S41" s="32">
        <f>+AVERAGE($R$18:R41)</f>
        <v>8.4499999999999975</v>
      </c>
      <c r="T41" s="32">
        <v>7.3</v>
      </c>
      <c r="U41" s="32">
        <f t="shared" si="50"/>
        <v>8.7280309800416909</v>
      </c>
      <c r="V41" s="32">
        <v>61.89</v>
      </c>
      <c r="W41" s="32">
        <f t="shared" si="50"/>
        <v>0.21049222797928646</v>
      </c>
      <c r="X41" s="43" t="s">
        <v>33</v>
      </c>
      <c r="Z41" s="36">
        <f t="shared" ref="Z41:Z104" si="69">+AVERAGE(D39:D41)-$S41</f>
        <v>4.4738564514292101</v>
      </c>
      <c r="AA41" s="36">
        <f t="shared" ref="AA41:AA104" si="70">+AVERAGE(H39:H41)-$S41</f>
        <v>-0.38333333333333108</v>
      </c>
      <c r="AB41" s="36">
        <f t="shared" ref="AB41:AB104" si="71">+AVERAGE(I39:I41)-$S41</f>
        <v>4.3500000000000014</v>
      </c>
      <c r="AC41" s="36">
        <v>-7.6415495131858249</v>
      </c>
      <c r="AD41" s="36">
        <f t="shared" ref="AD41:AD104" si="72">AVERAGE(L39:L41)</f>
        <v>1.9909698086613654</v>
      </c>
      <c r="AE41" s="35">
        <f>+AVERAGE(N39:N41)*AVERAGE($G$15:G41)</f>
        <v>-0.63539272477581688</v>
      </c>
      <c r="AF41" s="54">
        <f t="shared" ref="AF41:AF104" si="73">-AVERAGE(P39:P41)</f>
        <v>-7.222075849603697E-3</v>
      </c>
      <c r="AG41" s="35">
        <f t="shared" ref="AG41:AG104" si="74">AVERAGE(Q39:Q41)</f>
        <v>26.637341414274974</v>
      </c>
      <c r="AH41" s="35">
        <f>AVERAGE(U39:U41)</f>
        <v>-17.618962009790319</v>
      </c>
      <c r="AI41" s="35">
        <f>AVERAGE(W39:W41)</f>
        <v>-3.2063701283443748</v>
      </c>
      <c r="AJ41" s="35"/>
      <c r="BH41" s="41"/>
      <c r="BI41" s="41"/>
      <c r="BJ41" s="41"/>
      <c r="BK41" s="41"/>
      <c r="BL41" s="41"/>
      <c r="BM41" s="41"/>
      <c r="BN41" s="41"/>
    </row>
    <row r="42" spans="1:66">
      <c r="A42" s="32">
        <f t="shared" si="11"/>
        <v>2007</v>
      </c>
      <c r="B42" s="42">
        <v>39172</v>
      </c>
      <c r="C42" s="38">
        <v>4173</v>
      </c>
      <c r="D42" s="35">
        <f t="shared" si="15"/>
        <v>14.391447368421062</v>
      </c>
      <c r="E42" s="38">
        <v>3422</v>
      </c>
      <c r="F42" s="35">
        <v>250.14</v>
      </c>
      <c r="G42" s="39">
        <f t="shared" si="12"/>
        <v>0.33466858559206847</v>
      </c>
      <c r="H42" s="32">
        <v>9</v>
      </c>
      <c r="I42" s="32">
        <v>13.3</v>
      </c>
      <c r="J42" s="52">
        <v>5.9315225001847871</v>
      </c>
      <c r="K42" s="32">
        <v>658.45399999999995</v>
      </c>
      <c r="L42" s="32">
        <f t="shared" si="13"/>
        <v>-0.18206486724121618</v>
      </c>
      <c r="M42" s="32">
        <v>164.44499999999999</v>
      </c>
      <c r="N42" s="32">
        <f t="shared" ref="N42" si="75">(M42/M30-1)*100</f>
        <v>-1.4053684595506821</v>
      </c>
      <c r="O42" s="32">
        <v>315387</v>
      </c>
      <c r="P42" s="32">
        <f t="shared" ref="P42" si="76">(O42/O30-1)*100</f>
        <v>-3.3865127649015725</v>
      </c>
      <c r="Q42" s="32">
        <f>+'crack spread y Brent_WTI'!D246*100</f>
        <v>47.589424572317249</v>
      </c>
      <c r="R42" s="32">
        <v>8.4</v>
      </c>
      <c r="S42" s="32">
        <f>+AVERAGE($R$18:R42)</f>
        <v>8.4479999999999986</v>
      </c>
      <c r="T42" s="32">
        <v>7.73</v>
      </c>
      <c r="U42" s="32">
        <f t="shared" si="50"/>
        <v>7.2122052704576944</v>
      </c>
      <c r="V42" s="32">
        <v>68.099999999999994</v>
      </c>
      <c r="W42" s="32">
        <f t="shared" si="50"/>
        <v>3.3227127901684028</v>
      </c>
      <c r="X42" s="43" t="s">
        <v>33</v>
      </c>
      <c r="Z42" s="36">
        <f t="shared" si="69"/>
        <v>3.8226169139710322</v>
      </c>
      <c r="AA42" s="36">
        <f t="shared" si="70"/>
        <v>-0.1146666666666647</v>
      </c>
      <c r="AB42" s="36">
        <f t="shared" si="71"/>
        <v>4.6186666666666696</v>
      </c>
      <c r="AC42" s="36">
        <v>-7.4665240540871523</v>
      </c>
      <c r="AD42" s="36">
        <f t="shared" si="72"/>
        <v>1.4772774396354604</v>
      </c>
      <c r="AE42" s="35">
        <f>+AVERAGE(N40:N42)*AVERAGE($G$15:G42)</f>
        <v>-0.809821441473071</v>
      </c>
      <c r="AF42" s="35">
        <f t="shared" si="73"/>
        <v>0.86981016191452676</v>
      </c>
      <c r="AG42" s="35">
        <f t="shared" si="74"/>
        <v>55.782593535428532</v>
      </c>
      <c r="AH42" s="35">
        <f t="shared" ref="AH42:AH105" si="77">AVERAGE(U40:U42)</f>
        <v>-0.58683122550264122</v>
      </c>
      <c r="AI42" s="35">
        <f t="shared" ref="AI42:AI105" si="78">AVERAGE(W40:W42)</f>
        <v>-3.1613062628298914</v>
      </c>
      <c r="AJ42" s="35"/>
      <c r="BH42" s="41"/>
      <c r="BI42" s="41"/>
      <c r="BJ42" s="41"/>
      <c r="BK42" s="41"/>
      <c r="BL42" s="41"/>
      <c r="BM42" s="41"/>
      <c r="BN42" s="41"/>
    </row>
    <row r="43" spans="1:66">
      <c r="A43" s="32">
        <f t="shared" si="11"/>
        <v>2007</v>
      </c>
      <c r="B43" s="42">
        <v>39202</v>
      </c>
      <c r="C43" s="38">
        <v>4299</v>
      </c>
      <c r="D43" s="35">
        <f t="shared" si="15"/>
        <v>9.5286624203821724</v>
      </c>
      <c r="E43" s="38">
        <v>3061</v>
      </c>
      <c r="F43" s="35">
        <v>250.14</v>
      </c>
      <c r="G43" s="39">
        <f t="shared" si="12"/>
        <v>0.33822659310785957</v>
      </c>
      <c r="H43" s="32">
        <v>9.3000000000000007</v>
      </c>
      <c r="I43" s="32">
        <v>13.5</v>
      </c>
      <c r="J43" s="52">
        <v>7.9107544999202251</v>
      </c>
      <c r="K43" s="32">
        <v>666.88199999999995</v>
      </c>
      <c r="L43" s="32">
        <f t="shared" si="13"/>
        <v>1.0902090375782381</v>
      </c>
      <c r="M43" s="32">
        <v>162.91900000000001</v>
      </c>
      <c r="N43" s="32">
        <f t="shared" ref="N43" si="79">(M43/M31-1)*100</f>
        <v>-3.2196935944730498</v>
      </c>
      <c r="O43" s="32">
        <v>318468</v>
      </c>
      <c r="P43" s="32">
        <f t="shared" ref="P43" si="80">(O43/O31-1)*100</f>
        <v>-3.5789868872411756</v>
      </c>
      <c r="Q43" s="32">
        <f>+'crack spread y Brent_WTI'!D247*100</f>
        <v>62.724692526017023</v>
      </c>
      <c r="R43" s="32">
        <v>8.4</v>
      </c>
      <c r="S43" s="32">
        <f>+AVERAGE($R$18:R43)</f>
        <v>8.4461538461538446</v>
      </c>
      <c r="T43" s="32">
        <v>7.8630000000000004</v>
      </c>
      <c r="U43" s="32">
        <f t="shared" si="50"/>
        <v>19.954233409611</v>
      </c>
      <c r="V43" s="32">
        <v>67.650000000000006</v>
      </c>
      <c r="W43" s="32">
        <f t="shared" si="50"/>
        <v>-6.6896551724137883</v>
      </c>
      <c r="X43" s="43" t="s">
        <v>33</v>
      </c>
      <c r="Z43" s="36">
        <f t="shared" si="69"/>
        <v>4.8885968817212362</v>
      </c>
      <c r="AA43" s="36">
        <f t="shared" si="70"/>
        <v>0.42051282051282257</v>
      </c>
      <c r="AB43" s="36">
        <f t="shared" si="71"/>
        <v>4.6871794871794883</v>
      </c>
      <c r="AC43" s="36">
        <v>-6.8069322905958041</v>
      </c>
      <c r="AD43" s="36">
        <f t="shared" si="72"/>
        <v>1.6352955455377034</v>
      </c>
      <c r="AE43" s="35">
        <f>+AVERAGE(N41:N43)*AVERAGE($G$15:G43)</f>
        <v>-0.89964697544052707</v>
      </c>
      <c r="AF43" s="35">
        <f t="shared" si="73"/>
        <v>2.3662584393735364</v>
      </c>
      <c r="AG43" s="35">
        <f t="shared" si="74"/>
        <v>75.093430445176281</v>
      </c>
      <c r="AH43" s="35">
        <f t="shared" si="77"/>
        <v>11.964823220036797</v>
      </c>
      <c r="AI43" s="35">
        <f t="shared" si="78"/>
        <v>-1.052150051422033</v>
      </c>
      <c r="AJ43" s="35"/>
      <c r="BH43" s="41"/>
      <c r="BI43" s="41"/>
      <c r="BJ43" s="41"/>
      <c r="BK43" s="41"/>
      <c r="BL43" s="41"/>
      <c r="BM43" s="41"/>
      <c r="BN43" s="41"/>
    </row>
    <row r="44" spans="1:66">
      <c r="A44" s="32">
        <f t="shared" si="11"/>
        <v>2007</v>
      </c>
      <c r="B44" s="42">
        <v>39233</v>
      </c>
      <c r="C44" s="38">
        <v>4856</v>
      </c>
      <c r="D44" s="35">
        <f t="shared" si="15"/>
        <v>16.144463047117917</v>
      </c>
      <c r="E44" s="38">
        <v>3542</v>
      </c>
      <c r="F44" s="35">
        <v>250.14</v>
      </c>
      <c r="G44" s="39">
        <f t="shared" si="12"/>
        <v>0.34378747901175344</v>
      </c>
      <c r="H44" s="32">
        <v>10.7</v>
      </c>
      <c r="I44" s="32">
        <v>14.4</v>
      </c>
      <c r="J44" s="52">
        <v>9.9768223129473608</v>
      </c>
      <c r="K44" s="32">
        <v>663.09500000000003</v>
      </c>
      <c r="L44" s="32">
        <f t="shared" si="13"/>
        <v>-0.95313349545016468</v>
      </c>
      <c r="M44" s="32">
        <v>162.155</v>
      </c>
      <c r="N44" s="32">
        <f t="shared" ref="N44" si="81">(M44/M32-1)*100</f>
        <v>-1.1707988980716233</v>
      </c>
      <c r="O44" s="32">
        <v>325014</v>
      </c>
      <c r="P44" s="32">
        <f t="shared" ref="P44" si="82">(O44/O32-1)*100</f>
        <v>-1.2568699472278677</v>
      </c>
      <c r="Q44" s="32">
        <f>+'crack spread y Brent_WTI'!D248*100</f>
        <v>56.897676846776292</v>
      </c>
      <c r="R44" s="32">
        <v>8.4</v>
      </c>
      <c r="S44" s="32">
        <f>+AVERAGE($R$18:R44)</f>
        <v>8.4444444444444429</v>
      </c>
      <c r="T44" s="32">
        <v>7.9349999999999996</v>
      </c>
      <c r="U44" s="32">
        <f t="shared" si="50"/>
        <v>24.295112781954863</v>
      </c>
      <c r="V44" s="32">
        <v>68.040000000000006</v>
      </c>
      <c r="W44" s="32">
        <f t="shared" si="50"/>
        <v>-3.3659991478483087</v>
      </c>
      <c r="X44" s="43" t="s">
        <v>33</v>
      </c>
      <c r="Z44" s="36">
        <f t="shared" si="69"/>
        <v>4.9104131675292759</v>
      </c>
      <c r="AA44" s="36">
        <f t="shared" si="70"/>
        <v>1.2222222222222232</v>
      </c>
      <c r="AB44" s="36">
        <f t="shared" si="71"/>
        <v>5.2888888888888914</v>
      </c>
      <c r="AC44" s="36">
        <v>-5.9382205985925411</v>
      </c>
      <c r="AD44" s="36">
        <f t="shared" si="72"/>
        <v>-1.4996441704380933E-2</v>
      </c>
      <c r="AE44" s="35">
        <f>+AVERAGE(N42:N44)*AVERAGE($G$15:G44)</f>
        <v>-0.64061875670411372</v>
      </c>
      <c r="AF44" s="35">
        <f t="shared" si="73"/>
        <v>2.7407898664568719</v>
      </c>
      <c r="AG44" s="35">
        <f t="shared" si="74"/>
        <v>55.737264648370193</v>
      </c>
      <c r="AH44" s="35">
        <f t="shared" si="77"/>
        <v>17.153850487341185</v>
      </c>
      <c r="AI44" s="35">
        <f t="shared" si="78"/>
        <v>-2.2443138433645644</v>
      </c>
      <c r="AJ44" s="35"/>
      <c r="BH44" s="41"/>
      <c r="BI44" s="41"/>
      <c r="BJ44" s="41"/>
      <c r="BK44" s="41"/>
      <c r="BL44" s="41"/>
      <c r="BM44" s="41"/>
      <c r="BN44" s="41"/>
    </row>
    <row r="45" spans="1:66">
      <c r="A45" s="32">
        <f t="shared" si="11"/>
        <v>2007</v>
      </c>
      <c r="B45" s="42">
        <v>39263</v>
      </c>
      <c r="C45" s="38">
        <v>4521</v>
      </c>
      <c r="D45" s="35">
        <f t="shared" si="15"/>
        <v>17.489604989604992</v>
      </c>
      <c r="E45" s="38">
        <v>3579</v>
      </c>
      <c r="F45" s="35">
        <v>293.29000000000002</v>
      </c>
      <c r="G45" s="39">
        <f t="shared" si="12"/>
        <v>0.29795765283507791</v>
      </c>
      <c r="H45" s="32">
        <v>9.5</v>
      </c>
      <c r="I45" s="32">
        <v>14.3</v>
      </c>
      <c r="J45" s="52">
        <v>12.546610523649349</v>
      </c>
      <c r="K45" s="32">
        <v>655.07100000000003</v>
      </c>
      <c r="L45" s="32">
        <f t="shared" si="13"/>
        <v>-2.9728560806467463</v>
      </c>
      <c r="M45" s="32">
        <v>159.44399999999999</v>
      </c>
      <c r="N45" s="32">
        <f t="shared" ref="N45" si="83">(M45/M33-1)*100</f>
        <v>-4.5308392860350599</v>
      </c>
      <c r="O45" s="32">
        <v>336924</v>
      </c>
      <c r="P45" s="32">
        <f t="shared" ref="P45" si="84">(O45/O33-1)*100</f>
        <v>3.6405415132471308</v>
      </c>
      <c r="Q45" s="32">
        <f>+'crack spread y Brent_WTI'!D249*100</f>
        <v>24.793637404350164</v>
      </c>
      <c r="R45" s="32">
        <v>9.9</v>
      </c>
      <c r="S45" s="32">
        <f>+AVERAGE($R$18:R45)</f>
        <v>8.4964285714285701</v>
      </c>
      <c r="T45" s="32">
        <v>6.7729999999999997</v>
      </c>
      <c r="U45" s="32">
        <f t="shared" si="50"/>
        <v>10.960026212319773</v>
      </c>
      <c r="V45" s="32">
        <v>71.41</v>
      </c>
      <c r="W45" s="32">
        <f t="shared" si="50"/>
        <v>-2.8567541831043486</v>
      </c>
      <c r="X45" s="43" t="s">
        <v>33</v>
      </c>
      <c r="Z45" s="36">
        <f t="shared" si="69"/>
        <v>5.8911482476064574</v>
      </c>
      <c r="AA45" s="36">
        <f t="shared" si="70"/>
        <v>1.3369047619047638</v>
      </c>
      <c r="AB45" s="36">
        <f t="shared" si="71"/>
        <v>5.5702380952380981</v>
      </c>
      <c r="AC45" s="36">
        <v>-4.1903498807549582</v>
      </c>
      <c r="AD45" s="36">
        <f t="shared" si="72"/>
        <v>-0.94526017950622432</v>
      </c>
      <c r="AE45" s="35">
        <f>+AVERAGE(N43:N45)*AVERAGE($G$15:G45)</f>
        <v>-0.98285185280290777</v>
      </c>
      <c r="AF45" s="35">
        <f t="shared" si="73"/>
        <v>0.39843844040730403</v>
      </c>
      <c r="AG45" s="35">
        <f t="shared" si="74"/>
        <v>48.138668925714491</v>
      </c>
      <c r="AH45" s="35">
        <f t="shared" si="77"/>
        <v>18.403124134628545</v>
      </c>
      <c r="AI45" s="35">
        <f t="shared" si="78"/>
        <v>-4.3041361677888146</v>
      </c>
      <c r="AJ45" s="35"/>
      <c r="BH45" s="41"/>
      <c r="BI45" s="41"/>
      <c r="BJ45" s="41"/>
      <c r="BK45" s="41"/>
      <c r="BL45" s="41"/>
      <c r="BM45" s="41"/>
      <c r="BN45" s="41"/>
    </row>
    <row r="46" spans="1:66">
      <c r="A46" s="32">
        <f t="shared" si="11"/>
        <v>2007</v>
      </c>
      <c r="B46" s="42">
        <v>39294</v>
      </c>
      <c r="C46" s="38">
        <v>4614</v>
      </c>
      <c r="D46" s="35">
        <f t="shared" si="15"/>
        <v>20.880272465286875</v>
      </c>
      <c r="E46" s="38">
        <v>4126</v>
      </c>
      <c r="F46" s="35">
        <v>293.29000000000002</v>
      </c>
      <c r="G46" s="39">
        <f t="shared" si="12"/>
        <v>0.30501892325002555</v>
      </c>
      <c r="H46" s="32">
        <v>8.8000000000000007</v>
      </c>
      <c r="I46" s="32">
        <v>13.6</v>
      </c>
      <c r="J46" s="52">
        <v>15.313295104409871</v>
      </c>
      <c r="K46" s="32">
        <v>632.48199999999997</v>
      </c>
      <c r="L46" s="32">
        <f t="shared" si="13"/>
        <v>-5.8949385658724429</v>
      </c>
      <c r="M46" s="32">
        <v>159.679</v>
      </c>
      <c r="N46" s="32">
        <f t="shared" ref="N46" si="85">(M46/M34-1)*100</f>
        <v>-3.5382031703073635</v>
      </c>
      <c r="O46" s="32">
        <v>327287</v>
      </c>
      <c r="P46" s="32">
        <f t="shared" ref="P46" si="86">(O46/O34-1)*100</f>
        <v>3.0610959611545363</v>
      </c>
      <c r="Q46" s="32">
        <f>+'crack spread y Brent_WTI'!D250*100</f>
        <v>-34.732515413838193</v>
      </c>
      <c r="R46" s="32">
        <v>9.9</v>
      </c>
      <c r="S46" s="32">
        <f>+AVERAGE($R$18:R46)</f>
        <v>8.5448275862068961</v>
      </c>
      <c r="T46" s="32">
        <v>6.1909999999999998</v>
      </c>
      <c r="U46" s="32">
        <f t="shared" si="50"/>
        <v>-24.601144805748387</v>
      </c>
      <c r="V46" s="32">
        <v>77.05</v>
      </c>
      <c r="W46" s="32">
        <f t="shared" si="50"/>
        <v>2.5282767797737637</v>
      </c>
      <c r="X46" s="43" t="s">
        <v>33</v>
      </c>
      <c r="Z46" s="36">
        <f t="shared" si="69"/>
        <v>9.6266192477963664</v>
      </c>
      <c r="AA46" s="36">
        <f t="shared" si="70"/>
        <v>1.12183908045977</v>
      </c>
      <c r="AB46" s="36">
        <f t="shared" si="71"/>
        <v>5.5551724137931053</v>
      </c>
      <c r="AC46" s="36">
        <v>-2.2697627847561339</v>
      </c>
      <c r="AD46" s="36">
        <f t="shared" si="72"/>
        <v>-3.2736427139897848</v>
      </c>
      <c r="AE46" s="35">
        <f>+AVERAGE(N44:N46)*AVERAGE($G$15:G46)</f>
        <v>-1.0154885411629289</v>
      </c>
      <c r="AF46" s="35">
        <f t="shared" si="73"/>
        <v>-1.8149225090579331</v>
      </c>
      <c r="AG46" s="35">
        <f t="shared" si="74"/>
        <v>15.652932945762755</v>
      </c>
      <c r="AH46" s="35">
        <f t="shared" si="77"/>
        <v>3.5513313961754172</v>
      </c>
      <c r="AI46" s="35">
        <f t="shared" si="78"/>
        <v>-1.2314921837262978</v>
      </c>
      <c r="AJ46" s="35"/>
      <c r="BH46" s="41"/>
      <c r="BI46" s="41"/>
      <c r="BJ46" s="41"/>
      <c r="BK46" s="41"/>
      <c r="BL46" s="41"/>
      <c r="BM46" s="41"/>
      <c r="BN46" s="41"/>
    </row>
    <row r="47" spans="1:66">
      <c r="A47" s="32">
        <f t="shared" si="11"/>
        <v>2007</v>
      </c>
      <c r="B47" s="42">
        <v>39325</v>
      </c>
      <c r="C47" s="38">
        <v>4922</v>
      </c>
      <c r="D47" s="35">
        <f t="shared" si="15"/>
        <v>15.920866698068782</v>
      </c>
      <c r="E47" s="38">
        <v>4606</v>
      </c>
      <c r="F47" s="35">
        <v>293.29000000000002</v>
      </c>
      <c r="G47" s="39">
        <f t="shared" si="12"/>
        <v>0.31184152204302906</v>
      </c>
      <c r="H47" s="32">
        <v>8.8000000000000007</v>
      </c>
      <c r="I47" s="32">
        <v>12.1</v>
      </c>
      <c r="J47" s="52">
        <v>19.249919041372181</v>
      </c>
      <c r="K47" s="32">
        <v>655.96199999999999</v>
      </c>
      <c r="L47" s="32">
        <f t="shared" si="13"/>
        <v>-1.4700735562501843</v>
      </c>
      <c r="M47" s="32">
        <v>154.49700000000001</v>
      </c>
      <c r="N47" s="32">
        <f t="shared" ref="N47" si="87">(M47/M35-1)*100</f>
        <v>-7.6797590663822195</v>
      </c>
      <c r="O47" s="32">
        <v>312591</v>
      </c>
      <c r="P47" s="32">
        <f t="shared" ref="P47" si="88">(O47/O35-1)*100</f>
        <v>-1.2696968835574252</v>
      </c>
      <c r="Q47" s="32">
        <f>+'crack spread y Brent_WTI'!D251*100</f>
        <v>24.031991875079338</v>
      </c>
      <c r="R47" s="32">
        <v>9.9</v>
      </c>
      <c r="S47" s="32">
        <f>+AVERAGE($R$18:R47)</f>
        <v>8.59</v>
      </c>
      <c r="T47" s="32">
        <v>5.468</v>
      </c>
      <c r="U47" s="32">
        <f t="shared" si="50"/>
        <v>-9.589947089947092</v>
      </c>
      <c r="V47" s="32">
        <v>72.69</v>
      </c>
      <c r="W47" s="32">
        <f t="shared" si="50"/>
        <v>3.473309608540931</v>
      </c>
      <c r="X47" s="43" t="s">
        <v>33</v>
      </c>
      <c r="Z47" s="36">
        <f t="shared" si="69"/>
        <v>9.5069147176535473</v>
      </c>
      <c r="AA47" s="36">
        <f t="shared" si="70"/>
        <v>0.44333333333333336</v>
      </c>
      <c r="AB47" s="36">
        <f t="shared" si="71"/>
        <v>4.7433333333333341</v>
      </c>
      <c r="AC47" s="36">
        <v>0.21557914824893132</v>
      </c>
      <c r="AD47" s="36">
        <f t="shared" si="72"/>
        <v>-3.4459560675897918</v>
      </c>
      <c r="AE47" s="35">
        <f>+AVERAGE(N45:N47)*AVERAGE($G$15:G47)</f>
        <v>-1.728001926750893</v>
      </c>
      <c r="AF47" s="35">
        <f t="shared" si="73"/>
        <v>-1.8106468636147472</v>
      </c>
      <c r="AG47" s="35">
        <f t="shared" si="74"/>
        <v>4.6977046218637701</v>
      </c>
      <c r="AH47" s="35">
        <f t="shared" si="77"/>
        <v>-7.7436885611252348</v>
      </c>
      <c r="AI47" s="35">
        <f t="shared" si="78"/>
        <v>1.048277401736782</v>
      </c>
      <c r="AJ47" s="35"/>
      <c r="BH47" s="41"/>
      <c r="BI47" s="41"/>
      <c r="BJ47" s="41"/>
      <c r="BK47" s="41"/>
      <c r="BL47" s="41"/>
      <c r="BM47" s="41"/>
      <c r="BN47" s="41"/>
    </row>
    <row r="48" spans="1:66">
      <c r="A48" s="32">
        <f t="shared" si="11"/>
        <v>2007</v>
      </c>
      <c r="B48" s="42">
        <v>39355</v>
      </c>
      <c r="C48" s="38">
        <v>4828</v>
      </c>
      <c r="D48" s="35">
        <f t="shared" si="15"/>
        <v>19.268774703557323</v>
      </c>
      <c r="E48" s="38">
        <v>3963</v>
      </c>
      <c r="F48" s="35">
        <v>291.45999999999998</v>
      </c>
      <c r="G48" s="39">
        <f t="shared" si="12"/>
        <v>0.31919989020791878</v>
      </c>
      <c r="H48" s="32">
        <v>7.6</v>
      </c>
      <c r="I48" s="32">
        <v>10.5</v>
      </c>
      <c r="J48" s="52">
        <v>21.298395956056389</v>
      </c>
      <c r="K48" s="32">
        <v>663.274</v>
      </c>
      <c r="L48" s="32">
        <f t="shared" si="13"/>
        <v>-2.4152187026438621</v>
      </c>
      <c r="M48" s="32">
        <v>157.52500000000001</v>
      </c>
      <c r="N48" s="32">
        <f t="shared" ref="N48" si="89">(M48/M36-1)*100</f>
        <v>-4.6372249296243613</v>
      </c>
      <c r="O48" s="32">
        <v>304684</v>
      </c>
      <c r="P48" s="32">
        <f t="shared" ref="P48" si="90">(O48/O36-1)*100</f>
        <v>-2.3451847910743839</v>
      </c>
      <c r="Q48" s="32">
        <f>+'crack spread y Brent_WTI'!D252*100</f>
        <v>29.156954156954164</v>
      </c>
      <c r="R48" s="32">
        <v>8.4</v>
      </c>
      <c r="S48" s="32">
        <f>+AVERAGE($R$18:R48)</f>
        <v>8.5838709677419338</v>
      </c>
      <c r="T48" s="32">
        <v>6.87</v>
      </c>
      <c r="U48" s="32">
        <f t="shared" si="50"/>
        <v>22.241992882562279</v>
      </c>
      <c r="V48" s="32">
        <v>79.17</v>
      </c>
      <c r="W48" s="32">
        <f t="shared" si="50"/>
        <v>26.712548015364934</v>
      </c>
      <c r="X48" s="43" t="s">
        <v>33</v>
      </c>
      <c r="Z48" s="36">
        <f t="shared" si="69"/>
        <v>10.106100321229061</v>
      </c>
      <c r="AA48" s="36">
        <f t="shared" si="70"/>
        <v>-0.18387096774193346</v>
      </c>
      <c r="AB48" s="36">
        <f t="shared" si="71"/>
        <v>3.4827956989247344</v>
      </c>
      <c r="AC48" s="36">
        <v>2.5993051510699594</v>
      </c>
      <c r="AD48" s="36">
        <f t="shared" si="72"/>
        <v>-3.2600769415888298</v>
      </c>
      <c r="AE48" s="35">
        <f>+AVERAGE(N46:N48)*AVERAGE($G$15:G48)</f>
        <v>-1.7381253376445664</v>
      </c>
      <c r="AF48" s="35">
        <f t="shared" si="73"/>
        <v>0.1845952378257576</v>
      </c>
      <c r="AG48" s="35">
        <f t="shared" si="74"/>
        <v>6.1521435393984367</v>
      </c>
      <c r="AH48" s="35">
        <f t="shared" si="77"/>
        <v>-3.9830330043777331</v>
      </c>
      <c r="AI48" s="35">
        <f t="shared" si="78"/>
        <v>10.904711467893209</v>
      </c>
      <c r="AJ48" s="35"/>
      <c r="BH48" s="41"/>
      <c r="BI48" s="41"/>
      <c r="BJ48" s="41"/>
      <c r="BK48" s="41"/>
      <c r="BL48" s="41"/>
      <c r="BM48" s="41"/>
      <c r="BN48" s="41"/>
    </row>
    <row r="49" spans="1:66">
      <c r="A49" s="32">
        <f t="shared" si="11"/>
        <v>2007</v>
      </c>
      <c r="B49" s="42">
        <v>39386</v>
      </c>
      <c r="C49" s="38">
        <v>5581</v>
      </c>
      <c r="D49" s="35">
        <f t="shared" si="15"/>
        <v>32.754519505233112</v>
      </c>
      <c r="E49" s="38">
        <v>4400</v>
      </c>
      <c r="F49" s="35">
        <v>291.45999999999998</v>
      </c>
      <c r="G49" s="39">
        <f t="shared" si="12"/>
        <v>0.32785287861113016</v>
      </c>
      <c r="H49" s="32">
        <v>10.199999999999999</v>
      </c>
      <c r="I49" s="32">
        <v>12.7</v>
      </c>
      <c r="J49" s="52">
        <v>22.52986992119278</v>
      </c>
      <c r="K49" s="32">
        <v>658.56</v>
      </c>
      <c r="L49" s="32">
        <f t="shared" si="13"/>
        <v>-2.8189527833156092</v>
      </c>
      <c r="M49" s="32">
        <v>159.43799999999999</v>
      </c>
      <c r="N49" s="32">
        <f t="shared" ref="N49" si="91">(M49/M37-1)*100</f>
        <v>-3.1366759618714379</v>
      </c>
      <c r="O49" s="32">
        <v>295477</v>
      </c>
      <c r="P49" s="32">
        <f t="shared" ref="P49" si="92">(O49/O37-1)*100</f>
        <v>-7.0409020408548457</v>
      </c>
      <c r="Q49" s="32">
        <f>+'crack spread y Brent_WTI'!D253*100</f>
        <v>38.145231846019236</v>
      </c>
      <c r="R49" s="32">
        <v>8.4</v>
      </c>
      <c r="S49" s="32">
        <f>+AVERAGE($R$18:R49)</f>
        <v>8.5781249999999982</v>
      </c>
      <c r="T49" s="32">
        <v>8.33</v>
      </c>
      <c r="U49" s="32">
        <f t="shared" si="50"/>
        <v>10.56543668701886</v>
      </c>
      <c r="V49" s="32">
        <v>90.63</v>
      </c>
      <c r="W49" s="32">
        <f t="shared" si="50"/>
        <v>53.532102320853795</v>
      </c>
      <c r="X49" s="43" t="s">
        <v>33</v>
      </c>
      <c r="Z49" s="36">
        <f t="shared" si="69"/>
        <v>14.069928635619744</v>
      </c>
      <c r="AA49" s="36">
        <f t="shared" si="70"/>
        <v>0.28854166666666714</v>
      </c>
      <c r="AB49" s="36">
        <f t="shared" si="71"/>
        <v>3.1885416666666675</v>
      </c>
      <c r="AC49" s="36">
        <v>4.3912161448337841</v>
      </c>
      <c r="AD49" s="36">
        <f t="shared" si="72"/>
        <v>-2.2347483474032184</v>
      </c>
      <c r="AE49" s="35">
        <f>+AVERAGE(N47:N49)*AVERAGE($G$15:G49)</f>
        <v>-1.693957460293275</v>
      </c>
      <c r="AF49" s="35">
        <f t="shared" si="73"/>
        <v>3.5519279051622181</v>
      </c>
      <c r="AG49" s="35">
        <f t="shared" si="74"/>
        <v>30.444725959350915</v>
      </c>
      <c r="AH49" s="35">
        <f t="shared" si="77"/>
        <v>7.7391608265446825</v>
      </c>
      <c r="AI49" s="35">
        <f t="shared" si="78"/>
        <v>27.905986648253219</v>
      </c>
      <c r="AJ49" s="35"/>
      <c r="BH49" s="41"/>
      <c r="BI49" s="41"/>
      <c r="BJ49" s="41"/>
      <c r="BK49" s="41"/>
      <c r="BL49" s="41"/>
      <c r="BM49" s="41"/>
      <c r="BN49" s="41"/>
    </row>
    <row r="50" spans="1:66">
      <c r="A50" s="32">
        <f t="shared" si="11"/>
        <v>2007</v>
      </c>
      <c r="B50" s="42">
        <v>39416</v>
      </c>
      <c r="C50" s="38">
        <v>5424</v>
      </c>
      <c r="D50" s="35">
        <f t="shared" si="15"/>
        <v>31.970802919708021</v>
      </c>
      <c r="E50" s="38">
        <v>4384</v>
      </c>
      <c r="F50" s="35">
        <v>291.45999999999998</v>
      </c>
      <c r="G50" s="39">
        <f t="shared" si="12"/>
        <v>0.33629657585946615</v>
      </c>
      <c r="H50" s="32">
        <v>9.8000000000000007</v>
      </c>
      <c r="I50" s="32">
        <v>11</v>
      </c>
      <c r="J50" s="52">
        <v>20.624127612006443</v>
      </c>
      <c r="K50" s="32">
        <v>622.96500000000003</v>
      </c>
      <c r="L50" s="32">
        <f t="shared" si="13"/>
        <v>-0.69628092257221219</v>
      </c>
      <c r="M50" s="32">
        <v>159.41300000000001</v>
      </c>
      <c r="N50" s="32">
        <f t="shared" ref="N50" si="93">(M50/M38-1)*100</f>
        <v>-2.4406215384238816</v>
      </c>
      <c r="O50" s="32">
        <v>287895</v>
      </c>
      <c r="P50" s="32">
        <f t="shared" ref="P50" si="94">(O50/O38-1)*100</f>
        <v>-11.268946982352112</v>
      </c>
      <c r="Q50" s="32">
        <f>+'crack spread y Brent_WTI'!D254*100</f>
        <v>-5.5965430016863271</v>
      </c>
      <c r="R50" s="32">
        <v>8.4</v>
      </c>
      <c r="S50" s="32">
        <f>+AVERAGE($R$18:R50)</f>
        <v>8.5727272727272705</v>
      </c>
      <c r="T50" s="32">
        <v>7.3019999999999996</v>
      </c>
      <c r="U50" s="32">
        <f t="shared" si="50"/>
        <v>-17.435549525101766</v>
      </c>
      <c r="V50" s="32">
        <v>88.26</v>
      </c>
      <c r="W50" s="32">
        <f t="shared" si="50"/>
        <v>37.348272642390292</v>
      </c>
      <c r="X50" s="43" t="s">
        <v>33</v>
      </c>
      <c r="Z50" s="36">
        <f t="shared" si="69"/>
        <v>19.42530510343888</v>
      </c>
      <c r="AA50" s="36">
        <f t="shared" si="70"/>
        <v>0.62727272727272876</v>
      </c>
      <c r="AB50" s="36">
        <f t="shared" si="71"/>
        <v>2.8272727272727298</v>
      </c>
      <c r="AC50" s="36">
        <v>4.4906806249914588</v>
      </c>
      <c r="AD50" s="36">
        <f t="shared" si="72"/>
        <v>-1.9768174695105614</v>
      </c>
      <c r="AE50" s="35">
        <f>+AVERAGE(N48:N50)*AVERAGE($G$15:G50)</f>
        <v>-1.1203725452949209</v>
      </c>
      <c r="AF50" s="35">
        <f t="shared" si="73"/>
        <v>6.8850112714271141</v>
      </c>
      <c r="AG50" s="35">
        <f t="shared" si="74"/>
        <v>20.568547667095689</v>
      </c>
      <c r="AH50" s="35">
        <f t="shared" si="77"/>
        <v>5.1239600148264577</v>
      </c>
      <c r="AI50" s="35">
        <f t="shared" si="78"/>
        <v>39.197640992869673</v>
      </c>
      <c r="AJ50" s="35"/>
      <c r="BH50" s="41"/>
      <c r="BI50" s="41"/>
      <c r="BJ50" s="41"/>
      <c r="BK50" s="41"/>
      <c r="BL50" s="41"/>
      <c r="BM50" s="41"/>
      <c r="BN50" s="41"/>
    </row>
    <row r="51" spans="1:66">
      <c r="A51" s="32">
        <f t="shared" si="11"/>
        <v>2007</v>
      </c>
      <c r="B51" s="42">
        <v>39447</v>
      </c>
      <c r="C51" s="38">
        <v>5787</v>
      </c>
      <c r="D51" s="35">
        <f t="shared" si="15"/>
        <v>36.453666588068856</v>
      </c>
      <c r="E51" s="38">
        <v>3881</v>
      </c>
      <c r="F51" s="35">
        <v>316.38</v>
      </c>
      <c r="G51" s="39">
        <f t="shared" si="12"/>
        <v>0.31825020544914345</v>
      </c>
      <c r="H51" s="32">
        <v>7.8</v>
      </c>
      <c r="I51" s="32">
        <v>11</v>
      </c>
      <c r="J51" s="52">
        <v>19.78390788446449</v>
      </c>
      <c r="K51" s="32">
        <v>654.39700000000005</v>
      </c>
      <c r="L51" s="32">
        <f t="shared" si="13"/>
        <v>-1.1592394784857185</v>
      </c>
      <c r="M51" s="32">
        <v>159.57</v>
      </c>
      <c r="N51" s="32">
        <f t="shared" ref="N51" si="95">(M51/M39-1)*100</f>
        <v>-1.9798148569041718</v>
      </c>
      <c r="O51" s="32">
        <v>271865</v>
      </c>
      <c r="P51" s="32">
        <f t="shared" ref="P51" si="96">(O51/O39-1)*100</f>
        <v>-10.340381044723445</v>
      </c>
      <c r="Q51" s="32">
        <f>+'crack spread y Brent_WTI'!D255*100</f>
        <v>49.072929542645241</v>
      </c>
      <c r="R51" s="32">
        <v>9.3000000000000007</v>
      </c>
      <c r="S51" s="32">
        <f>+AVERAGE($R$18:R51)</f>
        <v>8.5941176470588214</v>
      </c>
      <c r="T51" s="32">
        <v>7.4829999999999997</v>
      </c>
      <c r="U51" s="32">
        <f t="shared" si="50"/>
        <v>18.796634386410528</v>
      </c>
      <c r="V51" s="32">
        <v>93.85</v>
      </c>
      <c r="W51" s="32">
        <f t="shared" si="50"/>
        <v>54.206375287545171</v>
      </c>
      <c r="X51" s="43" t="s">
        <v>33</v>
      </c>
      <c r="Z51" s="36">
        <f t="shared" si="69"/>
        <v>25.132212023944511</v>
      </c>
      <c r="AA51" s="36">
        <f t="shared" si="70"/>
        <v>0.67254901960784608</v>
      </c>
      <c r="AB51" s="36">
        <f t="shared" si="71"/>
        <v>2.9725490196078468</v>
      </c>
      <c r="AC51" s="36">
        <v>3.6169283103349663</v>
      </c>
      <c r="AD51" s="36">
        <f t="shared" si="72"/>
        <v>-1.5581577281245131</v>
      </c>
      <c r="AE51" s="35">
        <f>+AVERAGE(N49:N51)*AVERAGE($G$15:G51)</f>
        <v>-0.82816096686220841</v>
      </c>
      <c r="AF51" s="35">
        <f t="shared" si="73"/>
        <v>9.5500766893101332</v>
      </c>
      <c r="AG51" s="35">
        <f t="shared" si="74"/>
        <v>27.20720612899272</v>
      </c>
      <c r="AH51" s="35">
        <f t="shared" si="77"/>
        <v>3.9755071827758734</v>
      </c>
      <c r="AI51" s="35">
        <f t="shared" si="78"/>
        <v>48.362250083596422</v>
      </c>
      <c r="AJ51" s="35"/>
      <c r="BH51" s="41"/>
      <c r="BI51" s="41"/>
      <c r="BJ51" s="41"/>
      <c r="BK51" s="41"/>
      <c r="BL51" s="41"/>
      <c r="BM51" s="41"/>
      <c r="BN51" s="41"/>
    </row>
    <row r="52" spans="1:66">
      <c r="A52" s="32">
        <f t="shared" si="11"/>
        <v>2008</v>
      </c>
      <c r="B52" s="42">
        <v>39478</v>
      </c>
      <c r="C52" s="38">
        <v>5818</v>
      </c>
      <c r="D52" s="35">
        <f t="shared" si="15"/>
        <v>71.622418879056056</v>
      </c>
      <c r="E52" s="38">
        <v>4479</v>
      </c>
      <c r="F52" s="35">
        <v>316.38</v>
      </c>
      <c r="G52" s="39">
        <f t="shared" si="12"/>
        <v>0.33075415639420952</v>
      </c>
      <c r="H52" s="32">
        <v>10</v>
      </c>
      <c r="I52" s="32">
        <v>11.4</v>
      </c>
      <c r="J52" s="52">
        <v>20.956812978046507</v>
      </c>
      <c r="K52" s="32">
        <v>665.36300000000006</v>
      </c>
      <c r="L52" s="32">
        <f t="shared" si="13"/>
        <v>1.9149558634992792</v>
      </c>
      <c r="M52" s="32">
        <v>159.852</v>
      </c>
      <c r="N52" s="32">
        <f t="shared" ref="N52" si="97">(M52/M40-1)*100</f>
        <v>-1.9799976698695598</v>
      </c>
      <c r="O52" s="32">
        <v>275472</v>
      </c>
      <c r="P52" s="32">
        <f t="shared" ref="P52" si="98">(O52/O40-1)*100</f>
        <v>-10.47703851990992</v>
      </c>
      <c r="Q52" s="32">
        <f>+'crack spread y Brent_WTI'!D256*100</f>
        <v>8.5280898876404443</v>
      </c>
      <c r="R52" s="32">
        <v>9.3000000000000007</v>
      </c>
      <c r="S52" s="32">
        <f>+AVERAGE($R$18:R52)</f>
        <v>8.6142857142857121</v>
      </c>
      <c r="T52" s="32">
        <v>8.0739999999999998</v>
      </c>
      <c r="U52" s="32">
        <f t="shared" si="50"/>
        <v>5.3084648493543662</v>
      </c>
      <c r="V52" s="32">
        <v>92.21</v>
      </c>
      <c r="W52" s="32">
        <f t="shared" si="50"/>
        <v>60.644599303135884</v>
      </c>
      <c r="X52" s="43" t="s">
        <v>33</v>
      </c>
      <c r="Z52" s="36">
        <f t="shared" si="69"/>
        <v>38.068010414658595</v>
      </c>
      <c r="AA52" s="36">
        <f t="shared" si="70"/>
        <v>0.58571428571428896</v>
      </c>
      <c r="AB52" s="36">
        <f t="shared" si="71"/>
        <v>2.5190476190476208</v>
      </c>
      <c r="AC52" s="36">
        <v>2.8068753542280369</v>
      </c>
      <c r="AD52" s="36">
        <f t="shared" si="72"/>
        <v>1.9811820813782816E-2</v>
      </c>
      <c r="AE52" s="35">
        <f>+AVERAGE(N50:N52)*AVERAGE($G$15:G52)</f>
        <v>-0.70151602045022443</v>
      </c>
      <c r="AF52" s="35">
        <f t="shared" si="73"/>
        <v>10.695455515661825</v>
      </c>
      <c r="AG52" s="35">
        <f t="shared" si="74"/>
        <v>17.334825476199786</v>
      </c>
      <c r="AH52" s="35">
        <f t="shared" si="77"/>
        <v>2.2231832368877091</v>
      </c>
      <c r="AI52" s="35">
        <f t="shared" si="78"/>
        <v>50.733082411023787</v>
      </c>
      <c r="AJ52" s="35"/>
      <c r="BH52" s="41"/>
      <c r="BI52" s="41"/>
      <c r="BJ52" s="41"/>
      <c r="BK52" s="41"/>
      <c r="BL52" s="41"/>
      <c r="BM52" s="41"/>
      <c r="BN52" s="41"/>
    </row>
    <row r="53" spans="1:66">
      <c r="A53" s="32">
        <f t="shared" si="11"/>
        <v>2008</v>
      </c>
      <c r="B53" s="42">
        <v>39507</v>
      </c>
      <c r="C53" s="38">
        <v>5226</v>
      </c>
      <c r="D53" s="35">
        <f t="shared" si="15"/>
        <v>45.692779481460818</v>
      </c>
      <c r="E53" s="38">
        <v>4210</v>
      </c>
      <c r="F53" s="35">
        <v>316.38</v>
      </c>
      <c r="G53" s="39">
        <f t="shared" si="12"/>
        <v>0.34041974840381817</v>
      </c>
      <c r="H53" s="32">
        <v>8.9</v>
      </c>
      <c r="I53" s="32">
        <v>11.8</v>
      </c>
      <c r="J53" s="52">
        <v>23.020897918713711</v>
      </c>
      <c r="K53" s="32">
        <v>675.03200000000004</v>
      </c>
      <c r="L53" s="32">
        <f t="shared" si="13"/>
        <v>3.192076447181158</v>
      </c>
      <c r="M53" s="32">
        <v>161.67400000000001</v>
      </c>
      <c r="N53" s="32">
        <f t="shared" ref="N53" si="99">(M53/M41-1)*100</f>
        <v>-1.0120800602472335</v>
      </c>
      <c r="O53" s="32">
        <v>287785</v>
      </c>
      <c r="P53" s="32">
        <f t="shared" ref="P53" si="100">(O53/O41-1)*100</f>
        <v>-7.6780690301200716</v>
      </c>
      <c r="Q53" s="32">
        <f>+'crack spread y Brent_WTI'!D257*100</f>
        <v>-21.554271034039818</v>
      </c>
      <c r="R53" s="32">
        <v>9.3000000000000007</v>
      </c>
      <c r="S53" s="32">
        <f>+AVERAGE($R$18:R53)</f>
        <v>8.6333333333333329</v>
      </c>
      <c r="T53" s="32">
        <v>9.3659999999999997</v>
      </c>
      <c r="U53" s="32">
        <f t="shared" si="50"/>
        <v>28.301369863013704</v>
      </c>
      <c r="V53" s="32">
        <v>100.1</v>
      </c>
      <c r="W53" s="32">
        <f t="shared" si="50"/>
        <v>61.738568427855853</v>
      </c>
      <c r="X53" s="43" t="s">
        <v>33</v>
      </c>
      <c r="Z53" s="36">
        <f t="shared" si="69"/>
        <v>42.622954982861913</v>
      </c>
      <c r="AA53" s="36">
        <f t="shared" si="70"/>
        <v>0.2666666666666675</v>
      </c>
      <c r="AB53" s="36">
        <f t="shared" si="71"/>
        <v>2.7666666666666675</v>
      </c>
      <c r="AC53" s="36">
        <v>3.3082631632170134</v>
      </c>
      <c r="AD53" s="36">
        <f t="shared" si="72"/>
        <v>1.3159309440649063</v>
      </c>
      <c r="AE53" s="35">
        <f>+AVERAGE(N51:N53)*AVERAGE($G$15:G53)</f>
        <v>-0.54543473762479833</v>
      </c>
      <c r="AF53" s="35">
        <f t="shared" si="73"/>
        <v>9.4984961982511447</v>
      </c>
      <c r="AG53" s="35">
        <f t="shared" si="74"/>
        <v>12.015582798748625</v>
      </c>
      <c r="AH53" s="35">
        <f t="shared" si="77"/>
        <v>17.468823032926199</v>
      </c>
      <c r="AI53" s="35">
        <f t="shared" si="78"/>
        <v>58.863181006178969</v>
      </c>
      <c r="AJ53" s="35"/>
      <c r="BH53" s="41"/>
      <c r="BI53" s="41"/>
      <c r="BJ53" s="41"/>
      <c r="BK53" s="41"/>
      <c r="BL53" s="41"/>
      <c r="BM53" s="41"/>
      <c r="BN53" s="41"/>
    </row>
    <row r="54" spans="1:66">
      <c r="A54" s="32">
        <f t="shared" si="11"/>
        <v>2008</v>
      </c>
      <c r="B54" s="42">
        <v>39538</v>
      </c>
      <c r="C54" s="38">
        <v>4991</v>
      </c>
      <c r="D54" s="35">
        <f t="shared" si="15"/>
        <v>19.602204648933629</v>
      </c>
      <c r="E54" s="38">
        <v>4163</v>
      </c>
      <c r="F54" s="35">
        <v>327.41000000000003</v>
      </c>
      <c r="G54" s="39">
        <f t="shared" si="12"/>
        <v>0.33371308145749978</v>
      </c>
      <c r="H54" s="32">
        <v>2.4</v>
      </c>
      <c r="I54" s="32">
        <v>5.4</v>
      </c>
      <c r="J54" s="52">
        <v>27.027040227521624</v>
      </c>
      <c r="K54" s="32">
        <v>675.279</v>
      </c>
      <c r="L54" s="32">
        <f t="shared" si="13"/>
        <v>2.5552278519076488</v>
      </c>
      <c r="M54" s="32">
        <v>156.56299999999999</v>
      </c>
      <c r="N54" s="32">
        <f t="shared" ref="N54" si="101">(M54/M42-1)*100</f>
        <v>-4.7930919152300184</v>
      </c>
      <c r="O54" s="32">
        <v>301723</v>
      </c>
      <c r="P54" s="32">
        <f t="shared" ref="P54" si="102">(O54/O42-1)*100</f>
        <v>-4.3324550472911056</v>
      </c>
      <c r="Q54" s="32">
        <f>+'crack spread y Brent_WTI'!D258*100</f>
        <v>-29.765404026398979</v>
      </c>
      <c r="R54" s="32">
        <v>6.9</v>
      </c>
      <c r="S54" s="32">
        <f>+AVERAGE($R$18:R54)</f>
        <v>8.5864864864864838</v>
      </c>
      <c r="T54" s="32">
        <v>10.101000000000001</v>
      </c>
      <c r="U54" s="32">
        <f t="shared" si="50"/>
        <v>30.672703751617082</v>
      </c>
      <c r="V54" s="32">
        <v>100.3</v>
      </c>
      <c r="W54" s="32">
        <f t="shared" si="50"/>
        <v>47.283406754772408</v>
      </c>
      <c r="X54" s="43" t="s">
        <v>33</v>
      </c>
      <c r="Z54" s="36">
        <f t="shared" si="69"/>
        <v>37.052647849997015</v>
      </c>
      <c r="AA54" s="36">
        <f t="shared" si="70"/>
        <v>-1.4864864864864851</v>
      </c>
      <c r="AB54" s="36">
        <f t="shared" si="71"/>
        <v>0.94684684684684939</v>
      </c>
      <c r="AC54" s="36">
        <v>5.0638251260756171</v>
      </c>
      <c r="AD54" s="36">
        <f t="shared" si="72"/>
        <v>2.5540867208626952</v>
      </c>
      <c r="AE54" s="35">
        <f>+AVERAGE(N52:N54)*AVERAGE($G$15:G54)</f>
        <v>-0.85436005516971303</v>
      </c>
      <c r="AF54" s="35">
        <f t="shared" si="73"/>
        <v>7.4958541991070327</v>
      </c>
      <c r="AG54" s="35">
        <f t="shared" si="74"/>
        <v>-14.263861724266116</v>
      </c>
      <c r="AH54" s="35">
        <f t="shared" si="77"/>
        <v>21.427512821328381</v>
      </c>
      <c r="AI54" s="35">
        <f t="shared" si="78"/>
        <v>56.555524828588055</v>
      </c>
      <c r="AJ54" s="35"/>
      <c r="BH54" s="41"/>
      <c r="BI54" s="41"/>
      <c r="BJ54" s="41"/>
      <c r="BK54" s="41"/>
      <c r="BL54" s="41"/>
      <c r="BM54" s="41"/>
      <c r="BN54" s="41"/>
    </row>
    <row r="55" spans="1:66">
      <c r="A55" s="32">
        <f t="shared" si="11"/>
        <v>2008</v>
      </c>
      <c r="B55" s="42">
        <v>39568</v>
      </c>
      <c r="C55" s="38">
        <v>5846</v>
      </c>
      <c r="D55" s="35">
        <f t="shared" si="15"/>
        <v>35.985112816934176</v>
      </c>
      <c r="E55" s="38">
        <v>4930</v>
      </c>
      <c r="F55" s="35">
        <v>327.41000000000003</v>
      </c>
      <c r="G55" s="39">
        <f t="shared" si="12"/>
        <v>0.34414648300296263</v>
      </c>
      <c r="H55" s="32">
        <v>8.9</v>
      </c>
      <c r="I55" s="32">
        <v>9</v>
      </c>
      <c r="J55" s="52">
        <v>27.999179383467869</v>
      </c>
      <c r="K55" s="32">
        <v>672.17899999999997</v>
      </c>
      <c r="L55" s="32">
        <f t="shared" si="13"/>
        <v>0.79429344321784168</v>
      </c>
      <c r="M55" s="32">
        <v>153.16999999999999</v>
      </c>
      <c r="N55" s="32">
        <f t="shared" ref="N55" si="103">(M55/M43-1)*100</f>
        <v>-5.9839552170096955</v>
      </c>
      <c r="O55" s="32">
        <v>302429</v>
      </c>
      <c r="P55" s="32">
        <f t="shared" ref="P55" si="104">(O55/O43-1)*100</f>
        <v>-5.0362987804112187</v>
      </c>
      <c r="Q55" s="32">
        <f>+'crack spread y Brent_WTI'!D259*100</f>
        <v>-49.634551495016609</v>
      </c>
      <c r="R55" s="32">
        <v>6.9</v>
      </c>
      <c r="S55" s="32">
        <f>+AVERAGE($R$18:R55)</f>
        <v>8.5421052631578931</v>
      </c>
      <c r="T55" s="32">
        <v>10.843</v>
      </c>
      <c r="U55" s="32">
        <f t="shared" si="50"/>
        <v>37.899020730001268</v>
      </c>
      <c r="V55" s="32">
        <v>111.36</v>
      </c>
      <c r="W55" s="32">
        <f t="shared" si="50"/>
        <v>64.611973392461181</v>
      </c>
      <c r="X55" s="43" t="s">
        <v>33</v>
      </c>
      <c r="Z55" s="36">
        <f t="shared" si="69"/>
        <v>25.217927052618315</v>
      </c>
      <c r="AA55" s="36">
        <f t="shared" si="70"/>
        <v>-1.8087719298245588</v>
      </c>
      <c r="AB55" s="36">
        <f t="shared" si="71"/>
        <v>0.19122807017544119</v>
      </c>
      <c r="AC55" s="36">
        <v>6.7345125726724966</v>
      </c>
      <c r="AD55" s="36">
        <f t="shared" si="72"/>
        <v>2.1805325807688827</v>
      </c>
      <c r="AE55" s="35">
        <f>+AVERAGE(N53:N55)*AVERAGE($G$15:G55)</f>
        <v>-1.2951924260155188</v>
      </c>
      <c r="AF55" s="35">
        <f t="shared" si="73"/>
        <v>5.6822742859407986</v>
      </c>
      <c r="AG55" s="35">
        <f t="shared" si="74"/>
        <v>-33.651408851818466</v>
      </c>
      <c r="AH55" s="35">
        <f t="shared" si="77"/>
        <v>32.291031448210681</v>
      </c>
      <c r="AI55" s="35">
        <f t="shared" si="78"/>
        <v>57.877982858363147</v>
      </c>
      <c r="AJ55" s="35"/>
      <c r="BH55" s="41"/>
      <c r="BI55" s="41"/>
      <c r="BJ55" s="41"/>
      <c r="BK55" s="41"/>
      <c r="BL55" s="41"/>
      <c r="BM55" s="41"/>
      <c r="BN55" s="41"/>
    </row>
    <row r="56" spans="1:66">
      <c r="A56" s="32">
        <f t="shared" si="11"/>
        <v>2008</v>
      </c>
      <c r="B56" s="42">
        <v>39599</v>
      </c>
      <c r="C56" s="38">
        <v>6240</v>
      </c>
      <c r="D56" s="35">
        <f t="shared" si="15"/>
        <v>28.500823723228997</v>
      </c>
      <c r="E56" s="38">
        <v>5200</v>
      </c>
      <c r="F56" s="35">
        <v>327.41000000000003</v>
      </c>
      <c r="G56" s="39">
        <f t="shared" si="12"/>
        <v>0.35343758590146912</v>
      </c>
      <c r="H56" s="32">
        <v>4.4000000000000004</v>
      </c>
      <c r="I56" s="32">
        <v>5.8</v>
      </c>
      <c r="J56" s="52">
        <v>25.503049665173773</v>
      </c>
      <c r="K56" s="32">
        <v>547.59900000000005</v>
      </c>
      <c r="L56" s="32">
        <f t="shared" si="13"/>
        <v>-17.417715410310741</v>
      </c>
      <c r="M56" s="32">
        <v>152.40600000000001</v>
      </c>
      <c r="N56" s="32">
        <f t="shared" ref="N56" si="105">(M56/M44-1)*100</f>
        <v>-6.012148869908418</v>
      </c>
      <c r="O56" s="32">
        <v>289256</v>
      </c>
      <c r="P56" s="32">
        <f t="shared" ref="P56" si="106">(O56/O44-1)*100</f>
        <v>-11.001987606687713</v>
      </c>
      <c r="Q56" s="32">
        <f>+'crack spread y Brent_WTI'!D260*100</f>
        <v>-26.244645011021916</v>
      </c>
      <c r="R56" s="32">
        <v>6.9</v>
      </c>
      <c r="S56" s="32">
        <f>+AVERAGE($R$18:R56)</f>
        <v>8.4999999999999964</v>
      </c>
      <c r="T56" s="32">
        <v>11.702999999999999</v>
      </c>
      <c r="U56" s="32">
        <f t="shared" si="50"/>
        <v>47.485822306238191</v>
      </c>
      <c r="V56" s="32">
        <v>127.78</v>
      </c>
      <c r="W56" s="32">
        <f t="shared" si="50"/>
        <v>87.801293356848902</v>
      </c>
      <c r="X56" s="43" t="s">
        <v>33</v>
      </c>
      <c r="Z56" s="36">
        <f t="shared" si="69"/>
        <v>19.529380396365603</v>
      </c>
      <c r="AA56" s="36">
        <f t="shared" si="70"/>
        <v>-3.2666666666666631</v>
      </c>
      <c r="AB56" s="36">
        <f t="shared" si="71"/>
        <v>-1.7666666666666631</v>
      </c>
      <c r="AC56" s="36">
        <v>6.7801486897756362</v>
      </c>
      <c r="AD56" s="36">
        <f t="shared" si="72"/>
        <v>-4.6893980383950833</v>
      </c>
      <c r="AE56" s="35">
        <f>+AVERAGE(N54:N56)*AVERAGE($G$15:G56)</f>
        <v>-1.8476941356097041</v>
      </c>
      <c r="AF56" s="35">
        <f t="shared" si="73"/>
        <v>6.7902471447966795</v>
      </c>
      <c r="AG56" s="35">
        <f t="shared" si="74"/>
        <v>-35.214866844145838</v>
      </c>
      <c r="AH56" s="35">
        <f t="shared" si="77"/>
        <v>38.685848929285513</v>
      </c>
      <c r="AI56" s="35">
        <f t="shared" si="78"/>
        <v>66.565557834694161</v>
      </c>
      <c r="AJ56" s="35"/>
      <c r="BH56" s="41"/>
      <c r="BI56" s="41"/>
      <c r="BJ56" s="41"/>
      <c r="BK56" s="41"/>
      <c r="BL56" s="41"/>
      <c r="BM56" s="41"/>
      <c r="BN56" s="41"/>
    </row>
    <row r="57" spans="1:66">
      <c r="A57" s="32">
        <f t="shared" si="11"/>
        <v>2008</v>
      </c>
      <c r="B57" s="42">
        <v>39629</v>
      </c>
      <c r="C57" s="38">
        <v>5407</v>
      </c>
      <c r="D57" s="35">
        <f t="shared" si="15"/>
        <v>19.597434195974351</v>
      </c>
      <c r="E57" s="38">
        <v>5196</v>
      </c>
      <c r="F57" s="35">
        <v>389.04</v>
      </c>
      <c r="G57" s="39">
        <f t="shared" si="12"/>
        <v>0.30388134896154639</v>
      </c>
      <c r="H57" s="32">
        <v>3.2</v>
      </c>
      <c r="I57" s="32">
        <v>2.8</v>
      </c>
      <c r="J57" s="52">
        <v>25.193293626026964</v>
      </c>
      <c r="K57" s="32">
        <v>637.47900000000004</v>
      </c>
      <c r="L57" s="32">
        <f t="shared" si="13"/>
        <v>-2.6855104255874562</v>
      </c>
      <c r="M57" s="32">
        <v>147.065</v>
      </c>
      <c r="N57" s="32">
        <f t="shared" ref="N57" si="107">(M57/M45-1)*100</f>
        <v>-7.7638543940192095</v>
      </c>
      <c r="O57" s="32">
        <v>282258</v>
      </c>
      <c r="P57" s="32">
        <f t="shared" ref="P57" si="108">(O57/O45-1)*100</f>
        <v>-16.225024041030021</v>
      </c>
      <c r="Q57" s="32">
        <f>+'crack spread y Brent_WTI'!D261*100</f>
        <v>-38.610467361915802</v>
      </c>
      <c r="R57" s="32">
        <v>5.5</v>
      </c>
      <c r="S57" s="32">
        <f>+AVERAGE($R$18:R57)</f>
        <v>8.4249999999999972</v>
      </c>
      <c r="T57" s="32">
        <v>13.353</v>
      </c>
      <c r="U57" s="32">
        <f t="shared" si="50"/>
        <v>97.150450317436892</v>
      </c>
      <c r="V57" s="32">
        <v>139.83000000000001</v>
      </c>
      <c r="W57" s="32">
        <f t="shared" si="50"/>
        <v>95.812911356952839</v>
      </c>
      <c r="X57" s="43" t="s">
        <v>33</v>
      </c>
      <c r="Z57" s="36">
        <f t="shared" si="69"/>
        <v>19.602790245379182</v>
      </c>
      <c r="AA57" s="36">
        <f t="shared" si="70"/>
        <v>-2.9249999999999972</v>
      </c>
      <c r="AB57" s="36">
        <f t="shared" si="71"/>
        <v>-2.55833333333333</v>
      </c>
      <c r="AC57" s="36">
        <v>5.5316813368040307</v>
      </c>
      <c r="AD57" s="36">
        <f t="shared" si="72"/>
        <v>-6.4363107975601181</v>
      </c>
      <c r="AE57" s="35">
        <f>+AVERAGE(N55:N57)*AVERAGE($G$15:G57)</f>
        <v>-2.1706092166605311</v>
      </c>
      <c r="AF57" s="35">
        <f t="shared" si="73"/>
        <v>10.754436809376317</v>
      </c>
      <c r="AG57" s="35">
        <f t="shared" si="74"/>
        <v>-38.163221289318109</v>
      </c>
      <c r="AH57" s="35">
        <f t="shared" si="77"/>
        <v>60.845097784558789</v>
      </c>
      <c r="AI57" s="35">
        <f t="shared" si="78"/>
        <v>82.742059368754312</v>
      </c>
      <c r="AJ57" s="35"/>
      <c r="BH57" s="41"/>
      <c r="BI57" s="41"/>
      <c r="BJ57" s="41"/>
      <c r="BK57" s="41"/>
      <c r="BL57" s="41"/>
      <c r="BM57" s="41"/>
      <c r="BN57" s="41"/>
    </row>
    <row r="58" spans="1:66">
      <c r="A58" s="32">
        <f t="shared" si="11"/>
        <v>2008</v>
      </c>
      <c r="B58" s="42">
        <v>39660</v>
      </c>
      <c r="C58" s="38">
        <v>7011</v>
      </c>
      <c r="D58" s="35">
        <f t="shared" si="15"/>
        <v>51.950585175552668</v>
      </c>
      <c r="E58" s="38">
        <v>6047</v>
      </c>
      <c r="F58" s="35">
        <v>389.04</v>
      </c>
      <c r="G58" s="39">
        <f t="shared" si="12"/>
        <v>0.3149804647337035</v>
      </c>
      <c r="H58" s="32">
        <v>7.3</v>
      </c>
      <c r="I58" s="32">
        <v>6.5</v>
      </c>
      <c r="J58" s="52">
        <v>23.668750920667296</v>
      </c>
      <c r="K58" s="32">
        <v>670.66399999999999</v>
      </c>
      <c r="L58" s="32">
        <f t="shared" si="13"/>
        <v>6.0368516416277496</v>
      </c>
      <c r="M58" s="32">
        <v>147.92699999999999</v>
      </c>
      <c r="N58" s="32">
        <f t="shared" ref="N58" si="109">(M58/M46-1)*100</f>
        <v>-7.3597655295937532</v>
      </c>
      <c r="O58" s="32">
        <v>277865</v>
      </c>
      <c r="P58" s="32">
        <f t="shared" ref="P58" si="110">(O58/O46-1)*100</f>
        <v>-15.100508116729349</v>
      </c>
      <c r="Q58" s="32">
        <f>+'crack spread y Brent_WTI'!D262*100</f>
        <v>-1.3835877862595325</v>
      </c>
      <c r="R58" s="32">
        <v>5.5</v>
      </c>
      <c r="S58" s="32">
        <f>+AVERAGE($R$18:R58)</f>
        <v>8.3536585365853639</v>
      </c>
      <c r="T58" s="32">
        <v>9.1189999999999998</v>
      </c>
      <c r="U58" s="32">
        <f t="shared" si="50"/>
        <v>47.294459699563873</v>
      </c>
      <c r="V58" s="32">
        <v>123.98</v>
      </c>
      <c r="W58" s="32">
        <f t="shared" si="50"/>
        <v>60.908500973393906</v>
      </c>
      <c r="X58" s="43" t="s">
        <v>33</v>
      </c>
      <c r="Z58" s="36">
        <f t="shared" si="69"/>
        <v>24.995955828333308</v>
      </c>
      <c r="AA58" s="36">
        <f t="shared" si="70"/>
        <v>-3.3869918699186972</v>
      </c>
      <c r="AB58" s="36">
        <f t="shared" si="71"/>
        <v>-3.3203252032520307</v>
      </c>
      <c r="AC58" s="36">
        <v>3.5926883002726768</v>
      </c>
      <c r="AD58" s="36">
        <f t="shared" si="72"/>
        <v>-4.6887913980901494</v>
      </c>
      <c r="AE58" s="35">
        <f>+AVERAGE(N56:N58)*AVERAGE($G$15:G58)</f>
        <v>-2.3194081063261596</v>
      </c>
      <c r="AF58" s="35">
        <f t="shared" si="73"/>
        <v>14.109173254815694</v>
      </c>
      <c r="AG58" s="35">
        <f t="shared" si="74"/>
        <v>-22.079566719732423</v>
      </c>
      <c r="AH58" s="35">
        <f t="shared" si="77"/>
        <v>63.976910774412993</v>
      </c>
      <c r="AI58" s="35">
        <f t="shared" si="78"/>
        <v>81.507568562398546</v>
      </c>
      <c r="AJ58" s="35"/>
      <c r="BH58" s="41"/>
      <c r="BI58" s="41"/>
      <c r="BJ58" s="41"/>
      <c r="BK58" s="41"/>
      <c r="BL58" s="41"/>
      <c r="BM58" s="41"/>
      <c r="BN58" s="41"/>
    </row>
    <row r="59" spans="1:66">
      <c r="A59" s="32">
        <f t="shared" si="11"/>
        <v>2008</v>
      </c>
      <c r="B59" s="42">
        <v>39691</v>
      </c>
      <c r="C59" s="38">
        <v>7367</v>
      </c>
      <c r="D59" s="35">
        <f t="shared" si="15"/>
        <v>49.674928890694844</v>
      </c>
      <c r="E59" s="38">
        <v>5159</v>
      </c>
      <c r="F59" s="35">
        <v>389.04</v>
      </c>
      <c r="G59" s="39">
        <f t="shared" si="12"/>
        <v>0.32268661320172731</v>
      </c>
      <c r="H59" s="32">
        <v>3.7</v>
      </c>
      <c r="I59" s="32">
        <v>4.9000000000000004</v>
      </c>
      <c r="J59" s="52">
        <v>20.40653925805875</v>
      </c>
      <c r="K59" s="32">
        <v>684.64599999999996</v>
      </c>
      <c r="L59" s="32">
        <f t="shared" si="13"/>
        <v>4.3728142788759028</v>
      </c>
      <c r="M59" s="32">
        <v>141.69200000000001</v>
      </c>
      <c r="N59" s="32">
        <f t="shared" ref="N59" si="111">(M59/M47-1)*100</f>
        <v>-8.288186825634158</v>
      </c>
      <c r="O59" s="32">
        <v>286362</v>
      </c>
      <c r="P59" s="32">
        <f t="shared" ref="P59" si="112">(O59/O47-1)*100</f>
        <v>-8.390836588385465</v>
      </c>
      <c r="Q59" s="32">
        <f>+'crack spread y Brent_WTI'!D263*100</f>
        <v>-6.4073694984646874</v>
      </c>
      <c r="R59" s="32">
        <v>5.5</v>
      </c>
      <c r="S59" s="32">
        <f>+AVERAGE($R$18:R59)</f>
        <v>8.2857142857142829</v>
      </c>
      <c r="T59" s="32">
        <v>7.9429999999999996</v>
      </c>
      <c r="U59" s="32">
        <f t="shared" si="50"/>
        <v>45.263350402340883</v>
      </c>
      <c r="V59" s="32">
        <v>114.05</v>
      </c>
      <c r="W59" s="32">
        <f t="shared" si="50"/>
        <v>56.899160819920212</v>
      </c>
      <c r="X59" s="43" t="s">
        <v>33</v>
      </c>
      <c r="Z59" s="36">
        <f t="shared" si="69"/>
        <v>32.121935135026334</v>
      </c>
      <c r="AA59" s="36">
        <f t="shared" si="70"/>
        <v>-3.5523809523809495</v>
      </c>
      <c r="AB59" s="36">
        <f t="shared" si="71"/>
        <v>-3.5523809523809495</v>
      </c>
      <c r="AC59" s="36">
        <v>1.5127177634976725</v>
      </c>
      <c r="AD59" s="36">
        <f t="shared" si="72"/>
        <v>2.574718498305399</v>
      </c>
      <c r="AE59" s="35">
        <f>+AVERAGE(N57:N59)*AVERAGE($G$15:G59)</f>
        <v>-2.5680448978920722</v>
      </c>
      <c r="AF59" s="35">
        <f t="shared" si="73"/>
        <v>13.238789582048279</v>
      </c>
      <c r="AG59" s="35">
        <f t="shared" si="74"/>
        <v>-15.467141548880008</v>
      </c>
      <c r="AH59" s="35">
        <f t="shared" si="77"/>
        <v>63.236086806447219</v>
      </c>
      <c r="AI59" s="35">
        <f t="shared" si="78"/>
        <v>71.20685771675565</v>
      </c>
      <c r="AJ59" s="35"/>
      <c r="BH59" s="41"/>
      <c r="BI59" s="41"/>
      <c r="BJ59" s="41"/>
      <c r="BK59" s="41"/>
      <c r="BL59" s="41"/>
      <c r="BM59" s="41"/>
      <c r="BN59" s="41"/>
    </row>
    <row r="60" spans="1:66">
      <c r="A60" s="32">
        <f t="shared" si="11"/>
        <v>2008</v>
      </c>
      <c r="B60" s="42">
        <v>39721</v>
      </c>
      <c r="C60" s="38">
        <v>6919</v>
      </c>
      <c r="D60" s="35">
        <f t="shared" si="15"/>
        <v>43.309859154929576</v>
      </c>
      <c r="E60" s="38">
        <v>5311</v>
      </c>
      <c r="F60" s="35">
        <v>388.64</v>
      </c>
      <c r="G60" s="39">
        <f t="shared" si="12"/>
        <v>0.33186753808151503</v>
      </c>
      <c r="H60" s="32">
        <v>7</v>
      </c>
      <c r="I60" s="32">
        <v>6.8</v>
      </c>
      <c r="J60" s="52">
        <v>19.216605012065379</v>
      </c>
      <c r="K60" s="32">
        <v>684.56600000000003</v>
      </c>
      <c r="L60" s="32">
        <f t="shared" si="13"/>
        <v>3.2101363840584707</v>
      </c>
      <c r="M60" s="32">
        <v>134.44399999999999</v>
      </c>
      <c r="N60" s="32">
        <f t="shared" ref="N60" si="113">(M60/M48-1)*100</f>
        <v>-14.652277416283145</v>
      </c>
      <c r="O60" s="32">
        <v>276912</v>
      </c>
      <c r="P60" s="32">
        <f t="shared" ref="P60" si="114">(O60/O48-1)*100</f>
        <v>-9.1150175263551745</v>
      </c>
      <c r="Q60" s="32">
        <f>+'crack spread y Brent_WTI'!D264*100</f>
        <v>30.861783726876226</v>
      </c>
      <c r="R60" s="32">
        <v>6</v>
      </c>
      <c r="S60" s="32">
        <f>+AVERAGE($R$18:R60)</f>
        <v>8.2325581395348806</v>
      </c>
      <c r="T60" s="32">
        <v>7.4379999999999997</v>
      </c>
      <c r="U60" s="32">
        <f t="shared" si="50"/>
        <v>8.2678311499272183</v>
      </c>
      <c r="V60" s="32">
        <v>98.17</v>
      </c>
      <c r="W60" s="32">
        <f t="shared" si="50"/>
        <v>23.998989516230896</v>
      </c>
      <c r="X60" s="43" t="s">
        <v>33</v>
      </c>
      <c r="Z60" s="36">
        <f t="shared" si="69"/>
        <v>40.079232934190813</v>
      </c>
      <c r="AA60" s="36">
        <f t="shared" si="70"/>
        <v>-2.2325581395348806</v>
      </c>
      <c r="AB60" s="36">
        <f t="shared" si="71"/>
        <v>-2.1658914728682142</v>
      </c>
      <c r="AC60" s="36">
        <v>-0.88020087128874991</v>
      </c>
      <c r="AD60" s="36">
        <f t="shared" si="72"/>
        <v>4.539934101520708</v>
      </c>
      <c r="AE60" s="35">
        <f>+AVERAGE(N58:N60)*AVERAGE($G$15:G60)</f>
        <v>-3.3242512812156044</v>
      </c>
      <c r="AF60" s="35">
        <f t="shared" si="73"/>
        <v>10.868787410489995</v>
      </c>
      <c r="AG60" s="35">
        <f t="shared" si="74"/>
        <v>7.690275480717335</v>
      </c>
      <c r="AH60" s="35">
        <f t="shared" si="77"/>
        <v>33.608547083943989</v>
      </c>
      <c r="AI60" s="35">
        <f t="shared" si="78"/>
        <v>47.268883769848337</v>
      </c>
      <c r="AJ60" s="35"/>
      <c r="BH60" s="41"/>
      <c r="BI60" s="41"/>
      <c r="BJ60" s="41"/>
      <c r="BK60" s="41"/>
      <c r="BL60" s="41"/>
      <c r="BM60" s="41"/>
      <c r="BN60" s="41"/>
    </row>
    <row r="61" spans="1:66">
      <c r="A61" s="32">
        <f t="shared" si="11"/>
        <v>2008</v>
      </c>
      <c r="B61" s="42">
        <v>39752</v>
      </c>
      <c r="C61" s="38">
        <v>6061</v>
      </c>
      <c r="D61" s="35">
        <f t="shared" si="15"/>
        <v>8.6006092098190212</v>
      </c>
      <c r="E61" s="38">
        <v>5129</v>
      </c>
      <c r="F61" s="35">
        <v>388.64</v>
      </c>
      <c r="G61" s="39">
        <f t="shared" si="12"/>
        <v>0.33497838616714698</v>
      </c>
      <c r="H61" s="32">
        <v>1.5</v>
      </c>
      <c r="I61" s="32">
        <v>3.1</v>
      </c>
      <c r="J61" s="52">
        <v>18.129436191758298</v>
      </c>
      <c r="K61" s="32">
        <v>681.34699999999998</v>
      </c>
      <c r="L61" s="32">
        <f t="shared" si="13"/>
        <v>3.4601251214771755</v>
      </c>
      <c r="M61" s="32">
        <v>132.898</v>
      </c>
      <c r="N61" s="32">
        <f t="shared" ref="N61" si="115">(M61/M49-1)*100</f>
        <v>-16.645968965993053</v>
      </c>
      <c r="O61" s="32">
        <v>294444</v>
      </c>
      <c r="P61" s="32">
        <f t="shared" ref="P61" si="116">(O61/O49-1)*100</f>
        <v>-0.34960419931162612</v>
      </c>
      <c r="Q61" s="32">
        <f>+'crack spread y Brent_WTI'!D265*100</f>
        <v>-48.480050664977838</v>
      </c>
      <c r="R61" s="32">
        <v>6</v>
      </c>
      <c r="S61" s="32">
        <f>+AVERAGE($R$18:R61)</f>
        <v>8.1818181818181799</v>
      </c>
      <c r="T61" s="32">
        <v>6.7830000000000004</v>
      </c>
      <c r="U61" s="32">
        <f t="shared" si="50"/>
        <v>-18.571428571428573</v>
      </c>
      <c r="V61" s="32">
        <v>65.319999999999993</v>
      </c>
      <c r="W61" s="32">
        <f t="shared" si="50"/>
        <v>-27.926735076685429</v>
      </c>
      <c r="X61" s="43" t="s">
        <v>33</v>
      </c>
      <c r="Z61" s="36">
        <f t="shared" si="69"/>
        <v>25.679980903329636</v>
      </c>
      <c r="AA61" s="36">
        <f t="shared" si="70"/>
        <v>-4.1151515151515135</v>
      </c>
      <c r="AB61" s="36">
        <f t="shared" si="71"/>
        <v>-3.2484848484848472</v>
      </c>
      <c r="AC61" s="36">
        <v>-3.1776007427095543</v>
      </c>
      <c r="AD61" s="36">
        <f t="shared" si="72"/>
        <v>3.6810252614705163</v>
      </c>
      <c r="AE61" s="35">
        <f>+AVERAGE(N59:N61)*AVERAGE($G$15:G61)</f>
        <v>-4.3446862661006636</v>
      </c>
      <c r="AF61" s="35">
        <f t="shared" si="73"/>
        <v>5.951819438017421</v>
      </c>
      <c r="AG61" s="35">
        <f t="shared" si="74"/>
        <v>-8.0085454788554333</v>
      </c>
      <c r="AH61" s="35">
        <f t="shared" si="77"/>
        <v>11.653250993613176</v>
      </c>
      <c r="AI61" s="35">
        <f t="shared" si="78"/>
        <v>17.657138419821891</v>
      </c>
      <c r="AJ61" s="35"/>
      <c r="BH61" s="41"/>
      <c r="BI61" s="41"/>
      <c r="BJ61" s="41"/>
      <c r="BK61" s="41"/>
      <c r="BL61" s="41"/>
      <c r="BM61" s="41"/>
      <c r="BN61" s="41"/>
    </row>
    <row r="62" spans="1:66">
      <c r="A62" s="32">
        <f t="shared" si="11"/>
        <v>2008</v>
      </c>
      <c r="B62" s="42">
        <v>39782</v>
      </c>
      <c r="C62" s="38">
        <v>4903</v>
      </c>
      <c r="D62" s="35">
        <f t="shared" si="15"/>
        <v>-9.6054572271386469</v>
      </c>
      <c r="E62" s="38">
        <v>4182</v>
      </c>
      <c r="F62" s="35">
        <v>388.64</v>
      </c>
      <c r="G62" s="39">
        <f t="shared" si="12"/>
        <v>0.33311805269658296</v>
      </c>
      <c r="H62" s="32">
        <v>-3.2</v>
      </c>
      <c r="I62" s="32">
        <v>-0.1</v>
      </c>
      <c r="J62" s="52">
        <v>19.479478205403638</v>
      </c>
      <c r="K62" s="32">
        <v>682.59</v>
      </c>
      <c r="L62" s="32">
        <f t="shared" si="13"/>
        <v>9.5711637090366111</v>
      </c>
      <c r="M62" s="32">
        <v>127.244</v>
      </c>
      <c r="N62" s="32">
        <f t="shared" ref="N62" si="117">(M62/M50-1)*100</f>
        <v>-20.179659124412698</v>
      </c>
      <c r="O62" s="32">
        <v>302817</v>
      </c>
      <c r="P62" s="32">
        <f t="shared" ref="P62" si="118">(O62/O50-1)*100</f>
        <v>5.1831396863439849</v>
      </c>
      <c r="Q62" s="32">
        <f>+'crack spread y Brent_WTI'!D266*100</f>
        <v>-59.607011276096912</v>
      </c>
      <c r="R62" s="32">
        <v>6</v>
      </c>
      <c r="S62" s="32">
        <f>+AVERAGE($R$18:R62)</f>
        <v>8.1333333333333311</v>
      </c>
      <c r="T62" s="32">
        <v>6.51</v>
      </c>
      <c r="U62" s="32">
        <f t="shared" si="50"/>
        <v>-10.846343467543139</v>
      </c>
      <c r="V62" s="32">
        <v>53.49</v>
      </c>
      <c r="W62" s="32">
        <f t="shared" si="50"/>
        <v>-39.394969408565608</v>
      </c>
      <c r="X62" s="43" t="s">
        <v>33</v>
      </c>
      <c r="Z62" s="36">
        <f t="shared" si="69"/>
        <v>5.9683370458699869</v>
      </c>
      <c r="AA62" s="36">
        <f t="shared" si="70"/>
        <v>-6.3666666666666645</v>
      </c>
      <c r="AB62" s="36">
        <f t="shared" si="71"/>
        <v>-4.8666666666666636</v>
      </c>
      <c r="AC62" s="36">
        <v>-3.8258622721527971</v>
      </c>
      <c r="AD62" s="36">
        <f t="shared" si="72"/>
        <v>5.4138084048574191</v>
      </c>
      <c r="AE62" s="35">
        <f>+AVERAGE(N60:N62)*AVERAGE($G$15:G62)</f>
        <v>-5.6511786815973961</v>
      </c>
      <c r="AF62" s="35">
        <f t="shared" si="73"/>
        <v>1.427160679774272</v>
      </c>
      <c r="AG62" s="35">
        <f t="shared" si="74"/>
        <v>-25.741759404732843</v>
      </c>
      <c r="AH62" s="35">
        <f t="shared" si="77"/>
        <v>-7.0499802963481644</v>
      </c>
      <c r="AI62" s="35">
        <f t="shared" si="78"/>
        <v>-14.440904989673379</v>
      </c>
      <c r="AJ62" s="35"/>
      <c r="BH62" s="41"/>
      <c r="BI62" s="41"/>
      <c r="BJ62" s="41"/>
      <c r="BK62" s="41"/>
      <c r="BL62" s="41"/>
      <c r="BM62" s="41"/>
      <c r="BN62" s="41"/>
    </row>
    <row r="63" spans="1:66">
      <c r="A63" s="32">
        <f t="shared" si="11"/>
        <v>2008</v>
      </c>
      <c r="B63" s="42">
        <v>39813</v>
      </c>
      <c r="C63" s="38">
        <v>4231</v>
      </c>
      <c r="D63" s="35">
        <f t="shared" si="15"/>
        <v>-26.887852082253328</v>
      </c>
      <c r="E63" s="38">
        <v>3457</v>
      </c>
      <c r="F63" s="35">
        <v>351.04</v>
      </c>
      <c r="G63" s="39">
        <f t="shared" si="12"/>
        <v>0.36315804466727436</v>
      </c>
      <c r="H63" s="32">
        <v>-4.2</v>
      </c>
      <c r="I63" s="32">
        <v>-0.7</v>
      </c>
      <c r="J63" s="52">
        <v>18.792504043683476</v>
      </c>
      <c r="K63" s="32">
        <v>659.76099999999997</v>
      </c>
      <c r="L63" s="32">
        <f t="shared" si="13"/>
        <v>0.81968590931802421</v>
      </c>
      <c r="M63" s="32">
        <v>132.55199999999999</v>
      </c>
      <c r="N63" s="32">
        <f t="shared" ref="N63" si="119">(M63/M51-1)*100</f>
        <v>-16.931754089114492</v>
      </c>
      <c r="O63" s="32">
        <v>301142</v>
      </c>
      <c r="P63" s="32">
        <f t="shared" ref="P63" si="120">(O63/O51-1)*100</f>
        <v>10.768947823368213</v>
      </c>
      <c r="Q63" s="32">
        <f>+'crack spread y Brent_WTI'!D267*100</f>
        <v>-50.939745715865115</v>
      </c>
      <c r="R63" s="32">
        <v>-2</v>
      </c>
      <c r="S63" s="32">
        <f>+AVERAGE($R$18:R63)</f>
        <v>7.9130434782608674</v>
      </c>
      <c r="T63" s="32">
        <v>5.6219999999999999</v>
      </c>
      <c r="U63" s="32">
        <f t="shared" si="50"/>
        <v>-24.869704663904844</v>
      </c>
      <c r="V63" s="32">
        <v>45.59</v>
      </c>
      <c r="W63" s="32">
        <f t="shared" si="50"/>
        <v>-51.422482685135847</v>
      </c>
      <c r="X63" s="43" t="s">
        <v>33</v>
      </c>
      <c r="Z63" s="36">
        <f t="shared" si="69"/>
        <v>-17.210610178118522</v>
      </c>
      <c r="AA63" s="36">
        <f t="shared" si="70"/>
        <v>-9.8797101449275342</v>
      </c>
      <c r="AB63" s="36">
        <f t="shared" si="71"/>
        <v>-7.1463768115942008</v>
      </c>
      <c r="AC63" s="36">
        <v>-3.9907640510262361</v>
      </c>
      <c r="AD63" s="36">
        <f t="shared" si="72"/>
        <v>4.6169915799439378</v>
      </c>
      <c r="AE63" s="35">
        <f>+AVERAGE(N61:N63)*AVERAGE($G$15:G63)</f>
        <v>-5.9137852595458158</v>
      </c>
      <c r="AF63" s="35">
        <f t="shared" si="73"/>
        <v>-5.2008277701335244</v>
      </c>
      <c r="AG63" s="35">
        <f t="shared" si="74"/>
        <v>-53.008935885646622</v>
      </c>
      <c r="AH63" s="35">
        <f t="shared" si="77"/>
        <v>-18.095825567625521</v>
      </c>
      <c r="AI63" s="35">
        <f t="shared" si="78"/>
        <v>-39.581395723462293</v>
      </c>
      <c r="AJ63" s="35"/>
      <c r="BH63" s="41"/>
      <c r="BI63" s="41"/>
      <c r="BJ63" s="41"/>
      <c r="BK63" s="41"/>
      <c r="BL63" s="41"/>
      <c r="BM63" s="41"/>
      <c r="BN63" s="41"/>
    </row>
    <row r="64" spans="1:66">
      <c r="A64" s="32">
        <f t="shared" si="11"/>
        <v>2009</v>
      </c>
      <c r="B64" s="42">
        <v>39844</v>
      </c>
      <c r="C64" s="38">
        <v>3715</v>
      </c>
      <c r="D64" s="35">
        <f t="shared" si="15"/>
        <v>-36.146442076314891</v>
      </c>
      <c r="E64" s="38">
        <v>2760</v>
      </c>
      <c r="F64" s="35">
        <v>351.04</v>
      </c>
      <c r="G64" s="39">
        <f t="shared" si="12"/>
        <v>0.35227039653600728</v>
      </c>
      <c r="H64" s="32">
        <v>-7.5</v>
      </c>
      <c r="I64" s="32">
        <v>-3.6</v>
      </c>
      <c r="J64" s="52">
        <v>17.692639253034052</v>
      </c>
      <c r="K64" s="32">
        <v>639.73099999999999</v>
      </c>
      <c r="L64" s="32">
        <f t="shared" si="13"/>
        <v>-3.8523332376462216</v>
      </c>
      <c r="M64" s="32">
        <v>130.39699999999999</v>
      </c>
      <c r="N64" s="32">
        <f t="shared" ref="N64" si="121">(M64/M52-1)*100</f>
        <v>-18.426419437980137</v>
      </c>
      <c r="O64" s="32">
        <v>327868</v>
      </c>
      <c r="P64" s="32">
        <f t="shared" ref="P64" si="122">(O64/O52-1)*100</f>
        <v>19.020444909101464</v>
      </c>
      <c r="Q64" s="32">
        <f>+'crack spread y Brent_WTI'!D268*100</f>
        <v>44.11429754632983</v>
      </c>
      <c r="R64" s="32">
        <v>-2</v>
      </c>
      <c r="S64" s="32">
        <f>+AVERAGE($R$18:R64)</f>
        <v>7.7021276595744661</v>
      </c>
      <c r="T64" s="32">
        <v>4.4169999999999998</v>
      </c>
      <c r="U64" s="32">
        <f t="shared" si="50"/>
        <v>-45.293534803071587</v>
      </c>
      <c r="V64" s="32">
        <v>45.88</v>
      </c>
      <c r="W64" s="32">
        <f t="shared" si="50"/>
        <v>-50.244008242056168</v>
      </c>
      <c r="X64" s="43" t="s">
        <v>33</v>
      </c>
      <c r="Z64" s="36">
        <f t="shared" si="69"/>
        <v>-31.915378121476753</v>
      </c>
      <c r="AA64" s="36">
        <f t="shared" si="70"/>
        <v>-12.668794326241134</v>
      </c>
      <c r="AB64" s="36">
        <f t="shared" si="71"/>
        <v>-9.1687943262411338</v>
      </c>
      <c r="AC64" s="36">
        <v>-4.3289329092762756</v>
      </c>
      <c r="AD64" s="36">
        <f t="shared" si="72"/>
        <v>2.1795054602361383</v>
      </c>
      <c r="AE64" s="35">
        <f>+AVERAGE(N62:N64)*AVERAGE($G$15:G64)</f>
        <v>-6.117886370404892</v>
      </c>
      <c r="AF64" s="35">
        <f t="shared" si="73"/>
        <v>-11.657510806271221</v>
      </c>
      <c r="AG64" s="35">
        <f t="shared" si="74"/>
        <v>-22.144153148544063</v>
      </c>
      <c r="AH64" s="35">
        <f t="shared" si="77"/>
        <v>-27.003194311506522</v>
      </c>
      <c r="AI64" s="35">
        <f t="shared" si="78"/>
        <v>-47.020486778585877</v>
      </c>
      <c r="AJ64" s="35"/>
      <c r="BH64" s="41"/>
      <c r="BI64" s="41"/>
      <c r="BJ64" s="41"/>
      <c r="BK64" s="41"/>
      <c r="BL64" s="41"/>
      <c r="BM64" s="41"/>
      <c r="BN64" s="41"/>
    </row>
    <row r="65" spans="1:70">
      <c r="A65" s="32">
        <f t="shared" si="11"/>
        <v>2009</v>
      </c>
      <c r="B65" s="42">
        <v>39872</v>
      </c>
      <c r="C65" s="38">
        <v>3945</v>
      </c>
      <c r="D65" s="35">
        <f t="shared" si="15"/>
        <v>-24.51205510907003</v>
      </c>
      <c r="E65" s="38">
        <v>2663</v>
      </c>
      <c r="F65" s="35">
        <v>351.04</v>
      </c>
      <c r="G65" s="39">
        <f t="shared" si="12"/>
        <v>0.34421433454876937</v>
      </c>
      <c r="H65" s="32">
        <v>-6.5</v>
      </c>
      <c r="I65" s="32">
        <v>-2.6</v>
      </c>
      <c r="J65" s="52">
        <v>14.867086451736068</v>
      </c>
      <c r="K65" s="32">
        <v>653.34299999999996</v>
      </c>
      <c r="L65" s="32">
        <f t="shared" si="13"/>
        <v>-3.2130328636272187</v>
      </c>
      <c r="M65" s="32">
        <v>131.852</v>
      </c>
      <c r="N65" s="32">
        <f t="shared" ref="N65" si="123">(M65/M53-1)*100</f>
        <v>-18.445761223202251</v>
      </c>
      <c r="O65" s="32">
        <v>332309</v>
      </c>
      <c r="P65" s="32">
        <f t="shared" ref="P65" si="124">(O65/O53-1)*100</f>
        <v>15.471271956495292</v>
      </c>
      <c r="Q65" s="32">
        <f>+'crack spread y Brent_WTI'!D269*100</f>
        <v>-6.5416734894383595</v>
      </c>
      <c r="R65" s="32">
        <v>-2</v>
      </c>
      <c r="S65" s="32">
        <f>+AVERAGE($R$18:R65)</f>
        <v>7.4999999999999973</v>
      </c>
      <c r="T65" s="32">
        <v>4.1980000000000004</v>
      </c>
      <c r="U65" s="32">
        <f t="shared" si="50"/>
        <v>-55.178304505658758</v>
      </c>
      <c r="V65" s="32">
        <v>46.35</v>
      </c>
      <c r="W65" s="32">
        <f t="shared" si="50"/>
        <v>-53.696303696303694</v>
      </c>
      <c r="X65" s="43" t="s">
        <v>33</v>
      </c>
      <c r="Z65" s="36">
        <f t="shared" si="69"/>
        <v>-36.682116422546081</v>
      </c>
      <c r="AA65" s="36">
        <f t="shared" si="70"/>
        <v>-13.566666666666663</v>
      </c>
      <c r="AB65" s="36">
        <f t="shared" si="71"/>
        <v>-9.7999999999999972</v>
      </c>
      <c r="AC65" s="36">
        <v>-6.1816778938455741</v>
      </c>
      <c r="AD65" s="36">
        <f t="shared" si="72"/>
        <v>-2.0818933973184719</v>
      </c>
      <c r="AE65" s="35">
        <f>+AVERAGE(N63:N65)*AVERAGE($G$15:G65)</f>
        <v>-5.931718088161257</v>
      </c>
      <c r="AF65" s="35">
        <f t="shared" si="73"/>
        <v>-15.08688822965499</v>
      </c>
      <c r="AG65" s="35">
        <f t="shared" si="74"/>
        <v>-4.4557072196578815</v>
      </c>
      <c r="AH65" s="35">
        <f t="shared" si="77"/>
        <v>-41.780514657545062</v>
      </c>
      <c r="AI65" s="35">
        <f t="shared" si="78"/>
        <v>-51.787598207831905</v>
      </c>
      <c r="AJ65" s="35"/>
      <c r="BH65" s="41"/>
      <c r="BI65" s="41"/>
      <c r="BJ65" s="41"/>
      <c r="BK65" s="41"/>
      <c r="BL65" s="41"/>
      <c r="BM65" s="41"/>
      <c r="BN65" s="41"/>
    </row>
    <row r="66" spans="1:70">
      <c r="A66" s="32">
        <f t="shared" si="11"/>
        <v>2009</v>
      </c>
      <c r="B66" s="42">
        <v>39903</v>
      </c>
      <c r="C66" s="38">
        <v>4264</v>
      </c>
      <c r="D66" s="35">
        <f t="shared" si="15"/>
        <v>-14.56621919455019</v>
      </c>
      <c r="E66" s="38">
        <v>2888</v>
      </c>
      <c r="F66" s="35">
        <v>313.91000000000003</v>
      </c>
      <c r="G66" s="39">
        <f t="shared" si="12"/>
        <v>0.37855117708897457</v>
      </c>
      <c r="H66" s="32">
        <v>-4.7</v>
      </c>
      <c r="I66" s="32">
        <v>0.4</v>
      </c>
      <c r="J66" s="52">
        <v>12.778842934547981</v>
      </c>
      <c r="K66" s="32">
        <v>649.899</v>
      </c>
      <c r="L66" s="32">
        <f t="shared" si="13"/>
        <v>-3.7584465087763697</v>
      </c>
      <c r="M66" s="32">
        <v>137.68899999999999</v>
      </c>
      <c r="N66" s="32">
        <f t="shared" ref="N66" si="125">(M66/M54-1)*100</f>
        <v>-12.055211001322153</v>
      </c>
      <c r="O66" s="32">
        <v>340912</v>
      </c>
      <c r="P66" s="32">
        <f t="shared" ref="P66" si="126">(O66/O54-1)*100</f>
        <v>12.988403270549487</v>
      </c>
      <c r="Q66" s="32">
        <f>+'crack spread y Brent_WTI'!D270*100</f>
        <v>-26.666140240050527</v>
      </c>
      <c r="R66" s="32">
        <v>-6.2</v>
      </c>
      <c r="S66" s="32">
        <f>+AVERAGE($R$18:R66)</f>
        <v>7.2204081632653043</v>
      </c>
      <c r="T66" s="32">
        <v>3.7759999999999998</v>
      </c>
      <c r="U66" s="32">
        <f t="shared" si="50"/>
        <v>-62.617562617562619</v>
      </c>
      <c r="V66" s="32">
        <v>49.23</v>
      </c>
      <c r="W66" s="32">
        <f t="shared" si="50"/>
        <v>-50.917248255234291</v>
      </c>
      <c r="X66" s="43" t="s">
        <v>33</v>
      </c>
      <c r="Z66" s="36">
        <f t="shared" si="69"/>
        <v>-32.295313623243672</v>
      </c>
      <c r="AA66" s="36">
        <f t="shared" si="70"/>
        <v>-13.453741496598639</v>
      </c>
      <c r="AB66" s="36">
        <f t="shared" si="71"/>
        <v>-9.1537414965986379</v>
      </c>
      <c r="AC66" s="36">
        <v>-8.4285048549595931</v>
      </c>
      <c r="AD66" s="36">
        <f t="shared" si="72"/>
        <v>-3.60793753668327</v>
      </c>
      <c r="AE66" s="35">
        <f>+AVERAGE(N64:N66)*AVERAGE($G$15:G66)</f>
        <v>-5.4090893545052561</v>
      </c>
      <c r="AF66" s="35">
        <f t="shared" si="73"/>
        <v>-15.826706712048747</v>
      </c>
      <c r="AG66" s="35">
        <f t="shared" si="74"/>
        <v>3.6354946056136477</v>
      </c>
      <c r="AH66" s="35">
        <f t="shared" si="77"/>
        <v>-54.363133975430991</v>
      </c>
      <c r="AI66" s="35">
        <f t="shared" si="78"/>
        <v>-51.619186731198049</v>
      </c>
      <c r="AJ66" s="35"/>
      <c r="BH66" s="41"/>
      <c r="BI66" s="41"/>
      <c r="BJ66" s="41"/>
      <c r="BK66" s="41"/>
      <c r="BL66" s="41"/>
      <c r="BM66" s="41"/>
      <c r="BN66" s="41"/>
    </row>
    <row r="67" spans="1:70">
      <c r="A67" s="32">
        <f t="shared" si="11"/>
        <v>2009</v>
      </c>
      <c r="B67" s="42">
        <v>39933</v>
      </c>
      <c r="C67" s="38">
        <v>5052</v>
      </c>
      <c r="D67" s="35">
        <f t="shared" si="15"/>
        <v>-13.581936366746493</v>
      </c>
      <c r="E67" s="38">
        <v>2777</v>
      </c>
      <c r="F67" s="35">
        <v>313.91000000000003</v>
      </c>
      <c r="G67" s="39">
        <f t="shared" si="12"/>
        <v>0.36916313593068079</v>
      </c>
      <c r="H67" s="32">
        <v>-11.9</v>
      </c>
      <c r="I67" s="32">
        <v>-2.5</v>
      </c>
      <c r="J67" s="52">
        <v>11.378125556214771</v>
      </c>
      <c r="K67" s="32">
        <v>647.19799999999998</v>
      </c>
      <c r="L67" s="32">
        <f t="shared" si="13"/>
        <v>-3.7164207748233702</v>
      </c>
      <c r="M67" s="32">
        <v>138.16300000000001</v>
      </c>
      <c r="N67" s="32">
        <f t="shared" ref="N67" si="127">(M67/M55-1)*100</f>
        <v>-9.7976104981393082</v>
      </c>
      <c r="O67" s="32">
        <v>355909</v>
      </c>
      <c r="P67" s="32">
        <f t="shared" ref="P67" si="128">(O67/O55-1)*100</f>
        <v>17.68348934791306</v>
      </c>
      <c r="Q67" s="32">
        <f>+'crack spread y Brent_WTI'!D271*100</f>
        <v>-28.776385224274403</v>
      </c>
      <c r="R67" s="32">
        <v>-6.2</v>
      </c>
      <c r="S67" s="32">
        <f>+AVERAGE($R$18:R67)</f>
        <v>6.9519999999999982</v>
      </c>
      <c r="T67" s="32">
        <v>3.3730000000000002</v>
      </c>
      <c r="U67" s="32">
        <f t="shared" si="50"/>
        <v>-68.892372959513054</v>
      </c>
      <c r="V67" s="32">
        <v>50.8</v>
      </c>
      <c r="W67" s="32">
        <f t="shared" si="50"/>
        <v>-54.382183908045981</v>
      </c>
      <c r="X67" s="43" t="s">
        <v>33</v>
      </c>
      <c r="Z67" s="36">
        <f t="shared" si="69"/>
        <v>-24.505403556788902</v>
      </c>
      <c r="AA67" s="36">
        <f t="shared" si="70"/>
        <v>-14.651999999999997</v>
      </c>
      <c r="AB67" s="36">
        <f t="shared" si="71"/>
        <v>-8.5186666666666646</v>
      </c>
      <c r="AC67" s="36">
        <v>-10.688074467630697</v>
      </c>
      <c r="AD67" s="36">
        <f t="shared" si="72"/>
        <v>-3.5626333824089862</v>
      </c>
      <c r="AE67" s="35">
        <f>+AVERAGE(N65:N67)*AVERAGE($G$15:G67)</f>
        <v>-4.4646503432785138</v>
      </c>
      <c r="AF67" s="35">
        <f t="shared" si="73"/>
        <v>-15.381054858319279</v>
      </c>
      <c r="AG67" s="35">
        <f t="shared" si="74"/>
        <v>-20.661399651254431</v>
      </c>
      <c r="AH67" s="35">
        <f t="shared" si="77"/>
        <v>-62.229413360911472</v>
      </c>
      <c r="AI67" s="35">
        <f t="shared" si="78"/>
        <v>-52.99857861986132</v>
      </c>
      <c r="AJ67" s="35"/>
      <c r="BH67" s="41"/>
      <c r="BI67" s="41"/>
      <c r="BJ67" s="41"/>
      <c r="BK67" s="41"/>
      <c r="BL67" s="41"/>
      <c r="BM67" s="41"/>
      <c r="BN67" s="41"/>
    </row>
    <row r="68" spans="1:70">
      <c r="A68" s="32">
        <f t="shared" si="11"/>
        <v>2009</v>
      </c>
      <c r="B68" s="42">
        <v>39964</v>
      </c>
      <c r="C68" s="38">
        <v>5203</v>
      </c>
      <c r="D68" s="35">
        <f t="shared" si="15"/>
        <v>-16.618589743589741</v>
      </c>
      <c r="E68" s="38">
        <v>2660</v>
      </c>
      <c r="F68" s="35">
        <v>313.91000000000003</v>
      </c>
      <c r="G68" s="39">
        <f t="shared" si="12"/>
        <v>0.35776815010671847</v>
      </c>
      <c r="H68" s="32">
        <v>-13.7</v>
      </c>
      <c r="I68" s="32">
        <v>-3.8</v>
      </c>
      <c r="J68" s="52">
        <v>12.12911100902015</v>
      </c>
      <c r="K68" s="32">
        <v>643.55100000000004</v>
      </c>
      <c r="L68" s="32">
        <f t="shared" si="13"/>
        <v>17.522311034169171</v>
      </c>
      <c r="M68" s="32">
        <v>146.88300000000001</v>
      </c>
      <c r="N68" s="32">
        <f t="shared" ref="N68" si="129">(M68/M56-1)*100</f>
        <v>-3.6238730758631488</v>
      </c>
      <c r="O68" s="32">
        <v>347582</v>
      </c>
      <c r="P68" s="32">
        <f t="shared" ref="P68" si="130">(O68/O56-1)*100</f>
        <v>20.164145255413878</v>
      </c>
      <c r="Q68" s="32">
        <f>+'crack spread y Brent_WTI'!D272*100</f>
        <v>-42.226357638301479</v>
      </c>
      <c r="R68" s="32">
        <v>-6.2</v>
      </c>
      <c r="S68" s="32">
        <f>+AVERAGE($R$18:R68)</f>
        <v>6.694117647058822</v>
      </c>
      <c r="T68" s="32">
        <v>3.835</v>
      </c>
      <c r="U68" s="32">
        <f t="shared" si="50"/>
        <v>-67.230624626164229</v>
      </c>
      <c r="V68" s="32">
        <v>65.52</v>
      </c>
      <c r="W68" s="32">
        <f t="shared" si="50"/>
        <v>-48.724370010956328</v>
      </c>
      <c r="X68" s="43" t="s">
        <v>33</v>
      </c>
      <c r="Z68" s="36">
        <f t="shared" si="69"/>
        <v>-21.616366082020964</v>
      </c>
      <c r="AA68" s="36">
        <f t="shared" si="70"/>
        <v>-16.794117647058822</v>
      </c>
      <c r="AB68" s="36">
        <f t="shared" si="71"/>
        <v>-8.6607843137254896</v>
      </c>
      <c r="AC68" s="36">
        <v>-11.782624995294919</v>
      </c>
      <c r="AD68" s="36">
        <f t="shared" si="72"/>
        <v>3.3491479168564773</v>
      </c>
      <c r="AE68" s="35">
        <f>+AVERAGE(N66:N68)*AVERAGE($G$15:G68)</f>
        <v>-2.8265388059479806</v>
      </c>
      <c r="AF68" s="35">
        <f t="shared" si="73"/>
        <v>-16.945345957958807</v>
      </c>
      <c r="AG68" s="35">
        <f t="shared" si="74"/>
        <v>-32.556294367542137</v>
      </c>
      <c r="AH68" s="35">
        <f t="shared" si="77"/>
        <v>-66.246853401079974</v>
      </c>
      <c r="AI68" s="35">
        <f t="shared" si="78"/>
        <v>-51.341267391412202</v>
      </c>
      <c r="AJ68" s="35"/>
      <c r="BH68" s="41"/>
      <c r="BI68" s="41"/>
      <c r="BJ68" s="41"/>
      <c r="BK68" s="41"/>
      <c r="BL68" s="41"/>
      <c r="BM68" s="41"/>
      <c r="BN68" s="41"/>
    </row>
    <row r="69" spans="1:70">
      <c r="A69" s="32">
        <f t="shared" ref="A69:A132" si="131">+YEAR(B69)</f>
        <v>2009</v>
      </c>
      <c r="B69" s="42">
        <v>39994</v>
      </c>
      <c r="C69" s="38">
        <v>5211</v>
      </c>
      <c r="D69" s="35">
        <f t="shared" si="15"/>
        <v>-3.6249306454595898</v>
      </c>
      <c r="E69" s="38">
        <v>3619</v>
      </c>
      <c r="F69" s="35">
        <v>335.73</v>
      </c>
      <c r="G69" s="39">
        <f t="shared" si="12"/>
        <v>0.32923480177523606</v>
      </c>
      <c r="H69" s="32">
        <v>-8</v>
      </c>
      <c r="I69" s="32">
        <v>1.4</v>
      </c>
      <c r="J69" s="52">
        <v>9.8558117834952821</v>
      </c>
      <c r="K69" s="32">
        <v>628.17999999999995</v>
      </c>
      <c r="L69" s="32">
        <f t="shared" si="13"/>
        <v>-1.4587147184456417</v>
      </c>
      <c r="M69" s="32">
        <v>148.79</v>
      </c>
      <c r="N69" s="32">
        <f t="shared" ref="N69" si="132">(M69/M57-1)*100</f>
        <v>1.1729507360690894</v>
      </c>
      <c r="O69" s="32">
        <v>331784</v>
      </c>
      <c r="P69" s="32">
        <f t="shared" ref="P69" si="133">(O69/O57-1)*100</f>
        <v>17.546358296310459</v>
      </c>
      <c r="Q69" s="32">
        <f>+'crack spread y Brent_WTI'!D273*100</f>
        <v>-33.98348407392843</v>
      </c>
      <c r="R69" s="32">
        <v>-11.3</v>
      </c>
      <c r="S69" s="32">
        <f>+AVERAGE($R$18:R69)</f>
        <v>6.3480769230769214</v>
      </c>
      <c r="T69" s="32">
        <v>3.835</v>
      </c>
      <c r="U69" s="32">
        <f t="shared" si="50"/>
        <v>-71.279862203250204</v>
      </c>
      <c r="V69" s="32">
        <v>69.3</v>
      </c>
      <c r="W69" s="32">
        <f t="shared" si="50"/>
        <v>-50.439819781162853</v>
      </c>
      <c r="X69" s="43" t="s">
        <v>33</v>
      </c>
      <c r="Z69" s="36">
        <f t="shared" si="69"/>
        <v>-17.623229175008863</v>
      </c>
      <c r="AA69" s="36">
        <f t="shared" si="70"/>
        <v>-17.548076923076923</v>
      </c>
      <c r="AB69" s="36">
        <f t="shared" si="71"/>
        <v>-7.9814102564102551</v>
      </c>
      <c r="AC69" s="36">
        <v>-12.97339028190803</v>
      </c>
      <c r="AD69" s="36">
        <f t="shared" si="72"/>
        <v>4.1157251803000534</v>
      </c>
      <c r="AE69" s="35">
        <f>+AVERAGE(N67:N69)*AVERAGE($G$15:G69)</f>
        <v>-1.3586589303611083</v>
      </c>
      <c r="AF69" s="35">
        <f t="shared" si="73"/>
        <v>-18.464664299879132</v>
      </c>
      <c r="AG69" s="35">
        <f t="shared" si="74"/>
        <v>-34.995408978834774</v>
      </c>
      <c r="AH69" s="35">
        <f t="shared" si="77"/>
        <v>-69.134286596309167</v>
      </c>
      <c r="AI69" s="35">
        <f t="shared" si="78"/>
        <v>-51.182124566721718</v>
      </c>
      <c r="AJ69" s="35"/>
      <c r="BH69" s="41"/>
      <c r="BI69" s="41"/>
      <c r="BJ69" s="41"/>
      <c r="BK69" s="41"/>
      <c r="BL69" s="41"/>
      <c r="BM69" s="41"/>
      <c r="BN69" s="41"/>
    </row>
    <row r="70" spans="1:70">
      <c r="A70" s="32">
        <f t="shared" si="131"/>
        <v>2009</v>
      </c>
      <c r="B70" s="42">
        <v>40025</v>
      </c>
      <c r="C70" s="38">
        <v>4925</v>
      </c>
      <c r="D70" s="35">
        <f t="shared" si="15"/>
        <v>-29.753244900870058</v>
      </c>
      <c r="E70" s="38">
        <v>3589</v>
      </c>
      <c r="F70" s="35">
        <v>335.73</v>
      </c>
      <c r="G70" s="39">
        <f t="shared" si="12"/>
        <v>0.31570011616477528</v>
      </c>
      <c r="H70" s="32">
        <v>-6.8</v>
      </c>
      <c r="I70" s="32">
        <v>-2.7</v>
      </c>
      <c r="J70" s="52">
        <v>9.3805884726022075</v>
      </c>
      <c r="K70" s="32">
        <v>628.56299999999999</v>
      </c>
      <c r="L70" s="32">
        <f t="shared" si="13"/>
        <v>-6.2775100497417524</v>
      </c>
      <c r="M70" s="32">
        <v>152.00700000000001</v>
      </c>
      <c r="N70" s="32">
        <f t="shared" ref="N70" si="134">(M70/M58-1)*100</f>
        <v>2.7581171794195836</v>
      </c>
      <c r="O70" s="32">
        <v>331296</v>
      </c>
      <c r="P70" s="32">
        <f t="shared" ref="P70" si="135">(O70/O58-1)*100</f>
        <v>19.229122055674509</v>
      </c>
      <c r="Q70" s="32">
        <f>+'crack spread y Brent_WTI'!D274*100</f>
        <v>21.509433962264147</v>
      </c>
      <c r="R70" s="32">
        <v>-11.3</v>
      </c>
      <c r="S70" s="32">
        <f>+AVERAGE($R$18:R70)</f>
        <v>6.0150943396226397</v>
      </c>
      <c r="T70" s="32">
        <v>3.653</v>
      </c>
      <c r="U70" s="32">
        <f t="shared" si="50"/>
        <v>-59.940782980589979</v>
      </c>
      <c r="V70" s="32">
        <v>71.7</v>
      </c>
      <c r="W70" s="32">
        <f t="shared" si="50"/>
        <v>-42.168091627681882</v>
      </c>
      <c r="X70" s="43" t="s">
        <v>33</v>
      </c>
      <c r="Z70" s="36">
        <f t="shared" si="69"/>
        <v>-22.680682769595769</v>
      </c>
      <c r="AA70" s="36">
        <f t="shared" si="70"/>
        <v>-15.515094339622639</v>
      </c>
      <c r="AB70" s="36">
        <f t="shared" si="71"/>
        <v>-7.7150943396226399</v>
      </c>
      <c r="AC70" s="36">
        <v>-13.804689107774678</v>
      </c>
      <c r="AD70" s="36">
        <f t="shared" si="72"/>
        <v>3.2620287553272589</v>
      </c>
      <c r="AE70" s="35">
        <f>+AVERAGE(N68:N70)*AVERAGE($G$15:G70)</f>
        <v>3.4044129618909479E-2</v>
      </c>
      <c r="AF70" s="35">
        <f t="shared" si="73"/>
        <v>-18.979875202466282</v>
      </c>
      <c r="AG70" s="35">
        <f t="shared" si="74"/>
        <v>-18.233469249988591</v>
      </c>
      <c r="AH70" s="35">
        <f t="shared" si="77"/>
        <v>-66.150423270001468</v>
      </c>
      <c r="AI70" s="35">
        <f t="shared" si="78"/>
        <v>-47.110760473267021</v>
      </c>
      <c r="AJ70" s="35"/>
      <c r="BH70" s="41"/>
      <c r="BI70" s="41"/>
      <c r="BJ70" s="41"/>
      <c r="BK70" s="41"/>
      <c r="BL70" s="41"/>
      <c r="BM70" s="41"/>
      <c r="BN70" s="41"/>
    </row>
    <row r="71" spans="1:70">
      <c r="A71" s="32">
        <f t="shared" si="131"/>
        <v>2009</v>
      </c>
      <c r="B71" s="42">
        <v>40056</v>
      </c>
      <c r="C71" s="38">
        <v>4352</v>
      </c>
      <c r="D71" s="35">
        <f t="shared" si="15"/>
        <v>-40.925749966064885</v>
      </c>
      <c r="E71" s="38">
        <v>3255</v>
      </c>
      <c r="F71" s="35">
        <v>335.73</v>
      </c>
      <c r="G71" s="39">
        <f t="shared" si="12"/>
        <v>0.30104846156137371</v>
      </c>
      <c r="H71" s="32">
        <v>-5.6</v>
      </c>
      <c r="I71" s="32">
        <v>-1.8</v>
      </c>
      <c r="J71" s="52">
        <v>10.621822867275995</v>
      </c>
      <c r="K71" s="32">
        <v>555.80399999999997</v>
      </c>
      <c r="L71" s="32">
        <f t="shared" si="13"/>
        <v>-18.818776418762397</v>
      </c>
      <c r="M71" s="32">
        <v>150.18700000000001</v>
      </c>
      <c r="N71" s="32">
        <f t="shared" ref="N71" si="136">(M71/M59-1)*100</f>
        <v>5.9953984699206764</v>
      </c>
      <c r="O71" s="32">
        <v>325351</v>
      </c>
      <c r="P71" s="32">
        <f t="shared" ref="P71" si="137">(O71/O59-1)*100</f>
        <v>13.615284150830064</v>
      </c>
      <c r="Q71" s="32">
        <f>+'crack spread y Brent_WTI'!D275*100</f>
        <v>-33.989501312335967</v>
      </c>
      <c r="R71" s="32">
        <v>-11.3</v>
      </c>
      <c r="S71" s="32">
        <f>+AVERAGE($R$18:R71)</f>
        <v>5.694444444444442</v>
      </c>
      <c r="T71" s="32">
        <v>2.9769999999999999</v>
      </c>
      <c r="U71" s="32">
        <f t="shared" si="50"/>
        <v>-62.520458265139126</v>
      </c>
      <c r="V71" s="32">
        <v>69.650000000000006</v>
      </c>
      <c r="W71" s="32">
        <f t="shared" si="50"/>
        <v>-38.930293730819812</v>
      </c>
      <c r="X71" s="43" t="s">
        <v>33</v>
      </c>
      <c r="Z71" s="36">
        <f t="shared" si="69"/>
        <v>-30.46241961524262</v>
      </c>
      <c r="AA71" s="36">
        <f t="shared" si="70"/>
        <v>-12.494444444444442</v>
      </c>
      <c r="AB71" s="36">
        <f t="shared" si="71"/>
        <v>-6.7277777777777752</v>
      </c>
      <c r="AC71" s="36">
        <v>-14.57282458738902</v>
      </c>
      <c r="AD71" s="36">
        <f t="shared" si="72"/>
        <v>-8.8516670623165972</v>
      </c>
      <c r="AE71" s="35">
        <f>+AVERAGE(N69:N71)*AVERAGE($G$15:G71)</f>
        <v>1.0982528978395441</v>
      </c>
      <c r="AF71" s="35">
        <f t="shared" si="73"/>
        <v>-16.796921500938343</v>
      </c>
      <c r="AG71" s="35">
        <f t="shared" si="74"/>
        <v>-15.48785047466675</v>
      </c>
      <c r="AH71" s="35">
        <f t="shared" si="77"/>
        <v>-64.580367816326444</v>
      </c>
      <c r="AI71" s="35">
        <f t="shared" si="78"/>
        <v>-43.84606837988818</v>
      </c>
      <c r="AJ71" s="35"/>
      <c r="BH71" s="41"/>
      <c r="BI71" s="41"/>
      <c r="BJ71" s="41"/>
      <c r="BK71" s="41"/>
      <c r="BL71" s="41"/>
      <c r="BM71" s="41"/>
      <c r="BN71" s="41"/>
    </row>
    <row r="72" spans="1:70">
      <c r="A72" s="32">
        <f t="shared" si="131"/>
        <v>2009</v>
      </c>
      <c r="B72" s="42">
        <v>40086</v>
      </c>
      <c r="C72" s="38">
        <v>4531</v>
      </c>
      <c r="D72" s="35">
        <f t="shared" si="15"/>
        <v>-34.513658043069803</v>
      </c>
      <c r="E72" s="38">
        <v>3666</v>
      </c>
      <c r="F72" s="35">
        <v>331.52</v>
      </c>
      <c r="G72" s="39">
        <f t="shared" si="12"/>
        <v>0.29270632239382238</v>
      </c>
      <c r="H72" s="32">
        <v>-4.5</v>
      </c>
      <c r="I72" s="32">
        <v>-1.2</v>
      </c>
      <c r="J72" s="52">
        <v>11.175624925207631</v>
      </c>
      <c r="K72" s="32">
        <v>629.32299999999998</v>
      </c>
      <c r="L72" s="32">
        <f t="shared" si="13"/>
        <v>-8.0697843597257286</v>
      </c>
      <c r="M72" s="32">
        <v>151.71</v>
      </c>
      <c r="N72" s="32">
        <f t="shared" ref="N72" si="138">(M72/M60-1)*100</f>
        <v>12.842521793460481</v>
      </c>
      <c r="O72" s="32">
        <v>320467</v>
      </c>
      <c r="P72" s="32">
        <f t="shared" ref="P72" si="139">(O72/O60-1)*100</f>
        <v>15.728823597388342</v>
      </c>
      <c r="Q72" s="32">
        <f>+'crack spread y Brent_WTI'!D276*100</f>
        <v>-53.016894609814955</v>
      </c>
      <c r="R72" s="32">
        <v>-5.7</v>
      </c>
      <c r="S72" s="32">
        <f>+AVERAGE($R$18:R72)</f>
        <v>5.4872727272727255</v>
      </c>
      <c r="T72" s="32">
        <v>4.8410000000000002</v>
      </c>
      <c r="U72" s="32">
        <f t="shared" si="50"/>
        <v>-34.915299811777359</v>
      </c>
      <c r="V72" s="32">
        <v>69.069999999999993</v>
      </c>
      <c r="W72" s="32">
        <f t="shared" si="50"/>
        <v>-29.642456962412155</v>
      </c>
      <c r="X72" s="43" t="s">
        <v>33</v>
      </c>
      <c r="Z72" s="36">
        <f t="shared" si="69"/>
        <v>-40.551490363940971</v>
      </c>
      <c r="AA72" s="36">
        <f t="shared" si="70"/>
        <v>-11.120606060606057</v>
      </c>
      <c r="AB72" s="36">
        <f t="shared" si="71"/>
        <v>-7.3872727272727259</v>
      </c>
      <c r="AC72" s="36">
        <v>-14.25895039585034</v>
      </c>
      <c r="AD72" s="36">
        <f t="shared" si="72"/>
        <v>-11.055356942743293</v>
      </c>
      <c r="AE72" s="35">
        <f>+AVERAGE(N70:N72)*AVERAGE($G$15:G72)</f>
        <v>2.384494318430352</v>
      </c>
      <c r="AF72" s="35">
        <f t="shared" si="73"/>
        <v>-16.191076601297638</v>
      </c>
      <c r="AG72" s="35">
        <f t="shared" si="74"/>
        <v>-21.832320653295593</v>
      </c>
      <c r="AH72" s="35">
        <f t="shared" si="77"/>
        <v>-52.458847019168822</v>
      </c>
      <c r="AI72" s="35">
        <f t="shared" si="78"/>
        <v>-36.913614106971288</v>
      </c>
      <c r="AJ72" s="35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41"/>
      <c r="BI72" s="41"/>
      <c r="BJ72" s="41"/>
      <c r="BK72" s="41"/>
      <c r="BL72" s="41"/>
      <c r="BM72" s="41"/>
      <c r="BN72" s="41"/>
    </row>
    <row r="73" spans="1:70">
      <c r="A73" s="32">
        <f t="shared" si="131"/>
        <v>2009</v>
      </c>
      <c r="B73" s="42">
        <v>40117</v>
      </c>
      <c r="C73" s="38">
        <v>4808</v>
      </c>
      <c r="D73" s="35">
        <f t="shared" si="15"/>
        <v>-20.673156244844083</v>
      </c>
      <c r="E73" s="38">
        <v>3656</v>
      </c>
      <c r="F73" s="35">
        <v>331.52</v>
      </c>
      <c r="G73" s="39">
        <f t="shared" si="12"/>
        <v>0.28448359073359075</v>
      </c>
      <c r="H73" s="32">
        <v>-2.5</v>
      </c>
      <c r="I73" s="32">
        <v>0.8</v>
      </c>
      <c r="J73" s="52">
        <v>12.483576740833838</v>
      </c>
      <c r="K73" s="32">
        <v>638.98</v>
      </c>
      <c r="L73" s="32">
        <f t="shared" si="13"/>
        <v>-6.2181238047573366</v>
      </c>
      <c r="M73" s="32">
        <v>149.761</v>
      </c>
      <c r="N73" s="32">
        <f t="shared" ref="N73" si="140">(M73/M61-1)*100</f>
        <v>12.688678535418131</v>
      </c>
      <c r="O73" s="32">
        <v>317821</v>
      </c>
      <c r="P73" s="32">
        <f t="shared" ref="P73" si="141">(O73/O61-1)*100</f>
        <v>7.9393704745214677</v>
      </c>
      <c r="Q73" s="32">
        <f>+'crack spread y Brent_WTI'!D277*100</f>
        <v>82.513829133374301</v>
      </c>
      <c r="R73" s="32">
        <v>-5.7</v>
      </c>
      <c r="S73" s="32">
        <f>+AVERAGE($R$18:R73)</f>
        <v>5.2874999999999988</v>
      </c>
      <c r="T73" s="32">
        <v>5.0449999999999999</v>
      </c>
      <c r="U73" s="32">
        <f t="shared" si="50"/>
        <v>-25.622880731239871</v>
      </c>
      <c r="V73" s="32">
        <v>75.2</v>
      </c>
      <c r="W73" s="32">
        <f t="shared" si="50"/>
        <v>15.125535823637492</v>
      </c>
      <c r="X73" s="43" t="s">
        <v>33</v>
      </c>
      <c r="Z73" s="36">
        <f t="shared" si="69"/>
        <v>-37.325021417992929</v>
      </c>
      <c r="AA73" s="36">
        <f t="shared" si="70"/>
        <v>-9.4874999999999989</v>
      </c>
      <c r="AB73" s="36">
        <f t="shared" si="71"/>
        <v>-6.0208333333333321</v>
      </c>
      <c r="AC73" s="36">
        <v>-13.399185075630081</v>
      </c>
      <c r="AD73" s="36">
        <f t="shared" si="72"/>
        <v>-11.03556152774849</v>
      </c>
      <c r="AE73" s="35">
        <f>+AVERAGE(N71:N73)*AVERAGE($G$15:G73)</f>
        <v>3.4726342870698219</v>
      </c>
      <c r="AF73" s="35">
        <f t="shared" si="73"/>
        <v>-12.427826074246624</v>
      </c>
      <c r="AG73" s="35">
        <f t="shared" si="74"/>
        <v>-1.497522262925538</v>
      </c>
      <c r="AH73" s="35">
        <f t="shared" si="77"/>
        <v>-41.019546269385451</v>
      </c>
      <c r="AI73" s="35">
        <f t="shared" si="78"/>
        <v>-17.815738289864825</v>
      </c>
      <c r="AJ73" s="35"/>
      <c r="BH73" s="41"/>
      <c r="BI73" s="41"/>
      <c r="BJ73" s="41"/>
      <c r="BK73" s="41"/>
      <c r="BL73" s="41"/>
      <c r="BM73" s="41"/>
      <c r="BN73" s="41"/>
    </row>
    <row r="74" spans="1:70">
      <c r="A74" s="32">
        <f t="shared" si="131"/>
        <v>2009</v>
      </c>
      <c r="B74" s="42">
        <v>40147</v>
      </c>
      <c r="C74" s="38">
        <v>4872</v>
      </c>
      <c r="D74" s="35">
        <f t="shared" si="15"/>
        <v>-0.63226595961656251</v>
      </c>
      <c r="E74" s="38">
        <v>3651</v>
      </c>
      <c r="F74" s="35">
        <v>331.52</v>
      </c>
      <c r="G74" s="39">
        <f t="shared" si="12"/>
        <v>0.28278836872586871</v>
      </c>
      <c r="H74" s="32">
        <v>1.2</v>
      </c>
      <c r="I74" s="32">
        <v>3.8</v>
      </c>
      <c r="J74" s="52">
        <v>13.106471617040093</v>
      </c>
      <c r="K74" s="32">
        <v>617.11500000000001</v>
      </c>
      <c r="L74" s="32">
        <f t="shared" si="13"/>
        <v>-9.5921416956005867</v>
      </c>
      <c r="M74" s="32">
        <v>149.58500000000001</v>
      </c>
      <c r="N74" s="32">
        <f t="shared" ref="N74" si="142">(M74/M62-1)*100</f>
        <v>17.557605859608326</v>
      </c>
      <c r="O74" s="32">
        <v>321832</v>
      </c>
      <c r="P74" s="32">
        <f t="shared" ref="P74" si="143">(O74/O62-1)*100</f>
        <v>6.2793700485771931</v>
      </c>
      <c r="Q74" s="32">
        <f>+'crack spread y Brent_WTI'!D278*100</f>
        <v>113.18407960199006</v>
      </c>
      <c r="R74" s="32">
        <v>-5.7</v>
      </c>
      <c r="S74" s="32">
        <f>+AVERAGE($R$18:R74)</f>
        <v>5.0947368421052621</v>
      </c>
      <c r="T74" s="32">
        <v>4.8479999999999999</v>
      </c>
      <c r="U74" s="32">
        <f t="shared" si="50"/>
        <v>-25.529953917050697</v>
      </c>
      <c r="V74" s="32">
        <v>78.47</v>
      </c>
      <c r="W74" s="32">
        <f t="shared" si="50"/>
        <v>46.700317816414284</v>
      </c>
      <c r="X74" s="43" t="s">
        <v>33</v>
      </c>
      <c r="Z74" s="36">
        <f t="shared" si="69"/>
        <v>-23.701096924615413</v>
      </c>
      <c r="AA74" s="36">
        <f t="shared" si="70"/>
        <v>-7.0280701754385957</v>
      </c>
      <c r="AB74" s="36">
        <f t="shared" si="71"/>
        <v>-3.9614035087719288</v>
      </c>
      <c r="AC74" s="36">
        <v>-12.68951667389365</v>
      </c>
      <c r="AD74" s="36">
        <f t="shared" si="72"/>
        <v>-7.9600166200278837</v>
      </c>
      <c r="AE74" s="35">
        <f>+AVERAGE(N72:N74)*AVERAGE($G$15:G74)</f>
        <v>4.7347950066143802</v>
      </c>
      <c r="AF74" s="35">
        <f t="shared" si="73"/>
        <v>-9.9825213734956666</v>
      </c>
      <c r="AG74" s="35">
        <f t="shared" si="74"/>
        <v>47.560338041849803</v>
      </c>
      <c r="AH74" s="35">
        <f t="shared" si="77"/>
        <v>-28.689378153355978</v>
      </c>
      <c r="AI74" s="35">
        <f t="shared" si="78"/>
        <v>10.72779889254654</v>
      </c>
      <c r="AJ74" s="35"/>
      <c r="BH74" s="41"/>
      <c r="BI74" s="41"/>
      <c r="BJ74" s="41"/>
      <c r="BK74" s="41"/>
      <c r="BL74" s="41"/>
      <c r="BM74" s="41"/>
      <c r="BN74" s="41"/>
    </row>
    <row r="75" spans="1:70">
      <c r="A75" s="32">
        <f t="shared" si="131"/>
        <v>2009</v>
      </c>
      <c r="B75" s="42">
        <v>40178</v>
      </c>
      <c r="C75" s="38">
        <v>4794</v>
      </c>
      <c r="D75" s="35">
        <f t="shared" si="15"/>
        <v>13.306546915622786</v>
      </c>
      <c r="E75" s="38">
        <v>3602</v>
      </c>
      <c r="F75" s="35">
        <v>356.1</v>
      </c>
      <c r="G75" s="39">
        <f t="shared" si="12"/>
        <v>0.26525695029486102</v>
      </c>
      <c r="H75" s="32">
        <v>2.2999999999999998</v>
      </c>
      <c r="I75" s="32">
        <v>4.2</v>
      </c>
      <c r="J75" s="52">
        <v>16.507906390919295</v>
      </c>
      <c r="K75" s="32">
        <v>616.56600000000003</v>
      </c>
      <c r="L75" s="32">
        <f t="shared" si="13"/>
        <v>-6.547067801825202</v>
      </c>
      <c r="M75" s="32">
        <v>143.61500000000001</v>
      </c>
      <c r="N75" s="32">
        <f t="shared" ref="N75" si="144">(M75/M63-1)*100</f>
        <v>8.3461584887440488</v>
      </c>
      <c r="O75" s="32">
        <v>307969</v>
      </c>
      <c r="P75" s="32">
        <f t="shared" ref="P75" si="145">(O75/O63-1)*100</f>
        <v>2.2670368131977536</v>
      </c>
      <c r="Q75" s="32">
        <f>+'crack spread y Brent_WTI'!D279*100</f>
        <v>45.352112676056343</v>
      </c>
      <c r="R75" s="32">
        <v>0.3</v>
      </c>
      <c r="S75" s="32">
        <f>+AVERAGE($R$18:R75)</f>
        <v>5.0120689655172406</v>
      </c>
      <c r="T75" s="32">
        <v>5.5720000000000001</v>
      </c>
      <c r="U75" s="32">
        <f t="shared" si="50"/>
        <v>-0.88936321593738876</v>
      </c>
      <c r="V75" s="32">
        <v>77.930000000000007</v>
      </c>
      <c r="W75" s="32">
        <f t="shared" si="50"/>
        <v>70.936608905461725</v>
      </c>
      <c r="X75" s="43" t="s">
        <v>33</v>
      </c>
      <c r="Z75" s="36">
        <f t="shared" si="69"/>
        <v>-7.6783607284631952</v>
      </c>
      <c r="AA75" s="36">
        <f t="shared" si="70"/>
        <v>-4.6787356321839075</v>
      </c>
      <c r="AB75" s="36">
        <f t="shared" si="71"/>
        <v>-2.078735632183907</v>
      </c>
      <c r="AC75" s="36">
        <v>-11.108161353849413</v>
      </c>
      <c r="AD75" s="36">
        <f t="shared" si="72"/>
        <v>-7.4524444340610421</v>
      </c>
      <c r="AE75" s="35">
        <f>+AVERAGE(N73:N75)*AVERAGE($G$15:G75)</f>
        <v>4.2271335680086457</v>
      </c>
      <c r="AF75" s="35">
        <f t="shared" si="73"/>
        <v>-5.4952591120988048</v>
      </c>
      <c r="AG75" s="35">
        <f t="shared" si="74"/>
        <v>80.350007137140238</v>
      </c>
      <c r="AH75" s="35">
        <f t="shared" si="77"/>
        <v>-17.347399288075984</v>
      </c>
      <c r="AI75" s="35">
        <f t="shared" si="78"/>
        <v>44.254154181837833</v>
      </c>
      <c r="AJ75" s="35"/>
      <c r="AX75" s="36"/>
      <c r="BH75" s="41"/>
      <c r="BI75" s="41"/>
      <c r="BJ75" s="41"/>
      <c r="BK75" s="41"/>
      <c r="BL75" s="41"/>
      <c r="BM75" s="41"/>
      <c r="BN75" s="41"/>
    </row>
    <row r="76" spans="1:70">
      <c r="A76" s="32">
        <f t="shared" si="131"/>
        <v>2010</v>
      </c>
      <c r="B76" s="42">
        <v>40209</v>
      </c>
      <c r="C76" s="38">
        <v>4408</v>
      </c>
      <c r="D76" s="35">
        <f t="shared" si="15"/>
        <v>18.654104979811571</v>
      </c>
      <c r="E76" s="38">
        <v>3209</v>
      </c>
      <c r="F76" s="35">
        <v>356.1</v>
      </c>
      <c r="G76" s="39">
        <f t="shared" si="12"/>
        <v>0.26846391463072172</v>
      </c>
      <c r="H76" s="32">
        <v>4.0999999999999996</v>
      </c>
      <c r="I76" s="32">
        <v>6.3</v>
      </c>
      <c r="J76" s="52">
        <v>17.841402778633107</v>
      </c>
      <c r="K76" s="32">
        <v>625.54200000000003</v>
      </c>
      <c r="L76" s="32">
        <f t="shared" si="13"/>
        <v>-2.2179634877784515</v>
      </c>
      <c r="M76" s="32">
        <v>137.363</v>
      </c>
      <c r="N76" s="32">
        <f t="shared" ref="N76" si="146">(M76/M64-1)*100</f>
        <v>5.3421474420423776</v>
      </c>
      <c r="O76" s="32">
        <v>308283</v>
      </c>
      <c r="P76" s="32">
        <f t="shared" ref="P76" si="147">(O76/O64-1)*100</f>
        <v>-5.9734405309453837</v>
      </c>
      <c r="Q76" s="32">
        <f>+'crack spread y Brent_WTI'!D280*100</f>
        <v>-46.357758620689658</v>
      </c>
      <c r="R76" s="32">
        <v>0.3</v>
      </c>
      <c r="S76" s="32">
        <f>+AVERAGE($R$18:R76)</f>
        <v>4.9322033898305078</v>
      </c>
      <c r="T76" s="32">
        <v>5.1310000000000002</v>
      </c>
      <c r="U76" s="32">
        <f t="shared" si="50"/>
        <v>16.164817749603809</v>
      </c>
      <c r="V76" s="32">
        <v>71.459999999999994</v>
      </c>
      <c r="W76" s="32">
        <f t="shared" si="50"/>
        <v>55.754141238012188</v>
      </c>
      <c r="X76" s="43" t="s">
        <v>33</v>
      </c>
      <c r="Z76" s="36">
        <f t="shared" si="69"/>
        <v>5.5105919221087563</v>
      </c>
      <c r="AA76" s="36">
        <f t="shared" si="70"/>
        <v>-2.3988700564971746</v>
      </c>
      <c r="AB76" s="36">
        <f t="shared" si="71"/>
        <v>-0.16553672316384116</v>
      </c>
      <c r="AC76" s="36">
        <v>-9.454804877364408</v>
      </c>
      <c r="AD76" s="36">
        <f t="shared" si="72"/>
        <v>-6.1190576617347467</v>
      </c>
      <c r="AE76" s="35">
        <f>+AVERAGE(N74:N76)*AVERAGE($G$15:G76)</f>
        <v>3.4123464969077459</v>
      </c>
      <c r="AF76" s="35">
        <f t="shared" si="73"/>
        <v>-0.85765544360985457</v>
      </c>
      <c r="AG76" s="35">
        <f t="shared" si="74"/>
        <v>37.392811219118919</v>
      </c>
      <c r="AH76" s="35">
        <f t="shared" si="77"/>
        <v>-3.4181664611280929</v>
      </c>
      <c r="AI76" s="35">
        <f t="shared" si="78"/>
        <v>57.797022653296068</v>
      </c>
      <c r="AJ76" s="35"/>
      <c r="AL76" s="55">
        <f>(Z76- AVERAGE(Z$41:Z76))/_xlfn.STDEV.S(Z$41:Z76)</f>
        <v>0.12776212988869728</v>
      </c>
      <c r="AM76" s="55">
        <f>(AA76- AVERAGE(AA$41:AA76))/_xlfn.STDEV.S(AA$41:AA76)</f>
        <v>0.44708067675003893</v>
      </c>
      <c r="AN76" s="55">
        <f>(AB76- AVERAGE(AB$41:AB76))/_xlfn.STDEV.S(AB$41:AB76)</f>
        <v>0.30254341572236493</v>
      </c>
      <c r="AO76" s="55">
        <f>(AC76- AVERAGE(AC$41:AC76))/_xlfn.STDEV.S(AC$41:AC76)</f>
        <v>-0.80858733737141053</v>
      </c>
      <c r="AP76" s="55">
        <f>(AD76- AVERAGE(AD$41:AD76))/_xlfn.STDEV.S(AD$41:AD76)</f>
        <v>-1.0406194628822947</v>
      </c>
      <c r="AQ76" s="55">
        <f>(AE76- AVERAGE(AE$41:AE76))/_xlfn.STDEV.S(AE$41:AE76)</f>
        <v>1.7412184198111345</v>
      </c>
      <c r="AR76" s="36">
        <f>(AF76- AVERAGE(AF$41:AF76))/_xlfn.STDEV.S(AF$41:AF76)</f>
        <v>7.7778052669748049E-2</v>
      </c>
      <c r="AS76" s="36">
        <f>(AG76- AVERAGE(AG$41:AG76))/_xlfn.STDEV.S(AG$41:AG76)</f>
        <v>0.98128025145883946</v>
      </c>
      <c r="AT76" s="36">
        <f>(AH76- AVERAGE(AH$41:AH76))/_xlfn.STDEV.S(AH$41:AH76)</f>
        <v>8.3926023796712351E-2</v>
      </c>
      <c r="AU76" s="36">
        <f>(AI76- AVERAGE(AI$41:AI76))/_xlfn.STDEV.S(AI$41:AI76)</f>
        <v>1.1083520798358115</v>
      </c>
      <c r="AV76" s="36"/>
      <c r="AW76" s="36">
        <f t="shared" ref="AW76:BF76" si="148">+IF(AL76&gt;AL$2,AL$2,IF(AL76&lt;AL$1,AL$1,AL76))</f>
        <v>0.12776212988869728</v>
      </c>
      <c r="AX76" s="36">
        <f t="shared" si="148"/>
        <v>0.44708067675003893</v>
      </c>
      <c r="AY76" s="36">
        <f t="shared" si="148"/>
        <v>0.30254341572236493</v>
      </c>
      <c r="AZ76" s="36">
        <f t="shared" si="148"/>
        <v>-0.80858733737141053</v>
      </c>
      <c r="BA76" s="36">
        <f t="shared" si="148"/>
        <v>-1.0406194628822947</v>
      </c>
      <c r="BB76" s="36">
        <f t="shared" si="148"/>
        <v>1.7412184198111345</v>
      </c>
      <c r="BC76" s="36">
        <f t="shared" si="148"/>
        <v>7.7778052669748049E-2</v>
      </c>
      <c r="BD76" s="36">
        <f t="shared" si="148"/>
        <v>0.98128025145883946</v>
      </c>
      <c r="BE76" s="36">
        <f t="shared" si="148"/>
        <v>8.3926023796712351E-2</v>
      </c>
      <c r="BF76" s="36">
        <f t="shared" si="148"/>
        <v>1.1083520798358115</v>
      </c>
      <c r="BG76" s="36"/>
      <c r="BH76" s="41">
        <f>+MEDIAN(AW76:BF76)</f>
        <v>0.21515277280553111</v>
      </c>
      <c r="BI76" s="41">
        <f>+ABS(BH76)</f>
        <v>0.21515277280553111</v>
      </c>
      <c r="BJ76" s="41" t="str">
        <f>IF(COUNT(BI75:BI$76)&lt;60,"",MEDIAN(BI75:BI$76))</f>
        <v/>
      </c>
      <c r="BK76" s="41">
        <f>IF(BH76="","",IF(BJ76="",0,IF(BI76&gt;=BJ76,BH76,0)))</f>
        <v>0</v>
      </c>
      <c r="BL76" s="41">
        <f>IF(BK76="","",MEDIAN(-1,BK76,1))</f>
        <v>0</v>
      </c>
      <c r="BM76" s="41"/>
      <c r="BN76" s="41"/>
      <c r="BO76" s="32">
        <f>+_xlfn.XLOOKUP(B76,Indice!B:B,Indice!AI:AI,"NOOOOOO",-1)</f>
        <v>0.88197380681858806</v>
      </c>
      <c r="BP76" s="32">
        <f>IF(BO76="","",LN(BO76))</f>
        <v>-0.12559292090091881</v>
      </c>
    </row>
    <row r="77" spans="1:70">
      <c r="A77" s="32">
        <f t="shared" si="131"/>
        <v>2010</v>
      </c>
      <c r="B77" s="42">
        <v>40237</v>
      </c>
      <c r="C77" s="38">
        <v>3959</v>
      </c>
      <c r="D77" s="35">
        <f t="shared" si="15"/>
        <v>0.35487959442332961</v>
      </c>
      <c r="E77" s="38">
        <v>3455</v>
      </c>
      <c r="F77" s="35">
        <v>356.1</v>
      </c>
      <c r="G77" s="39">
        <f t="shared" si="12"/>
        <v>0.2707273237854535</v>
      </c>
      <c r="H77" s="32">
        <v>4.3</v>
      </c>
      <c r="I77" s="32">
        <v>5.5</v>
      </c>
      <c r="J77" s="52">
        <v>23.477929905060947</v>
      </c>
      <c r="K77" s="32">
        <v>626.65</v>
      </c>
      <c r="L77" s="32">
        <f t="shared" ref="L77:L140" si="149">(K77/K65-1)*100</f>
        <v>-4.0856028150603851</v>
      </c>
      <c r="M77" s="32">
        <v>134.97499999999999</v>
      </c>
      <c r="N77" s="32">
        <f t="shared" ref="N77" si="150">(M77/M65-1)*100</f>
        <v>2.3685647544216204</v>
      </c>
      <c r="O77" s="32">
        <v>320730</v>
      </c>
      <c r="P77" s="32">
        <f t="shared" ref="P77" si="151">(O77/O65-1)*100</f>
        <v>-3.4844075845071876</v>
      </c>
      <c r="Q77" s="32">
        <f>+'crack spread y Brent_WTI'!D281*100</f>
        <v>-11.563731931668841</v>
      </c>
      <c r="R77" s="32">
        <v>0.3</v>
      </c>
      <c r="S77" s="32">
        <f>+AVERAGE(R18:R77)</f>
        <v>4.8549999999999995</v>
      </c>
      <c r="T77" s="32">
        <v>4.8129999999999997</v>
      </c>
      <c r="U77" s="32">
        <f t="shared" si="50"/>
        <v>14.649833253930433</v>
      </c>
      <c r="V77" s="32">
        <v>77.59</v>
      </c>
      <c r="W77" s="32">
        <f t="shared" si="50"/>
        <v>67.400215749730322</v>
      </c>
      <c r="X77" s="43" t="s">
        <v>33</v>
      </c>
      <c r="Z77" s="36">
        <f t="shared" si="69"/>
        <v>5.916843829952561</v>
      </c>
      <c r="AA77" s="36">
        <f t="shared" si="70"/>
        <v>-1.2883333333333331</v>
      </c>
      <c r="AB77" s="36">
        <f t="shared" si="71"/>
        <v>0.4783333333333335</v>
      </c>
      <c r="AC77" s="36">
        <v>-6.1326150812048539</v>
      </c>
      <c r="AD77" s="36">
        <f t="shared" si="72"/>
        <v>-4.2835447015546793</v>
      </c>
      <c r="AE77" s="35">
        <f>+AVERAGE(N75:N77)*AVERAGE($G$15:G77)</f>
        <v>1.7487266907964261</v>
      </c>
      <c r="AF77" s="35">
        <f t="shared" si="73"/>
        <v>2.396937100751606</v>
      </c>
      <c r="AG77" s="35">
        <f t="shared" si="74"/>
        <v>-4.1897926254340518</v>
      </c>
      <c r="AH77" s="35">
        <f t="shared" si="77"/>
        <v>9.975095929198952</v>
      </c>
      <c r="AI77" s="35">
        <f t="shared" si="78"/>
        <v>64.696988631068066</v>
      </c>
      <c r="AJ77" s="35"/>
      <c r="AL77" s="55">
        <f>(Z77- AVERAGE(Z$41:Z77))/_xlfn.STDEV.S(Z$41:Z77)</f>
        <v>0.14215922489097541</v>
      </c>
      <c r="AM77" s="55">
        <f>(AA77- AVERAGE(AA$41:AA77))/_xlfn.STDEV.S(AA$41:AA77)</f>
        <v>0.6181776323124375</v>
      </c>
      <c r="AN77" s="55">
        <f>(AB77- AVERAGE(AB$41:AB77))/_xlfn.STDEV.S(AB$41:AB77)</f>
        <v>0.420396257354271</v>
      </c>
      <c r="AO77" s="55">
        <f>(AC77- AVERAGE(AC$41:AC77))/_xlfn.STDEV.S(AC$41:AC77)</f>
        <v>-0.32302304364815437</v>
      </c>
      <c r="AP77" s="55">
        <f>(AD77- AVERAGE(AD$41:AD77))/_xlfn.STDEV.S(AD$41:AD77)</f>
        <v>-0.62638273776335585</v>
      </c>
      <c r="AQ77" s="55">
        <f>(AE77- AVERAGE(AE$41:AE77))/_xlfn.STDEV.S(AE$41:AE77)</f>
        <v>1.1043792220824986</v>
      </c>
      <c r="AR77" s="36">
        <f>(AF77- AVERAGE(AF$41:AF77))/_xlfn.STDEV.S(AF$41:AF77)</f>
        <v>0.38609330460395613</v>
      </c>
      <c r="AS77" s="36">
        <f>(AG77- AVERAGE(AG$41:AG77))/_xlfn.STDEV.S(AG$41:AG77)</f>
        <v>-0.24801985501506796</v>
      </c>
      <c r="AT77" s="36">
        <f>(AH77- AVERAGE(AH$41:AH77))/_xlfn.STDEV.S(AH$41:AH77)</f>
        <v>0.43463752372496745</v>
      </c>
      <c r="AU77" s="36">
        <f>(AI77- AVERAGE(AI$41:AI77))/_xlfn.STDEV.S(AI$41:AI77)</f>
        <v>1.2203478705623312</v>
      </c>
      <c r="AV77" s="36"/>
      <c r="AW77" s="36">
        <f t="shared" ref="AW77:AW108" si="152">+IF(AL77&gt;AL$2,AL$2,IF(AL77&lt;AL$1,AL$1,AL77))</f>
        <v>0.14215922489097541</v>
      </c>
      <c r="AX77" s="36">
        <f t="shared" ref="AX77:AX108" si="153">+IF(AM77&gt;AM$2,AM$2,IF(AM77&lt;AM$1,AM$1,AM77))</f>
        <v>0.6181776323124375</v>
      </c>
      <c r="AY77" s="36">
        <f t="shared" ref="AY77:AY108" si="154">+IF(AN77&gt;AN$2,AN$2,IF(AN77&lt;AN$1,AN$1,AN77))</f>
        <v>0.420396257354271</v>
      </c>
      <c r="AZ77" s="36">
        <f t="shared" ref="AZ77:AZ108" si="155">+IF(AO77&gt;AO$2,AO$2,IF(AO77&lt;AO$1,AO$1,AO77))</f>
        <v>-0.32302304364815437</v>
      </c>
      <c r="BA77" s="36">
        <f t="shared" ref="BA77:BA108" si="156">+IF(AP77&gt;AP$2,AP$2,IF(AP77&lt;AP$1,AP$1,AP77))</f>
        <v>-0.62638273776335585</v>
      </c>
      <c r="BB77" s="36">
        <f t="shared" ref="BB77:BB108" si="157">+IF(AQ77&gt;AQ$2,AQ$2,IF(AQ77&lt;AQ$1,AQ$1,AQ77))</f>
        <v>1.1043792220824986</v>
      </c>
      <c r="BC77" s="36">
        <f t="shared" ref="BC77:BC108" si="158">+IF(AR77&gt;AR$2,AR$2,IF(AR77&lt;AR$1,AR$1,AR77))</f>
        <v>0.38609330460395613</v>
      </c>
      <c r="BD77" s="36">
        <f t="shared" ref="BD77:BD108" si="159">+IF(AS77&gt;AS$2,AS$2,IF(AS77&lt;AS$1,AS$1,AS77))</f>
        <v>-0.24801985501506796</v>
      </c>
      <c r="BE77" s="36">
        <f t="shared" ref="BE77:BE140" si="160">+IF(AT77&gt;AT$2,AT$2,IF(AT77&lt;AT$1,AT$1,AT77))</f>
        <v>0.43463752372496745</v>
      </c>
      <c r="BF77" s="36">
        <f t="shared" ref="BF77:BF140" si="161">+IF(AU77&gt;AU$2,AU$2,IF(AU77&lt;AU$1,AU$1,AU77))</f>
        <v>1.2203478705623312</v>
      </c>
      <c r="BG77" s="36"/>
      <c r="BH77" s="41">
        <f t="shared" ref="BH77:BH140" si="162">+MEDIAN(AW77:BF77)</f>
        <v>0.40324478097911354</v>
      </c>
      <c r="BI77" s="41">
        <f t="shared" ref="BI77:BI140" si="163">+ABS(BH77)</f>
        <v>0.40324478097911354</v>
      </c>
      <c r="BJ77" s="41" t="str">
        <f>IF(COUNT(BI76:BI$76)&lt;60,"",MEDIAN(BI76:BI$76))</f>
        <v/>
      </c>
      <c r="BK77" s="41">
        <f t="shared" ref="BK77:BK140" si="164">IF(BH77="","",IF(BJ77="",0,IF(BI77&gt;=BJ77,BH77,0)))</f>
        <v>0</v>
      </c>
      <c r="BL77" s="41">
        <f t="shared" ref="BL77:BL140" si="165">IF(BK77="","",MEDIAN(-1,BK77,1))</f>
        <v>0</v>
      </c>
      <c r="BM77" s="41"/>
      <c r="BN77" s="41"/>
      <c r="BO77" s="32">
        <f>+_xlfn.XLOOKUP(B77,Indice!B:B,Indice!AI:AI,"NOOOOOO",-1)</f>
        <v>0.8850778229239924</v>
      </c>
      <c r="BP77" s="32">
        <f t="shared" ref="BP77:BP140" si="166">IF(BO77="","",LN(BO77))</f>
        <v>-0.12207970233297158</v>
      </c>
      <c r="BQ77" s="57">
        <f>+BP77-BP76</f>
        <v>3.5132185679472294E-3</v>
      </c>
      <c r="BR77" s="56"/>
    </row>
    <row r="78" spans="1:70">
      <c r="A78" s="32">
        <f t="shared" si="131"/>
        <v>2010</v>
      </c>
      <c r="B78" s="42">
        <v>40268</v>
      </c>
      <c r="C78" s="38">
        <v>4687</v>
      </c>
      <c r="D78" s="35">
        <f t="shared" si="15"/>
        <v>9.9202626641651026</v>
      </c>
      <c r="E78" s="38">
        <v>4403</v>
      </c>
      <c r="F78" s="35">
        <v>369.47</v>
      </c>
      <c r="G78" s="39">
        <f t="shared" si="12"/>
        <v>0.26617587354859662</v>
      </c>
      <c r="H78" s="32">
        <v>8.5</v>
      </c>
      <c r="I78" s="32">
        <v>7.6</v>
      </c>
      <c r="J78" s="52">
        <v>23.845024628085493</v>
      </c>
      <c r="K78" s="32">
        <v>627.02700000000004</v>
      </c>
      <c r="L78" s="32">
        <f t="shared" si="149"/>
        <v>-3.5193160783444699</v>
      </c>
      <c r="M78" s="32">
        <v>132.964</v>
      </c>
      <c r="N78" s="32">
        <f t="shared" ref="N78" si="167">(M78/M66-1)*100</f>
        <v>-3.4316466820152658</v>
      </c>
      <c r="O78" s="32">
        <v>333386</v>
      </c>
      <c r="P78" s="32">
        <f t="shared" ref="P78" si="168">(O78/O66-1)*100</f>
        <v>-2.2076078284131939</v>
      </c>
      <c r="Q78" s="32">
        <f>+'crack spread y Brent_WTI'!D282*100</f>
        <v>22.192311833746103</v>
      </c>
      <c r="R78" s="32">
        <v>5.7</v>
      </c>
      <c r="S78" s="32">
        <f t="shared" ref="S78:S141" si="169">+AVERAGE(R19:R78)</f>
        <v>4.8299999999999992</v>
      </c>
      <c r="T78" s="32">
        <v>3.8690000000000002</v>
      </c>
      <c r="U78" s="32">
        <f t="shared" si="50"/>
        <v>2.4629237288135597</v>
      </c>
      <c r="V78" s="32">
        <v>82.7</v>
      </c>
      <c r="W78" s="32">
        <f t="shared" si="50"/>
        <v>67.986999796871842</v>
      </c>
      <c r="X78" s="43" t="s">
        <v>33</v>
      </c>
      <c r="Z78" s="36">
        <f t="shared" si="69"/>
        <v>4.8130824128000009</v>
      </c>
      <c r="AA78" s="36">
        <f t="shared" si="70"/>
        <v>0.80333333333333368</v>
      </c>
      <c r="AB78" s="36">
        <f t="shared" si="71"/>
        <v>1.6366666666666667</v>
      </c>
      <c r="AC78" s="36">
        <v>-3.8329579785015113</v>
      </c>
      <c r="AD78" s="36">
        <f t="shared" si="72"/>
        <v>-3.2742941270611023</v>
      </c>
      <c r="AE78" s="35">
        <f>+AVERAGE(N76:N78)*AVERAGE($G$15:G78)</f>
        <v>0.46467635951940939</v>
      </c>
      <c r="AF78" s="35">
        <f t="shared" si="73"/>
        <v>3.8884853146219212</v>
      </c>
      <c r="AG78" s="35">
        <f t="shared" si="74"/>
        <v>-11.909726239537465</v>
      </c>
      <c r="AH78" s="35">
        <f t="shared" si="77"/>
        <v>11.092524910782601</v>
      </c>
      <c r="AI78" s="35">
        <f t="shared" si="78"/>
        <v>63.713785594871446</v>
      </c>
      <c r="AJ78" s="35"/>
      <c r="AL78" s="55">
        <f>(Z78- AVERAGE(Z$41:Z78))/_xlfn.STDEV.S(Z$41:Z78)</f>
        <v>9.5872919208807514E-2</v>
      </c>
      <c r="AM78" s="55">
        <f>(AA78- AVERAGE(AA$41:AA78))/_xlfn.STDEV.S(AA$41:AA78)</f>
        <v>0.94127035441349449</v>
      </c>
      <c r="AN78" s="55">
        <f>(AB78- AVERAGE(AB$41:AB78))/_xlfn.STDEV.S(AB$41:AB78)</f>
        <v>0.63517301149963612</v>
      </c>
      <c r="AO78" s="55">
        <f>(AC78- AVERAGE(AC$41:AC78))/_xlfn.STDEV.S(AC$41:AC78)</f>
        <v>1.3792284338728263E-2</v>
      </c>
      <c r="AP78" s="55">
        <f>(AD78- AVERAGE(AD$41:AD78))/_xlfn.STDEV.S(AD$41:AD78)</f>
        <v>-0.3972561320790074</v>
      </c>
      <c r="AQ78" s="55">
        <f>(AE78- AVERAGE(AE$41:AE78))/_xlfn.STDEV.S(AE$41:AE78)</f>
        <v>0.62963728794265317</v>
      </c>
      <c r="AR78" s="36">
        <f>(AF78- AVERAGE(AF$41:AF78))/_xlfn.STDEV.S(AF$41:AF78)</f>
        <v>0.52302727113735403</v>
      </c>
      <c r="AS78" s="36">
        <f>(AG78- AVERAGE(AG$41:AG78))/_xlfn.STDEV.S(AG$41:AG78)</f>
        <v>-0.47229098300390709</v>
      </c>
      <c r="AT78" s="36">
        <f>(AH78- AVERAGE(AH$41:AH78))/_xlfn.STDEV.S(AH$41:AH78)</f>
        <v>0.45750118307420445</v>
      </c>
      <c r="AU78" s="36">
        <f>(AI78- AVERAGE(AI$41:AI78))/_xlfn.STDEV.S(AI$41:AI78)</f>
        <v>1.1605917634915419</v>
      </c>
      <c r="AV78" s="36"/>
      <c r="AW78" s="36">
        <f t="shared" si="152"/>
        <v>9.5872919208807514E-2</v>
      </c>
      <c r="AX78" s="36">
        <f t="shared" si="153"/>
        <v>0.94127035441349449</v>
      </c>
      <c r="AY78" s="36">
        <f t="shared" si="154"/>
        <v>0.63517301149963612</v>
      </c>
      <c r="AZ78" s="36">
        <f t="shared" si="155"/>
        <v>1.3792284338728263E-2</v>
      </c>
      <c r="BA78" s="36">
        <f t="shared" si="156"/>
        <v>-0.3972561320790074</v>
      </c>
      <c r="BB78" s="36">
        <f t="shared" si="157"/>
        <v>0.62963728794265317</v>
      </c>
      <c r="BC78" s="36">
        <f t="shared" si="158"/>
        <v>0.52302727113735403</v>
      </c>
      <c r="BD78" s="36">
        <f t="shared" si="159"/>
        <v>-0.47229098300390709</v>
      </c>
      <c r="BE78" s="36">
        <f t="shared" si="160"/>
        <v>0.45750118307420445</v>
      </c>
      <c r="BF78" s="36">
        <f t="shared" si="161"/>
        <v>1.1605917634915419</v>
      </c>
      <c r="BG78" s="36"/>
      <c r="BH78" s="41">
        <f t="shared" si="162"/>
        <v>0.49026422710577922</v>
      </c>
      <c r="BI78" s="41">
        <f t="shared" si="163"/>
        <v>0.49026422710577922</v>
      </c>
      <c r="BJ78" s="41" t="str">
        <f>IF(COUNT(BI$76:BI77)&lt;60,"",MEDIAN(BI$76:BI77))</f>
        <v/>
      </c>
      <c r="BK78" s="41">
        <f t="shared" si="164"/>
        <v>0</v>
      </c>
      <c r="BL78" s="41">
        <f t="shared" si="165"/>
        <v>0</v>
      </c>
      <c r="BM78" s="41"/>
      <c r="BN78" s="41"/>
      <c r="BO78" s="32">
        <f>+_xlfn.XLOOKUP(B78,Indice!B:B,Indice!AI:AI,"NOOOOOO",-1)</f>
        <v>0.82452387011792772</v>
      </c>
      <c r="BP78" s="32">
        <f t="shared" si="166"/>
        <v>-0.19294918637920605</v>
      </c>
      <c r="BQ78" s="57">
        <f t="shared" ref="BQ78:BQ141" si="170">+BP78-BP77</f>
        <v>-7.0869484046234471E-2</v>
      </c>
      <c r="BR78" s="56"/>
    </row>
    <row r="79" spans="1:70">
      <c r="A79" s="32">
        <f t="shared" si="131"/>
        <v>2010</v>
      </c>
      <c r="B79" s="42">
        <v>40298</v>
      </c>
      <c r="C79" s="38">
        <v>6208</v>
      </c>
      <c r="D79" s="35">
        <f t="shared" si="15"/>
        <v>22.882026920031674</v>
      </c>
      <c r="E79" s="38">
        <v>4101</v>
      </c>
      <c r="F79" s="35">
        <v>369.47</v>
      </c>
      <c r="G79" s="39">
        <f t="shared" ref="G79:G142" si="171">+(SUM(C68:C79)+SUM(E68:E79))/(F79*1000)</f>
        <v>0.27288819119278968</v>
      </c>
      <c r="H79" s="32">
        <v>13.9</v>
      </c>
      <c r="I79" s="32">
        <v>9.6</v>
      </c>
      <c r="J79" s="52">
        <v>23.24336752653242</v>
      </c>
      <c r="K79" s="32">
        <v>626.59400000000005</v>
      </c>
      <c r="L79" s="32">
        <f t="shared" si="149"/>
        <v>-3.1835697885345682</v>
      </c>
      <c r="M79" s="32">
        <v>132.84800000000001</v>
      </c>
      <c r="N79" s="32">
        <f t="shared" ref="N79" si="172">(M79/M67-1)*100</f>
        <v>-3.8469054667313207</v>
      </c>
      <c r="O79" s="32">
        <v>339942</v>
      </c>
      <c r="P79" s="32">
        <f t="shared" ref="P79" si="173">(O79/O67-1)*100</f>
        <v>-4.4862591280355417</v>
      </c>
      <c r="Q79" s="32">
        <f>+'crack spread y Brent_WTI'!D283*100</f>
        <v>55.742069923593426</v>
      </c>
      <c r="R79" s="32">
        <v>5.7</v>
      </c>
      <c r="S79" s="32">
        <f t="shared" si="169"/>
        <v>4.8049999999999988</v>
      </c>
      <c r="T79" s="32">
        <v>3.92</v>
      </c>
      <c r="U79" s="32">
        <f t="shared" si="50"/>
        <v>16.21701749184701</v>
      </c>
      <c r="V79" s="32">
        <v>87.44</v>
      </c>
      <c r="W79" s="32">
        <f t="shared" si="50"/>
        <v>72.125984251968504</v>
      </c>
      <c r="X79" s="43" t="s">
        <v>33</v>
      </c>
      <c r="Z79" s="36">
        <f t="shared" si="69"/>
        <v>6.2473897262067046</v>
      </c>
      <c r="AA79" s="36">
        <f t="shared" si="70"/>
        <v>4.0950000000000015</v>
      </c>
      <c r="AB79" s="36">
        <f t="shared" si="71"/>
        <v>2.7616666666666676</v>
      </c>
      <c r="AC79" s="36">
        <v>-2.1841146543403767</v>
      </c>
      <c r="AD79" s="36">
        <f t="shared" si="72"/>
        <v>-3.5961628939798076</v>
      </c>
      <c r="AE79" s="35">
        <f>+AVERAGE(N77:N79)*AVERAGE($G$15:G79)</f>
        <v>-0.53185827299401156</v>
      </c>
      <c r="AF79" s="35">
        <f t="shared" si="73"/>
        <v>3.3927581803186411</v>
      </c>
      <c r="AG79" s="35">
        <f t="shared" si="74"/>
        <v>22.123549941890229</v>
      </c>
      <c r="AH79" s="35">
        <f t="shared" si="77"/>
        <v>11.109924824863668</v>
      </c>
      <c r="AI79" s="35">
        <f t="shared" si="78"/>
        <v>69.171066599523556</v>
      </c>
      <c r="AJ79" s="35"/>
      <c r="AL79" s="55">
        <f>(Z79- AVERAGE(Z$41:Z79))/_xlfn.STDEV.S(Z$41:Z79)</f>
        <v>0.15317993069009395</v>
      </c>
      <c r="AM79" s="55">
        <f>(AA79- AVERAGE(AA$41:AA79))/_xlfn.STDEV.S(AA$41:AA79)</f>
        <v>1.4287501062431471</v>
      </c>
      <c r="AN79" s="55">
        <f>(AB79- AVERAGE(AB$41:AB79))/_xlfn.STDEV.S(AB$41:AB79)</f>
        <v>0.83829666154061744</v>
      </c>
      <c r="AO79" s="55">
        <f>(AC79- AVERAGE(AC$41:AC79))/_xlfn.STDEV.S(AC$41:AC79)</f>
        <v>0.25527337360859437</v>
      </c>
      <c r="AP79" s="55">
        <f>(AD79- AVERAGE(AD$41:AD79))/_xlfn.STDEV.S(AD$41:AD79)</f>
        <v>-0.4619846925893758</v>
      </c>
      <c r="AQ79" s="55">
        <f>(AE79- AVERAGE(AE$41:AE79))/_xlfn.STDEV.S(AE$41:AE79)</f>
        <v>0.26376783766539297</v>
      </c>
      <c r="AR79" s="36">
        <f>(AF79- AVERAGE(AF$41:AF79))/_xlfn.STDEV.S(AF$41:AF79)</f>
        <v>0.46675848072214515</v>
      </c>
      <c r="AS79" s="36">
        <f>(AG79- AVERAGE(AG$41:AG79))/_xlfn.STDEV.S(AG$41:AG79)</f>
        <v>0.55170506653060913</v>
      </c>
      <c r="AT79" s="36">
        <f>(AH79- AVERAGE(AH$41:AH79))/_xlfn.STDEV.S(AH$41:AH79)</f>
        <v>0.45097959406508697</v>
      </c>
      <c r="AU79" s="36">
        <f>(AI79- AVERAGE(AI$41:AI79))/_xlfn.STDEV.S(AI$41:AI79)</f>
        <v>1.2393600192689109</v>
      </c>
      <c r="AV79" s="36"/>
      <c r="AW79" s="36">
        <f t="shared" si="152"/>
        <v>0.15317993069009395</v>
      </c>
      <c r="AX79" s="36">
        <f t="shared" si="153"/>
        <v>1.4287501062431471</v>
      </c>
      <c r="AY79" s="36">
        <f t="shared" si="154"/>
        <v>0.83829666154061744</v>
      </c>
      <c r="AZ79" s="36">
        <f t="shared" si="155"/>
        <v>0.25527337360859437</v>
      </c>
      <c r="BA79" s="36">
        <f t="shared" si="156"/>
        <v>-0.4619846925893758</v>
      </c>
      <c r="BB79" s="36">
        <f t="shared" si="157"/>
        <v>0.26376783766539297</v>
      </c>
      <c r="BC79" s="36">
        <f t="shared" si="158"/>
        <v>0.46675848072214515</v>
      </c>
      <c r="BD79" s="36">
        <f t="shared" si="159"/>
        <v>0.55170506653060913</v>
      </c>
      <c r="BE79" s="36">
        <f t="shared" si="160"/>
        <v>0.45097959406508697</v>
      </c>
      <c r="BF79" s="36">
        <f t="shared" si="161"/>
        <v>1.2393600192689109</v>
      </c>
      <c r="BG79" s="36"/>
      <c r="BH79" s="41">
        <f t="shared" si="162"/>
        <v>0.45886903739361606</v>
      </c>
      <c r="BI79" s="41">
        <f t="shared" si="163"/>
        <v>0.45886903739361606</v>
      </c>
      <c r="BJ79" s="41" t="str">
        <f>IF(COUNT(BI$76:BI78)&lt;60,"",MEDIAN(BI$76:BI78))</f>
        <v/>
      </c>
      <c r="BK79" s="41">
        <f t="shared" si="164"/>
        <v>0</v>
      </c>
      <c r="BL79" s="41">
        <f t="shared" si="165"/>
        <v>0</v>
      </c>
      <c r="BM79" s="41"/>
      <c r="BN79" s="41"/>
      <c r="BO79" s="32">
        <f>+_xlfn.XLOOKUP(B79,Indice!B:B,Indice!AI:AI,"NOOOOOO",-1)</f>
        <v>0.90659870274661158</v>
      </c>
      <c r="BP79" s="32">
        <f t="shared" si="166"/>
        <v>-9.8055371375803488E-2</v>
      </c>
      <c r="BQ79" s="57">
        <f t="shared" si="170"/>
        <v>9.4893815003402562E-2</v>
      </c>
      <c r="BR79" s="56"/>
    </row>
    <row r="80" spans="1:70">
      <c r="A80" s="32">
        <f t="shared" si="131"/>
        <v>2010</v>
      </c>
      <c r="B80" s="42">
        <v>40329</v>
      </c>
      <c r="C80" s="38">
        <v>6503</v>
      </c>
      <c r="D80" s="35">
        <f t="shared" si="15"/>
        <v>24.985585239285022</v>
      </c>
      <c r="E80" s="38">
        <v>4575</v>
      </c>
      <c r="F80" s="35">
        <v>369.47</v>
      </c>
      <c r="G80" s="39">
        <f t="shared" si="171"/>
        <v>0.28158984491298344</v>
      </c>
      <c r="H80" s="32">
        <v>18.8</v>
      </c>
      <c r="I80" s="32">
        <v>13.5</v>
      </c>
      <c r="J80" s="52">
        <v>24.197055777807126</v>
      </c>
      <c r="K80" s="32">
        <v>625.20000000000005</v>
      </c>
      <c r="L80" s="32">
        <f t="shared" si="149"/>
        <v>-2.8515222569773013</v>
      </c>
      <c r="M80" s="32">
        <v>127.34399999999999</v>
      </c>
      <c r="N80" s="32">
        <f t="shared" ref="N80" si="174">(M80/M68-1)*100</f>
        <v>-13.302424378587052</v>
      </c>
      <c r="O80" s="32">
        <v>342581</v>
      </c>
      <c r="P80" s="32">
        <f t="shared" ref="P80" si="175">(O80/O68-1)*100</f>
        <v>-1.438797175918205</v>
      </c>
      <c r="Q80" s="32">
        <f>+'crack spread y Brent_WTI'!D284*100</f>
        <v>5.7881893606637425</v>
      </c>
      <c r="R80" s="32">
        <v>5.7</v>
      </c>
      <c r="S80" s="32">
        <f t="shared" si="169"/>
        <v>4.7799999999999994</v>
      </c>
      <c r="T80" s="32">
        <v>4.3410000000000002</v>
      </c>
      <c r="U80" s="32">
        <f t="shared" si="50"/>
        <v>13.194263363754889</v>
      </c>
      <c r="V80" s="32">
        <v>74.650000000000006</v>
      </c>
      <c r="W80" s="32">
        <f t="shared" si="50"/>
        <v>13.934676434676451</v>
      </c>
      <c r="X80" s="43" t="s">
        <v>33</v>
      </c>
      <c r="Z80" s="36">
        <f t="shared" si="69"/>
        <v>14.4826249411606</v>
      </c>
      <c r="AA80" s="36">
        <f t="shared" si="70"/>
        <v>8.9533333333333349</v>
      </c>
      <c r="AB80" s="36">
        <f t="shared" si="71"/>
        <v>5.4533333333333331</v>
      </c>
      <c r="AC80" s="36">
        <v>-2.0431559433641162</v>
      </c>
      <c r="AD80" s="36">
        <f t="shared" si="72"/>
        <v>-3.1848027079521128</v>
      </c>
      <c r="AE80" s="35">
        <f>+AVERAGE(N78:N80)*AVERAGE($G$15:G80)</f>
        <v>-2.2248581310194351</v>
      </c>
      <c r="AF80" s="35">
        <f t="shared" si="73"/>
        <v>2.7108880441223135</v>
      </c>
      <c r="AG80" s="35">
        <f t="shared" si="74"/>
        <v>27.90752370600109</v>
      </c>
      <c r="AH80" s="35">
        <f t="shared" si="77"/>
        <v>10.62473486147182</v>
      </c>
      <c r="AI80" s="35">
        <f t="shared" si="78"/>
        <v>51.349220161172269</v>
      </c>
      <c r="AJ80" s="35"/>
      <c r="AL80" s="55">
        <f>(Z80- AVERAGE(Z$41:Z80))/_xlfn.STDEV.S(Z$41:Z80)</f>
        <v>0.4904834636308012</v>
      </c>
      <c r="AM80" s="55">
        <f>(AA80- AVERAGE(AA$41:AA80))/_xlfn.STDEV.S(AA$41:AA80)</f>
        <v>2.0697309430976425</v>
      </c>
      <c r="AN80" s="55">
        <f>(AB80- AVERAGE(AB$41:AB80))/_xlfn.STDEV.S(AB$41:AB80)</f>
        <v>1.3230078675712744</v>
      </c>
      <c r="AO80" s="55">
        <f>(AC80- AVERAGE(AC$41:AC80))/_xlfn.STDEV.S(AC$41:AC80)</f>
        <v>0.27282152119087272</v>
      </c>
      <c r="AP80" s="55">
        <f>(AD80- AVERAGE(AD$41:AD80))/_xlfn.STDEV.S(AD$41:AD80)</f>
        <v>-0.36389379087308493</v>
      </c>
      <c r="AQ80" s="55">
        <f>(AE80- AVERAGE(AE$41:AE80))/_xlfn.STDEV.S(AE$41:AE80)</f>
        <v>-0.35436030424644749</v>
      </c>
      <c r="AR80" s="36">
        <f>(AF80- AVERAGE(AF$41:AF80))/_xlfn.STDEV.S(AF$41:AF80)</f>
        <v>0.39306013544357743</v>
      </c>
      <c r="AS80" s="36">
        <f>(AG80- AVERAGE(AG$41:AG80))/_xlfn.STDEV.S(AG$41:AG80)</f>
        <v>0.71515232481936331</v>
      </c>
      <c r="AT80" s="36">
        <f>(AH80- AVERAGE(AH$41:AH80))/_xlfn.STDEV.S(AH$41:AH80)</f>
        <v>0.43116867221563032</v>
      </c>
      <c r="AU80" s="36">
        <f>(AI80- AVERAGE(AI$41:AI80))/_xlfn.STDEV.S(AI$41:AI80)</f>
        <v>0.82804178755427826</v>
      </c>
      <c r="AV80" s="36"/>
      <c r="AW80" s="36">
        <f t="shared" si="152"/>
        <v>0.4904834636308012</v>
      </c>
      <c r="AX80" s="36">
        <f t="shared" si="153"/>
        <v>2.0697309430976425</v>
      </c>
      <c r="AY80" s="36">
        <f t="shared" si="154"/>
        <v>1.3230078675712744</v>
      </c>
      <c r="AZ80" s="36">
        <f t="shared" si="155"/>
        <v>0.27282152119087272</v>
      </c>
      <c r="BA80" s="36">
        <f t="shared" si="156"/>
        <v>-0.36389379087308493</v>
      </c>
      <c r="BB80" s="36">
        <f t="shared" si="157"/>
        <v>-0.35436030424644749</v>
      </c>
      <c r="BC80" s="36">
        <f t="shared" si="158"/>
        <v>0.39306013544357743</v>
      </c>
      <c r="BD80" s="36">
        <f t="shared" si="159"/>
        <v>0.71515232481936331</v>
      </c>
      <c r="BE80" s="36">
        <f t="shared" si="160"/>
        <v>0.43116867221563032</v>
      </c>
      <c r="BF80" s="36">
        <f t="shared" si="161"/>
        <v>0.82804178755427826</v>
      </c>
      <c r="BG80" s="36"/>
      <c r="BH80" s="41">
        <f t="shared" si="162"/>
        <v>0.46082606792321579</v>
      </c>
      <c r="BI80" s="41">
        <f t="shared" si="163"/>
        <v>0.46082606792321579</v>
      </c>
      <c r="BJ80" s="41" t="str">
        <f>IF(COUNT(BI$76:BI79)&lt;60,"",MEDIAN(BI$76:BI79))</f>
        <v/>
      </c>
      <c r="BK80" s="41">
        <f t="shared" si="164"/>
        <v>0</v>
      </c>
      <c r="BL80" s="41">
        <f t="shared" si="165"/>
        <v>0</v>
      </c>
      <c r="BM80" s="41"/>
      <c r="BN80" s="41"/>
      <c r="BO80" s="32">
        <f>+_xlfn.XLOOKUP(B80,Indice!B:B,Indice!AI:AI,"NOOOOOO",-1)</f>
        <v>0.83891291346603791</v>
      </c>
      <c r="BP80" s="32">
        <f t="shared" si="166"/>
        <v>-0.17564837591657512</v>
      </c>
      <c r="BQ80" s="57">
        <f t="shared" si="170"/>
        <v>-7.7593004540771629E-2</v>
      </c>
      <c r="BR80" s="56"/>
    </row>
    <row r="81" spans="1:70">
      <c r="A81" s="32">
        <f t="shared" si="131"/>
        <v>2010</v>
      </c>
      <c r="B81" s="42">
        <v>40359</v>
      </c>
      <c r="C81" s="38">
        <v>6369</v>
      </c>
      <c r="D81" s="35">
        <f t="shared" ref="D81:D144" si="176">+(C81/C69-1)*100</f>
        <v>22.222222222222232</v>
      </c>
      <c r="E81" s="38">
        <v>5151</v>
      </c>
      <c r="F81" s="35">
        <v>432.2</v>
      </c>
      <c r="G81" s="39">
        <f t="shared" si="171"/>
        <v>0.2469435446552522</v>
      </c>
      <c r="H81" s="32">
        <v>15.9</v>
      </c>
      <c r="I81" s="32">
        <v>11.1</v>
      </c>
      <c r="J81" s="52">
        <v>24.947024957410036</v>
      </c>
      <c r="K81" s="32">
        <v>627.70299999999997</v>
      </c>
      <c r="L81" s="32">
        <f t="shared" si="149"/>
        <v>-7.5933649590875785E-2</v>
      </c>
      <c r="M81" s="32">
        <v>126.58</v>
      </c>
      <c r="N81" s="32">
        <f t="shared" ref="N81" si="177">(M81/M69-1)*100</f>
        <v>-14.927078432690365</v>
      </c>
      <c r="O81" s="32">
        <v>342606</v>
      </c>
      <c r="P81" s="32">
        <f t="shared" ref="P81" si="178">(O81/O69-1)*100</f>
        <v>3.2617606635642504</v>
      </c>
      <c r="Q81" s="32">
        <f>+'crack spread y Brent_WTI'!D285*100</f>
        <v>25.327614963068857</v>
      </c>
      <c r="R81" s="32">
        <v>16.2</v>
      </c>
      <c r="S81" s="32">
        <f t="shared" si="169"/>
        <v>4.8316666666666661</v>
      </c>
      <c r="T81" s="32">
        <v>4.6159999999999997</v>
      </c>
      <c r="U81" s="32">
        <f t="shared" si="50"/>
        <v>20.365058670143398</v>
      </c>
      <c r="V81" s="32">
        <v>75.010000000000005</v>
      </c>
      <c r="W81" s="32">
        <f t="shared" si="50"/>
        <v>8.2395382395382466</v>
      </c>
      <c r="X81" s="43" t="s">
        <v>33</v>
      </c>
      <c r="Z81" s="36">
        <f t="shared" si="69"/>
        <v>18.531611460512973</v>
      </c>
      <c r="AA81" s="36">
        <f t="shared" si="70"/>
        <v>11.368333333333332</v>
      </c>
      <c r="AB81" s="36">
        <f t="shared" si="71"/>
        <v>6.5683333333333342</v>
      </c>
      <c r="AC81" s="36">
        <v>-1.8188569814763795</v>
      </c>
      <c r="AD81" s="36">
        <f t="shared" si="72"/>
        <v>-2.0370085650342484</v>
      </c>
      <c r="AE81" s="35">
        <f>+AVERAGE(N79:N81)*AVERAGE($G$15:G81)</f>
        <v>-3.4551986509850505</v>
      </c>
      <c r="AF81" s="35">
        <f t="shared" si="73"/>
        <v>0.88776521346316561</v>
      </c>
      <c r="AG81" s="35">
        <f t="shared" si="74"/>
        <v>28.952624749108676</v>
      </c>
      <c r="AH81" s="35">
        <f t="shared" si="77"/>
        <v>16.592113175248432</v>
      </c>
      <c r="AI81" s="35">
        <f t="shared" si="78"/>
        <v>31.433399642061065</v>
      </c>
      <c r="AJ81" s="35"/>
      <c r="AL81" s="55">
        <f>(Z81- AVERAGE(Z$41:Z81))/_xlfn.STDEV.S(Z$41:Z81)</f>
        <v>0.65029673489537654</v>
      </c>
      <c r="AM81" s="55">
        <f>(AA81- AVERAGE(AA$41:AA81))/_xlfn.STDEV.S(AA$41:AA81)</f>
        <v>2.2549017353528673</v>
      </c>
      <c r="AN81" s="55">
        <f>(AB81- AVERAGE(AB$41:AB81))/_xlfn.STDEV.S(AB$41:AB81)</f>
        <v>1.4797173394923373</v>
      </c>
      <c r="AO81" s="55">
        <f>(AC81- AVERAGE(AC$41:AC81))/_xlfn.STDEV.S(AC$41:AC81)</f>
        <v>0.30294043387435038</v>
      </c>
      <c r="AP81" s="55">
        <f>(AD81- AVERAGE(AD$41:AD81))/_xlfn.STDEV.S(AD$41:AD81)</f>
        <v>-0.10042701784623125</v>
      </c>
      <c r="AQ81" s="55">
        <f>(AE81- AVERAGE(AE$41:AE81))/_xlfn.STDEV.S(AE$41:AE81)</f>
        <v>-0.7960944575484441</v>
      </c>
      <c r="AR81" s="36">
        <f>(AF81- AVERAGE(AF$41:AF81))/_xlfn.STDEV.S(AF$41:AF81)</f>
        <v>0.20660032500438752</v>
      </c>
      <c r="AS81" s="36">
        <f>(AG81- AVERAGE(AG$41:AG81))/_xlfn.STDEV.S(AG$41:AG81)</f>
        <v>0.73333162973760213</v>
      </c>
      <c r="AT81" s="36">
        <f>(AH81- AVERAGE(AH$41:AH81))/_xlfn.STDEV.S(AH$41:AH81)</f>
        <v>0.58783745295134027</v>
      </c>
      <c r="AU81" s="36">
        <f>(AI81- AVERAGE(AI$41:AI81))/_xlfn.STDEV.S(AI$41:AI81)</f>
        <v>0.38138610605189283</v>
      </c>
      <c r="AV81" s="36"/>
      <c r="AW81" s="36">
        <f t="shared" si="152"/>
        <v>0.65029673489537654</v>
      </c>
      <c r="AX81" s="36">
        <f t="shared" si="153"/>
        <v>2.2549017353528673</v>
      </c>
      <c r="AY81" s="36">
        <f t="shared" si="154"/>
        <v>1.4797173394923373</v>
      </c>
      <c r="AZ81" s="36">
        <f t="shared" si="155"/>
        <v>0.30294043387435038</v>
      </c>
      <c r="BA81" s="36">
        <f t="shared" si="156"/>
        <v>-0.10042701784623125</v>
      </c>
      <c r="BB81" s="36">
        <f t="shared" si="157"/>
        <v>-0.7960944575484441</v>
      </c>
      <c r="BC81" s="36">
        <f t="shared" si="158"/>
        <v>0.20660032500438752</v>
      </c>
      <c r="BD81" s="36">
        <f t="shared" si="159"/>
        <v>0.73333162973760213</v>
      </c>
      <c r="BE81" s="36">
        <f t="shared" si="160"/>
        <v>0.58783745295134027</v>
      </c>
      <c r="BF81" s="36">
        <f t="shared" si="161"/>
        <v>0.38138610605189283</v>
      </c>
      <c r="BG81" s="36"/>
      <c r="BH81" s="41">
        <f t="shared" si="162"/>
        <v>0.48461177950161655</v>
      </c>
      <c r="BI81" s="41">
        <f t="shared" si="163"/>
        <v>0.48461177950161655</v>
      </c>
      <c r="BJ81" s="41" t="str">
        <f>IF(COUNT(BI$76:BI80)&lt;60,"",MEDIAN(BI$76:BI80))</f>
        <v/>
      </c>
      <c r="BK81" s="41">
        <f t="shared" si="164"/>
        <v>0</v>
      </c>
      <c r="BL81" s="41">
        <f t="shared" si="165"/>
        <v>0</v>
      </c>
      <c r="BM81" s="41"/>
      <c r="BN81" s="41"/>
      <c r="BO81" s="32">
        <f>+_xlfn.XLOOKUP(B81,Indice!B:B,Indice!AI:AI,"NOOOOOO",-1)</f>
        <v>0.85404288097261072</v>
      </c>
      <c r="BP81" s="32">
        <f t="shared" si="166"/>
        <v>-0.15777387454242087</v>
      </c>
      <c r="BQ81" s="57">
        <f t="shared" si="170"/>
        <v>1.787450137415425E-2</v>
      </c>
      <c r="BR81" s="56"/>
    </row>
    <row r="82" spans="1:70">
      <c r="A82" s="32">
        <f t="shared" si="131"/>
        <v>2010</v>
      </c>
      <c r="B82" s="42">
        <v>40390</v>
      </c>
      <c r="C82" s="38">
        <v>5984</v>
      </c>
      <c r="D82" s="35">
        <f t="shared" si="176"/>
        <v>21.502538071065992</v>
      </c>
      <c r="E82" s="38">
        <v>5291</v>
      </c>
      <c r="F82" s="35">
        <v>432.2</v>
      </c>
      <c r="G82" s="39">
        <f t="shared" si="171"/>
        <v>0.25333179083757518</v>
      </c>
      <c r="H82" s="32">
        <v>9.5</v>
      </c>
      <c r="I82" s="32">
        <v>10.4</v>
      </c>
      <c r="J82" s="52">
        <v>25.568160004368075</v>
      </c>
      <c r="K82" s="32">
        <v>624.75199999999995</v>
      </c>
      <c r="L82" s="32">
        <f t="shared" si="149"/>
        <v>-0.60630358452534727</v>
      </c>
      <c r="M82" s="32">
        <v>128.58099999999999</v>
      </c>
      <c r="N82" s="32">
        <f t="shared" ref="N82" si="179">(M82/M70-1)*100</f>
        <v>-15.411132382061366</v>
      </c>
      <c r="O82" s="32">
        <v>337388</v>
      </c>
      <c r="P82" s="32">
        <f t="shared" ref="P82" si="180">(O82/O70-1)*100</f>
        <v>1.8388389838694064</v>
      </c>
      <c r="Q82" s="32">
        <f>+'crack spread y Brent_WTI'!D286*100</f>
        <v>-22.670807453416142</v>
      </c>
      <c r="R82" s="32">
        <v>16.2</v>
      </c>
      <c r="S82" s="32">
        <f t="shared" si="169"/>
        <v>4.8833333333333337</v>
      </c>
      <c r="T82" s="32">
        <v>4.923</v>
      </c>
      <c r="U82" s="32">
        <f t="shared" si="50"/>
        <v>34.765945797974275</v>
      </c>
      <c r="V82" s="32">
        <v>78.180000000000007</v>
      </c>
      <c r="W82" s="32">
        <f t="shared" si="50"/>
        <v>9.0376569037657006</v>
      </c>
      <c r="X82" s="43" t="s">
        <v>33</v>
      </c>
      <c r="Z82" s="36">
        <f t="shared" si="69"/>
        <v>18.020115177524421</v>
      </c>
      <c r="AA82" s="36">
        <f t="shared" si="70"/>
        <v>9.8500000000000014</v>
      </c>
      <c r="AB82" s="36">
        <f t="shared" si="71"/>
        <v>6.7833333333333323</v>
      </c>
      <c r="AC82" s="36">
        <v>-1.180802205196585</v>
      </c>
      <c r="AD82" s="36">
        <f t="shared" si="72"/>
        <v>-1.1779198303645082</v>
      </c>
      <c r="AE82" s="35">
        <f>+AVERAGE(N80:N82)*AVERAGE($G$15:G82)</f>
        <v>-4.6859346632734891</v>
      </c>
      <c r="AF82" s="35">
        <f t="shared" si="73"/>
        <v>-1.220600823838484</v>
      </c>
      <c r="AG82" s="35">
        <f t="shared" si="74"/>
        <v>2.8149989567721527</v>
      </c>
      <c r="AH82" s="35">
        <f t="shared" si="77"/>
        <v>22.775089277290856</v>
      </c>
      <c r="AI82" s="35">
        <f t="shared" si="78"/>
        <v>10.403957192660132</v>
      </c>
      <c r="AJ82" s="35"/>
      <c r="AL82" s="55">
        <f>(Z82- AVERAGE(Z$41:Z82))/_xlfn.STDEV.S(Z$41:Z82)</f>
        <v>0.6181876175462595</v>
      </c>
      <c r="AM82" s="55">
        <f>(AA82- AVERAGE(AA$41:AA82))/_xlfn.STDEV.S(AA$41:AA82)</f>
        <v>1.9130824600024861</v>
      </c>
      <c r="AN82" s="55">
        <f>(AB82- AVERAGE(AB$41:AB82))/_xlfn.STDEV.S(AB$41:AB82)</f>
        <v>1.4626671872936792</v>
      </c>
      <c r="AO82" s="55">
        <f>(AC82- AVERAGE(AC$41:AC82))/_xlfn.STDEV.S(AC$41:AC82)</f>
        <v>0.3957370096776443</v>
      </c>
      <c r="AP82" s="55">
        <f>(AD82- AVERAGE(AD$41:AD82))/_xlfn.STDEV.S(AD$41:AD82)</f>
        <v>9.7164576150032045E-2</v>
      </c>
      <c r="AQ82" s="55">
        <f>(AE82- AVERAGE(AE$41:AE82))/_xlfn.STDEV.S(AE$41:AE82)</f>
        <v>-1.2183715508015496</v>
      </c>
      <c r="AR82" s="36">
        <f>(AF82- AVERAGE(AF$41:AF82))/_xlfn.STDEV.S(AF$41:AF82)</f>
        <v>-8.4980960696191595E-3</v>
      </c>
      <c r="AS82" s="36">
        <f>(AG82- AVERAGE(AG$41:AG82))/_xlfn.STDEV.S(AG$41:AG82)</f>
        <v>-7.6315585958723328E-2</v>
      </c>
      <c r="AT82" s="36">
        <f>(AH82- AVERAGE(AH$41:AH82))/_xlfn.STDEV.S(AH$41:AH82)</f>
        <v>0.74753728702796152</v>
      </c>
      <c r="AU82" s="36">
        <f>(AI82- AVERAGE(AI$41:AI82))/_xlfn.STDEV.S(AI$41:AI82)</f>
        <v>-8.8607799105027335E-2</v>
      </c>
      <c r="AV82" s="36"/>
      <c r="AW82" s="36">
        <f t="shared" si="152"/>
        <v>0.6181876175462595</v>
      </c>
      <c r="AX82" s="36">
        <f t="shared" si="153"/>
        <v>1.9130824600024861</v>
      </c>
      <c r="AY82" s="36">
        <f t="shared" si="154"/>
        <v>1.4626671872936792</v>
      </c>
      <c r="AZ82" s="36">
        <f t="shared" si="155"/>
        <v>0.3957370096776443</v>
      </c>
      <c r="BA82" s="36">
        <f t="shared" si="156"/>
        <v>9.7164576150032045E-2</v>
      </c>
      <c r="BB82" s="36">
        <f t="shared" si="157"/>
        <v>-1.2183715508015496</v>
      </c>
      <c r="BC82" s="36">
        <f t="shared" si="158"/>
        <v>-8.4980960696191595E-3</v>
      </c>
      <c r="BD82" s="36">
        <f t="shared" si="159"/>
        <v>-7.6315585958723328E-2</v>
      </c>
      <c r="BE82" s="36">
        <f t="shared" si="160"/>
        <v>0.74753728702796152</v>
      </c>
      <c r="BF82" s="36">
        <f t="shared" si="161"/>
        <v>-8.8607799105027335E-2</v>
      </c>
      <c r="BG82" s="36"/>
      <c r="BH82" s="41">
        <f t="shared" si="162"/>
        <v>0.24645079291383817</v>
      </c>
      <c r="BI82" s="41">
        <f t="shared" si="163"/>
        <v>0.24645079291383817</v>
      </c>
      <c r="BJ82" s="41" t="str">
        <f>IF(COUNT(BI$76:BI81)&lt;60,"",MEDIAN(BI$76:BI81))</f>
        <v/>
      </c>
      <c r="BK82" s="41">
        <f t="shared" si="164"/>
        <v>0</v>
      </c>
      <c r="BL82" s="41">
        <f t="shared" si="165"/>
        <v>0</v>
      </c>
      <c r="BM82" s="41"/>
      <c r="BN82" s="41"/>
      <c r="BO82" s="32">
        <f>+_xlfn.XLOOKUP(B82,Indice!B:B,Indice!AI:AI,"NOOOOOO",-1)</f>
        <v>0.83530664571499069</v>
      </c>
      <c r="BP82" s="32">
        <f t="shared" si="166"/>
        <v>-0.17995638117028973</v>
      </c>
      <c r="BQ82" s="57">
        <f t="shared" si="170"/>
        <v>-2.2182506627868859E-2</v>
      </c>
      <c r="BR82" s="56"/>
    </row>
    <row r="83" spans="1:70">
      <c r="A83" s="32">
        <f t="shared" si="131"/>
        <v>2010</v>
      </c>
      <c r="B83" s="42">
        <v>40421</v>
      </c>
      <c r="C83" s="38">
        <v>6383</v>
      </c>
      <c r="D83" s="35">
        <f t="shared" si="176"/>
        <v>46.668198529411775</v>
      </c>
      <c r="E83" s="38">
        <v>5355</v>
      </c>
      <c r="F83" s="35">
        <v>432.2</v>
      </c>
      <c r="G83" s="39">
        <f t="shared" si="171"/>
        <v>0.26288986580286905</v>
      </c>
      <c r="H83" s="32">
        <v>10.7</v>
      </c>
      <c r="I83" s="32">
        <v>10.8</v>
      </c>
      <c r="J83" s="52">
        <v>24.501060275118665</v>
      </c>
      <c r="K83" s="32">
        <v>625.58500000000004</v>
      </c>
      <c r="L83" s="32">
        <f t="shared" si="149"/>
        <v>12.554965419464438</v>
      </c>
      <c r="M83" s="32">
        <v>127.30200000000001</v>
      </c>
      <c r="N83" s="32">
        <f t="shared" ref="N83" si="181">(M83/M71-1)*100</f>
        <v>-15.237670370937561</v>
      </c>
      <c r="O83" s="32">
        <v>341105</v>
      </c>
      <c r="P83" s="32">
        <f t="shared" ref="P83" si="182">(O83/O71-1)*100</f>
        <v>4.8421550878896991</v>
      </c>
      <c r="Q83" s="32">
        <f>+'crack spread y Brent_WTI'!D287*100</f>
        <v>32.140490390987409</v>
      </c>
      <c r="R83" s="32">
        <v>16.2</v>
      </c>
      <c r="S83" s="32">
        <f t="shared" si="169"/>
        <v>4.9350000000000005</v>
      </c>
      <c r="T83" s="32">
        <v>3.8159999999999998</v>
      </c>
      <c r="U83" s="32">
        <f t="shared" si="50"/>
        <v>28.182734296271406</v>
      </c>
      <c r="V83" s="32">
        <v>74.64</v>
      </c>
      <c r="W83" s="32">
        <f t="shared" si="50"/>
        <v>7.1643933955491734</v>
      </c>
      <c r="X83" s="43" t="s">
        <v>33</v>
      </c>
      <c r="Z83" s="36">
        <f t="shared" si="69"/>
        <v>25.195986274233334</v>
      </c>
      <c r="AA83" s="36">
        <f t="shared" si="70"/>
        <v>7.0983333333333309</v>
      </c>
      <c r="AB83" s="36">
        <f t="shared" si="71"/>
        <v>5.8316666666666652</v>
      </c>
      <c r="AC83" s="36">
        <v>-1.2169553946017508</v>
      </c>
      <c r="AD83" s="36">
        <f t="shared" si="72"/>
        <v>3.9575760617827385</v>
      </c>
      <c r="AE83" s="35">
        <f>+AVERAGE(N81:N83)*AVERAGE($G$15:G83)</f>
        <v>-4.8806903312365959</v>
      </c>
      <c r="AF83" s="35">
        <f t="shared" si="73"/>
        <v>-3.3142515784411182</v>
      </c>
      <c r="AG83" s="35">
        <f t="shared" si="74"/>
        <v>11.599099300213375</v>
      </c>
      <c r="AH83" s="35">
        <f t="shared" si="77"/>
        <v>27.771246254796363</v>
      </c>
      <c r="AI83" s="35">
        <f t="shared" si="78"/>
        <v>8.1471961796177066</v>
      </c>
      <c r="AJ83" s="35"/>
      <c r="AL83" s="55">
        <f>(Z83- AVERAGE(Z$41:Z83))/_xlfn.STDEV.S(Z$41:Z83)</f>
        <v>0.90646620115372822</v>
      </c>
      <c r="AM83" s="55">
        <f>(AA83- AVERAGE(AA$41:AA83))/_xlfn.STDEV.S(AA$41:AA83)</f>
        <v>1.4639292219473974</v>
      </c>
      <c r="AN83" s="55">
        <f>(AB83- AVERAGE(AB$41:AB83))/_xlfn.STDEV.S(AB$41:AB83)</f>
        <v>1.2431972373285016</v>
      </c>
      <c r="AO83" s="55">
        <f>(AC83- AVERAGE(AC$41:AC83))/_xlfn.STDEV.S(AC$41:AC83)</f>
        <v>0.38496056192563644</v>
      </c>
      <c r="AP83" s="55">
        <f>(AD83- AVERAGE(AD$41:AD83))/_xlfn.STDEV.S(AD$41:AD83)</f>
        <v>1.2599403567121703</v>
      </c>
      <c r="AQ83" s="55">
        <f>(AE83- AVERAGE(AE$41:AE83))/_xlfn.STDEV.S(AE$41:AE83)</f>
        <v>-1.251392986925959</v>
      </c>
      <c r="AR83" s="36">
        <f>(AF83- AVERAGE(AF$41:AF83))/_xlfn.STDEV.S(AF$41:AF83)</f>
        <v>-0.22214889280892483</v>
      </c>
      <c r="AS83" s="36">
        <f>(AG83- AVERAGE(AG$41:AG83))/_xlfn.STDEV.S(AG$41:AG83)</f>
        <v>0.19708212841434031</v>
      </c>
      <c r="AT83" s="36">
        <f>(AH83- AVERAGE(AH$41:AH83))/_xlfn.STDEV.S(AH$41:AH83)</f>
        <v>0.87048488001803603</v>
      </c>
      <c r="AU83" s="36">
        <f>(AI83- AVERAGE(AI$41:AI83))/_xlfn.STDEV.S(AI$41:AI83)</f>
        <v>-0.13815329522571262</v>
      </c>
      <c r="AV83" s="36"/>
      <c r="AW83" s="36">
        <f t="shared" si="152"/>
        <v>0.90646620115372822</v>
      </c>
      <c r="AX83" s="36">
        <f t="shared" si="153"/>
        <v>1.4639292219473974</v>
      </c>
      <c r="AY83" s="36">
        <f t="shared" si="154"/>
        <v>1.2431972373285016</v>
      </c>
      <c r="AZ83" s="36">
        <f t="shared" si="155"/>
        <v>0.38496056192563644</v>
      </c>
      <c r="BA83" s="36">
        <f t="shared" si="156"/>
        <v>1.2599403567121703</v>
      </c>
      <c r="BB83" s="36">
        <f t="shared" si="157"/>
        <v>-1.251392986925959</v>
      </c>
      <c r="BC83" s="36">
        <f t="shared" si="158"/>
        <v>-0.22214889280892483</v>
      </c>
      <c r="BD83" s="36">
        <f t="shared" si="159"/>
        <v>0.19708212841434031</v>
      </c>
      <c r="BE83" s="36">
        <f t="shared" si="160"/>
        <v>0.87048488001803603</v>
      </c>
      <c r="BF83" s="36">
        <f t="shared" si="161"/>
        <v>-0.13815329522571262</v>
      </c>
      <c r="BG83" s="36"/>
      <c r="BH83" s="41">
        <f t="shared" si="162"/>
        <v>0.62772272097183623</v>
      </c>
      <c r="BI83" s="41">
        <f t="shared" si="163"/>
        <v>0.62772272097183623</v>
      </c>
      <c r="BJ83" s="41" t="str">
        <f>IF(COUNT(BI$76:BI82)&lt;60,"",MEDIAN(BI$76:BI82))</f>
        <v/>
      </c>
      <c r="BK83" s="41">
        <f t="shared" si="164"/>
        <v>0</v>
      </c>
      <c r="BL83" s="41">
        <f t="shared" si="165"/>
        <v>0</v>
      </c>
      <c r="BM83" s="41"/>
      <c r="BN83" s="41"/>
      <c r="BO83" s="32">
        <f>+_xlfn.XLOOKUP(B83,Indice!B:B,Indice!AI:AI,"NOOOOOO",-1)</f>
        <v>0.85400201983244395</v>
      </c>
      <c r="BP83" s="32">
        <f t="shared" si="166"/>
        <v>-0.15782172005298714</v>
      </c>
      <c r="BQ83" s="57">
        <f t="shared" si="170"/>
        <v>2.2134661117302584E-2</v>
      </c>
      <c r="BR83" s="56"/>
    </row>
    <row r="84" spans="1:70">
      <c r="A84" s="32">
        <f t="shared" si="131"/>
        <v>2010</v>
      </c>
      <c r="B84" s="42">
        <v>40451</v>
      </c>
      <c r="C84" s="38">
        <v>6375</v>
      </c>
      <c r="D84" s="35">
        <f t="shared" si="176"/>
        <v>40.697417788567634</v>
      </c>
      <c r="E84" s="38">
        <v>5337</v>
      </c>
      <c r="F84" s="35">
        <v>434.56</v>
      </c>
      <c r="G84" s="39">
        <f t="shared" si="171"/>
        <v>0.26955081001472753</v>
      </c>
      <c r="H84" s="32">
        <v>8.3000000000000007</v>
      </c>
      <c r="I84" s="32">
        <v>9.1999999999999993</v>
      </c>
      <c r="J84" s="52">
        <v>24.563674650775596</v>
      </c>
      <c r="K84" s="32">
        <v>615.74099999999999</v>
      </c>
      <c r="L84" s="32">
        <f t="shared" si="149"/>
        <v>-2.1581922160798128</v>
      </c>
      <c r="M84" s="32">
        <v>130.34700000000001</v>
      </c>
      <c r="N84" s="32">
        <f t="shared" ref="N84" si="183">(M84/M72-1)*100</f>
        <v>-14.081471228000787</v>
      </c>
      <c r="O84" s="32">
        <v>337343</v>
      </c>
      <c r="P84" s="32">
        <f t="shared" ref="P84" si="184">(O84/O72-1)*100</f>
        <v>5.2660648366290363</v>
      </c>
      <c r="Q84" s="32">
        <f>+'crack spread y Brent_WTI'!D288*100</f>
        <v>115.01956947162424</v>
      </c>
      <c r="R84" s="32">
        <v>9.5</v>
      </c>
      <c r="S84" s="32">
        <f t="shared" si="169"/>
        <v>4.9766666666666683</v>
      </c>
      <c r="T84" s="32">
        <v>3.8719999999999999</v>
      </c>
      <c r="U84" s="32">
        <f t="shared" si="50"/>
        <v>-20.01652551125801</v>
      </c>
      <c r="V84" s="32">
        <v>82.31</v>
      </c>
      <c r="W84" s="32">
        <f t="shared" si="50"/>
        <v>19.168959027074006</v>
      </c>
      <c r="X84" s="43" t="s">
        <v>33</v>
      </c>
      <c r="Z84" s="36">
        <f t="shared" si="69"/>
        <v>31.312718129681798</v>
      </c>
      <c r="AA84" s="36">
        <f t="shared" si="70"/>
        <v>4.5233333333333317</v>
      </c>
      <c r="AB84" s="36">
        <f t="shared" si="71"/>
        <v>5.1566666666666663</v>
      </c>
      <c r="AC84" s="36">
        <v>-1.4477479445792198</v>
      </c>
      <c r="AD84" s="36">
        <f t="shared" si="72"/>
        <v>3.2634898729530923</v>
      </c>
      <c r="AE84" s="35">
        <f>+AVERAGE(N82:N84)*AVERAGE($G$15:G84)</f>
        <v>-4.7791190035466817</v>
      </c>
      <c r="AF84" s="35">
        <f t="shared" si="73"/>
        <v>-3.9823529694627138</v>
      </c>
      <c r="AG84" s="35">
        <f t="shared" si="74"/>
        <v>41.496417469731831</v>
      </c>
      <c r="AH84" s="35">
        <f t="shared" si="77"/>
        <v>14.310718194329224</v>
      </c>
      <c r="AI84" s="35">
        <f t="shared" si="78"/>
        <v>11.790336442129627</v>
      </c>
      <c r="AJ84" s="35"/>
      <c r="AL84" s="55">
        <f>(Z84- AVERAGE(Z$41:Z84))/_xlfn.STDEV.S(Z$41:Z84)</f>
        <v>1.1385419061906823</v>
      </c>
      <c r="AM84" s="55">
        <f>(AA84- AVERAGE(AA$41:AA84))/_xlfn.STDEV.S(AA$41:AA84)</f>
        <v>1.0750911639895115</v>
      </c>
      <c r="AN84" s="55">
        <f>(AB84- AVERAGE(AB$41:AB84))/_xlfn.STDEV.S(AB$41:AB84)</f>
        <v>1.0878169147014203</v>
      </c>
      <c r="AO84" s="55">
        <f>(AC84- AVERAGE(AC$41:AC84))/_xlfn.STDEV.S(AC$41:AC84)</f>
        <v>0.34429953316013012</v>
      </c>
      <c r="AP84" s="55">
        <f>(AD84- AVERAGE(AD$41:AD84))/_xlfn.STDEV.S(AD$41:AD84)</f>
        <v>1.0714272600224064</v>
      </c>
      <c r="AQ84" s="55">
        <f>(AE84- AVERAGE(AE$41:AE84))/_xlfn.STDEV.S(AE$41:AE84)</f>
        <v>-1.1803248757753377</v>
      </c>
      <c r="AR84" s="36">
        <f>(AF84- AVERAGE(AF$41:AF84))/_xlfn.STDEV.S(AF$41:AF84)</f>
        <v>-0.28843834276914165</v>
      </c>
      <c r="AS84" s="36">
        <f>(AG84- AVERAGE(AG$41:AG84))/_xlfn.STDEV.S(AG$41:AG84)</f>
        <v>1.1168539684441832</v>
      </c>
      <c r="AT84" s="36">
        <f>(AH84- AVERAGE(AH$41:AH84))/_xlfn.STDEV.S(AH$41:AH84)</f>
        <v>0.48210703565996199</v>
      </c>
      <c r="AU84" s="36">
        <f>(AI84- AVERAGE(AI$41:AI84))/_xlfn.STDEV.S(AI$41:AI84)</f>
        <v>-5.395015315603291E-2</v>
      </c>
      <c r="AV84" s="36"/>
      <c r="AW84" s="36">
        <f t="shared" si="152"/>
        <v>1.1385419061906823</v>
      </c>
      <c r="AX84" s="36">
        <f t="shared" si="153"/>
        <v>1.0750911639895115</v>
      </c>
      <c r="AY84" s="36">
        <f t="shared" si="154"/>
        <v>1.0878169147014203</v>
      </c>
      <c r="AZ84" s="36">
        <f t="shared" si="155"/>
        <v>0.34429953316013012</v>
      </c>
      <c r="BA84" s="36">
        <f t="shared" si="156"/>
        <v>1.0714272600224064</v>
      </c>
      <c r="BB84" s="36">
        <f t="shared" si="157"/>
        <v>-1.1803248757753377</v>
      </c>
      <c r="BC84" s="36">
        <f t="shared" si="158"/>
        <v>-0.28843834276914165</v>
      </c>
      <c r="BD84" s="36">
        <f t="shared" si="159"/>
        <v>1.1168539684441832</v>
      </c>
      <c r="BE84" s="36">
        <f t="shared" si="160"/>
        <v>0.48210703565996199</v>
      </c>
      <c r="BF84" s="36">
        <f t="shared" si="161"/>
        <v>-5.395015315603291E-2</v>
      </c>
      <c r="BG84" s="36"/>
      <c r="BH84" s="41">
        <f t="shared" si="162"/>
        <v>0.77676714784118417</v>
      </c>
      <c r="BI84" s="41">
        <f t="shared" si="163"/>
        <v>0.77676714784118417</v>
      </c>
      <c r="BJ84" s="41" t="str">
        <f>IF(COUNT(BI$76:BI83)&lt;60,"",MEDIAN(BI$76:BI83))</f>
        <v/>
      </c>
      <c r="BK84" s="41">
        <f t="shared" si="164"/>
        <v>0</v>
      </c>
      <c r="BL84" s="41">
        <f t="shared" si="165"/>
        <v>0</v>
      </c>
      <c r="BM84" s="41"/>
      <c r="BN84" s="41"/>
      <c r="BO84" s="32">
        <f>+_xlfn.XLOOKUP(B84,Indice!B:B,Indice!AI:AI,"NOOOOOO",-1)</f>
        <v>0.76531224706232615</v>
      </c>
      <c r="BP84" s="32">
        <f t="shared" si="166"/>
        <v>-0.26747136233817775</v>
      </c>
      <c r="BQ84" s="57">
        <f t="shared" si="170"/>
        <v>-0.10964964228519061</v>
      </c>
      <c r="BR84" s="56"/>
    </row>
    <row r="85" spans="1:70">
      <c r="A85" s="32">
        <f t="shared" si="131"/>
        <v>2010</v>
      </c>
      <c r="B85" s="42">
        <v>40482</v>
      </c>
      <c r="C85" s="38">
        <v>5899</v>
      </c>
      <c r="D85" s="35">
        <f t="shared" si="176"/>
        <v>22.691347753743752</v>
      </c>
      <c r="E85" s="38">
        <v>4951</v>
      </c>
      <c r="F85" s="35">
        <v>434.56</v>
      </c>
      <c r="G85" s="39">
        <f t="shared" si="171"/>
        <v>0.27504142120765834</v>
      </c>
      <c r="H85" s="32">
        <v>6.3</v>
      </c>
      <c r="I85" s="32">
        <v>7.7</v>
      </c>
      <c r="J85" s="52">
        <v>26.701946939278812</v>
      </c>
      <c r="K85" s="32">
        <v>608.529</v>
      </c>
      <c r="L85" s="32">
        <f t="shared" si="149"/>
        <v>-4.7655638674136913</v>
      </c>
      <c r="M85" s="32">
        <v>127.506</v>
      </c>
      <c r="N85" s="32">
        <f t="shared" ref="N85" si="185">(M85/M73-1)*100</f>
        <v>-14.860344148343019</v>
      </c>
      <c r="O85" s="32">
        <v>347394</v>
      </c>
      <c r="P85" s="32">
        <f t="shared" ref="P85" si="186">(O85/O73-1)*100</f>
        <v>9.3049232114932536</v>
      </c>
      <c r="Q85" s="32">
        <f>+'crack spread y Brent_WTI'!D289*100</f>
        <v>27.310995117023062</v>
      </c>
      <c r="R85" s="32">
        <v>9.5</v>
      </c>
      <c r="S85" s="32">
        <f t="shared" si="169"/>
        <v>5.0183333333333344</v>
      </c>
      <c r="T85" s="32">
        <v>4.0380000000000003</v>
      </c>
      <c r="U85" s="32">
        <f t="shared" si="50"/>
        <v>-19.96035678889989</v>
      </c>
      <c r="V85" s="32">
        <v>83.15</v>
      </c>
      <c r="W85" s="32">
        <f t="shared" si="50"/>
        <v>10.571808510638302</v>
      </c>
      <c r="X85" s="43" t="s">
        <v>33</v>
      </c>
      <c r="Z85" s="36">
        <f t="shared" si="69"/>
        <v>31.667321357241054</v>
      </c>
      <c r="AA85" s="36">
        <f t="shared" si="70"/>
        <v>3.4149999999999991</v>
      </c>
      <c r="AB85" s="36">
        <f t="shared" si="71"/>
        <v>4.2149999999999981</v>
      </c>
      <c r="AC85" s="36">
        <v>-1.2144051553678032</v>
      </c>
      <c r="AD85" s="36">
        <f t="shared" si="72"/>
        <v>1.8770697786569777</v>
      </c>
      <c r="AE85" s="35">
        <f>+AVERAGE(N83:N85)*AVERAGE($G$15:G85)</f>
        <v>-4.7108362493753964</v>
      </c>
      <c r="AF85" s="35">
        <f t="shared" si="73"/>
        <v>-6.4710477120039966</v>
      </c>
      <c r="AG85" s="35">
        <f t="shared" si="74"/>
        <v>58.157018326544907</v>
      </c>
      <c r="AH85" s="35">
        <f t="shared" si="77"/>
        <v>-3.9313826679621648</v>
      </c>
      <c r="AI85" s="35">
        <f t="shared" si="78"/>
        <v>12.301720311087161</v>
      </c>
      <c r="AJ85" s="35"/>
      <c r="AL85" s="55">
        <f>(Z85- AVERAGE(Z$41:Z85))/_xlfn.STDEV.S(Z$41:Z85)</f>
        <v>1.1242513888559229</v>
      </c>
      <c r="AM85" s="55">
        <f>(AA85- AVERAGE(AA$41:AA85))/_xlfn.STDEV.S(AA$41:AA85)</f>
        <v>0.90118917921194264</v>
      </c>
      <c r="AN85" s="55">
        <f>(AB85- AVERAGE(AB$41:AB85))/_xlfn.STDEV.S(AB$41:AB85)</f>
        <v>0.8923846450362074</v>
      </c>
      <c r="AO85" s="55">
        <f>(AC85- AVERAGE(AC$41:AC85))/_xlfn.STDEV.S(AC$41:AC85)</f>
        <v>0.37657886143977859</v>
      </c>
      <c r="AP85" s="55">
        <f>(AD85- AVERAGE(AD$41:AD85))/_xlfn.STDEV.S(AD$41:AD85)</f>
        <v>0.73700180265383031</v>
      </c>
      <c r="AQ85" s="55">
        <f>(AE85- AVERAGE(AE$41:AE85))/_xlfn.STDEV.S(AE$41:AE85)</f>
        <v>-1.1257068939294139</v>
      </c>
      <c r="AR85" s="36">
        <f>(AF85- AVERAGE(AF$41:AF85))/_xlfn.STDEV.S(AF$41:AF85)</f>
        <v>-0.54349553110109872</v>
      </c>
      <c r="AS85" s="36">
        <f>(AG85- AVERAGE(AG$41:AG85))/_xlfn.STDEV.S(AG$41:AG85)</f>
        <v>1.5784946960935262</v>
      </c>
      <c r="AT85" s="36">
        <f>(AH85- AVERAGE(AH$41:AH85))/_xlfn.STDEV.S(AH$41:AH85)</f>
        <v>-3.9261170196952556E-2</v>
      </c>
      <c r="AU85" s="36">
        <f>(AI85- AVERAGE(AI$41:AI85))/_xlfn.STDEV.S(AI$41:AI85)</f>
        <v>-4.1617687108535369E-2</v>
      </c>
      <c r="AV85" s="36"/>
      <c r="AW85" s="36">
        <f t="shared" si="152"/>
        <v>1.1242513888559229</v>
      </c>
      <c r="AX85" s="36">
        <f t="shared" si="153"/>
        <v>0.90118917921194264</v>
      </c>
      <c r="AY85" s="36">
        <f t="shared" si="154"/>
        <v>0.8923846450362074</v>
      </c>
      <c r="AZ85" s="36">
        <f t="shared" si="155"/>
        <v>0.37657886143977859</v>
      </c>
      <c r="BA85" s="36">
        <f t="shared" si="156"/>
        <v>0.73700180265383031</v>
      </c>
      <c r="BB85" s="36">
        <f t="shared" si="157"/>
        <v>-1.1257068939294139</v>
      </c>
      <c r="BC85" s="36">
        <f t="shared" si="158"/>
        <v>-0.54349553110109872</v>
      </c>
      <c r="BD85" s="36">
        <f t="shared" si="159"/>
        <v>1.5784946960935262</v>
      </c>
      <c r="BE85" s="36">
        <f t="shared" si="160"/>
        <v>-3.9261170196952556E-2</v>
      </c>
      <c r="BF85" s="36">
        <f t="shared" si="161"/>
        <v>-4.1617687108535369E-2</v>
      </c>
      <c r="BG85" s="36"/>
      <c r="BH85" s="41">
        <f t="shared" si="162"/>
        <v>0.55679033204680439</v>
      </c>
      <c r="BI85" s="41">
        <f t="shared" si="163"/>
        <v>0.55679033204680439</v>
      </c>
      <c r="BJ85" s="41" t="str">
        <f>IF(COUNT(BI$76:BI84)&lt;60,"",MEDIAN(BI$76:BI84))</f>
        <v/>
      </c>
      <c r="BK85" s="41">
        <f t="shared" si="164"/>
        <v>0</v>
      </c>
      <c r="BL85" s="41">
        <f t="shared" si="165"/>
        <v>0</v>
      </c>
      <c r="BM85" s="41"/>
      <c r="BN85" s="41"/>
      <c r="BO85" s="32">
        <f>+_xlfn.XLOOKUP(B85,Indice!B:B,Indice!AI:AI,"NOOOOOO",-1)</f>
        <v>0.67444940126385933</v>
      </c>
      <c r="BP85" s="32">
        <f t="shared" si="166"/>
        <v>-0.39385862280669065</v>
      </c>
      <c r="BQ85" s="57">
        <f t="shared" si="170"/>
        <v>-0.1263872604685129</v>
      </c>
      <c r="BR85" s="56"/>
    </row>
    <row r="86" spans="1:70">
      <c r="A86" s="32">
        <f t="shared" si="131"/>
        <v>2010</v>
      </c>
      <c r="B86" s="42">
        <v>40512</v>
      </c>
      <c r="C86" s="38">
        <v>5915</v>
      </c>
      <c r="D86" s="35">
        <f t="shared" si="176"/>
        <v>21.40804597701149</v>
      </c>
      <c r="E86" s="38">
        <v>5576</v>
      </c>
      <c r="F86" s="35">
        <v>434.56</v>
      </c>
      <c r="G86" s="39">
        <f t="shared" si="171"/>
        <v>0.28187131811487481</v>
      </c>
      <c r="H86" s="32">
        <v>9.8000000000000007</v>
      </c>
      <c r="I86" s="32">
        <v>8</v>
      </c>
      <c r="J86" s="52">
        <v>27.721262851526795</v>
      </c>
      <c r="K86" s="32">
        <v>608.27200000000005</v>
      </c>
      <c r="L86" s="32">
        <f t="shared" si="149"/>
        <v>-1.4329582006595176</v>
      </c>
      <c r="M86" s="32">
        <v>124.236</v>
      </c>
      <c r="N86" s="32">
        <f t="shared" ref="N86" si="187">(M86/M74-1)*100</f>
        <v>-16.946217869438783</v>
      </c>
      <c r="O86" s="32">
        <v>338658</v>
      </c>
      <c r="P86" s="32">
        <f t="shared" ref="P86" si="188">(O86/O74-1)*100</f>
        <v>5.2281935916875799</v>
      </c>
      <c r="Q86" s="32">
        <f>+'crack spread y Brent_WTI'!D290*100</f>
        <v>25.269026319201359</v>
      </c>
      <c r="R86" s="32">
        <v>9.5</v>
      </c>
      <c r="S86" s="32">
        <f t="shared" si="169"/>
        <v>5.0600000000000023</v>
      </c>
      <c r="T86" s="32">
        <v>4.18</v>
      </c>
      <c r="U86" s="32">
        <f t="shared" si="50"/>
        <v>-13.778877887788788</v>
      </c>
      <c r="V86" s="32">
        <v>85.92</v>
      </c>
      <c r="W86" s="32">
        <f t="shared" si="50"/>
        <v>9.4940741684720322</v>
      </c>
      <c r="X86" s="43" t="s">
        <v>33</v>
      </c>
      <c r="Z86" s="36">
        <f t="shared" si="69"/>
        <v>23.205603839774295</v>
      </c>
      <c r="AA86" s="36">
        <f t="shared" si="70"/>
        <v>3.0733333333333324</v>
      </c>
      <c r="AB86" s="36">
        <f t="shared" si="71"/>
        <v>3.2399999999999967</v>
      </c>
      <c r="AC86" s="36">
        <v>-0.28612842986332154</v>
      </c>
      <c r="AD86" s="36">
        <f t="shared" si="72"/>
        <v>-2.7855714280510071</v>
      </c>
      <c r="AE86" s="35">
        <f>+AVERAGE(N84:N86)*AVERAGE($G$15:G86)</f>
        <v>-4.8849412644479022</v>
      </c>
      <c r="AF86" s="35">
        <f t="shared" si="73"/>
        <v>-6.5997272132699569</v>
      </c>
      <c r="AG86" s="35">
        <f t="shared" si="74"/>
        <v>55.866530302616219</v>
      </c>
      <c r="AH86" s="35">
        <f t="shared" si="77"/>
        <v>-17.91858672931556</v>
      </c>
      <c r="AI86" s="35">
        <f t="shared" si="78"/>
        <v>13.078280568728113</v>
      </c>
      <c r="AJ86" s="35"/>
      <c r="AL86" s="55">
        <f>(Z86- AVERAGE(Z$41:Z86))/_xlfn.STDEV.S(Z$41:Z86)</f>
        <v>0.74994039583996364</v>
      </c>
      <c r="AM86" s="55">
        <f>(AA86- AVERAGE(AA$41:AA86))/_xlfn.STDEV.S(AA$41:AA86)</f>
        <v>0.83737532703016448</v>
      </c>
      <c r="AN86" s="55">
        <f>(AB86- AVERAGE(AB$41:AB86))/_xlfn.STDEV.S(AB$41:AB86)</f>
        <v>0.69715422127695015</v>
      </c>
      <c r="AO86" s="55">
        <f>(AC86- AVERAGE(AC$41:AC86))/_xlfn.STDEV.S(AC$41:AC86)</f>
        <v>0.51828600914612744</v>
      </c>
      <c r="AP86" s="55">
        <f>(AD86- AVERAGE(AD$41:AD86))/_xlfn.STDEV.S(AD$41:AD86)</f>
        <v>-0.34573191248325974</v>
      </c>
      <c r="AQ86" s="55">
        <f>(AE86- AVERAGE(AE$41:AE86))/_xlfn.STDEV.S(AE$41:AE86)</f>
        <v>-1.1585730715307616</v>
      </c>
      <c r="AR86" s="36">
        <f>(AF86- AVERAGE(AF$41:AF86))/_xlfn.STDEV.S(AF$41:AF86)</f>
        <v>-0.54935507760843516</v>
      </c>
      <c r="AS86" s="36">
        <f>(AG86- AVERAGE(AG$41:AG86))/_xlfn.STDEV.S(AG$41:AG86)</f>
        <v>1.4549080143304653</v>
      </c>
      <c r="AT86" s="36">
        <f>(AH86- AVERAGE(AH$41:AH86))/_xlfn.STDEV.S(AH$41:AH86)</f>
        <v>-0.43827030301212544</v>
      </c>
      <c r="AU86" s="36">
        <f>(AI86- AVERAGE(AI$41:AI86))/_xlfn.STDEV.S(AI$41:AI86)</f>
        <v>-2.3131139496261704E-2</v>
      </c>
      <c r="AV86" s="36"/>
      <c r="AW86" s="36">
        <f t="shared" si="152"/>
        <v>0.74994039583996364</v>
      </c>
      <c r="AX86" s="36">
        <f t="shared" si="153"/>
        <v>0.83737532703016448</v>
      </c>
      <c r="AY86" s="36">
        <f t="shared" si="154"/>
        <v>0.69715422127695015</v>
      </c>
      <c r="AZ86" s="36">
        <f t="shared" si="155"/>
        <v>0.51828600914612744</v>
      </c>
      <c r="BA86" s="36">
        <f t="shared" si="156"/>
        <v>-0.34573191248325974</v>
      </c>
      <c r="BB86" s="36">
        <f t="shared" si="157"/>
        <v>-1.1585730715307616</v>
      </c>
      <c r="BC86" s="36">
        <f t="shared" si="158"/>
        <v>-0.54935507760843516</v>
      </c>
      <c r="BD86" s="36">
        <f t="shared" si="159"/>
        <v>1.4549080143304653</v>
      </c>
      <c r="BE86" s="36">
        <f t="shared" si="160"/>
        <v>-0.43827030301212544</v>
      </c>
      <c r="BF86" s="36">
        <f t="shared" si="161"/>
        <v>-2.3131139496261704E-2</v>
      </c>
      <c r="BG86" s="36"/>
      <c r="BH86" s="41">
        <f t="shared" si="162"/>
        <v>0.24757743482493286</v>
      </c>
      <c r="BI86" s="41">
        <f t="shared" si="163"/>
        <v>0.24757743482493286</v>
      </c>
      <c r="BJ86" s="41" t="str">
        <f>IF(COUNT(BI$76:BI85)&lt;60,"",MEDIAN(BI$76:BI85))</f>
        <v/>
      </c>
      <c r="BK86" s="41">
        <f t="shared" si="164"/>
        <v>0</v>
      </c>
      <c r="BL86" s="41">
        <f t="shared" si="165"/>
        <v>0</v>
      </c>
      <c r="BM86" s="41"/>
      <c r="BN86" s="41"/>
      <c r="BO86" s="32">
        <f>+_xlfn.XLOOKUP(B86,Indice!B:B,Indice!AI:AI,"NOOOOOO",-1)</f>
        <v>0.68453883900892876</v>
      </c>
      <c r="BP86" s="32">
        <f t="shared" si="166"/>
        <v>-0.3790098951636493</v>
      </c>
      <c r="BQ86" s="57">
        <f t="shared" si="170"/>
        <v>1.4848727643041348E-2</v>
      </c>
      <c r="BR86" s="56"/>
    </row>
    <row r="87" spans="1:70">
      <c r="A87" s="32">
        <f t="shared" si="131"/>
        <v>2010</v>
      </c>
      <c r="B87" s="42">
        <v>40543</v>
      </c>
      <c r="C87" s="38">
        <v>5484</v>
      </c>
      <c r="D87" s="35">
        <f t="shared" si="176"/>
        <v>14.392991239048802</v>
      </c>
      <c r="E87" s="38">
        <v>5389</v>
      </c>
      <c r="F87" s="35">
        <v>461.07</v>
      </c>
      <c r="G87" s="39">
        <f t="shared" si="171"/>
        <v>0.27103693582319388</v>
      </c>
      <c r="H87" s="32">
        <v>9.6999999999999993</v>
      </c>
      <c r="I87" s="32">
        <v>6.5</v>
      </c>
      <c r="J87" s="52">
        <v>25.706330322588755</v>
      </c>
      <c r="K87" s="32">
        <v>520.601</v>
      </c>
      <c r="L87" s="32">
        <f t="shared" si="149"/>
        <v>-15.564432680361884</v>
      </c>
      <c r="M87" s="32">
        <v>125.461</v>
      </c>
      <c r="N87" s="32">
        <f t="shared" ref="N87" si="189">(M87/M75-1)*100</f>
        <v>-12.640740869686319</v>
      </c>
      <c r="O87" s="32">
        <v>313918</v>
      </c>
      <c r="P87" s="32">
        <f t="shared" ref="P87" si="190">(O87/O75-1)*100</f>
        <v>1.9316879296292777</v>
      </c>
      <c r="Q87" s="32">
        <f>+'crack spread y Brent_WTI'!D291*100</f>
        <v>58.423772609819125</v>
      </c>
      <c r="R87" s="32">
        <v>8.6</v>
      </c>
      <c r="S87" s="32">
        <f t="shared" si="169"/>
        <v>5.0733333333333359</v>
      </c>
      <c r="T87" s="32">
        <v>4.4050000000000002</v>
      </c>
      <c r="U87" s="32">
        <f t="shared" si="50"/>
        <v>-20.944005743000716</v>
      </c>
      <c r="V87" s="32">
        <v>94.75</v>
      </c>
      <c r="W87" s="32">
        <f t="shared" si="50"/>
        <v>21.583472346978038</v>
      </c>
      <c r="X87" s="43" t="s">
        <v>33</v>
      </c>
      <c r="Z87" s="36">
        <f t="shared" si="69"/>
        <v>14.424128323268013</v>
      </c>
      <c r="AA87" s="36">
        <f t="shared" si="70"/>
        <v>3.5266666666666637</v>
      </c>
      <c r="AB87" s="36">
        <f t="shared" si="71"/>
        <v>2.3266666666666636</v>
      </c>
      <c r="AC87" s="36">
        <v>-6.6118414710683027E-2</v>
      </c>
      <c r="AD87" s="36">
        <f t="shared" si="72"/>
        <v>-7.2543182494783638</v>
      </c>
      <c r="AE87" s="35">
        <f>+AVERAGE(N85:N87)*AVERAGE($G$15:G87)</f>
        <v>-4.721762953001905</v>
      </c>
      <c r="AF87" s="35">
        <f t="shared" si="73"/>
        <v>-5.4882682442700377</v>
      </c>
      <c r="AG87" s="35">
        <f t="shared" si="74"/>
        <v>37.001264682014515</v>
      </c>
      <c r="AH87" s="35">
        <f t="shared" si="77"/>
        <v>-18.227746806563133</v>
      </c>
      <c r="AI87" s="35">
        <f t="shared" si="78"/>
        <v>13.883118342029457</v>
      </c>
      <c r="AJ87" s="35"/>
      <c r="AL87" s="55">
        <f>(Z87- AVERAGE(Z$41:Z87))/_xlfn.STDEV.S(Z$41:Z87)</f>
        <v>0.36869556622501432</v>
      </c>
      <c r="AM87" s="55">
        <f>(AA87- AVERAGE(AA$41:AA87))/_xlfn.STDEV.S(AA$41:AA87)</f>
        <v>0.88399622881606188</v>
      </c>
      <c r="AN87" s="55">
        <f>(AB87- AVERAGE(AB$41:AB87))/_xlfn.STDEV.S(AB$41:AB87)</f>
        <v>0.51699430378252842</v>
      </c>
      <c r="AO87" s="55">
        <f>(AC87- AVERAGE(AC$41:AC87))/_xlfn.STDEV.S(AC$41:AC87)</f>
        <v>0.54625522637994872</v>
      </c>
      <c r="AP87" s="55">
        <f>(AD87- AVERAGE(AD$41:AD87))/_xlfn.STDEV.S(AD$41:AD87)</f>
        <v>-1.3547064394095139</v>
      </c>
      <c r="AQ87" s="55">
        <f>(AE87- AVERAGE(AE$41:AE87))/_xlfn.STDEV.S(AE$41:AE87)</f>
        <v>-1.0736545010368947</v>
      </c>
      <c r="AR87" s="36">
        <f>(AF87- AVERAGE(AF$41:AF87))/_xlfn.STDEV.S(AF$41:AF87)</f>
        <v>-0.42469150856533161</v>
      </c>
      <c r="AS87" s="36">
        <f>(AG87- AVERAGE(AG$41:AG87))/_xlfn.STDEV.S(AG$41:AG87)</f>
        <v>0.86006463288384805</v>
      </c>
      <c r="AT87" s="36">
        <f>(AH87- AVERAGE(AH$41:AH87))/_xlfn.STDEV.S(AH$41:AH87)</f>
        <v>-0.44165765114695588</v>
      </c>
      <c r="AU87" s="36">
        <f>(AI87- AVERAGE(AI$41:AI87))/_xlfn.STDEV.S(AI$41:AI87)</f>
        <v>-3.9750131553217011E-3</v>
      </c>
      <c r="AV87" s="36"/>
      <c r="AW87" s="36">
        <f t="shared" si="152"/>
        <v>0.36869556622501432</v>
      </c>
      <c r="AX87" s="36">
        <f t="shared" si="153"/>
        <v>0.88399622881606188</v>
      </c>
      <c r="AY87" s="36">
        <f t="shared" si="154"/>
        <v>0.51699430378252842</v>
      </c>
      <c r="AZ87" s="36">
        <f t="shared" si="155"/>
        <v>0.54625522637994872</v>
      </c>
      <c r="BA87" s="36">
        <f t="shared" si="156"/>
        <v>-1.3547064394095139</v>
      </c>
      <c r="BB87" s="36">
        <f t="shared" si="157"/>
        <v>-1.0736545010368947</v>
      </c>
      <c r="BC87" s="36">
        <f t="shared" si="158"/>
        <v>-0.42469150856533161</v>
      </c>
      <c r="BD87" s="36">
        <f t="shared" si="159"/>
        <v>0.86006463288384805</v>
      </c>
      <c r="BE87" s="36">
        <f t="shared" si="160"/>
        <v>-0.44165765114695588</v>
      </c>
      <c r="BF87" s="36">
        <f t="shared" si="161"/>
        <v>-3.9750131553217011E-3</v>
      </c>
      <c r="BG87" s="36"/>
      <c r="BH87" s="41">
        <f t="shared" si="162"/>
        <v>0.18236027653484632</v>
      </c>
      <c r="BI87" s="41">
        <f t="shared" si="163"/>
        <v>0.18236027653484632</v>
      </c>
      <c r="BJ87" s="41" t="str">
        <f>IF(COUNT(BI$76:BI86)&lt;60,"",MEDIAN(BI$76:BI86))</f>
        <v/>
      </c>
      <c r="BK87" s="41">
        <f t="shared" si="164"/>
        <v>0</v>
      </c>
      <c r="BL87" s="41">
        <f t="shared" si="165"/>
        <v>0</v>
      </c>
      <c r="BM87" s="41">
        <f>+AVERAGE(BL76:BL87)</f>
        <v>0</v>
      </c>
      <c r="BN87" s="41"/>
      <c r="BO87" s="32">
        <f>+_xlfn.XLOOKUP(B87,Indice!B:B,Indice!AI:AI,"NOOOOOO",-1)</f>
        <v>0.77066169672370455</v>
      </c>
      <c r="BP87" s="32">
        <f t="shared" si="166"/>
        <v>-0.26050578676669944</v>
      </c>
      <c r="BQ87" s="57">
        <f t="shared" si="170"/>
        <v>0.11850410839694986</v>
      </c>
      <c r="BR87" s="56"/>
    </row>
    <row r="88" spans="1:70">
      <c r="A88" s="32">
        <f t="shared" si="131"/>
        <v>2011</v>
      </c>
      <c r="B88" s="42">
        <v>40574</v>
      </c>
      <c r="C88" s="38">
        <v>5185</v>
      </c>
      <c r="D88" s="35">
        <f t="shared" si="176"/>
        <v>17.627041742286753</v>
      </c>
      <c r="E88" s="38">
        <v>4889</v>
      </c>
      <c r="F88" s="35">
        <v>461.07</v>
      </c>
      <c r="G88" s="39">
        <f t="shared" si="171"/>
        <v>0.27636584466566899</v>
      </c>
      <c r="H88" s="32">
        <v>9.5</v>
      </c>
      <c r="I88" s="32">
        <v>8.4</v>
      </c>
      <c r="J88" s="52">
        <v>24.214882841136415</v>
      </c>
      <c r="K88" s="32">
        <v>600.39499999999998</v>
      </c>
      <c r="L88" s="32">
        <f t="shared" si="149"/>
        <v>-4.0200338266655251</v>
      </c>
      <c r="M88" s="32">
        <v>125.875</v>
      </c>
      <c r="N88" s="32">
        <f t="shared" ref="N88" si="191">(M88/M76-1)*100</f>
        <v>-8.3632419210413307</v>
      </c>
      <c r="O88" s="32">
        <v>321573</v>
      </c>
      <c r="P88" s="32">
        <f t="shared" ref="P88" si="192">(O88/O76-1)*100</f>
        <v>4.3109740076488157</v>
      </c>
      <c r="Q88" s="32">
        <f>+'crack spread y Brent_WTI'!D292*100</f>
        <v>116.64657827775544</v>
      </c>
      <c r="R88" s="32">
        <v>8.6</v>
      </c>
      <c r="S88" s="32">
        <f t="shared" si="169"/>
        <v>5.0866666666666696</v>
      </c>
      <c r="T88" s="32">
        <v>4.42</v>
      </c>
      <c r="U88" s="32">
        <f t="shared" si="50"/>
        <v>-13.856947963359978</v>
      </c>
      <c r="V88" s="32">
        <v>101.01</v>
      </c>
      <c r="W88" s="32">
        <f t="shared" si="50"/>
        <v>41.35180520570951</v>
      </c>
      <c r="X88" s="43" t="s">
        <v>33</v>
      </c>
      <c r="Z88" s="36">
        <f t="shared" si="69"/>
        <v>12.722692986115678</v>
      </c>
      <c r="AA88" s="36">
        <f t="shared" si="70"/>
        <v>4.5799999999999965</v>
      </c>
      <c r="AB88" s="36">
        <f t="shared" si="71"/>
        <v>2.5466666666666633</v>
      </c>
      <c r="AC88" s="36">
        <v>-0.96839458422527613</v>
      </c>
      <c r="AD88" s="36">
        <f t="shared" si="72"/>
        <v>-7.0058082358956426</v>
      </c>
      <c r="AE88" s="35">
        <f>+AVERAGE(N86:N88)*AVERAGE($G$15:G88)</f>
        <v>-4.0243207356227853</v>
      </c>
      <c r="AF88" s="35">
        <f t="shared" si="73"/>
        <v>-3.8236185096552244</v>
      </c>
      <c r="AG88" s="35">
        <f t="shared" si="74"/>
        <v>66.779792402258636</v>
      </c>
      <c r="AH88" s="35">
        <f t="shared" si="77"/>
        <v>-16.193277198049827</v>
      </c>
      <c r="AI88" s="35">
        <f t="shared" si="78"/>
        <v>24.143117240386527</v>
      </c>
      <c r="AJ88" s="35"/>
      <c r="AL88" s="55">
        <f>(Z88- AVERAGE(Z$41:Z88))/_xlfn.STDEV.S(Z$41:Z88)</f>
        <v>0.29170459502169166</v>
      </c>
      <c r="AM88" s="55">
        <f>(AA88- AVERAGE(AA$41:AA88))/_xlfn.STDEV.S(AA$41:AA88)</f>
        <v>1.0106337764935107</v>
      </c>
      <c r="AN88" s="55">
        <f>(AB88- AVERAGE(AB$41:AB88))/_xlfn.STDEV.S(AB$41:AB88)</f>
        <v>0.55147422654525613</v>
      </c>
      <c r="AO88" s="55">
        <f>(AC88- AVERAGE(AC$41:AC88))/_xlfn.STDEV.S(AC$41:AC88)</f>
        <v>0.39444527319934297</v>
      </c>
      <c r="AP88" s="55">
        <f>(AD88- AVERAGE(AD$41:AD88))/_xlfn.STDEV.S(AD$41:AD88)</f>
        <v>-1.2611100643873245</v>
      </c>
      <c r="AQ88" s="55">
        <f>(AE88- AVERAGE(AE$41:AE88))/_xlfn.STDEV.S(AE$41:AE88)</f>
        <v>-0.80609687677595432</v>
      </c>
      <c r="AR88" s="36">
        <f>(AF88- AVERAGE(AF$41:AF88))/_xlfn.STDEV.S(AF$41:AF88)</f>
        <v>-0.24172676330927698</v>
      </c>
      <c r="AS88" s="36">
        <f>(AG88- AVERAGE(AG$41:AG88))/_xlfn.STDEV.S(AG$41:AG88)</f>
        <v>1.7013588697340671</v>
      </c>
      <c r="AT88" s="36">
        <f>(AH88- AVERAGE(AH$41:AH88))/_xlfn.STDEV.S(AH$41:AH88)</f>
        <v>-0.37723370694045616</v>
      </c>
      <c r="AU88" s="36">
        <f>(AI88- AVERAGE(AI$41:AI88))/_xlfn.STDEV.S(AI$41:AI88)</f>
        <v>0.23974861732916963</v>
      </c>
      <c r="AV88" s="36"/>
      <c r="AW88" s="36">
        <f t="shared" si="152"/>
        <v>0.29170459502169166</v>
      </c>
      <c r="AX88" s="36">
        <f t="shared" si="153"/>
        <v>1.0106337764935107</v>
      </c>
      <c r="AY88" s="36">
        <f t="shared" si="154"/>
        <v>0.55147422654525613</v>
      </c>
      <c r="AZ88" s="36">
        <f t="shared" si="155"/>
        <v>0.39444527319934297</v>
      </c>
      <c r="BA88" s="36">
        <f t="shared" si="156"/>
        <v>-1.2611100643873245</v>
      </c>
      <c r="BB88" s="36">
        <f t="shared" si="157"/>
        <v>-0.80609687677595432</v>
      </c>
      <c r="BC88" s="36">
        <f t="shared" si="158"/>
        <v>-0.24172676330927698</v>
      </c>
      <c r="BD88" s="36">
        <f t="shared" si="159"/>
        <v>1.7013588697340671</v>
      </c>
      <c r="BE88" s="36">
        <f t="shared" si="160"/>
        <v>-0.37723370694045616</v>
      </c>
      <c r="BF88" s="36">
        <f t="shared" si="161"/>
        <v>0.23974861732916963</v>
      </c>
      <c r="BG88" s="36"/>
      <c r="BH88" s="41">
        <f t="shared" si="162"/>
        <v>0.26572660617543065</v>
      </c>
      <c r="BI88" s="41">
        <f t="shared" si="163"/>
        <v>0.26572660617543065</v>
      </c>
      <c r="BJ88" s="41" t="str">
        <f>IF(COUNT(BI$76:BI87)&lt;60,"",MEDIAN(BI$76:BI87))</f>
        <v/>
      </c>
      <c r="BK88" s="41">
        <f t="shared" si="164"/>
        <v>0</v>
      </c>
      <c r="BL88" s="41">
        <f t="shared" si="165"/>
        <v>0</v>
      </c>
      <c r="BM88" s="41">
        <f t="shared" ref="BM88:BM151" si="193">+AVERAGE(BL77:BL88)</f>
        <v>0</v>
      </c>
      <c r="BN88" s="41"/>
      <c r="BO88" s="32">
        <f>+_xlfn.XLOOKUP(B88,Indice!B:B,Indice!AI:AI,"NOOOOOO",-1)</f>
        <v>0.75913896794236668</v>
      </c>
      <c r="BP88" s="32">
        <f t="shared" si="166"/>
        <v>-0.2755704248778667</v>
      </c>
      <c r="BQ88" s="57">
        <f t="shared" si="170"/>
        <v>-1.5064638111167261E-2</v>
      </c>
      <c r="BR88" s="56"/>
    </row>
    <row r="89" spans="1:70">
      <c r="A89" s="32">
        <f t="shared" si="131"/>
        <v>2011</v>
      </c>
      <c r="B89" s="42">
        <v>40602</v>
      </c>
      <c r="C89" s="38">
        <v>5398</v>
      </c>
      <c r="D89" s="35">
        <f t="shared" si="176"/>
        <v>36.347562515786812</v>
      </c>
      <c r="E89" s="38">
        <v>4764</v>
      </c>
      <c r="F89" s="35">
        <v>461.07</v>
      </c>
      <c r="G89" s="39">
        <f t="shared" si="171"/>
        <v>0.28232589411586095</v>
      </c>
      <c r="H89" s="32">
        <v>8.1</v>
      </c>
      <c r="I89" s="32">
        <v>7.5</v>
      </c>
      <c r="J89" s="52">
        <v>19.956253293178879</v>
      </c>
      <c r="K89" s="32">
        <v>604.32299999999998</v>
      </c>
      <c r="L89" s="32">
        <f t="shared" si="149"/>
        <v>-3.5629139072847704</v>
      </c>
      <c r="M89" s="32">
        <v>127.089</v>
      </c>
      <c r="N89" s="32">
        <f t="shared" ref="N89" si="194">(M89/M77-1)*100</f>
        <v>-5.8425634376736424</v>
      </c>
      <c r="O89" s="32">
        <v>324722</v>
      </c>
      <c r="P89" s="32">
        <f t="shared" ref="P89" si="195">(O89/O77-1)*100</f>
        <v>1.2446606179652653</v>
      </c>
      <c r="Q89" s="32">
        <f>+'crack spread y Brent_WTI'!D293*100</f>
        <v>149.33135215453194</v>
      </c>
      <c r="R89" s="32">
        <v>8.6</v>
      </c>
      <c r="S89" s="32">
        <f t="shared" si="169"/>
        <v>5.1000000000000032</v>
      </c>
      <c r="T89" s="32">
        <v>4.0369999999999999</v>
      </c>
      <c r="U89" s="32">
        <f t="shared" si="50"/>
        <v>-16.123000207770623</v>
      </c>
      <c r="V89" s="32">
        <v>111.8</v>
      </c>
      <c r="W89" s="32">
        <f t="shared" si="50"/>
        <v>44.0907333419255</v>
      </c>
      <c r="X89" s="43" t="s">
        <v>33</v>
      </c>
      <c r="Z89" s="36">
        <f t="shared" si="69"/>
        <v>17.689198499040785</v>
      </c>
      <c r="AA89" s="36">
        <f t="shared" si="70"/>
        <v>3.9999999999999964</v>
      </c>
      <c r="AB89" s="36">
        <f t="shared" si="71"/>
        <v>2.3666666666666627</v>
      </c>
      <c r="AC89" s="36">
        <v>-3.6738734174883518</v>
      </c>
      <c r="AD89" s="36">
        <f t="shared" si="72"/>
        <v>-7.7157934714373928</v>
      </c>
      <c r="AE89" s="35">
        <f>+AVERAGE(N87:N89)*AVERAGE($G$15:G89)</f>
        <v>-2.8425937375612502</v>
      </c>
      <c r="AF89" s="35">
        <f t="shared" si="73"/>
        <v>-2.4957741850811197</v>
      </c>
      <c r="AG89" s="35">
        <f t="shared" si="74"/>
        <v>108.13390101403552</v>
      </c>
      <c r="AH89" s="35">
        <f t="shared" si="77"/>
        <v>-16.974651304710438</v>
      </c>
      <c r="AI89" s="35">
        <f t="shared" si="78"/>
        <v>35.675336964871015</v>
      </c>
      <c r="AJ89" s="35"/>
      <c r="AL89" s="55">
        <f>(Z89- AVERAGE(Z$41:Z89))/_xlfn.STDEV.S(Z$41:Z89)</f>
        <v>0.50248876437745071</v>
      </c>
      <c r="AM89" s="55">
        <f>(AA89- AVERAGE(AA$41:AA89))/_xlfn.STDEV.S(AA$41:AA89)</f>
        <v>0.91135027128185953</v>
      </c>
      <c r="AN89" s="55">
        <f>(AB89- AVERAGE(AB$41:AB89))/_xlfn.STDEV.S(AB$41:AB89)</f>
        <v>0.51021313621396325</v>
      </c>
      <c r="AO89" s="55">
        <f>(AC89- AVERAGE(AC$41:AC89))/_xlfn.STDEV.S(AC$41:AC89)</f>
        <v>-4.9991237226912698E-2</v>
      </c>
      <c r="AP89" s="55">
        <f>(AD89- AVERAGE(AD$41:AD89))/_xlfn.STDEV.S(AD$41:AD89)</f>
        <v>-1.3822209765666245</v>
      </c>
      <c r="AQ89" s="55">
        <f>(AE89- AVERAGE(AE$41:AE89))/_xlfn.STDEV.S(AE$41:AE89)</f>
        <v>-0.37086432002792924</v>
      </c>
      <c r="AR89" s="36">
        <f>(AF89- AVERAGE(AF$41:AF89))/_xlfn.STDEV.S(AF$41:AF89)</f>
        <v>-9.5460811479708738E-2</v>
      </c>
      <c r="AS89" s="36">
        <f>(AG89- AVERAGE(AG$41:AG89))/_xlfn.STDEV.S(AG$41:AG89)</f>
        <v>2.6834796581301172</v>
      </c>
      <c r="AT89" s="36">
        <f>(AH89- AVERAGE(AH$41:AH89))/_xlfn.STDEV.S(AH$41:AH89)</f>
        <v>-0.39578052115337342</v>
      </c>
      <c r="AU89" s="36">
        <f>(AI89- AVERAGE(AI$41:AI89))/_xlfn.STDEV.S(AI$41:AI89)</f>
        <v>0.51281600226581892</v>
      </c>
      <c r="AV89" s="36"/>
      <c r="AW89" s="36">
        <f t="shared" si="152"/>
        <v>0.50248876437745071</v>
      </c>
      <c r="AX89" s="36">
        <f t="shared" si="153"/>
        <v>0.91135027128185953</v>
      </c>
      <c r="AY89" s="36">
        <f t="shared" si="154"/>
        <v>0.51021313621396325</v>
      </c>
      <c r="AZ89" s="36">
        <f t="shared" si="155"/>
        <v>-4.9991237226912698E-2</v>
      </c>
      <c r="BA89" s="36">
        <f t="shared" si="156"/>
        <v>-1.3822209765666245</v>
      </c>
      <c r="BB89" s="36">
        <f t="shared" si="157"/>
        <v>-0.37086432002792924</v>
      </c>
      <c r="BC89" s="36">
        <f t="shared" si="158"/>
        <v>-9.5460811479708738E-2</v>
      </c>
      <c r="BD89" s="36">
        <f t="shared" si="159"/>
        <v>2.6834796581301172</v>
      </c>
      <c r="BE89" s="36">
        <f t="shared" si="160"/>
        <v>-0.39578052115337342</v>
      </c>
      <c r="BF89" s="36">
        <f t="shared" si="161"/>
        <v>0.51281600226581892</v>
      </c>
      <c r="BG89" s="36"/>
      <c r="BH89" s="41">
        <f t="shared" si="162"/>
        <v>0.22624876357526899</v>
      </c>
      <c r="BI89" s="41">
        <f t="shared" si="163"/>
        <v>0.22624876357526899</v>
      </c>
      <c r="BJ89" s="41" t="str">
        <f>IF(COUNT(BI$76:BI88)&lt;60,"",MEDIAN(BI$76:BI88))</f>
        <v/>
      </c>
      <c r="BK89" s="41">
        <f t="shared" si="164"/>
        <v>0</v>
      </c>
      <c r="BL89" s="41">
        <f t="shared" si="165"/>
        <v>0</v>
      </c>
      <c r="BM89" s="41">
        <f t="shared" si="193"/>
        <v>0</v>
      </c>
      <c r="BN89" s="41"/>
      <c r="BO89" s="32">
        <f>+_xlfn.XLOOKUP(B89,Indice!B:B,Indice!AI:AI,"NOOOOOO",-1)</f>
        <v>0.83858808315380307</v>
      </c>
      <c r="BP89" s="32">
        <f t="shared" si="166"/>
        <v>-0.17603565475211602</v>
      </c>
      <c r="BQ89" s="57">
        <f t="shared" si="170"/>
        <v>9.9534770125750682E-2</v>
      </c>
      <c r="BR89" s="56"/>
    </row>
    <row r="90" spans="1:70">
      <c r="A90" s="32">
        <f t="shared" si="131"/>
        <v>2011</v>
      </c>
      <c r="B90" s="42">
        <v>40633</v>
      </c>
      <c r="C90" s="38">
        <v>6098</v>
      </c>
      <c r="D90" s="35">
        <f t="shared" si="176"/>
        <v>30.104544484745045</v>
      </c>
      <c r="E90" s="38">
        <v>5642</v>
      </c>
      <c r="F90" s="35">
        <v>470.77</v>
      </c>
      <c r="G90" s="39">
        <f t="shared" si="171"/>
        <v>0.28213777428468256</v>
      </c>
      <c r="H90" s="32">
        <v>7.4</v>
      </c>
      <c r="I90" s="32">
        <v>7.3</v>
      </c>
      <c r="J90" s="52">
        <v>20.010585765612877</v>
      </c>
      <c r="K90" s="32">
        <v>599.16</v>
      </c>
      <c r="L90" s="32">
        <f t="shared" si="149"/>
        <v>-4.44430622604769</v>
      </c>
      <c r="M90" s="32">
        <v>127.14100000000001</v>
      </c>
      <c r="N90" s="32">
        <f t="shared" ref="N90" si="196">(M90/M78-1)*100</f>
        <v>-4.379380885051587</v>
      </c>
      <c r="O90" s="32">
        <v>333920</v>
      </c>
      <c r="P90" s="32">
        <f t="shared" ref="P90" si="197">(O90/O78-1)*100</f>
        <v>0.16017469239859583</v>
      </c>
      <c r="Q90" s="32">
        <f>+'crack spread y Brent_WTI'!D294*100</f>
        <v>110.35424744448359</v>
      </c>
      <c r="R90" s="32">
        <v>8.3000000000000007</v>
      </c>
      <c r="S90" s="32">
        <f t="shared" si="169"/>
        <v>5.1083333333333361</v>
      </c>
      <c r="T90" s="32">
        <v>4.3890000000000002</v>
      </c>
      <c r="U90" s="32">
        <f t="shared" si="50"/>
        <v>13.440165417420523</v>
      </c>
      <c r="V90" s="32">
        <v>117.36</v>
      </c>
      <c r="W90" s="32">
        <f t="shared" si="50"/>
        <v>41.910519951632395</v>
      </c>
      <c r="X90" s="43" t="s">
        <v>33</v>
      </c>
      <c r="Z90" s="36">
        <f t="shared" si="69"/>
        <v>22.918049580939538</v>
      </c>
      <c r="AA90" s="36">
        <f t="shared" si="70"/>
        <v>3.2249999999999979</v>
      </c>
      <c r="AB90" s="36">
        <f t="shared" si="71"/>
        <v>2.6249999999999973</v>
      </c>
      <c r="AC90" s="36">
        <v>-5.6761858905739508</v>
      </c>
      <c r="AD90" s="36">
        <f t="shared" si="72"/>
        <v>-4.0090846533326614</v>
      </c>
      <c r="AE90" s="35">
        <f>+AVERAGE(N88:N90)*AVERAGE($G$15:G90)</f>
        <v>-1.9649612173050228</v>
      </c>
      <c r="AF90" s="35">
        <f t="shared" si="73"/>
        <v>-1.9052697726708923</v>
      </c>
      <c r="AG90" s="35">
        <f t="shared" si="74"/>
        <v>125.44405929225699</v>
      </c>
      <c r="AH90" s="35">
        <f t="shared" si="77"/>
        <v>-5.5132609179033594</v>
      </c>
      <c r="AI90" s="35">
        <f t="shared" si="78"/>
        <v>42.451019499755802</v>
      </c>
      <c r="AJ90" s="35"/>
      <c r="AL90" s="55">
        <f>(Z90- AVERAGE(Z$41:Z90))/_xlfn.STDEV.S(Z$41:Z90)</f>
        <v>0.72184859005359048</v>
      </c>
      <c r="AM90" s="55">
        <f>(AA90- AVERAGE(AA$41:AA90))/_xlfn.STDEV.S(AA$41:AA90)</f>
        <v>0.78881819488227056</v>
      </c>
      <c r="AN90" s="55">
        <f>(AB90- AVERAGE(AB$41:AB90))/_xlfn.STDEV.S(AB$41:AB90)</f>
        <v>0.55304777901482638</v>
      </c>
      <c r="AO90" s="55">
        <f>(AC90- AVERAGE(AC$41:AC90))/_xlfn.STDEV.S(AC$41:AC90)</f>
        <v>-0.37843521056705148</v>
      </c>
      <c r="AP90" s="55">
        <f>(AD90- AVERAGE(AD$41:AD90))/_xlfn.STDEV.S(AD$41:AD90)</f>
        <v>-0.52591244983719632</v>
      </c>
      <c r="AQ90" s="55">
        <f>(AE90- AVERAGE(AE$41:AE90))/_xlfn.STDEV.S(AE$41:AE90)</f>
        <v>-4.7445936825763674E-2</v>
      </c>
      <c r="AR90" s="36">
        <f>(AF90- AVERAGE(AF$41:AF90))/_xlfn.STDEV.S(AF$41:AF90)</f>
        <v>-2.9875085671753409E-2</v>
      </c>
      <c r="AS90" s="36">
        <f>(AG90- AVERAGE(AG$41:AG90))/_xlfn.STDEV.S(AG$41:AG90)</f>
        <v>2.8575524805076635</v>
      </c>
      <c r="AT90" s="36">
        <f>(AH90- AVERAGE(AH$41:AH90))/_xlfn.STDEV.S(AH$41:AH90)</f>
        <v>-5.1505279844697702E-2</v>
      </c>
      <c r="AU90" s="36">
        <f>(AI90- AVERAGE(AI$41:AI90))/_xlfn.STDEV.S(AI$41:AI90)</f>
        <v>0.66862702884758962</v>
      </c>
      <c r="AV90" s="36"/>
      <c r="AW90" s="36">
        <f t="shared" si="152"/>
        <v>0.72184859005359048</v>
      </c>
      <c r="AX90" s="36">
        <f t="shared" si="153"/>
        <v>0.78881819488227056</v>
      </c>
      <c r="AY90" s="36">
        <f t="shared" si="154"/>
        <v>0.55304777901482638</v>
      </c>
      <c r="AZ90" s="36">
        <f t="shared" si="155"/>
        <v>-0.37843521056705148</v>
      </c>
      <c r="BA90" s="36">
        <f t="shared" si="156"/>
        <v>-0.52591244983719632</v>
      </c>
      <c r="BB90" s="36">
        <f t="shared" si="157"/>
        <v>-4.7445936825763674E-2</v>
      </c>
      <c r="BC90" s="36">
        <f t="shared" si="158"/>
        <v>-2.9875085671753409E-2</v>
      </c>
      <c r="BD90" s="36">
        <f t="shared" si="159"/>
        <v>2.6971619491638248</v>
      </c>
      <c r="BE90" s="36">
        <f t="shared" si="160"/>
        <v>-5.1505279844697702E-2</v>
      </c>
      <c r="BF90" s="36">
        <f t="shared" si="161"/>
        <v>0.66862702884758962</v>
      </c>
      <c r="BG90" s="36"/>
      <c r="BH90" s="41">
        <f t="shared" si="162"/>
        <v>0.26158634667153652</v>
      </c>
      <c r="BI90" s="41">
        <f t="shared" si="163"/>
        <v>0.26158634667153652</v>
      </c>
      <c r="BJ90" s="41" t="str">
        <f>IF(COUNT(BI$76:BI89)&lt;60,"",MEDIAN(BI$76:BI89))</f>
        <v/>
      </c>
      <c r="BK90" s="41">
        <f t="shared" si="164"/>
        <v>0</v>
      </c>
      <c r="BL90" s="41">
        <f t="shared" si="165"/>
        <v>0</v>
      </c>
      <c r="BM90" s="41">
        <f t="shared" si="193"/>
        <v>0</v>
      </c>
      <c r="BN90" s="41"/>
      <c r="BO90" s="32">
        <f>+_xlfn.XLOOKUP(B90,Indice!B:B,Indice!AI:AI,"NOOOOOO",-1)</f>
        <v>0.71331935438226113</v>
      </c>
      <c r="BP90" s="32">
        <f t="shared" si="166"/>
        <v>-0.33782605648674824</v>
      </c>
      <c r="BQ90" s="57">
        <f t="shared" si="170"/>
        <v>-0.16179040173463222</v>
      </c>
      <c r="BR90" s="56"/>
    </row>
    <row r="91" spans="1:70">
      <c r="A91" s="32">
        <f t="shared" si="131"/>
        <v>2011</v>
      </c>
      <c r="B91" s="42">
        <v>40663</v>
      </c>
      <c r="C91" s="38">
        <v>7043</v>
      </c>
      <c r="D91" s="35">
        <f t="shared" si="176"/>
        <v>13.450386597938135</v>
      </c>
      <c r="E91" s="38">
        <v>5533</v>
      </c>
      <c r="F91" s="35">
        <v>470.77</v>
      </c>
      <c r="G91" s="39">
        <f t="shared" si="171"/>
        <v>0.28695328929201097</v>
      </c>
      <c r="H91" s="32">
        <v>3.6</v>
      </c>
      <c r="I91" s="32">
        <v>5.2</v>
      </c>
      <c r="J91" s="52">
        <v>21.59752134221365</v>
      </c>
      <c r="K91" s="32">
        <v>504.64100000000002</v>
      </c>
      <c r="L91" s="32">
        <f t="shared" si="149"/>
        <v>-19.462841967845211</v>
      </c>
      <c r="M91" s="32">
        <v>129.13499999999999</v>
      </c>
      <c r="N91" s="32">
        <f t="shared" ref="N91" si="198">(M91/M79-1)*100</f>
        <v>-2.7949235216187085</v>
      </c>
      <c r="O91" s="32">
        <v>344418</v>
      </c>
      <c r="P91" s="32">
        <f t="shared" ref="P91" si="199">(O91/O79-1)*100</f>
        <v>1.3166952009460386</v>
      </c>
      <c r="Q91" s="32">
        <f>+'crack spread y Brent_WTI'!D295*100</f>
        <v>101.33799152605367</v>
      </c>
      <c r="R91" s="32">
        <v>8.3000000000000007</v>
      </c>
      <c r="S91" s="32">
        <f t="shared" si="169"/>
        <v>5.1166666666666707</v>
      </c>
      <c r="T91" s="32">
        <v>4.6980000000000004</v>
      </c>
      <c r="U91" s="32">
        <f t="shared" si="50"/>
        <v>19.846938775510225</v>
      </c>
      <c r="V91" s="32">
        <v>125.89</v>
      </c>
      <c r="W91" s="32">
        <f t="shared" si="50"/>
        <v>43.973010064043926</v>
      </c>
      <c r="X91" s="43" t="s">
        <v>33</v>
      </c>
      <c r="Z91" s="36">
        <f t="shared" si="69"/>
        <v>21.51749786615666</v>
      </c>
      <c r="AA91" s="36">
        <f t="shared" si="70"/>
        <v>1.2499999999999964</v>
      </c>
      <c r="AB91" s="36">
        <f t="shared" si="71"/>
        <v>1.5499999999999963</v>
      </c>
      <c r="AC91" s="36">
        <v>-6.6048694349806567</v>
      </c>
      <c r="AD91" s="36">
        <f t="shared" si="72"/>
        <v>-9.1566873670592237</v>
      </c>
      <c r="AE91" s="35">
        <f>+AVERAGE(N89:N91)*AVERAGE($G$15:G91)</f>
        <v>-1.3745346691161022</v>
      </c>
      <c r="AF91" s="35">
        <f t="shared" si="73"/>
        <v>-0.90717683710329988</v>
      </c>
      <c r="AG91" s="35">
        <f t="shared" si="74"/>
        <v>120.34119704168972</v>
      </c>
      <c r="AH91" s="35">
        <f t="shared" si="77"/>
        <v>5.7213679950533747</v>
      </c>
      <c r="AI91" s="35">
        <f t="shared" si="78"/>
        <v>43.324754452533938</v>
      </c>
      <c r="AJ91" s="35"/>
      <c r="AL91" s="55">
        <f>(Z91- AVERAGE(Z$41:Z91))/_xlfn.STDEV.S(Z$41:Z91)</f>
        <v>0.65060469245412444</v>
      </c>
      <c r="AM91" s="55">
        <f>(AA91- AVERAGE(AA$41:AA91))/_xlfn.STDEV.S(AA$41:AA91)</f>
        <v>0.50255714989164901</v>
      </c>
      <c r="AN91" s="55">
        <f>(AB91- AVERAGE(AB$41:AB91))/_xlfn.STDEV.S(AB$41:AB91)</f>
        <v>0.33928220982990615</v>
      </c>
      <c r="AO91" s="55">
        <f>(AC91- AVERAGE(AC$41:AC91))/_xlfn.STDEV.S(AC$41:AC91)</f>
        <v>-0.52748577910893935</v>
      </c>
      <c r="AP91" s="55">
        <f>(AD91- AVERAGE(AD$41:AD91))/_xlfn.STDEV.S(AD$41:AD91)</f>
        <v>-1.6501014360220954</v>
      </c>
      <c r="AQ91" s="55">
        <f>(AE91- AVERAGE(AE$41:AE91))/_xlfn.STDEV.S(AE$41:AE91)</f>
        <v>0.17035014501848583</v>
      </c>
      <c r="AR91" s="36">
        <f>(AF91- AVERAGE(AF$41:AF91))/_xlfn.STDEV.S(AF$41:AF91)</f>
        <v>8.0827048332441767E-2</v>
      </c>
      <c r="AS91" s="36">
        <f>(AG91- AVERAGE(AG$41:AG91))/_xlfn.STDEV.S(AG$41:AG91)</f>
        <v>2.5190115050944692</v>
      </c>
      <c r="AT91" s="36">
        <f>(AH91- AVERAGE(AH$41:AH91))/_xlfn.STDEV.S(AH$41:AH91)</f>
        <v>0.28590949824716183</v>
      </c>
      <c r="AU91" s="36">
        <f>(AI91- AVERAGE(AI$41:AI91))/_xlfn.STDEV.S(AI$41:AI91)</f>
        <v>0.68020955703949204</v>
      </c>
      <c r="AV91" s="36"/>
      <c r="AW91" s="36">
        <f t="shared" si="152"/>
        <v>0.65060469245412444</v>
      </c>
      <c r="AX91" s="36">
        <f t="shared" si="153"/>
        <v>0.50255714989164901</v>
      </c>
      <c r="AY91" s="36">
        <f t="shared" si="154"/>
        <v>0.33928220982990615</v>
      </c>
      <c r="AZ91" s="36">
        <f t="shared" si="155"/>
        <v>-0.52748577910893935</v>
      </c>
      <c r="BA91" s="36">
        <f t="shared" si="156"/>
        <v>-1.6501014360220954</v>
      </c>
      <c r="BB91" s="36">
        <f t="shared" si="157"/>
        <v>0.17035014501848583</v>
      </c>
      <c r="BC91" s="36">
        <f t="shared" si="158"/>
        <v>8.0827048332441767E-2</v>
      </c>
      <c r="BD91" s="36">
        <f t="shared" si="159"/>
        <v>2.5190115050944692</v>
      </c>
      <c r="BE91" s="36">
        <f t="shared" si="160"/>
        <v>0.28590949824716183</v>
      </c>
      <c r="BF91" s="36">
        <f t="shared" si="161"/>
        <v>0.68020955703949204</v>
      </c>
      <c r="BG91" s="36"/>
      <c r="BH91" s="41">
        <f t="shared" si="162"/>
        <v>0.31259585403853396</v>
      </c>
      <c r="BI91" s="41">
        <f t="shared" si="163"/>
        <v>0.31259585403853396</v>
      </c>
      <c r="BJ91" s="41" t="str">
        <f>IF(COUNT(BI$76:BI90)&lt;60,"",MEDIAN(BI$76:BI90))</f>
        <v/>
      </c>
      <c r="BK91" s="41">
        <f t="shared" si="164"/>
        <v>0</v>
      </c>
      <c r="BL91" s="41">
        <f t="shared" si="165"/>
        <v>0</v>
      </c>
      <c r="BM91" s="41">
        <f t="shared" si="193"/>
        <v>0</v>
      </c>
      <c r="BN91" s="41"/>
      <c r="BO91" s="32">
        <f>+_xlfn.XLOOKUP(B91,Indice!B:B,Indice!AI:AI,"NOOOOOO",-1)</f>
        <v>0.75636413491998777</v>
      </c>
      <c r="BP91" s="32">
        <f t="shared" si="166"/>
        <v>-0.27923235881644826</v>
      </c>
      <c r="BQ91" s="57">
        <f t="shared" si="170"/>
        <v>5.8593697670299982E-2</v>
      </c>
      <c r="BR91" s="56"/>
    </row>
    <row r="92" spans="1:70">
      <c r="A92" s="32">
        <f t="shared" si="131"/>
        <v>2011</v>
      </c>
      <c r="B92" s="42">
        <v>40694</v>
      </c>
      <c r="C92" s="38">
        <v>7933</v>
      </c>
      <c r="D92" s="35">
        <f t="shared" si="176"/>
        <v>21.989850838074744</v>
      </c>
      <c r="E92" s="38">
        <v>6490</v>
      </c>
      <c r="F92" s="35">
        <v>470.77</v>
      </c>
      <c r="G92" s="39">
        <f t="shared" si="171"/>
        <v>0.29405866983877477</v>
      </c>
      <c r="H92" s="32">
        <v>5.0999999999999996</v>
      </c>
      <c r="I92" s="32">
        <v>4.3</v>
      </c>
      <c r="J92" s="52">
        <v>21.804435441646881</v>
      </c>
      <c r="K92" s="32">
        <v>528.39499999999998</v>
      </c>
      <c r="L92" s="32">
        <f t="shared" si="149"/>
        <v>-15.483845169545752</v>
      </c>
      <c r="M92" s="32">
        <v>126.298</v>
      </c>
      <c r="N92" s="32">
        <f t="shared" ref="N92" si="200">(M92/M80-1)*100</f>
        <v>-0.82139716044729028</v>
      </c>
      <c r="O92" s="32">
        <v>351529</v>
      </c>
      <c r="P92" s="32">
        <f t="shared" ref="P92" si="201">(O92/O80-1)*100</f>
        <v>2.6119370309503509</v>
      </c>
      <c r="Q92" s="32">
        <f>+'crack spread y Brent_WTI'!D296*100</f>
        <v>134.82192286399709</v>
      </c>
      <c r="R92" s="32">
        <v>8.3000000000000007</v>
      </c>
      <c r="S92" s="32">
        <f t="shared" si="169"/>
        <v>5.1250000000000027</v>
      </c>
      <c r="T92" s="32">
        <v>4.6660000000000004</v>
      </c>
      <c r="U92" s="32">
        <f t="shared" si="50"/>
        <v>7.486754204100432</v>
      </c>
      <c r="V92" s="32">
        <v>116.73</v>
      </c>
      <c r="W92" s="32">
        <f t="shared" si="50"/>
        <v>56.369725385130607</v>
      </c>
      <c r="X92" s="43" t="s">
        <v>33</v>
      </c>
      <c r="Z92" s="36">
        <f t="shared" si="69"/>
        <v>16.72326064025264</v>
      </c>
      <c r="AA92" s="36">
        <f t="shared" si="70"/>
        <v>0.24166666666666448</v>
      </c>
      <c r="AB92" s="36">
        <f t="shared" si="71"/>
        <v>0.47499999999999787</v>
      </c>
      <c r="AC92" s="36">
        <v>-6.0296303396128934</v>
      </c>
      <c r="AD92" s="36">
        <f t="shared" si="72"/>
        <v>-13.130331121146218</v>
      </c>
      <c r="AE92" s="35">
        <f>+AVERAGE(N90:N92)*AVERAGE($G$15:G92)</f>
        <v>-0.84354077947371175</v>
      </c>
      <c r="AF92" s="35">
        <f t="shared" si="73"/>
        <v>-1.3629356414316618</v>
      </c>
      <c r="AG92" s="35">
        <f t="shared" si="74"/>
        <v>115.50472061151144</v>
      </c>
      <c r="AH92" s="35">
        <f t="shared" si="77"/>
        <v>13.591286132343726</v>
      </c>
      <c r="AI92" s="35">
        <f t="shared" si="78"/>
        <v>47.417751800268974</v>
      </c>
      <c r="AJ92" s="35"/>
      <c r="AL92" s="55">
        <f>(Z92- AVERAGE(Z$41:Z92))/_xlfn.STDEV.S(Z$41:Z92)</f>
        <v>0.43203725547883864</v>
      </c>
      <c r="AM92" s="55">
        <f>(AA92- AVERAGE(AA$41:AA92))/_xlfn.STDEV.S(AA$41:AA92)</f>
        <v>0.354656901083931</v>
      </c>
      <c r="AN92" s="55">
        <f>(AB92- AVERAGE(AB$41:AB92))/_xlfn.STDEV.S(AB$41:AB92)</f>
        <v>0.126117569842642</v>
      </c>
      <c r="AO92" s="55">
        <f>(AC92- AVERAGE(AC$41:AC92))/_xlfn.STDEV.S(AC$41:AC92)</f>
        <v>-0.4254860168376951</v>
      </c>
      <c r="AP92" s="55">
        <f>(AD92- AVERAGE(AD$41:AD92))/_xlfn.STDEV.S(AD$41:AD92)</f>
        <v>-2.3793724367415594</v>
      </c>
      <c r="AQ92" s="55">
        <f>(AE92- AVERAGE(AE$41:AE92))/_xlfn.STDEV.S(AE$41:AE92)</f>
        <v>0.36571559307710855</v>
      </c>
      <c r="AR92" s="36">
        <f>(AF92- AVERAGE(AF$41:AF92))/_xlfn.STDEV.S(AF$41:AF92)</f>
        <v>2.9122706134735776E-2</v>
      </c>
      <c r="AS92" s="36">
        <f>(AG92- AVERAGE(AG$41:AG92))/_xlfn.STDEV.S(AG$41:AG92)</f>
        <v>2.2547301746227095</v>
      </c>
      <c r="AT92" s="36">
        <f>(AH92- AVERAGE(AH$41:AH92))/_xlfn.STDEV.S(AH$41:AH92)</f>
        <v>0.52021103171494598</v>
      </c>
      <c r="AU92" s="36">
        <f>(AI92- AVERAGE(AI$41:AI92))/_xlfn.STDEV.S(AI$41:AI92)</f>
        <v>0.76937024185647507</v>
      </c>
      <c r="AV92" s="36"/>
      <c r="AW92" s="36">
        <f t="shared" si="152"/>
        <v>0.43203725547883864</v>
      </c>
      <c r="AX92" s="36">
        <f t="shared" si="153"/>
        <v>0.354656901083931</v>
      </c>
      <c r="AY92" s="36">
        <f t="shared" si="154"/>
        <v>0.126117569842642</v>
      </c>
      <c r="AZ92" s="36">
        <f t="shared" si="155"/>
        <v>-0.4254860168376951</v>
      </c>
      <c r="BA92" s="36">
        <f t="shared" si="156"/>
        <v>-2.3793724367415594</v>
      </c>
      <c r="BB92" s="36">
        <f t="shared" si="157"/>
        <v>0.36571559307710855</v>
      </c>
      <c r="BC92" s="36">
        <f t="shared" si="158"/>
        <v>2.9122706134735776E-2</v>
      </c>
      <c r="BD92" s="36">
        <f t="shared" si="159"/>
        <v>2.2547301746227095</v>
      </c>
      <c r="BE92" s="36">
        <f t="shared" si="160"/>
        <v>0.52021103171494598</v>
      </c>
      <c r="BF92" s="36">
        <f t="shared" si="161"/>
        <v>0.76937024185647507</v>
      </c>
      <c r="BG92" s="36"/>
      <c r="BH92" s="41">
        <f t="shared" si="162"/>
        <v>0.36018624708051977</v>
      </c>
      <c r="BI92" s="41">
        <f t="shared" si="163"/>
        <v>0.36018624708051977</v>
      </c>
      <c r="BJ92" s="41" t="str">
        <f>IF(COUNT(BI$76:BI91)&lt;60,"",MEDIAN(BI$76:BI91))</f>
        <v/>
      </c>
      <c r="BK92" s="41">
        <f t="shared" si="164"/>
        <v>0</v>
      </c>
      <c r="BL92" s="41">
        <f t="shared" si="165"/>
        <v>0</v>
      </c>
      <c r="BM92" s="41">
        <f t="shared" si="193"/>
        <v>0</v>
      </c>
      <c r="BN92" s="41"/>
      <c r="BO92" s="32">
        <f>+_xlfn.XLOOKUP(B92,Indice!B:B,Indice!AI:AI,"NOOOOOO",-1)</f>
        <v>0.85946800237893417</v>
      </c>
      <c r="BP92" s="32">
        <f t="shared" si="166"/>
        <v>-0.151441683032633</v>
      </c>
      <c r="BQ92" s="57">
        <f t="shared" si="170"/>
        <v>0.12779067578381526</v>
      </c>
      <c r="BR92" s="56"/>
    </row>
    <row r="93" spans="1:70">
      <c r="A93" s="32">
        <f t="shared" si="131"/>
        <v>2011</v>
      </c>
      <c r="B93" s="42">
        <v>40724</v>
      </c>
      <c r="C93" s="38">
        <v>7817</v>
      </c>
      <c r="D93" s="35">
        <f t="shared" si="176"/>
        <v>22.735123253257971</v>
      </c>
      <c r="E93" s="38">
        <v>6705</v>
      </c>
      <c r="F93" s="35">
        <v>548.13</v>
      </c>
      <c r="G93" s="39">
        <f t="shared" si="171"/>
        <v>0.25803367814204659</v>
      </c>
      <c r="H93" s="32">
        <v>4.5999999999999996</v>
      </c>
      <c r="I93" s="32">
        <v>4</v>
      </c>
      <c r="J93" s="52">
        <v>22.353281254978324</v>
      </c>
      <c r="K93" s="32">
        <v>536.41700000000003</v>
      </c>
      <c r="L93" s="32">
        <f t="shared" si="149"/>
        <v>-14.542865017372852</v>
      </c>
      <c r="M93" s="32">
        <v>126.136</v>
      </c>
      <c r="N93" s="32">
        <f t="shared" ref="N93" si="202">(M93/M81-1)*100</f>
        <v>-0.35076631379364898</v>
      </c>
      <c r="O93" s="32">
        <v>337405</v>
      </c>
      <c r="P93" s="32">
        <f t="shared" ref="P93" si="203">(O93/O81-1)*100</f>
        <v>-1.5180703198426126</v>
      </c>
      <c r="Q93" s="32">
        <f>+'crack spread y Brent_WTI'!D297*100</f>
        <v>175.34220532319392</v>
      </c>
      <c r="R93" s="32">
        <v>4.4000000000000004</v>
      </c>
      <c r="S93" s="32">
        <f t="shared" si="169"/>
        <v>5.1050000000000031</v>
      </c>
      <c r="T93" s="32">
        <v>4.3739999999999997</v>
      </c>
      <c r="U93" s="32">
        <f t="shared" si="50"/>
        <v>-5.2426343154246098</v>
      </c>
      <c r="V93" s="32">
        <v>112.48</v>
      </c>
      <c r="W93" s="32">
        <f t="shared" si="50"/>
        <v>49.953339554726028</v>
      </c>
      <c r="X93" s="43" t="s">
        <v>33</v>
      </c>
      <c r="Z93" s="36">
        <f t="shared" si="69"/>
        <v>14.28678689642361</v>
      </c>
      <c r="AA93" s="36">
        <f t="shared" si="70"/>
        <v>-0.67166666666667041</v>
      </c>
      <c r="AB93" s="36">
        <f t="shared" si="71"/>
        <v>-0.60500000000000309</v>
      </c>
      <c r="AC93" s="36">
        <v>-5.3391260265345082</v>
      </c>
      <c r="AD93" s="36">
        <f t="shared" si="72"/>
        <v>-16.496517384921273</v>
      </c>
      <c r="AE93" s="35">
        <f>+AVERAGE(N91:N93)*AVERAGE($G$15:G93)</f>
        <v>-0.41754621428134853</v>
      </c>
      <c r="AF93" s="35">
        <f t="shared" si="73"/>
        <v>-0.803520637351259</v>
      </c>
      <c r="AG93" s="35">
        <f t="shared" si="74"/>
        <v>137.16737323774822</v>
      </c>
      <c r="AH93" s="35">
        <f t="shared" si="77"/>
        <v>7.3636862213953487</v>
      </c>
      <c r="AI93" s="35">
        <f t="shared" si="78"/>
        <v>50.098691667966854</v>
      </c>
      <c r="AJ93" s="35"/>
      <c r="AL93" s="55">
        <f>(Z93- AVERAGE(Z$41:Z93))/_xlfn.STDEV.S(Z$41:Z93)</f>
        <v>0.31927991845252873</v>
      </c>
      <c r="AM93" s="55">
        <f>(AA93- AVERAGE(AA$41:AA93))/_xlfn.STDEV.S(AA$41:AA93)</f>
        <v>0.2208598379231019</v>
      </c>
      <c r="AN93" s="55">
        <f>(AB93- AVERAGE(AB$41:AB93))/_xlfn.STDEV.S(AB$41:AB93)</f>
        <v>-8.8058131526885144E-2</v>
      </c>
      <c r="AO93" s="55">
        <f>(AC93- AVERAGE(AC$41:AC93))/_xlfn.STDEV.S(AC$41:AC93)</f>
        <v>-0.3047800137864447</v>
      </c>
      <c r="AP93" s="55">
        <f>(AD93- AVERAGE(AD$41:AD93))/_xlfn.STDEV.S(AD$41:AD93)</f>
        <v>-2.8253189054455441</v>
      </c>
      <c r="AQ93" s="55">
        <f>(AE93- AVERAGE(AE$41:AE93))/_xlfn.STDEV.S(AE$41:AE93)</f>
        <v>0.52073845441683098</v>
      </c>
      <c r="AR93" s="36">
        <f>(AF93- AVERAGE(AF$41:AF93))/_xlfn.STDEV.S(AF$41:AF93)</f>
        <v>9.2000996619869505E-2</v>
      </c>
      <c r="AS93" s="36">
        <f>(AG93- AVERAGE(AG$41:AG93))/_xlfn.STDEV.S(AG$41:AG93)</f>
        <v>2.5521020641675207</v>
      </c>
      <c r="AT93" s="36">
        <f>(AH93- AVERAGE(AH$41:AH93))/_xlfn.STDEV.S(AH$41:AH93)</f>
        <v>0.32497568946655081</v>
      </c>
      <c r="AU93" s="36">
        <f>(AI93- AVERAGE(AI$41:AI93))/_xlfn.STDEV.S(AI$41:AI93)</f>
        <v>0.82260903140115793</v>
      </c>
      <c r="AV93" s="36"/>
      <c r="AW93" s="36">
        <f t="shared" si="152"/>
        <v>0.31927991845252873</v>
      </c>
      <c r="AX93" s="36">
        <f t="shared" si="153"/>
        <v>0.2208598379231019</v>
      </c>
      <c r="AY93" s="36">
        <f t="shared" si="154"/>
        <v>-8.8058131526885144E-2</v>
      </c>
      <c r="AZ93" s="36">
        <f t="shared" si="155"/>
        <v>-0.3047800137864447</v>
      </c>
      <c r="BA93" s="36">
        <f t="shared" si="156"/>
        <v>-2.8253189054455441</v>
      </c>
      <c r="BB93" s="36">
        <f t="shared" si="157"/>
        <v>0.52073845441683098</v>
      </c>
      <c r="BC93" s="36">
        <f t="shared" si="158"/>
        <v>9.2000996619869505E-2</v>
      </c>
      <c r="BD93" s="36">
        <f t="shared" si="159"/>
        <v>2.5521020641675207</v>
      </c>
      <c r="BE93" s="36">
        <f t="shared" si="160"/>
        <v>0.32497568946655081</v>
      </c>
      <c r="BF93" s="36">
        <f t="shared" si="161"/>
        <v>0.82260903140115793</v>
      </c>
      <c r="BG93" s="36"/>
      <c r="BH93" s="41">
        <f t="shared" si="162"/>
        <v>0.2700698781878153</v>
      </c>
      <c r="BI93" s="41">
        <f t="shared" si="163"/>
        <v>0.2700698781878153</v>
      </c>
      <c r="BJ93" s="41" t="str">
        <f>IF(COUNT(BI$76:BI92)&lt;60,"",MEDIAN(BI$76:BI92))</f>
        <v/>
      </c>
      <c r="BK93" s="41">
        <f t="shared" si="164"/>
        <v>0</v>
      </c>
      <c r="BL93" s="41">
        <f t="shared" si="165"/>
        <v>0</v>
      </c>
      <c r="BM93" s="41">
        <f t="shared" si="193"/>
        <v>0</v>
      </c>
      <c r="BN93" s="41"/>
      <c r="BO93" s="32">
        <f>+_xlfn.XLOOKUP(B93,Indice!B:B,Indice!AI:AI,"NOOOOOO",-1)</f>
        <v>0.77073527454482615</v>
      </c>
      <c r="BP93" s="32">
        <f t="shared" si="166"/>
        <v>-0.26041031775702966</v>
      </c>
      <c r="BQ93" s="57">
        <f t="shared" si="170"/>
        <v>-0.10896863472439666</v>
      </c>
      <c r="BR93" s="56"/>
    </row>
    <row r="94" spans="1:70">
      <c r="A94" s="32">
        <f t="shared" si="131"/>
        <v>2011</v>
      </c>
      <c r="B94" s="42">
        <v>40755</v>
      </c>
      <c r="C94" s="38">
        <v>7226</v>
      </c>
      <c r="D94" s="35">
        <f t="shared" si="176"/>
        <v>20.755347593582883</v>
      </c>
      <c r="E94" s="38">
        <v>6859</v>
      </c>
      <c r="F94" s="35">
        <v>548.13</v>
      </c>
      <c r="G94" s="39">
        <f t="shared" si="171"/>
        <v>0.26316019922281209</v>
      </c>
      <c r="H94" s="32">
        <v>4.9000000000000004</v>
      </c>
      <c r="I94" s="32">
        <v>4.0999999999999996</v>
      </c>
      <c r="J94" s="52">
        <v>22.714092501417497</v>
      </c>
      <c r="K94" s="32">
        <v>562.13</v>
      </c>
      <c r="L94" s="32">
        <f t="shared" si="149"/>
        <v>-10.02349732373805</v>
      </c>
      <c r="M94" s="32">
        <v>126.039</v>
      </c>
      <c r="N94" s="32">
        <f t="shared" ref="N94" si="204">(M94/M82-1)*100</f>
        <v>-1.976963937129117</v>
      </c>
      <c r="O94" s="32">
        <v>332927</v>
      </c>
      <c r="P94" s="32">
        <f t="shared" ref="P94" si="205">(O94/O82-1)*100</f>
        <v>-1.3222165577910339</v>
      </c>
      <c r="Q94" s="32">
        <f>+'crack spread y Brent_WTI'!D298*100</f>
        <v>243.04397075481413</v>
      </c>
      <c r="R94" s="32">
        <v>4.4000000000000004</v>
      </c>
      <c r="S94" s="32">
        <f t="shared" si="169"/>
        <v>5.0850000000000026</v>
      </c>
      <c r="T94" s="32">
        <v>4.1449999999999996</v>
      </c>
      <c r="U94" s="32">
        <f t="shared" si="50"/>
        <v>-15.803371927686383</v>
      </c>
      <c r="V94" s="32">
        <v>116.74</v>
      </c>
      <c r="W94" s="32">
        <f t="shared" si="50"/>
        <v>49.322077257610616</v>
      </c>
      <c r="X94" s="43" t="s">
        <v>33</v>
      </c>
      <c r="Z94" s="36">
        <f t="shared" si="69"/>
        <v>16.741773894971864</v>
      </c>
      <c r="AA94" s="36">
        <f t="shared" si="70"/>
        <v>-0.21833333333333638</v>
      </c>
      <c r="AB94" s="36">
        <f t="shared" si="71"/>
        <v>-0.95166666666666888</v>
      </c>
      <c r="AC94" s="36">
        <v>-4.9859155653791056</v>
      </c>
      <c r="AD94" s="36">
        <f t="shared" si="72"/>
        <v>-13.350069170218886</v>
      </c>
      <c r="AE94" s="35">
        <f>+AVERAGE(N92:N94)*AVERAGE($G$15:G94)</f>
        <v>-0.33076369043818077</v>
      </c>
      <c r="AF94" s="35">
        <f t="shared" si="73"/>
        <v>7.6116615561098541E-2</v>
      </c>
      <c r="AG94" s="35">
        <f t="shared" si="74"/>
        <v>184.40269964733503</v>
      </c>
      <c r="AH94" s="35">
        <f t="shared" si="77"/>
        <v>-4.519750679670187</v>
      </c>
      <c r="AI94" s="35">
        <f t="shared" si="78"/>
        <v>51.881714065822415</v>
      </c>
      <c r="AJ94" s="35"/>
      <c r="AL94" s="55">
        <f>(Z94- AVERAGE(Z$41:Z94))/_xlfn.STDEV.S(Z$41:Z94)</f>
        <v>0.42584198824724395</v>
      </c>
      <c r="AM94" s="55">
        <f>(AA94- AVERAGE(AA$41:AA94))/_xlfn.STDEV.S(AA$41:AA94)</f>
        <v>0.28395670521992966</v>
      </c>
      <c r="AN94" s="55">
        <f>(AB94- AVERAGE(AB$41:AB94))/_xlfn.STDEV.S(AB$41:AB94)</f>
        <v>-0.15626504813458095</v>
      </c>
      <c r="AO94" s="55">
        <f>(AC94- AVERAGE(AC$41:AC94))/_xlfn.STDEV.S(AC$41:AC94)</f>
        <v>-0.24174698763115329</v>
      </c>
      <c r="AP94" s="55">
        <f>(AD94- AVERAGE(AD$41:AD94))/_xlfn.STDEV.S(AD$41:AD94)</f>
        <v>-2.0834246574911028</v>
      </c>
      <c r="AQ94" s="55">
        <f>(AE94- AVERAGE(AE$41:AE94))/_xlfn.STDEV.S(AE$41:AE94)</f>
        <v>0.54719665561043374</v>
      </c>
      <c r="AR94" s="36">
        <f>(AF94- AVERAGE(AF$41:AF94))/_xlfn.STDEV.S(AF$41:AF94)</f>
        <v>0.19138067998922287</v>
      </c>
      <c r="AS94" s="36">
        <f>(AG94- AVERAGE(AG$41:AG94))/_xlfn.STDEV.S(AG$41:AG94)</f>
        <v>3.1883534897663366</v>
      </c>
      <c r="AT94" s="36">
        <f>(AH94- AVERAGE(AH$41:AH94))/_xlfn.STDEV.S(AH$41:AH94)</f>
        <v>-4.388666613732238E-2</v>
      </c>
      <c r="AU94" s="36">
        <f>(AI94- AVERAGE(AI$41:AI94))/_xlfn.STDEV.S(AI$41:AI94)</f>
        <v>0.85304144824662387</v>
      </c>
      <c r="AV94" s="36"/>
      <c r="AW94" s="36">
        <f t="shared" si="152"/>
        <v>0.42584198824724395</v>
      </c>
      <c r="AX94" s="36">
        <f t="shared" si="153"/>
        <v>0.28395670521992966</v>
      </c>
      <c r="AY94" s="36">
        <f t="shared" si="154"/>
        <v>-0.15626504813458095</v>
      </c>
      <c r="AZ94" s="36">
        <f t="shared" si="155"/>
        <v>-0.24174698763115329</v>
      </c>
      <c r="BA94" s="36">
        <f t="shared" si="156"/>
        <v>-2.0834246574911028</v>
      </c>
      <c r="BB94" s="36">
        <f t="shared" si="157"/>
        <v>0.54719665561043374</v>
      </c>
      <c r="BC94" s="36">
        <f t="shared" si="158"/>
        <v>0.19138067998922287</v>
      </c>
      <c r="BD94" s="36">
        <f t="shared" si="159"/>
        <v>2.6971619491638248</v>
      </c>
      <c r="BE94" s="36">
        <f t="shared" si="160"/>
        <v>-4.388666613732238E-2</v>
      </c>
      <c r="BF94" s="36">
        <f t="shared" si="161"/>
        <v>0.85304144824662387</v>
      </c>
      <c r="BG94" s="36"/>
      <c r="BH94" s="41">
        <f t="shared" si="162"/>
        <v>0.23766869260457626</v>
      </c>
      <c r="BI94" s="41">
        <f t="shared" si="163"/>
        <v>0.23766869260457626</v>
      </c>
      <c r="BJ94" s="41" t="str">
        <f>IF(COUNT(BI$76:BI93)&lt;60,"",MEDIAN(BI$76:BI93))</f>
        <v/>
      </c>
      <c r="BK94" s="41">
        <f t="shared" si="164"/>
        <v>0</v>
      </c>
      <c r="BL94" s="41">
        <f t="shared" si="165"/>
        <v>0</v>
      </c>
      <c r="BM94" s="41">
        <f t="shared" si="193"/>
        <v>0</v>
      </c>
      <c r="BN94" s="41"/>
      <c r="BO94" s="32">
        <f>+_xlfn.XLOOKUP(B94,Indice!B:B,Indice!AI:AI,"NOOOOOO",-1)</f>
        <v>0.76214161968327876</v>
      </c>
      <c r="BP94" s="32">
        <f t="shared" si="166"/>
        <v>-0.27162288796121814</v>
      </c>
      <c r="BQ94" s="57">
        <f t="shared" si="170"/>
        <v>-1.1212570204188477E-2</v>
      </c>
      <c r="BR94" s="56"/>
    </row>
    <row r="95" spans="1:70">
      <c r="A95" s="32">
        <f t="shared" si="131"/>
        <v>2011</v>
      </c>
      <c r="B95" s="42">
        <v>40786</v>
      </c>
      <c r="C95" s="38">
        <v>8328</v>
      </c>
      <c r="D95" s="35">
        <f t="shared" si="176"/>
        <v>30.471565094783017</v>
      </c>
      <c r="E95" s="38">
        <v>7671</v>
      </c>
      <c r="F95" s="35">
        <v>548.13</v>
      </c>
      <c r="G95" s="39">
        <f t="shared" si="171"/>
        <v>0.2709339025413679</v>
      </c>
      <c r="H95" s="32">
        <v>6.7</v>
      </c>
      <c r="I95" s="32">
        <v>5.4</v>
      </c>
      <c r="J95" s="52">
        <v>24.526021330400326</v>
      </c>
      <c r="K95" s="32">
        <v>592.37400000000002</v>
      </c>
      <c r="L95" s="32">
        <f t="shared" si="149"/>
        <v>-5.3087909716505344</v>
      </c>
      <c r="M95" s="32">
        <v>123.523</v>
      </c>
      <c r="N95" s="32">
        <f t="shared" ref="N95" si="206">(M95/M83-1)*100</f>
        <v>-2.968531523463902</v>
      </c>
      <c r="O95" s="32">
        <v>335107</v>
      </c>
      <c r="P95" s="32">
        <f t="shared" ref="P95" si="207">(O95/O83-1)*100</f>
        <v>-1.7584028378358596</v>
      </c>
      <c r="Q95" s="32">
        <f>+'crack spread y Brent_WTI'!D299*100</f>
        <v>337.5877632898696</v>
      </c>
      <c r="R95" s="32">
        <v>4.4000000000000004</v>
      </c>
      <c r="S95" s="32">
        <f t="shared" si="169"/>
        <v>5.0650000000000013</v>
      </c>
      <c r="T95" s="32">
        <v>4.0540000000000003</v>
      </c>
      <c r="U95" s="32">
        <f t="shared" si="50"/>
        <v>6.2368972746331464</v>
      </c>
      <c r="V95" s="32">
        <v>114.85</v>
      </c>
      <c r="W95" s="32">
        <f t="shared" si="50"/>
        <v>53.871918542336552</v>
      </c>
      <c r="X95" s="43" t="s">
        <v>33</v>
      </c>
      <c r="Z95" s="36">
        <f t="shared" si="69"/>
        <v>19.589011980541287</v>
      </c>
      <c r="AA95" s="36">
        <f t="shared" si="70"/>
        <v>0.33499999999999819</v>
      </c>
      <c r="AB95" s="36">
        <f t="shared" si="71"/>
        <v>-0.56500000000000128</v>
      </c>
      <c r="AC95" s="36">
        <v>-4.3360669083279504</v>
      </c>
      <c r="AD95" s="36">
        <f t="shared" si="72"/>
        <v>-9.9583844375871458</v>
      </c>
      <c r="AE95" s="35">
        <f>+AVERAGE(N93:N95)*AVERAGE($G$15:G95)</f>
        <v>-0.55532198129075971</v>
      </c>
      <c r="AF95" s="35">
        <f t="shared" si="73"/>
        <v>1.5328965718231686</v>
      </c>
      <c r="AG95" s="35">
        <f t="shared" si="74"/>
        <v>251.99131312262588</v>
      </c>
      <c r="AH95" s="35">
        <f t="shared" si="77"/>
        <v>-4.9363696561592825</v>
      </c>
      <c r="AI95" s="35">
        <f t="shared" si="78"/>
        <v>51.049111784891068</v>
      </c>
      <c r="AJ95" s="35"/>
      <c r="AL95" s="55">
        <f>(Z95- AVERAGE(Z$41:Z95))/_xlfn.STDEV.S(Z$41:Z95)</f>
        <v>0.54930563314808334</v>
      </c>
      <c r="AM95" s="55">
        <f>(AA95- AVERAGE(AA$41:AA95))/_xlfn.STDEV.S(AA$41:AA95)</f>
        <v>0.36142404389845673</v>
      </c>
      <c r="AN95" s="55">
        <f>(AB95- AVERAGE(AB$41:AB95))/_xlfn.STDEV.S(AB$41:AB95)</f>
        <v>-7.7114377454527677E-2</v>
      </c>
      <c r="AO95" s="55">
        <f>(AC95- AVERAGE(AC$41:AC95))/_xlfn.STDEV.S(AC$41:AC95)</f>
        <v>-0.12794361890812272</v>
      </c>
      <c r="AP95" s="55">
        <f>(AD95- AVERAGE(AD$41:AD95))/_xlfn.STDEV.S(AD$41:AD95)</f>
        <v>-1.3892167469002639</v>
      </c>
      <c r="AQ95" s="55">
        <f>(AE95- AVERAGE(AE$41:AE95))/_xlfn.STDEV.S(AE$41:AE95)</f>
        <v>0.45596338736310488</v>
      </c>
      <c r="AR95" s="36">
        <f>(AF95- AVERAGE(AF$41:AF95))/_xlfn.STDEV.S(AF$41:AF95)</f>
        <v>0.35688022225725091</v>
      </c>
      <c r="AS95" s="36">
        <f>(AG95- AVERAGE(AG$41:AG95))/_xlfn.STDEV.S(AG$41:AG95)</f>
        <v>3.8212378270794409</v>
      </c>
      <c r="AT95" s="36">
        <f>(AH95- AVERAGE(AH$41:AH95))/_xlfn.STDEV.S(AH$41:AH95)</f>
        <v>-5.6444205141717309E-2</v>
      </c>
      <c r="AU95" s="36">
        <f>(AI95- AVERAGE(AI$41:AI95))/_xlfn.STDEV.S(AI$41:AI95)</f>
        <v>0.81956802747551494</v>
      </c>
      <c r="AV95" s="36"/>
      <c r="AW95" s="36">
        <f t="shared" si="152"/>
        <v>0.54930563314808334</v>
      </c>
      <c r="AX95" s="36">
        <f t="shared" si="153"/>
        <v>0.36142404389845673</v>
      </c>
      <c r="AY95" s="36">
        <f t="shared" si="154"/>
        <v>-7.7114377454527677E-2</v>
      </c>
      <c r="AZ95" s="36">
        <f t="shared" si="155"/>
        <v>-0.12794361890812272</v>
      </c>
      <c r="BA95" s="36">
        <f t="shared" si="156"/>
        <v>-1.3892167469002639</v>
      </c>
      <c r="BB95" s="36">
        <f t="shared" si="157"/>
        <v>0.45596338736310488</v>
      </c>
      <c r="BC95" s="36">
        <f t="shared" si="158"/>
        <v>0.35688022225725091</v>
      </c>
      <c r="BD95" s="36">
        <f t="shared" si="159"/>
        <v>2.6971619491638248</v>
      </c>
      <c r="BE95" s="36">
        <f t="shared" si="160"/>
        <v>-5.6444205141717309E-2</v>
      </c>
      <c r="BF95" s="36">
        <f t="shared" si="161"/>
        <v>0.81956802747551494</v>
      </c>
      <c r="BG95" s="36"/>
      <c r="BH95" s="41">
        <f t="shared" si="162"/>
        <v>0.35915213307785382</v>
      </c>
      <c r="BI95" s="41">
        <f t="shared" si="163"/>
        <v>0.35915213307785382</v>
      </c>
      <c r="BJ95" s="41" t="str">
        <f>IF(COUNT(BI$76:BI94)&lt;60,"",MEDIAN(BI$76:BI94))</f>
        <v/>
      </c>
      <c r="BK95" s="41">
        <f t="shared" si="164"/>
        <v>0</v>
      </c>
      <c r="BL95" s="41">
        <f t="shared" si="165"/>
        <v>0</v>
      </c>
      <c r="BM95" s="41">
        <f t="shared" si="193"/>
        <v>0</v>
      </c>
      <c r="BN95" s="41"/>
      <c r="BO95" s="32">
        <f>+_xlfn.XLOOKUP(B95,Indice!B:B,Indice!AI:AI,"NOOOOOO",-1)</f>
        <v>0.80728598750656244</v>
      </c>
      <c r="BP95" s="32">
        <f t="shared" si="166"/>
        <v>-0.21407728996386019</v>
      </c>
      <c r="BQ95" s="57">
        <f t="shared" si="170"/>
        <v>5.754559799735795E-2</v>
      </c>
      <c r="BR95" s="56"/>
    </row>
    <row r="96" spans="1:70">
      <c r="A96" s="32">
        <f t="shared" si="131"/>
        <v>2011</v>
      </c>
      <c r="B96" s="42">
        <v>40816</v>
      </c>
      <c r="C96" s="38">
        <v>7718</v>
      </c>
      <c r="D96" s="35">
        <f t="shared" si="176"/>
        <v>21.066666666666656</v>
      </c>
      <c r="E96" s="38">
        <v>6889</v>
      </c>
      <c r="F96" s="35">
        <v>540.16999999999996</v>
      </c>
      <c r="G96" s="39">
        <f t="shared" si="171"/>
        <v>0.28028583594053724</v>
      </c>
      <c r="H96" s="32">
        <v>7.7</v>
      </c>
      <c r="I96" s="32">
        <v>6</v>
      </c>
      <c r="J96" s="52">
        <v>24.96725089636605</v>
      </c>
      <c r="K96" s="32">
        <v>596.77300000000002</v>
      </c>
      <c r="L96" s="32">
        <f t="shared" si="149"/>
        <v>-3.080515996173705</v>
      </c>
      <c r="M96" s="32">
        <v>111.065</v>
      </c>
      <c r="N96" s="32">
        <f t="shared" ref="N96" si="208">(M96/M84-1)*100</f>
        <v>-14.792822236031522</v>
      </c>
      <c r="O96" s="32">
        <v>314342</v>
      </c>
      <c r="P96" s="32">
        <f t="shared" ref="P96" si="209">(O96/O84-1)*100</f>
        <v>-6.818282875293102</v>
      </c>
      <c r="Q96" s="32">
        <f>+'crack spread y Brent_WTI'!D300*100</f>
        <v>250.13651877133108</v>
      </c>
      <c r="R96" s="32">
        <v>6.4</v>
      </c>
      <c r="S96" s="32">
        <f t="shared" si="169"/>
        <v>5.0150000000000006</v>
      </c>
      <c r="T96" s="32">
        <v>3.6659999999999999</v>
      </c>
      <c r="U96" s="32">
        <f t="shared" ref="U96:W159" si="210">(T96/T84-1)*100</f>
        <v>-5.3202479338842927</v>
      </c>
      <c r="V96" s="32">
        <v>102.76</v>
      </c>
      <c r="W96" s="32">
        <f t="shared" si="210"/>
        <v>24.845097800996243</v>
      </c>
      <c r="X96" s="43" t="s">
        <v>33</v>
      </c>
      <c r="Z96" s="36">
        <f t="shared" si="69"/>
        <v>19.082859785010854</v>
      </c>
      <c r="AA96" s="36">
        <f t="shared" si="70"/>
        <v>1.418333333333333</v>
      </c>
      <c r="AB96" s="36">
        <f t="shared" si="71"/>
        <v>0.15166666666666639</v>
      </c>
      <c r="AC96" s="36">
        <v>-3.7513311777003793</v>
      </c>
      <c r="AD96" s="36">
        <f t="shared" si="72"/>
        <v>-6.1376014305207631</v>
      </c>
      <c r="AE96" s="35">
        <f>+AVERAGE(N94:N96)*AVERAGE($G$15:G96)</f>
        <v>-2.0668462450205007</v>
      </c>
      <c r="AF96" s="35">
        <f t="shared" si="73"/>
        <v>3.299634090306665</v>
      </c>
      <c r="AG96" s="35">
        <f t="shared" si="74"/>
        <v>276.92275093867164</v>
      </c>
      <c r="AH96" s="35">
        <f t="shared" si="77"/>
        <v>-4.9622408623125098</v>
      </c>
      <c r="AI96" s="35">
        <f t="shared" si="78"/>
        <v>42.679697866981144</v>
      </c>
      <c r="AJ96" s="35"/>
      <c r="AL96" s="55">
        <f>(Z96- AVERAGE(Z$41:Z96))/_xlfn.STDEV.S(Z$41:Z96)</f>
        <v>0.52010335267091723</v>
      </c>
      <c r="AM96" s="55">
        <f>(AA96- AVERAGE(AA$41:AA96))/_xlfn.STDEV.S(AA$41:AA96)</f>
        <v>0.51579921723709232</v>
      </c>
      <c r="AN96" s="55">
        <f>(AB96- AVERAGE(AB$41:AB96))/_xlfn.STDEV.S(AB$41:AB96)</f>
        <v>6.902742452699516E-2</v>
      </c>
      <c r="AO96" s="55">
        <f>(AC96- AVERAGE(AC$41:AC96))/_xlfn.STDEV.S(AC$41:AC96)</f>
        <v>-2.54401662972016E-2</v>
      </c>
      <c r="AP96" s="55">
        <f>(AD96- AVERAGE(AD$41:AD96))/_xlfn.STDEV.S(AD$41:AD96)</f>
        <v>-0.64930261033323811</v>
      </c>
      <c r="AQ96" s="55">
        <f>(AE96- AVERAGE(AE$41:AE96))/_xlfn.STDEV.S(AE$41:AE96)</f>
        <v>-0.12743816376877076</v>
      </c>
      <c r="AR96" s="36">
        <f>(AF96- AVERAGE(AF$41:AF96))/_xlfn.STDEV.S(AF$41:AF96)</f>
        <v>0.55713904729142261</v>
      </c>
      <c r="AS96" s="36">
        <f>(AG96- AVERAGE(AG$41:AG96))/_xlfn.STDEV.S(AG$41:AG96)</f>
        <v>3.6524511329704397</v>
      </c>
      <c r="AT96" s="36">
        <f>(AH96- AVERAGE(AH$41:AH96))/_xlfn.STDEV.S(AH$41:AH96)</f>
        <v>-5.6757511114522298E-2</v>
      </c>
      <c r="AU96" s="36">
        <f>(AI96- AVERAGE(AI$41:AI96))/_xlfn.STDEV.S(AI$41:AI96)</f>
        <v>0.60272860966457398</v>
      </c>
      <c r="AV96" s="36"/>
      <c r="AW96" s="36">
        <f t="shared" si="152"/>
        <v>0.52010335267091723</v>
      </c>
      <c r="AX96" s="36">
        <f t="shared" si="153"/>
        <v>0.51579921723709232</v>
      </c>
      <c r="AY96" s="36">
        <f t="shared" si="154"/>
        <v>6.902742452699516E-2</v>
      </c>
      <c r="AZ96" s="36">
        <f t="shared" si="155"/>
        <v>-2.54401662972016E-2</v>
      </c>
      <c r="BA96" s="36">
        <f t="shared" si="156"/>
        <v>-0.64930261033323811</v>
      </c>
      <c r="BB96" s="36">
        <f t="shared" si="157"/>
        <v>-0.12743816376877076</v>
      </c>
      <c r="BC96" s="36">
        <f t="shared" si="158"/>
        <v>0.55713904729142261</v>
      </c>
      <c r="BD96" s="36">
        <f t="shared" si="159"/>
        <v>2.6971619491638248</v>
      </c>
      <c r="BE96" s="36">
        <f t="shared" si="160"/>
        <v>-5.6757511114522298E-2</v>
      </c>
      <c r="BF96" s="36">
        <f t="shared" si="161"/>
        <v>0.60272860966457398</v>
      </c>
      <c r="BG96" s="36"/>
      <c r="BH96" s="41">
        <f t="shared" si="162"/>
        <v>0.29241332088204375</v>
      </c>
      <c r="BI96" s="41">
        <f t="shared" si="163"/>
        <v>0.29241332088204375</v>
      </c>
      <c r="BJ96" s="41" t="str">
        <f>IF(COUNT(BI$76:BI95)&lt;60,"",MEDIAN(BI$76:BI95))</f>
        <v/>
      </c>
      <c r="BK96" s="41">
        <f t="shared" si="164"/>
        <v>0</v>
      </c>
      <c r="BL96" s="41">
        <f t="shared" si="165"/>
        <v>0</v>
      </c>
      <c r="BM96" s="41">
        <f t="shared" si="193"/>
        <v>0</v>
      </c>
      <c r="BN96" s="41"/>
      <c r="BO96" s="32">
        <f>+_xlfn.XLOOKUP(B96,Indice!B:B,Indice!AI:AI,"NOOOOOO",-1)</f>
        <v>0.9839347704623902</v>
      </c>
      <c r="BP96" s="32">
        <f t="shared" si="166"/>
        <v>-1.619567430767252E-2</v>
      </c>
      <c r="BQ96" s="57">
        <f t="shared" si="170"/>
        <v>0.19788161565618767</v>
      </c>
      <c r="BR96" s="56"/>
    </row>
    <row r="97" spans="1:70">
      <c r="A97" s="32">
        <f t="shared" si="131"/>
        <v>2011</v>
      </c>
      <c r="B97" s="42">
        <v>40847</v>
      </c>
      <c r="C97" s="38">
        <v>7435</v>
      </c>
      <c r="D97" s="35">
        <f t="shared" si="176"/>
        <v>26.038311578233596</v>
      </c>
      <c r="E97" s="38">
        <v>6303</v>
      </c>
      <c r="F97" s="35">
        <v>540.16999999999996</v>
      </c>
      <c r="G97" s="39">
        <f t="shared" si="171"/>
        <v>0.28563230094229597</v>
      </c>
      <c r="H97" s="32">
        <v>7.3</v>
      </c>
      <c r="I97" s="32">
        <v>4.7</v>
      </c>
      <c r="J97" s="52">
        <v>22.119297206404468</v>
      </c>
      <c r="K97" s="32">
        <v>600.06100000000004</v>
      </c>
      <c r="L97" s="32">
        <f t="shared" si="149"/>
        <v>-1.3915524157435355</v>
      </c>
      <c r="M97" s="32">
        <v>116.79900000000001</v>
      </c>
      <c r="N97" s="32">
        <f t="shared" ref="N97" si="211">(M97/M85-1)*100</f>
        <v>-8.3972518940285124</v>
      </c>
      <c r="O97" s="32">
        <v>317407</v>
      </c>
      <c r="P97" s="32">
        <f t="shared" ref="P97" si="212">(O97/O85-1)*100</f>
        <v>-8.63198558409184</v>
      </c>
      <c r="Q97" s="32">
        <f>+'crack spread y Brent_WTI'!D301*100</f>
        <v>198.71710091257771</v>
      </c>
      <c r="R97" s="32">
        <v>6.4</v>
      </c>
      <c r="S97" s="32">
        <f t="shared" si="169"/>
        <v>4.9649999999999981</v>
      </c>
      <c r="T97" s="32">
        <v>3.9340000000000002</v>
      </c>
      <c r="U97" s="32">
        <f t="shared" si="210"/>
        <v>-2.5755324418028747</v>
      </c>
      <c r="V97" s="32">
        <v>109.56</v>
      </c>
      <c r="W97" s="32">
        <f t="shared" si="210"/>
        <v>31.761876127480448</v>
      </c>
      <c r="X97" s="43" t="s">
        <v>33</v>
      </c>
      <c r="Z97" s="36">
        <f t="shared" si="69"/>
        <v>20.893847779894422</v>
      </c>
      <c r="AA97" s="36">
        <f t="shared" si="70"/>
        <v>2.2683333333333353</v>
      </c>
      <c r="AB97" s="36">
        <f t="shared" si="71"/>
        <v>0.40166666666666906</v>
      </c>
      <c r="AC97" s="36">
        <v>-4.2511926395030564</v>
      </c>
      <c r="AD97" s="36">
        <f t="shared" si="72"/>
        <v>-3.2602864611892586</v>
      </c>
      <c r="AE97" s="35">
        <f>+AVERAGE(N95:N97)*AVERAGE($G$15:G97)</f>
        <v>-2.7361353183798647</v>
      </c>
      <c r="AF97" s="35">
        <f t="shared" si="73"/>
        <v>5.7362237657402675</v>
      </c>
      <c r="AG97" s="35">
        <f t="shared" si="74"/>
        <v>262.14712765792615</v>
      </c>
      <c r="AH97" s="35">
        <f t="shared" si="77"/>
        <v>-0.55296103368467364</v>
      </c>
      <c r="AI97" s="35">
        <f t="shared" si="78"/>
        <v>36.826297490271081</v>
      </c>
      <c r="AJ97" s="35"/>
      <c r="AL97" s="55">
        <f>(Z97- AVERAGE(Z$41:Z97))/_xlfn.STDEV.S(Z$41:Z97)</f>
        <v>0.59672915162447571</v>
      </c>
      <c r="AM97" s="55">
        <f>(AA97- AVERAGE(AA$41:AA97))/_xlfn.STDEV.S(AA$41:AA97)</f>
        <v>0.63448221853539244</v>
      </c>
      <c r="AN97" s="55">
        <f>(AB97- AVERAGE(AB$41:AB97))/_xlfn.STDEV.S(AB$41:AB97)</f>
        <v>0.11963179798082531</v>
      </c>
      <c r="AO97" s="55">
        <f>(AC97- AVERAGE(AC$41:AC97))/_xlfn.STDEV.S(AC$41:AC97)</f>
        <v>-0.11268064075345349</v>
      </c>
      <c r="AP97" s="55">
        <f>(AD97- AVERAGE(AD$41:AD97))/_xlfn.STDEV.S(AD$41:AD97)</f>
        <v>-9.4638314050054143E-2</v>
      </c>
      <c r="AQ97" s="55">
        <f>(AE97- AVERAGE(AE$41:AE97))/_xlfn.STDEV.S(AE$41:AE97)</f>
        <v>-0.38473798702672407</v>
      </c>
      <c r="AR97" s="36">
        <f>(AF97- AVERAGE(AF$41:AF97))/_xlfn.STDEV.S(AF$41:AF97)</f>
        <v>0.83160763944854843</v>
      </c>
      <c r="AS97" s="36">
        <f>(AG97- AVERAGE(AG$41:AG97))/_xlfn.STDEV.S(AG$41:AG97)</f>
        <v>3.0923436051246922</v>
      </c>
      <c r="AT97" s="36">
        <f>(AH97- AVERAGE(AH$41:AH97))/_xlfn.STDEV.S(AH$41:AH97)</f>
        <v>8.3409537608305523E-2</v>
      </c>
      <c r="AU97" s="36">
        <f>(AI97- AVERAGE(AI$41:AI97))/_xlfn.STDEV.S(AI$41:AI97)</f>
        <v>0.45063084198021602</v>
      </c>
      <c r="AV97" s="36"/>
      <c r="AW97" s="36">
        <f t="shared" si="152"/>
        <v>0.59672915162447571</v>
      </c>
      <c r="AX97" s="36">
        <f t="shared" si="153"/>
        <v>0.63448221853539244</v>
      </c>
      <c r="AY97" s="36">
        <f t="shared" si="154"/>
        <v>0.11963179798082531</v>
      </c>
      <c r="AZ97" s="36">
        <f t="shared" si="155"/>
        <v>-0.11268064075345349</v>
      </c>
      <c r="BA97" s="36">
        <f t="shared" si="156"/>
        <v>-9.4638314050054143E-2</v>
      </c>
      <c r="BB97" s="36">
        <f t="shared" si="157"/>
        <v>-0.38473798702672407</v>
      </c>
      <c r="BC97" s="36">
        <f t="shared" si="158"/>
        <v>0.83160763944854843</v>
      </c>
      <c r="BD97" s="36">
        <f t="shared" si="159"/>
        <v>2.6971619491638248</v>
      </c>
      <c r="BE97" s="36">
        <f t="shared" si="160"/>
        <v>8.3409537608305523E-2</v>
      </c>
      <c r="BF97" s="36">
        <f t="shared" si="161"/>
        <v>0.45063084198021602</v>
      </c>
      <c r="BG97" s="36"/>
      <c r="BH97" s="41">
        <f t="shared" si="162"/>
        <v>0.28513131998052066</v>
      </c>
      <c r="BI97" s="41">
        <f t="shared" si="163"/>
        <v>0.28513131998052066</v>
      </c>
      <c r="BJ97" s="41" t="str">
        <f>IF(COUNT(BI$76:BI96)&lt;60,"",MEDIAN(BI$76:BI96))</f>
        <v/>
      </c>
      <c r="BK97" s="41">
        <f t="shared" si="164"/>
        <v>0</v>
      </c>
      <c r="BL97" s="41">
        <f t="shared" si="165"/>
        <v>0</v>
      </c>
      <c r="BM97" s="41">
        <f t="shared" si="193"/>
        <v>0</v>
      </c>
      <c r="BN97" s="41"/>
      <c r="BO97" s="32">
        <f>+_xlfn.XLOOKUP(B97,Indice!B:B,Indice!AI:AI,"NOOOOOO",-1)</f>
        <v>0.79206395721483003</v>
      </c>
      <c r="BP97" s="32">
        <f t="shared" si="166"/>
        <v>-0.23311313636901587</v>
      </c>
      <c r="BQ97" s="57">
        <f t="shared" si="170"/>
        <v>-0.21691746206134335</v>
      </c>
      <c r="BR97" s="56"/>
    </row>
    <row r="98" spans="1:70">
      <c r="A98" s="32">
        <f t="shared" si="131"/>
        <v>2011</v>
      </c>
      <c r="B98" s="42">
        <v>40877</v>
      </c>
      <c r="C98" s="38">
        <v>6493</v>
      </c>
      <c r="D98" s="35">
        <f t="shared" si="176"/>
        <v>9.7717666948436097</v>
      </c>
      <c r="E98" s="38">
        <v>6230</v>
      </c>
      <c r="F98" s="35">
        <v>540.16999999999996</v>
      </c>
      <c r="G98" s="39">
        <f t="shared" si="171"/>
        <v>0.28791306440565007</v>
      </c>
      <c r="H98" s="32">
        <v>4.8</v>
      </c>
      <c r="I98" s="32">
        <v>3.8</v>
      </c>
      <c r="J98" s="52">
        <v>21.458165123014783</v>
      </c>
      <c r="K98" s="32">
        <v>597.596</v>
      </c>
      <c r="L98" s="32">
        <f t="shared" si="149"/>
        <v>-1.7551358602730383</v>
      </c>
      <c r="M98" s="32">
        <v>112.15300000000001</v>
      </c>
      <c r="N98" s="32">
        <f t="shared" ref="N98" si="213">(M98/M86-1)*100</f>
        <v>-9.7258443607327933</v>
      </c>
      <c r="O98" s="32">
        <v>312476</v>
      </c>
      <c r="P98" s="32">
        <f t="shared" ref="P98" si="214">(O98/O86-1)*100</f>
        <v>-7.731103355007118</v>
      </c>
      <c r="Q98" s="32">
        <f>+'crack spread y Brent_WTI'!D302*100</f>
        <v>41.037052370109706</v>
      </c>
      <c r="R98" s="32">
        <v>6.4</v>
      </c>
      <c r="S98" s="32">
        <f t="shared" si="169"/>
        <v>4.9149999999999974</v>
      </c>
      <c r="T98" s="32">
        <v>3.55</v>
      </c>
      <c r="U98" s="32">
        <f t="shared" si="210"/>
        <v>-15.071770334928225</v>
      </c>
      <c r="V98" s="32">
        <v>110.52</v>
      </c>
      <c r="W98" s="32">
        <f t="shared" si="210"/>
        <v>28.631284916201103</v>
      </c>
      <c r="X98" s="43" t="s">
        <v>33</v>
      </c>
      <c r="Z98" s="36">
        <f t="shared" si="69"/>
        <v>14.043914979914623</v>
      </c>
      <c r="AA98" s="36">
        <f t="shared" si="70"/>
        <v>1.6850000000000032</v>
      </c>
      <c r="AB98" s="36">
        <f t="shared" si="71"/>
        <v>-8.1666666666664334E-2</v>
      </c>
      <c r="AC98" s="36">
        <v>-5.5643963070982423</v>
      </c>
      <c r="AD98" s="36">
        <f t="shared" si="72"/>
        <v>-2.0757347573967593</v>
      </c>
      <c r="AE98" s="35">
        <f>+AVERAGE(N96:N98)*AVERAGE($G$15:G98)</f>
        <v>-3.4395555795559405</v>
      </c>
      <c r="AF98" s="35">
        <f t="shared" si="73"/>
        <v>7.7271239381306858</v>
      </c>
      <c r="AG98" s="35">
        <f t="shared" si="74"/>
        <v>163.29689068467283</v>
      </c>
      <c r="AH98" s="35">
        <f t="shared" si="77"/>
        <v>-7.6558502368717969</v>
      </c>
      <c r="AI98" s="35">
        <f t="shared" si="78"/>
        <v>28.412752948225933</v>
      </c>
      <c r="AJ98" s="35"/>
      <c r="AL98" s="55">
        <f>(Z98- AVERAGE(Z$41:Z98))/_xlfn.STDEV.S(Z$41:Z98)</f>
        <v>0.2754108367711402</v>
      </c>
      <c r="AM98" s="55">
        <f>(AA98- AVERAGE(AA$41:AA98))/_xlfn.STDEV.S(AA$41:AA98)</f>
        <v>0.54107857405683946</v>
      </c>
      <c r="AN98" s="55">
        <f>(AB98- AVERAGE(AB$41:AB98))/_xlfn.STDEV.S(AB$41:AB98)</f>
        <v>1.8696313051314278E-2</v>
      </c>
      <c r="AO98" s="55">
        <f>(AC98- AVERAGE(AC$41:AC98))/_xlfn.STDEV.S(AC$41:AC98)</f>
        <v>-0.34325302957233977</v>
      </c>
      <c r="AP98" s="55">
        <f>(AD98- AVERAGE(AD$41:AD98))/_xlfn.STDEV.S(AD$41:AD98)</f>
        <v>0.1342375827866501</v>
      </c>
      <c r="AQ98" s="55">
        <f>(AE98- AVERAGE(AE$41:AE98))/_xlfn.STDEV.S(AE$41:AE98)</f>
        <v>-0.65322225299627701</v>
      </c>
      <c r="AR98" s="36">
        <f>(AF98- AVERAGE(AF$41:AF98))/_xlfn.STDEV.S(AF$41:AF98)</f>
        <v>1.0473019102269461</v>
      </c>
      <c r="AS98" s="36">
        <f>(AG98- AVERAGE(AG$41:AG98))/_xlfn.STDEV.S(AG$41:AG98)</f>
        <v>1.6796740734867723</v>
      </c>
      <c r="AT98" s="36">
        <f>(AH98- AVERAGE(AH$41:AH98))/_xlfn.STDEV.S(AH$41:AH98)</f>
        <v>-0.14434059063805371</v>
      </c>
      <c r="AU98" s="36">
        <f>(AI98- AVERAGE(AI$41:AI98))/_xlfn.STDEV.S(AI$41:AI98)</f>
        <v>0.23521485347986135</v>
      </c>
      <c r="AV98" s="36"/>
      <c r="AW98" s="36">
        <f t="shared" si="152"/>
        <v>0.2754108367711402</v>
      </c>
      <c r="AX98" s="36">
        <f t="shared" si="153"/>
        <v>0.54107857405683946</v>
      </c>
      <c r="AY98" s="36">
        <f t="shared" si="154"/>
        <v>1.8696313051314278E-2</v>
      </c>
      <c r="AZ98" s="36">
        <f t="shared" si="155"/>
        <v>-0.34325302957233977</v>
      </c>
      <c r="BA98" s="36">
        <f t="shared" si="156"/>
        <v>0.1342375827866501</v>
      </c>
      <c r="BB98" s="36">
        <f t="shared" si="157"/>
        <v>-0.65322225299627701</v>
      </c>
      <c r="BC98" s="36">
        <f t="shared" si="158"/>
        <v>1.0473019102269461</v>
      </c>
      <c r="BD98" s="36">
        <f t="shared" si="159"/>
        <v>1.6796740734867723</v>
      </c>
      <c r="BE98" s="36">
        <f t="shared" si="160"/>
        <v>-0.14434059063805371</v>
      </c>
      <c r="BF98" s="36">
        <f t="shared" si="161"/>
        <v>0.23521485347986135</v>
      </c>
      <c r="BG98" s="36"/>
      <c r="BH98" s="41">
        <f t="shared" si="162"/>
        <v>0.18472621813325574</v>
      </c>
      <c r="BI98" s="41">
        <f t="shared" si="163"/>
        <v>0.18472621813325574</v>
      </c>
      <c r="BJ98" s="41" t="str">
        <f>IF(COUNT(BI$76:BI97)&lt;60,"",MEDIAN(BI$76:BI97))</f>
        <v/>
      </c>
      <c r="BK98" s="41">
        <f t="shared" si="164"/>
        <v>0</v>
      </c>
      <c r="BL98" s="41">
        <f t="shared" si="165"/>
        <v>0</v>
      </c>
      <c r="BM98" s="41">
        <f t="shared" si="193"/>
        <v>0</v>
      </c>
      <c r="BN98" s="41"/>
      <c r="BO98" s="32">
        <f>+_xlfn.XLOOKUP(B98,Indice!B:B,Indice!AI:AI,"NOOOOOO",-1)</f>
        <v>0.92786768220545801</v>
      </c>
      <c r="BP98" s="32">
        <f t="shared" si="166"/>
        <v>-7.4866140192302588E-2</v>
      </c>
      <c r="BQ98" s="57">
        <f t="shared" si="170"/>
        <v>0.15824699617671328</v>
      </c>
      <c r="BR98" s="56"/>
    </row>
    <row r="99" spans="1:70">
      <c r="A99" s="32">
        <f t="shared" si="131"/>
        <v>2011</v>
      </c>
      <c r="B99" s="42">
        <v>40908</v>
      </c>
      <c r="C99" s="38">
        <v>6306</v>
      </c>
      <c r="D99" s="35">
        <f t="shared" si="176"/>
        <v>14.989059080962797</v>
      </c>
      <c r="E99" s="38">
        <v>5987</v>
      </c>
      <c r="F99" s="35">
        <v>549.86</v>
      </c>
      <c r="G99" s="39">
        <f t="shared" si="171"/>
        <v>0.28542174371658241</v>
      </c>
      <c r="H99" s="32">
        <v>3.5</v>
      </c>
      <c r="I99" s="32">
        <v>4.5</v>
      </c>
      <c r="J99" s="52">
        <v>21.670799610241648</v>
      </c>
      <c r="K99" s="32">
        <v>590.58500000000004</v>
      </c>
      <c r="L99" s="32">
        <f t="shared" si="149"/>
        <v>13.442924619814423</v>
      </c>
      <c r="M99" s="32">
        <v>109.129</v>
      </c>
      <c r="N99" s="32">
        <f t="shared" ref="N99" si="215">(M99/M87-1)*100</f>
        <v>-13.017591123934924</v>
      </c>
      <c r="O99" s="32">
        <v>307231</v>
      </c>
      <c r="P99" s="32">
        <f t="shared" ref="P99" si="216">(O99/O87-1)*100</f>
        <v>-2.130174121904449</v>
      </c>
      <c r="Q99" s="32">
        <f>+'crack spread y Brent_WTI'!D303*100</f>
        <v>33.550807372369931</v>
      </c>
      <c r="R99" s="32">
        <v>5.2</v>
      </c>
      <c r="S99" s="32">
        <f t="shared" si="169"/>
        <v>4.8399999999999981</v>
      </c>
      <c r="T99" s="32">
        <v>2.9889999999999999</v>
      </c>
      <c r="U99" s="32">
        <f t="shared" si="210"/>
        <v>-32.145289443813851</v>
      </c>
      <c r="V99" s="32">
        <v>107.38</v>
      </c>
      <c r="W99" s="32">
        <f t="shared" si="210"/>
        <v>13.32981530343007</v>
      </c>
      <c r="X99" s="43" t="s">
        <v>33</v>
      </c>
      <c r="Z99" s="36">
        <f t="shared" si="69"/>
        <v>12.093045784680003</v>
      </c>
      <c r="AA99" s="36">
        <f t="shared" si="70"/>
        <v>0.3600000000000021</v>
      </c>
      <c r="AB99" s="36">
        <f t="shared" si="71"/>
        <v>-0.50666666666666504</v>
      </c>
      <c r="AC99" s="36">
        <v>-7.0055336129947143</v>
      </c>
      <c r="AD99" s="36">
        <f t="shared" si="72"/>
        <v>3.4320787812659499</v>
      </c>
      <c r="AE99" s="35">
        <f>+AVERAGE(N97:N99)*AVERAGE($G$15:G99)</f>
        <v>-3.2506252756105987</v>
      </c>
      <c r="AF99" s="35">
        <f t="shared" si="73"/>
        <v>6.1644210203344691</v>
      </c>
      <c r="AG99" s="35">
        <f t="shared" si="74"/>
        <v>91.101653551685786</v>
      </c>
      <c r="AH99" s="35">
        <f t="shared" si="77"/>
        <v>-16.59753074018165</v>
      </c>
      <c r="AI99" s="35">
        <f t="shared" si="78"/>
        <v>24.574325449037207</v>
      </c>
      <c r="AJ99" s="35"/>
      <c r="AL99" s="55">
        <f>(Z99- AVERAGE(Z$41:Z99))/_xlfn.STDEV.S(Z$41:Z99)</f>
        <v>0.18228951043911532</v>
      </c>
      <c r="AM99" s="55">
        <f>(AA99- AVERAGE(AA$41:AA99))/_xlfn.STDEV.S(AA$41:AA99)</f>
        <v>0.33827855449327499</v>
      </c>
      <c r="AN99" s="55">
        <f>(AB99- AVERAGE(AB$41:AB99))/_xlfn.STDEV.S(AB$41:AB99)</f>
        <v>-7.0109280426926865E-2</v>
      </c>
      <c r="AO99" s="55">
        <f>(AC99- AVERAGE(AC$41:AC99))/_xlfn.STDEV.S(AC$41:AC99)</f>
        <v>-0.59503834703823999</v>
      </c>
      <c r="AP99" s="55">
        <f>(AD99- AVERAGE(AD$41:AD99))/_xlfn.STDEV.S(AD$41:AD99)</f>
        <v>1.1881002837836485</v>
      </c>
      <c r="AQ99" s="55">
        <f>(AE99- AVERAGE(AE$41:AE99))/_xlfn.STDEV.S(AE$41:AE99)</f>
        <v>-0.57206577219371579</v>
      </c>
      <c r="AR99" s="36">
        <f>(AF99- AVERAGE(AF$41:AF99))/_xlfn.STDEV.S(AF$41:AF99)</f>
        <v>0.85024109489102706</v>
      </c>
      <c r="AS99" s="36">
        <f>(AG99- AVERAGE(AG$41:AG99))/_xlfn.STDEV.S(AG$41:AG99)</f>
        <v>0.69857270701217955</v>
      </c>
      <c r="AT99" s="36">
        <f>(AH99- AVERAGE(AH$41:AH99))/_xlfn.STDEV.S(AH$41:AH99)</f>
        <v>-0.43080981108650263</v>
      </c>
      <c r="AU99" s="36">
        <f>(AI99- AVERAGE(AI$41:AI99))/_xlfn.STDEV.S(AI$41:AI99)</f>
        <v>0.13592676014712007</v>
      </c>
      <c r="AV99" s="36"/>
      <c r="AW99" s="36">
        <f t="shared" si="152"/>
        <v>0.18228951043911532</v>
      </c>
      <c r="AX99" s="36">
        <f t="shared" si="153"/>
        <v>0.33827855449327499</v>
      </c>
      <c r="AY99" s="36">
        <f t="shared" si="154"/>
        <v>-7.0109280426926865E-2</v>
      </c>
      <c r="AZ99" s="36">
        <f t="shared" si="155"/>
        <v>-0.59503834703823999</v>
      </c>
      <c r="BA99" s="36">
        <f t="shared" si="156"/>
        <v>1.1881002837836485</v>
      </c>
      <c r="BB99" s="36">
        <f t="shared" si="157"/>
        <v>-0.57206577219371579</v>
      </c>
      <c r="BC99" s="36">
        <f t="shared" si="158"/>
        <v>0.85024109489102706</v>
      </c>
      <c r="BD99" s="36">
        <f t="shared" si="159"/>
        <v>0.69857270701217955</v>
      </c>
      <c r="BE99" s="36">
        <f t="shared" si="160"/>
        <v>-0.43080981108650263</v>
      </c>
      <c r="BF99" s="36">
        <f t="shared" si="161"/>
        <v>0.13592676014712007</v>
      </c>
      <c r="BG99" s="36"/>
      <c r="BH99" s="41">
        <f t="shared" si="162"/>
        <v>0.15910813529311768</v>
      </c>
      <c r="BI99" s="41">
        <f t="shared" si="163"/>
        <v>0.15910813529311768</v>
      </c>
      <c r="BJ99" s="41" t="str">
        <f>IF(COUNT(BI$76:BI98)&lt;60,"",MEDIAN(BI$76:BI98))</f>
        <v/>
      </c>
      <c r="BK99" s="41">
        <f t="shared" si="164"/>
        <v>0</v>
      </c>
      <c r="BL99" s="41">
        <f t="shared" si="165"/>
        <v>0</v>
      </c>
      <c r="BM99" s="41">
        <f t="shared" si="193"/>
        <v>0</v>
      </c>
      <c r="BN99" s="41"/>
      <c r="BO99" s="32">
        <f>+_xlfn.XLOOKUP(B99,Indice!B:B,Indice!AI:AI,"NOOOOOO",-1)</f>
        <v>0.98521193899366644</v>
      </c>
      <c r="BP99" s="32">
        <f t="shared" si="166"/>
        <v>-1.489849446400573E-2</v>
      </c>
      <c r="BQ99" s="57">
        <f t="shared" si="170"/>
        <v>5.996764572829686E-2</v>
      </c>
      <c r="BR99" s="56"/>
    </row>
    <row r="100" spans="1:70">
      <c r="A100" s="32">
        <f t="shared" si="131"/>
        <v>2012</v>
      </c>
      <c r="B100" s="42">
        <v>40939</v>
      </c>
      <c r="C100" s="38">
        <v>5399</v>
      </c>
      <c r="D100" s="35">
        <f t="shared" si="176"/>
        <v>4.1272902603664452</v>
      </c>
      <c r="E100" s="38">
        <v>5364</v>
      </c>
      <c r="F100" s="35">
        <v>549.86</v>
      </c>
      <c r="G100" s="39">
        <f t="shared" si="171"/>
        <v>0.28667478994653184</v>
      </c>
      <c r="H100" s="32">
        <v>2.2999999999999998</v>
      </c>
      <c r="I100" s="32">
        <v>2.1</v>
      </c>
      <c r="J100" s="52">
        <v>21.743054115669558</v>
      </c>
      <c r="K100" s="32">
        <v>556.87900000000002</v>
      </c>
      <c r="L100" s="32">
        <f t="shared" si="149"/>
        <v>-7.2478951357023202</v>
      </c>
      <c r="M100" s="32">
        <v>112.72199999999999</v>
      </c>
      <c r="N100" s="32">
        <f t="shared" ref="N100" si="217">(M100/M88-1)*100</f>
        <v>-10.44925521350547</v>
      </c>
      <c r="O100" s="32">
        <v>313351</v>
      </c>
      <c r="P100" s="32">
        <f t="shared" ref="P100" si="218">(O100/O88-1)*100</f>
        <v>-2.5568066970796721</v>
      </c>
      <c r="Q100" s="32">
        <f>+'crack spread y Brent_WTI'!D304*100</f>
        <v>55.640724485380488</v>
      </c>
      <c r="R100" s="32">
        <v>5.2</v>
      </c>
      <c r="S100" s="32">
        <f t="shared" si="169"/>
        <v>4.7649999999999988</v>
      </c>
      <c r="T100" s="32">
        <v>2.5030000000000001</v>
      </c>
      <c r="U100" s="32">
        <f t="shared" si="210"/>
        <v>-43.371040723981899</v>
      </c>
      <c r="V100" s="32">
        <v>110.98</v>
      </c>
      <c r="W100" s="32">
        <f t="shared" si="210"/>
        <v>9.8703098703098782</v>
      </c>
      <c r="X100" s="43" t="s">
        <v>33</v>
      </c>
      <c r="Z100" s="36">
        <f t="shared" si="69"/>
        <v>4.8643720120576184</v>
      </c>
      <c r="AA100" s="36">
        <f t="shared" si="70"/>
        <v>-1.2316666666666651</v>
      </c>
      <c r="AB100" s="36">
        <f t="shared" si="71"/>
        <v>-1.298333333333332</v>
      </c>
      <c r="AC100" s="36">
        <v>-7.3835390848296818</v>
      </c>
      <c r="AD100" s="36">
        <f t="shared" si="72"/>
        <v>1.4799645412796885</v>
      </c>
      <c r="AE100" s="35">
        <f>+AVERAGE(N98:N100)*AVERAGE($G$15:G100)</f>
        <v>-3.4614171087731047</v>
      </c>
      <c r="AF100" s="35">
        <f t="shared" si="73"/>
        <v>4.1393613913304135</v>
      </c>
      <c r="AG100" s="35">
        <f t="shared" si="74"/>
        <v>43.409528075953375</v>
      </c>
      <c r="AH100" s="35">
        <f t="shared" si="77"/>
        <v>-30.196033500907991</v>
      </c>
      <c r="AI100" s="35">
        <f t="shared" si="78"/>
        <v>17.27713669664702</v>
      </c>
      <c r="AJ100" s="35"/>
      <c r="AL100" s="55">
        <f>(Z100- AVERAGE(Z$41:Z100))/_xlfn.STDEV.S(Z$41:Z100)</f>
        <v>-0.15837757331861357</v>
      </c>
      <c r="AM100" s="55">
        <f>(AA100- AVERAGE(AA$41:AA100))/_xlfn.STDEV.S(AA$41:AA100)</f>
        <v>9.584853760633294E-2</v>
      </c>
      <c r="AN100" s="55">
        <f>(AB100- AVERAGE(AB$41:AB100))/_xlfn.STDEV.S(AB$41:AB100)</f>
        <v>-0.23601392020293041</v>
      </c>
      <c r="AO100" s="55">
        <f>(AC100- AVERAGE(AC$41:AC100))/_xlfn.STDEV.S(AC$41:AC100)</f>
        <v>-0.65537239267301994</v>
      </c>
      <c r="AP100" s="55">
        <f>(AD100- AVERAGE(AD$41:AD100))/_xlfn.STDEV.S(AD$41:AD100)</f>
        <v>0.79611706454670417</v>
      </c>
      <c r="AQ100" s="55">
        <f>(AE100- AVERAGE(AE$41:AE100))/_xlfn.STDEV.S(AE$41:AE100)</f>
        <v>-0.64810692688099536</v>
      </c>
      <c r="AR100" s="36">
        <f>(AF100- AVERAGE(AF$41:AF100))/_xlfn.STDEV.S(AF$41:AF100)</f>
        <v>0.60379594974831829</v>
      </c>
      <c r="AS100" s="36">
        <f>(AG100- AVERAGE(AG$41:AG100))/_xlfn.STDEV.S(AG$41:AG100)</f>
        <v>5.3082006560082343E-2</v>
      </c>
      <c r="AT100" s="36">
        <f>(AH100- AVERAGE(AH$41:AH100))/_xlfn.STDEV.S(AH$41:AH100)</f>
        <v>-0.8634030272052492</v>
      </c>
      <c r="AU100" s="36">
        <f>(AI100- AVERAGE(AI$41:AI100))/_xlfn.STDEV.S(AI$41:AI100)</f>
        <v>-5.177504166730626E-2</v>
      </c>
      <c r="AV100" s="36"/>
      <c r="AW100" s="36">
        <f t="shared" si="152"/>
        <v>-0.15837757331861357</v>
      </c>
      <c r="AX100" s="36">
        <f t="shared" si="153"/>
        <v>9.584853760633294E-2</v>
      </c>
      <c r="AY100" s="36">
        <f t="shared" si="154"/>
        <v>-0.23601392020293041</v>
      </c>
      <c r="AZ100" s="36">
        <f t="shared" si="155"/>
        <v>-0.65537239267301994</v>
      </c>
      <c r="BA100" s="36">
        <f t="shared" si="156"/>
        <v>0.79611706454670417</v>
      </c>
      <c r="BB100" s="36">
        <f t="shared" si="157"/>
        <v>-0.64810692688099536</v>
      </c>
      <c r="BC100" s="36">
        <f t="shared" si="158"/>
        <v>0.60379594974831829</v>
      </c>
      <c r="BD100" s="36">
        <f t="shared" si="159"/>
        <v>5.3082006560082343E-2</v>
      </c>
      <c r="BE100" s="36">
        <f t="shared" si="160"/>
        <v>-0.8634030272052492</v>
      </c>
      <c r="BF100" s="36">
        <f t="shared" si="161"/>
        <v>-5.177504166730626E-2</v>
      </c>
      <c r="BG100" s="36"/>
      <c r="BH100" s="41">
        <f t="shared" si="162"/>
        <v>-0.10507630749295992</v>
      </c>
      <c r="BI100" s="41">
        <f t="shared" si="163"/>
        <v>0.10507630749295992</v>
      </c>
      <c r="BJ100" s="41" t="str">
        <f>IF(COUNT(BI$76:BI99)&lt;60,"",MEDIAN(BI$76:BI99))</f>
        <v/>
      </c>
      <c r="BK100" s="41">
        <f t="shared" si="164"/>
        <v>0</v>
      </c>
      <c r="BL100" s="41">
        <f t="shared" si="165"/>
        <v>0</v>
      </c>
      <c r="BM100" s="41">
        <f t="shared" si="193"/>
        <v>0</v>
      </c>
      <c r="BN100" s="41"/>
      <c r="BO100" s="32">
        <f>+_xlfn.XLOOKUP(B100,Indice!B:B,Indice!AI:AI,"NOOOOOO",-1)</f>
        <v>0.93578877334924904</v>
      </c>
      <c r="BP100" s="32">
        <f t="shared" si="166"/>
        <v>-6.6365497470403392E-2</v>
      </c>
      <c r="BQ100" s="57">
        <f t="shared" si="170"/>
        <v>-5.1467003006397664E-2</v>
      </c>
      <c r="BR100" s="56"/>
    </row>
    <row r="101" spans="1:70">
      <c r="A101" s="32">
        <f t="shared" si="131"/>
        <v>2012</v>
      </c>
      <c r="B101" s="42">
        <v>40968</v>
      </c>
      <c r="C101" s="38">
        <v>6005</v>
      </c>
      <c r="D101" s="35">
        <f t="shared" si="176"/>
        <v>11.244905520563165</v>
      </c>
      <c r="E101" s="38">
        <v>4725</v>
      </c>
      <c r="F101" s="35">
        <v>549.86</v>
      </c>
      <c r="G101" s="39">
        <f t="shared" si="171"/>
        <v>0.28770778016222309</v>
      </c>
      <c r="H101" s="32">
        <v>2.2000000000000002</v>
      </c>
      <c r="I101" s="32">
        <v>2.8</v>
      </c>
      <c r="J101" s="52">
        <v>22.258507612543589</v>
      </c>
      <c r="K101" s="32">
        <v>556.64800000000002</v>
      </c>
      <c r="L101" s="32">
        <f t="shared" si="149"/>
        <v>-7.8889931377756568</v>
      </c>
      <c r="M101" s="32">
        <v>113.884</v>
      </c>
      <c r="N101" s="32">
        <f t="shared" ref="N101" si="219">(M101/M89-1)*100</f>
        <v>-10.390356364437514</v>
      </c>
      <c r="O101" s="32">
        <v>319264</v>
      </c>
      <c r="P101" s="32">
        <f t="shared" ref="P101" si="220">(O101/O89-1)*100</f>
        <v>-1.6808223649768084</v>
      </c>
      <c r="Q101" s="32">
        <f>+'crack spread y Brent_WTI'!D305*100</f>
        <v>15.272149384187506</v>
      </c>
      <c r="R101" s="32">
        <v>5.2</v>
      </c>
      <c r="S101" s="32">
        <f t="shared" si="169"/>
        <v>4.6900000000000004</v>
      </c>
      <c r="T101" s="32">
        <v>2.6160000000000001</v>
      </c>
      <c r="U101" s="32">
        <f t="shared" si="210"/>
        <v>-35.199405499133022</v>
      </c>
      <c r="V101" s="32">
        <v>122.66</v>
      </c>
      <c r="W101" s="32">
        <f t="shared" si="210"/>
        <v>9.713774597495517</v>
      </c>
      <c r="X101" s="43" t="s">
        <v>33</v>
      </c>
      <c r="Z101" s="36">
        <f t="shared" si="69"/>
        <v>5.430418287297468</v>
      </c>
      <c r="AA101" s="36">
        <f t="shared" si="70"/>
        <v>-2.0233333333333339</v>
      </c>
      <c r="AB101" s="36">
        <f t="shared" si="71"/>
        <v>-1.5566666666666675</v>
      </c>
      <c r="AC101" s="36">
        <v>-7.4089095094334141</v>
      </c>
      <c r="AD101" s="36">
        <f t="shared" si="72"/>
        <v>-0.56465455122118458</v>
      </c>
      <c r="AE101" s="35">
        <f>+AVERAGE(N99:N101)*AVERAGE($G$15:G101)</f>
        <v>-3.5274529329411166</v>
      </c>
      <c r="AF101" s="35">
        <f t="shared" si="73"/>
        <v>2.1226010613203101</v>
      </c>
      <c r="AG101" s="35">
        <f t="shared" si="74"/>
        <v>34.821227080645976</v>
      </c>
      <c r="AH101" s="35">
        <f t="shared" si="77"/>
        <v>-36.905245222309595</v>
      </c>
      <c r="AI101" s="35">
        <f t="shared" si="78"/>
        <v>10.971299923745155</v>
      </c>
      <c r="AJ101" s="35"/>
      <c r="AL101" s="55">
        <f>(Z101- AVERAGE(Z$41:Z101))/_xlfn.STDEV.S(Z$41:Z101)</f>
        <v>-0.13028987555091098</v>
      </c>
      <c r="AM101" s="55">
        <f>(AA101- AVERAGE(AA$41:AA101))/_xlfn.STDEV.S(AA$41:AA101)</f>
        <v>-2.514931716983055E-2</v>
      </c>
      <c r="AN101" s="55">
        <f>(AB101- AVERAGE(AB$41:AB101))/_xlfn.STDEV.S(AB$41:AB101)</f>
        <v>-0.2887099587758854</v>
      </c>
      <c r="AO101" s="55">
        <f>(AC101- AVERAGE(AC$41:AC101))/_xlfn.STDEV.S(AC$41:AC101)</f>
        <v>-0.65226893037083478</v>
      </c>
      <c r="AP101" s="55">
        <f>(AD101- AVERAGE(AD$41:AD101))/_xlfn.STDEV.S(AD$41:AD101)</f>
        <v>0.39216868916430037</v>
      </c>
      <c r="AQ101" s="55">
        <f>(AE101- AVERAGE(AE$41:AE101))/_xlfn.STDEV.S(AE$41:AE101)</f>
        <v>-0.66650595152880943</v>
      </c>
      <c r="AR101" s="36">
        <f>(AF101- AVERAGE(AF$41:AF101))/_xlfn.STDEV.S(AF$41:AF101)</f>
        <v>0.36062822269579858</v>
      </c>
      <c r="AS101" s="36">
        <f>(AG101- AVERAGE(AG$41:AG101))/_xlfn.STDEV.S(AG$41:AG101)</f>
        <v>-6.3550684658619405E-2</v>
      </c>
      <c r="AT101" s="36">
        <f>(AH101- AVERAGE(AH$41:AH101))/_xlfn.STDEV.S(AH$41:AH101)</f>
        <v>-1.0644746973260431</v>
      </c>
      <c r="AU101" s="36">
        <f>(AI101- AVERAGE(AI$41:AI101))/_xlfn.STDEV.S(AI$41:AI101)</f>
        <v>-0.21391173660508356</v>
      </c>
      <c r="AV101" s="36"/>
      <c r="AW101" s="36">
        <f t="shared" si="152"/>
        <v>-0.13028987555091098</v>
      </c>
      <c r="AX101" s="36">
        <f t="shared" si="153"/>
        <v>-2.514931716983055E-2</v>
      </c>
      <c r="AY101" s="36">
        <f t="shared" si="154"/>
        <v>-0.2887099587758854</v>
      </c>
      <c r="AZ101" s="36">
        <f t="shared" si="155"/>
        <v>-0.65226893037083478</v>
      </c>
      <c r="BA101" s="36">
        <f t="shared" si="156"/>
        <v>0.39216868916430037</v>
      </c>
      <c r="BB101" s="36">
        <f t="shared" si="157"/>
        <v>-0.66650595152880943</v>
      </c>
      <c r="BC101" s="36">
        <f t="shared" si="158"/>
        <v>0.36062822269579858</v>
      </c>
      <c r="BD101" s="36">
        <f t="shared" si="159"/>
        <v>-6.3550684658619405E-2</v>
      </c>
      <c r="BE101" s="36">
        <f t="shared" si="160"/>
        <v>-1.0644746973260431</v>
      </c>
      <c r="BF101" s="36">
        <f t="shared" si="161"/>
        <v>-0.21391173660508356</v>
      </c>
      <c r="BG101" s="36"/>
      <c r="BH101" s="41">
        <f t="shared" si="162"/>
        <v>-0.17210080607799727</v>
      </c>
      <c r="BI101" s="41">
        <f t="shared" si="163"/>
        <v>0.17210080607799727</v>
      </c>
      <c r="BJ101" s="41" t="str">
        <f>IF(COUNT(BI$76:BI100)&lt;60,"",MEDIAN(BI$76:BI100))</f>
        <v/>
      </c>
      <c r="BK101" s="41">
        <f t="shared" si="164"/>
        <v>0</v>
      </c>
      <c r="BL101" s="41">
        <f t="shared" si="165"/>
        <v>0</v>
      </c>
      <c r="BM101" s="41">
        <f t="shared" si="193"/>
        <v>0</v>
      </c>
      <c r="BN101" s="41"/>
      <c r="BO101" s="32">
        <f>+_xlfn.XLOOKUP(B101,Indice!B:B,Indice!AI:AI,"NOOOOOO",-1)</f>
        <v>0.83674524275782891</v>
      </c>
      <c r="BP101" s="32">
        <f t="shared" si="166"/>
        <v>-0.17823562428740797</v>
      </c>
      <c r="BQ101" s="57">
        <f t="shared" si="170"/>
        <v>-0.11187012681700458</v>
      </c>
      <c r="BR101" s="56"/>
    </row>
    <row r="102" spans="1:70">
      <c r="A102" s="32">
        <f t="shared" si="131"/>
        <v>2012</v>
      </c>
      <c r="B102" s="42">
        <v>40999</v>
      </c>
      <c r="C102" s="38">
        <v>6200</v>
      </c>
      <c r="D102" s="35">
        <f t="shared" si="176"/>
        <v>1.672679567071178</v>
      </c>
      <c r="E102" s="38">
        <v>5147</v>
      </c>
      <c r="F102" s="35">
        <v>540.45000000000005</v>
      </c>
      <c r="G102" s="39">
        <f t="shared" si="171"/>
        <v>0.29199000832639466</v>
      </c>
      <c r="H102" s="32">
        <v>0.3</v>
      </c>
      <c r="I102" s="32">
        <v>0.7</v>
      </c>
      <c r="J102" s="52">
        <v>23.204662661876522</v>
      </c>
      <c r="K102" s="32">
        <v>559.11400000000003</v>
      </c>
      <c r="L102" s="32">
        <f t="shared" si="149"/>
        <v>-6.683690500033368</v>
      </c>
      <c r="M102" s="32">
        <v>108.372</v>
      </c>
      <c r="N102" s="32">
        <f t="shared" ref="N102" si="221">(M102/M90-1)*100</f>
        <v>-14.76235046129888</v>
      </c>
      <c r="O102" s="32">
        <v>336811</v>
      </c>
      <c r="P102" s="32">
        <f t="shared" ref="P102" si="222">(O102/O90-1)*100</f>
        <v>0.86577623382846358</v>
      </c>
      <c r="Q102" s="32">
        <f>+'crack spread y Brent_WTI'!D306*100</f>
        <v>42.381969754094939</v>
      </c>
      <c r="R102" s="32">
        <v>1.6</v>
      </c>
      <c r="S102" s="32">
        <f t="shared" si="169"/>
        <v>4.576666666666668</v>
      </c>
      <c r="T102" s="32">
        <v>2.1259999999999999</v>
      </c>
      <c r="U102" s="32">
        <f t="shared" si="210"/>
        <v>-51.560719981772621</v>
      </c>
      <c r="V102" s="32">
        <v>122.88</v>
      </c>
      <c r="W102" s="32">
        <f t="shared" si="210"/>
        <v>4.7034764826175746</v>
      </c>
      <c r="X102" s="43" t="s">
        <v>33</v>
      </c>
      <c r="Z102" s="36">
        <f t="shared" si="69"/>
        <v>1.1049584493335942</v>
      </c>
      <c r="AA102" s="36">
        <f t="shared" si="70"/>
        <v>-2.9766666666666683</v>
      </c>
      <c r="AB102" s="36">
        <f t="shared" si="71"/>
        <v>-2.7100000000000009</v>
      </c>
      <c r="AC102" s="36">
        <v>-7.2563033791067895</v>
      </c>
      <c r="AD102" s="36">
        <f t="shared" si="72"/>
        <v>-7.2735262578371147</v>
      </c>
      <c r="AE102" s="35">
        <f>+AVERAGE(N100:N102)*AVERAGE($G$15:G102)</f>
        <v>-3.7064589677095023</v>
      </c>
      <c r="AF102" s="35">
        <f t="shared" si="73"/>
        <v>1.1239509427426724</v>
      </c>
      <c r="AG102" s="35">
        <f t="shared" si="74"/>
        <v>37.764947874554309</v>
      </c>
      <c r="AH102" s="35">
        <f t="shared" si="77"/>
        <v>-43.377055401629178</v>
      </c>
      <c r="AI102" s="35">
        <f t="shared" si="78"/>
        <v>8.0958536501409899</v>
      </c>
      <c r="AJ102" s="35"/>
      <c r="AL102" s="55">
        <f>(Z102- AVERAGE(Z$41:Z102))/_xlfn.STDEV.S(Z$41:Z102)</f>
        <v>-0.33535759494374956</v>
      </c>
      <c r="AM102" s="55">
        <f>(AA102- AVERAGE(AA$41:AA102))/_xlfn.STDEV.S(AA$41:AA102)</f>
        <v>-0.17092029300014344</v>
      </c>
      <c r="AN102" s="55">
        <f>(AB102- AVERAGE(AB$41:AB102))/_xlfn.STDEV.S(AB$41:AB102)</f>
        <v>-0.53177695798973124</v>
      </c>
      <c r="AO102" s="55">
        <f>(AC102- AVERAGE(AC$41:AC102))/_xlfn.STDEV.S(AC$41:AC102)</f>
        <v>-0.61751320742912152</v>
      </c>
      <c r="AP102" s="55">
        <f>(AD102- AVERAGE(AD$41:AD102))/_xlfn.STDEV.S(AD$41:AD102)</f>
        <v>-0.91655059542540629</v>
      </c>
      <c r="AQ102" s="55">
        <f>(AE102- AVERAGE(AE$41:AE102))/_xlfn.STDEV.S(AE$41:AE102)</f>
        <v>-0.72921522275085693</v>
      </c>
      <c r="AR102" s="36">
        <f>(AF102- AVERAGE(AF$41:AF102))/_xlfn.STDEV.S(AF$41:AF102)</f>
        <v>0.23896993370184819</v>
      </c>
      <c r="AS102" s="36">
        <f>(AG102- AVERAGE(AG$41:AG102))/_xlfn.STDEV.S(AG$41:AG102)</f>
        <v>-2.2874046204358189E-2</v>
      </c>
      <c r="AT102" s="36">
        <f>(AH102- AVERAGE(AH$41:AH102))/_xlfn.STDEV.S(AH$41:AH102)</f>
        <v>-1.2498607081737398</v>
      </c>
      <c r="AU102" s="36">
        <f>(AI102- AVERAGE(AI$41:AI102))/_xlfn.STDEV.S(AI$41:AI102)</f>
        <v>-0.2867808592971629</v>
      </c>
      <c r="AV102" s="36"/>
      <c r="AW102" s="36">
        <f t="shared" si="152"/>
        <v>-0.33535759494374956</v>
      </c>
      <c r="AX102" s="36">
        <f t="shared" si="153"/>
        <v>-0.17092029300014344</v>
      </c>
      <c r="AY102" s="36">
        <f t="shared" si="154"/>
        <v>-0.53177695798973124</v>
      </c>
      <c r="AZ102" s="36">
        <f t="shared" si="155"/>
        <v>-0.61751320742912152</v>
      </c>
      <c r="BA102" s="36">
        <f t="shared" si="156"/>
        <v>-0.91655059542540629</v>
      </c>
      <c r="BB102" s="36">
        <f t="shared" si="157"/>
        <v>-0.72921522275085693</v>
      </c>
      <c r="BC102" s="36">
        <f t="shared" si="158"/>
        <v>0.23896993370184819</v>
      </c>
      <c r="BD102" s="36">
        <f t="shared" si="159"/>
        <v>-2.2874046204358189E-2</v>
      </c>
      <c r="BE102" s="36">
        <f t="shared" si="160"/>
        <v>-1.2498607081737398</v>
      </c>
      <c r="BF102" s="36">
        <f t="shared" si="161"/>
        <v>-0.2867808592971629</v>
      </c>
      <c r="BG102" s="36"/>
      <c r="BH102" s="41">
        <f t="shared" si="162"/>
        <v>-0.43356727646674043</v>
      </c>
      <c r="BI102" s="41">
        <f t="shared" si="163"/>
        <v>0.43356727646674043</v>
      </c>
      <c r="BJ102" s="41" t="str">
        <f>IF(COUNT(BI$76:BI101)&lt;60,"",MEDIAN(BI$76:BI101))</f>
        <v/>
      </c>
      <c r="BK102" s="41">
        <f t="shared" si="164"/>
        <v>0</v>
      </c>
      <c r="BL102" s="41">
        <f t="shared" si="165"/>
        <v>0</v>
      </c>
      <c r="BM102" s="41">
        <f t="shared" si="193"/>
        <v>0</v>
      </c>
      <c r="BN102" s="41"/>
      <c r="BO102" s="32">
        <f>+_xlfn.XLOOKUP(B102,Indice!B:B,Indice!AI:AI,"NOOOOOO",-1)</f>
        <v>0.79880270430936162</v>
      </c>
      <c r="BP102" s="32">
        <f t="shared" si="166"/>
        <v>-0.22464129198130819</v>
      </c>
      <c r="BQ102" s="57">
        <f t="shared" si="170"/>
        <v>-4.6405667693900227E-2</v>
      </c>
      <c r="BR102" s="56"/>
    </row>
    <row r="103" spans="1:70">
      <c r="A103" s="32">
        <f t="shared" si="131"/>
        <v>2012</v>
      </c>
      <c r="B103" s="42">
        <v>41029</v>
      </c>
      <c r="C103" s="38">
        <v>6715</v>
      </c>
      <c r="D103" s="35">
        <f t="shared" si="176"/>
        <v>-4.6571063467272467</v>
      </c>
      <c r="E103" s="38">
        <v>4770</v>
      </c>
      <c r="F103" s="35">
        <v>540.45000000000005</v>
      </c>
      <c r="G103" s="39">
        <f t="shared" si="171"/>
        <v>0.28997132019613286</v>
      </c>
      <c r="H103" s="32">
        <v>-3.7</v>
      </c>
      <c r="I103" s="32">
        <v>-0.9</v>
      </c>
      <c r="J103" s="52">
        <v>22.425696903264804</v>
      </c>
      <c r="K103" s="32">
        <v>552.90700000000004</v>
      </c>
      <c r="L103" s="32">
        <f t="shared" si="149"/>
        <v>9.5644230254775309</v>
      </c>
      <c r="M103" s="32">
        <v>106.071</v>
      </c>
      <c r="N103" s="32">
        <f t="shared" ref="N103" si="223">(M103/M91-1)*100</f>
        <v>-17.860378673481236</v>
      </c>
      <c r="O103" s="32">
        <v>350051</v>
      </c>
      <c r="P103" s="32">
        <f t="shared" ref="P103" si="224">(O103/O91-1)*100</f>
        <v>1.6355126619398419</v>
      </c>
      <c r="Q103" s="32">
        <f>+'crack spread y Brent_WTI'!D307*100</f>
        <v>0.41349774791406002</v>
      </c>
      <c r="R103" s="32">
        <v>1.6</v>
      </c>
      <c r="S103" s="32">
        <f t="shared" si="169"/>
        <v>4.4633333333333356</v>
      </c>
      <c r="T103" s="32">
        <v>2.2850000000000001</v>
      </c>
      <c r="U103" s="32">
        <f t="shared" si="210"/>
        <v>-51.362281822051933</v>
      </c>
      <c r="V103" s="32">
        <v>119.47</v>
      </c>
      <c r="W103" s="32">
        <f t="shared" si="210"/>
        <v>-5.099690205735163</v>
      </c>
      <c r="X103" s="43" t="s">
        <v>33</v>
      </c>
      <c r="Z103" s="36">
        <f t="shared" si="69"/>
        <v>-1.7098404196976369</v>
      </c>
      <c r="AA103" s="36">
        <f t="shared" si="70"/>
        <v>-4.863333333333336</v>
      </c>
      <c r="AB103" s="36">
        <f t="shared" si="71"/>
        <v>-3.5966666666666689</v>
      </c>
      <c r="AC103" s="36">
        <v>-7.3901521278000359</v>
      </c>
      <c r="AD103" s="36">
        <f t="shared" si="72"/>
        <v>-1.669420204110498</v>
      </c>
      <c r="AE103" s="35">
        <f>+AVERAGE(N101:N103)*AVERAGE($G$15:G103)</f>
        <v>-4.4744171707878255</v>
      </c>
      <c r="AF103" s="35">
        <f t="shared" si="73"/>
        <v>-0.27348884359716569</v>
      </c>
      <c r="AG103" s="35">
        <f t="shared" si="74"/>
        <v>19.355872295398836</v>
      </c>
      <c r="AH103" s="35">
        <f t="shared" si="77"/>
        <v>-46.040802434319197</v>
      </c>
      <c r="AI103" s="35">
        <f t="shared" si="78"/>
        <v>3.1058536247926427</v>
      </c>
      <c r="AJ103" s="35"/>
      <c r="AL103" s="55">
        <f>(Z103- AVERAGE(Z$41:Z103))/_xlfn.STDEV.S(Z$41:Z103)</f>
        <v>-0.46722354658519905</v>
      </c>
      <c r="AM103" s="55">
        <f>(AA103- AVERAGE(AA$41:AA103))/_xlfn.STDEV.S(AA$41:AA103)</f>
        <v>-0.46010649395569769</v>
      </c>
      <c r="AN103" s="55">
        <f>(AB103- AVERAGE(AB$41:AB103))/_xlfn.STDEV.S(AB$41:AB103)</f>
        <v>-0.71533699620775049</v>
      </c>
      <c r="AO103" s="55">
        <f>(AC103- AVERAGE(AC$41:AC103))/_xlfn.STDEV.S(AC$41:AC103)</f>
        <v>-0.63488983132567678</v>
      </c>
      <c r="AP103" s="55">
        <f>(AD103- AVERAGE(AD$41:AD103))/_xlfn.STDEV.S(AD$41:AD103)</f>
        <v>0.188067818953191</v>
      </c>
      <c r="AQ103" s="55">
        <f>(AE103- AVERAGE(AE$41:AE103))/_xlfn.STDEV.S(AE$41:AE103)</f>
        <v>-1.0216096651465665</v>
      </c>
      <c r="AR103" s="36">
        <f>(AF103- AVERAGE(AF$41:AF103))/_xlfn.STDEV.S(AF$41:AF103)</f>
        <v>6.9712518971283499E-2</v>
      </c>
      <c r="AS103" s="36">
        <f>(AG103- AVERAGE(AG$41:AG103))/_xlfn.STDEV.S(AG$41:AG103)</f>
        <v>-0.27585090766402898</v>
      </c>
      <c r="AT103" s="36">
        <f>(AH103- AVERAGE(AH$41:AH103))/_xlfn.STDEV.S(AH$41:AH103)</f>
        <v>-1.3075562175284412</v>
      </c>
      <c r="AU103" s="36">
        <f>(AI103- AVERAGE(AI$41:AI103))/_xlfn.STDEV.S(AI$41:AI103)</f>
        <v>-0.41470418268382514</v>
      </c>
      <c r="AV103" s="36"/>
      <c r="AW103" s="36">
        <f t="shared" si="152"/>
        <v>-0.46722354658519905</v>
      </c>
      <c r="AX103" s="36">
        <f t="shared" si="153"/>
        <v>-0.46010649395569769</v>
      </c>
      <c r="AY103" s="36">
        <f t="shared" si="154"/>
        <v>-0.71533699620775049</v>
      </c>
      <c r="AZ103" s="36">
        <f t="shared" si="155"/>
        <v>-0.63488983132567678</v>
      </c>
      <c r="BA103" s="36">
        <f t="shared" si="156"/>
        <v>0.188067818953191</v>
      </c>
      <c r="BB103" s="36">
        <f t="shared" si="157"/>
        <v>-1.0216096651465665</v>
      </c>
      <c r="BC103" s="36">
        <f t="shared" si="158"/>
        <v>6.9712518971283499E-2</v>
      </c>
      <c r="BD103" s="36">
        <f t="shared" si="159"/>
        <v>-0.27585090766402898</v>
      </c>
      <c r="BE103" s="36">
        <f t="shared" si="160"/>
        <v>-1.3075562175284412</v>
      </c>
      <c r="BF103" s="36">
        <f t="shared" si="161"/>
        <v>-0.41470418268382514</v>
      </c>
      <c r="BG103" s="36"/>
      <c r="BH103" s="41">
        <f t="shared" si="162"/>
        <v>-0.46366502027044837</v>
      </c>
      <c r="BI103" s="41">
        <f t="shared" si="163"/>
        <v>0.46366502027044837</v>
      </c>
      <c r="BJ103" s="41" t="str">
        <f>IF(COUNT(BI$76:BI102)&lt;60,"",MEDIAN(BI$76:BI102))</f>
        <v/>
      </c>
      <c r="BK103" s="41">
        <f t="shared" si="164"/>
        <v>0</v>
      </c>
      <c r="BL103" s="41">
        <f t="shared" si="165"/>
        <v>0</v>
      </c>
      <c r="BM103" s="41">
        <f t="shared" si="193"/>
        <v>0</v>
      </c>
      <c r="BN103" s="41"/>
      <c r="BO103" s="32">
        <f>+_xlfn.XLOOKUP(B103,Indice!B:B,Indice!AI:AI,"NOOOOOO",-1)</f>
        <v>0.51110408475653013</v>
      </c>
      <c r="BP103" s="32">
        <f t="shared" si="166"/>
        <v>-0.67118202115114844</v>
      </c>
      <c r="BQ103" s="57">
        <f t="shared" si="170"/>
        <v>-0.44654072916984022</v>
      </c>
      <c r="BR103" s="56"/>
    </row>
    <row r="104" spans="1:70">
      <c r="A104" s="32">
        <f t="shared" si="131"/>
        <v>2012</v>
      </c>
      <c r="B104" s="42">
        <v>41060</v>
      </c>
      <c r="C104" s="38">
        <v>7081</v>
      </c>
      <c r="D104" s="35">
        <f t="shared" si="176"/>
        <v>-10.73994705659902</v>
      </c>
      <c r="E104" s="38">
        <v>5987</v>
      </c>
      <c r="F104" s="35">
        <v>540.45000000000005</v>
      </c>
      <c r="G104" s="39">
        <f t="shared" si="171"/>
        <v>0.28746415024516608</v>
      </c>
      <c r="H104" s="32">
        <v>-5.3</v>
      </c>
      <c r="I104" s="32">
        <v>-0.8</v>
      </c>
      <c r="J104" s="52">
        <v>22.64555087077132</v>
      </c>
      <c r="K104" s="32">
        <v>557.63400000000001</v>
      </c>
      <c r="L104" s="32">
        <f t="shared" si="149"/>
        <v>5.5335497118632837</v>
      </c>
      <c r="M104" s="32">
        <v>100.248</v>
      </c>
      <c r="N104" s="32">
        <f t="shared" ref="N104" si="225">(M104/M92-1)*100</f>
        <v>-20.625821469856998</v>
      </c>
      <c r="O104" s="32">
        <v>360564</v>
      </c>
      <c r="P104" s="32">
        <f t="shared" ref="P104" si="226">(O104/O92-1)*100</f>
        <v>2.5702004671022793</v>
      </c>
      <c r="Q104" s="32">
        <f>+'crack spread y Brent_WTI'!D308*100</f>
        <v>8.2514734774066909</v>
      </c>
      <c r="R104" s="32">
        <v>1.6</v>
      </c>
      <c r="S104" s="32">
        <f t="shared" si="169"/>
        <v>4.3500000000000023</v>
      </c>
      <c r="T104" s="32">
        <v>2.4220000000000002</v>
      </c>
      <c r="U104" s="32">
        <f t="shared" si="210"/>
        <v>-48.092584654950713</v>
      </c>
      <c r="V104" s="32">
        <v>101.87</v>
      </c>
      <c r="W104" s="32">
        <f t="shared" si="210"/>
        <v>-12.730232159684739</v>
      </c>
      <c r="X104" s="43" t="s">
        <v>33</v>
      </c>
      <c r="Z104" s="36">
        <f t="shared" si="69"/>
        <v>-8.9247912787516981</v>
      </c>
      <c r="AA104" s="36">
        <f t="shared" si="70"/>
        <v>-7.2500000000000018</v>
      </c>
      <c r="AB104" s="36">
        <f t="shared" si="71"/>
        <v>-4.6833333333333353</v>
      </c>
      <c r="AC104" s="36">
        <v>-7.5098716091924622</v>
      </c>
      <c r="AD104" s="36">
        <f t="shared" si="72"/>
        <v>2.804760745769149</v>
      </c>
      <c r="AE104" s="35">
        <f>+AVERAGE(N102:N104)*AVERAGE($G$15:G104)</f>
        <v>-5.5343034832678359</v>
      </c>
      <c r="AF104" s="35">
        <f t="shared" si="73"/>
        <v>-1.690496454290195</v>
      </c>
      <c r="AG104" s="35">
        <f t="shared" si="74"/>
        <v>17.015646993138564</v>
      </c>
      <c r="AH104" s="35">
        <f t="shared" si="77"/>
        <v>-50.338528819591751</v>
      </c>
      <c r="AI104" s="35">
        <f t="shared" si="78"/>
        <v>-4.3754819609341089</v>
      </c>
      <c r="AJ104" s="35"/>
      <c r="AL104" s="55">
        <f>(Z104- AVERAGE(Z$41:Z104))/_xlfn.STDEV.S(Z$41:Z104)</f>
        <v>-0.80845945232169247</v>
      </c>
      <c r="AM104" s="55">
        <f>(AA104- AVERAGE(AA$41:AA104))/_xlfn.STDEV.S(AA$41:AA104)</f>
        <v>-0.82296589140167298</v>
      </c>
      <c r="AN104" s="55">
        <f>(AB104- AVERAGE(AB$41:AB104))/_xlfn.STDEV.S(AB$41:AB104)</f>
        <v>-0.93781397828554425</v>
      </c>
      <c r="AO104" s="55">
        <f>(AC104- AVERAGE(AC$41:AC104))/_xlfn.STDEV.S(AC$41:AC104)</f>
        <v>-0.64963275582541624</v>
      </c>
      <c r="AP104" s="55">
        <f>(AD104- AVERAGE(AD$41:AD104))/_xlfn.STDEV.S(AD$41:AD104)</f>
        <v>1.0600905985848355</v>
      </c>
      <c r="AQ104" s="55">
        <f>(AE104- AVERAGE(AE$41:AE104))/_xlfn.STDEV.S(AE$41:AE104)</f>
        <v>-1.4138619236519616</v>
      </c>
      <c r="AR104" s="36">
        <f>(AF104- AVERAGE(AF$41:AF104))/_xlfn.STDEV.S(AF$41:AF104)</f>
        <v>-0.10194165880010529</v>
      </c>
      <c r="AS104" s="36">
        <f>(AG104- AVERAGE(AG$41:AG104))/_xlfn.STDEV.S(AG$41:AG104)</f>
        <v>-0.30594125511094789</v>
      </c>
      <c r="AT104" s="36">
        <f>(AH104- AVERAGE(AH$41:AH104))/_xlfn.STDEV.S(AH$41:AH104)</f>
        <v>-1.4124434402031774</v>
      </c>
      <c r="AU104" s="36">
        <f>(AI104- AVERAGE(AI$41:AI104))/_xlfn.STDEV.S(AI$41:AI104)</f>
        <v>-0.60707682506871019</v>
      </c>
      <c r="AV104" s="36"/>
      <c r="AW104" s="36">
        <f t="shared" si="152"/>
        <v>-0.80845945232169247</v>
      </c>
      <c r="AX104" s="36">
        <f t="shared" si="153"/>
        <v>-0.82296589140167298</v>
      </c>
      <c r="AY104" s="36">
        <f t="shared" si="154"/>
        <v>-0.93781397828554425</v>
      </c>
      <c r="AZ104" s="36">
        <f t="shared" si="155"/>
        <v>-0.64963275582541624</v>
      </c>
      <c r="BA104" s="36">
        <f t="shared" si="156"/>
        <v>1.0600905985848355</v>
      </c>
      <c r="BB104" s="36">
        <f t="shared" si="157"/>
        <v>-1.4138619236519616</v>
      </c>
      <c r="BC104" s="36">
        <f t="shared" si="158"/>
        <v>-0.10194165880010529</v>
      </c>
      <c r="BD104" s="36">
        <f t="shared" si="159"/>
        <v>-0.30594125511094789</v>
      </c>
      <c r="BE104" s="36">
        <f t="shared" si="160"/>
        <v>-1.4124434402031774</v>
      </c>
      <c r="BF104" s="36">
        <f t="shared" si="161"/>
        <v>-0.60707682506871019</v>
      </c>
      <c r="BG104" s="36"/>
      <c r="BH104" s="41">
        <f t="shared" si="162"/>
        <v>-0.7290461040735543</v>
      </c>
      <c r="BI104" s="41">
        <f t="shared" si="163"/>
        <v>0.7290461040735543</v>
      </c>
      <c r="BJ104" s="41" t="str">
        <f>IF(COUNT(BI$76:BI103)&lt;60,"",MEDIAN(BI$76:BI103))</f>
        <v/>
      </c>
      <c r="BK104" s="41">
        <f t="shared" si="164"/>
        <v>0</v>
      </c>
      <c r="BL104" s="41">
        <f t="shared" si="165"/>
        <v>0</v>
      </c>
      <c r="BM104" s="41">
        <f t="shared" si="193"/>
        <v>0</v>
      </c>
      <c r="BN104" s="41"/>
      <c r="BO104" s="32">
        <f>+_xlfn.XLOOKUP(B104,Indice!B:B,Indice!AI:AI,"NOOOOOO",-1)</f>
        <v>0.53582215775733744</v>
      </c>
      <c r="BP104" s="32">
        <f t="shared" si="166"/>
        <v>-0.62395296819639867</v>
      </c>
      <c r="BQ104" s="57">
        <f t="shared" si="170"/>
        <v>4.7229052954749773E-2</v>
      </c>
      <c r="BR104" s="56"/>
    </row>
    <row r="105" spans="1:70">
      <c r="A105" s="32">
        <f t="shared" si="131"/>
        <v>2012</v>
      </c>
      <c r="B105" s="42">
        <v>41090</v>
      </c>
      <c r="C105" s="38">
        <v>6822</v>
      </c>
      <c r="D105" s="35">
        <f t="shared" si="176"/>
        <v>-12.728668287066647</v>
      </c>
      <c r="E105" s="38">
        <v>6034</v>
      </c>
      <c r="F105" s="35">
        <v>596.03</v>
      </c>
      <c r="G105" s="39">
        <f t="shared" si="171"/>
        <v>0.25786285925205105</v>
      </c>
      <c r="H105" s="32">
        <v>-4.9000000000000004</v>
      </c>
      <c r="I105" s="32">
        <v>-0.1</v>
      </c>
      <c r="J105" s="52">
        <v>22.421774123356425</v>
      </c>
      <c r="K105" s="32">
        <v>532.10599999999999</v>
      </c>
      <c r="L105" s="32">
        <f t="shared" si="149"/>
        <v>-0.80366580477502225</v>
      </c>
      <c r="M105" s="32">
        <v>101.074</v>
      </c>
      <c r="N105" s="32">
        <f t="shared" ref="N105" si="227">(M105/M93-1)*100</f>
        <v>-19.869030253060181</v>
      </c>
      <c r="O105" s="32">
        <v>357068</v>
      </c>
      <c r="P105" s="32">
        <f t="shared" ref="P105" si="228">(O105/O93-1)*100</f>
        <v>5.8277144677761239</v>
      </c>
      <c r="Q105" s="32">
        <f>+'crack spread y Brent_WTI'!D309*100</f>
        <v>-7.9299868811710255</v>
      </c>
      <c r="R105" s="32">
        <v>-4.5999999999999996</v>
      </c>
      <c r="S105" s="32">
        <f t="shared" si="169"/>
        <v>4.1083333333333334</v>
      </c>
      <c r="T105" s="32">
        <v>2.8239999999999998</v>
      </c>
      <c r="U105" s="32">
        <f t="shared" si="210"/>
        <v>-35.436671239140374</v>
      </c>
      <c r="V105" s="32">
        <v>97.8</v>
      </c>
      <c r="W105" s="32">
        <f t="shared" si="210"/>
        <v>-13.051209103840689</v>
      </c>
      <c r="X105" s="43" t="s">
        <v>33</v>
      </c>
      <c r="Z105" s="36">
        <f t="shared" ref="Z105:Z168" si="229">+AVERAGE(D103:D105)-$S105</f>
        <v>-13.483573896797637</v>
      </c>
      <c r="AA105" s="36">
        <f t="shared" ref="AA105:AA168" si="230">+AVERAGE(H103:H105)-$S105</f>
        <v>-8.7416666666666671</v>
      </c>
      <c r="AB105" s="36">
        <f t="shared" ref="AB105:AB168" si="231">+AVERAGE(I103:I105)-$S105</f>
        <v>-4.7083333333333339</v>
      </c>
      <c r="AC105" s="36">
        <v>-8.0371244842441563</v>
      </c>
      <c r="AD105" s="36">
        <f t="shared" ref="AD105:AD168" si="232">AVERAGE(L103:L105)</f>
        <v>4.7647689775219311</v>
      </c>
      <c r="AE105" s="35">
        <f>+AVERAGE(N103:N105)*AVERAGE($G$15:G105)</f>
        <v>-6.0535287257895707</v>
      </c>
      <c r="AF105" s="35">
        <f t="shared" ref="AF105:AF168" si="233">-AVERAGE(P103:P105)</f>
        <v>-3.344475865606082</v>
      </c>
      <c r="AG105" s="35">
        <f t="shared" ref="AG105:AG168" si="234">AVERAGE(Q103:Q105)</f>
        <v>0.24499478138324213</v>
      </c>
      <c r="AH105" s="35">
        <f t="shared" si="77"/>
        <v>-44.963845905381</v>
      </c>
      <c r="AI105" s="35">
        <f t="shared" si="78"/>
        <v>-10.293710489753531</v>
      </c>
      <c r="AJ105" s="35"/>
      <c r="AL105" s="55">
        <f>(Z105- AVERAGE(Z$41:Z105))/_xlfn.STDEV.S(Z$41:Z105)</f>
        <v>-1.0151365154719751</v>
      </c>
      <c r="AM105" s="55">
        <f>(AA105- AVERAGE(AA$41:AA105))/_xlfn.STDEV.S(AA$41:AA105)</f>
        <v>-1.0401141755762999</v>
      </c>
      <c r="AN105" s="55">
        <f>(AB105- AVERAGE(AB$41:AB105))/_xlfn.STDEV.S(AB$41:AB105)</f>
        <v>-0.92964959918980017</v>
      </c>
      <c r="AO105" s="55">
        <f>(AC105- AVERAGE(AC$41:AC105))/_xlfn.STDEV.S(AC$41:AC105)</f>
        <v>-0.73823044368054758</v>
      </c>
      <c r="AP105" s="55">
        <f>(AD105- AVERAGE(AD$41:AD105))/_xlfn.STDEV.S(AD$41:AD105)</f>
        <v>1.4154912669016293</v>
      </c>
      <c r="AQ105" s="55">
        <f>(AE105- AVERAGE(AE$41:AE105))/_xlfn.STDEV.S(AE$41:AE105)</f>
        <v>-1.5768113742075618</v>
      </c>
      <c r="AR105" s="36">
        <f>(AF105- AVERAGE(AF$41:AF105))/_xlfn.STDEV.S(AF$41:AF105)</f>
        <v>-0.30230118718733506</v>
      </c>
      <c r="AS105" s="36">
        <f>(AG105- AVERAGE(AG$41:AG105))/_xlfn.STDEV.S(AG$41:AG105)</f>
        <v>-0.53665296387257322</v>
      </c>
      <c r="AT105" s="36">
        <f>(AH105- AVERAGE(AH$41:AH105))/_xlfn.STDEV.S(AH$41:AH105)</f>
        <v>-1.2157050294828526</v>
      </c>
      <c r="AU105" s="36">
        <f>(AI105- AVERAGE(AI$41:AI105))/_xlfn.STDEV.S(AI$41:AI105)</f>
        <v>-0.75596027637297136</v>
      </c>
      <c r="AV105" s="36"/>
      <c r="AW105" s="36">
        <f t="shared" si="152"/>
        <v>-1.0151365154719751</v>
      </c>
      <c r="AX105" s="36">
        <f t="shared" si="153"/>
        <v>-1.0401141755762999</v>
      </c>
      <c r="AY105" s="36">
        <f t="shared" si="154"/>
        <v>-0.92964959918980017</v>
      </c>
      <c r="AZ105" s="36">
        <f t="shared" si="155"/>
        <v>-0.73823044368054758</v>
      </c>
      <c r="BA105" s="36">
        <f t="shared" si="156"/>
        <v>1.4154912669016293</v>
      </c>
      <c r="BB105" s="36">
        <f t="shared" si="157"/>
        <v>-1.5768113742075618</v>
      </c>
      <c r="BC105" s="36">
        <f t="shared" si="158"/>
        <v>-0.30230118718733506</v>
      </c>
      <c r="BD105" s="36">
        <f t="shared" si="159"/>
        <v>-0.53665296387257322</v>
      </c>
      <c r="BE105" s="36">
        <f t="shared" si="160"/>
        <v>-1.2157050294828526</v>
      </c>
      <c r="BF105" s="36">
        <f t="shared" si="161"/>
        <v>-0.75596027637297136</v>
      </c>
      <c r="BG105" s="36"/>
      <c r="BH105" s="41">
        <f t="shared" si="162"/>
        <v>-0.84280493778138577</v>
      </c>
      <c r="BI105" s="41">
        <f t="shared" si="163"/>
        <v>0.84280493778138577</v>
      </c>
      <c r="BJ105" s="41" t="str">
        <f>IF(COUNT(BI$76:BI104)&lt;60,"",MEDIAN(BI$76:BI104))</f>
        <v/>
      </c>
      <c r="BK105" s="41">
        <f t="shared" si="164"/>
        <v>0</v>
      </c>
      <c r="BL105" s="41">
        <f t="shared" si="165"/>
        <v>0</v>
      </c>
      <c r="BM105" s="41">
        <f t="shared" si="193"/>
        <v>0</v>
      </c>
      <c r="BN105" s="41"/>
      <c r="BO105" s="32">
        <f>+_xlfn.XLOOKUP(B105,Indice!B:B,Indice!AI:AI,"NOOOOOO",-1)</f>
        <v>0.5157176792841498</v>
      </c>
      <c r="BP105" s="32">
        <f t="shared" si="166"/>
        <v>-0.66219579640279769</v>
      </c>
      <c r="BQ105" s="57">
        <f t="shared" si="170"/>
        <v>-3.8242828206399015E-2</v>
      </c>
      <c r="BR105" s="56"/>
    </row>
    <row r="106" spans="1:70">
      <c r="A106" s="32">
        <f t="shared" si="131"/>
        <v>2012</v>
      </c>
      <c r="B106" s="42">
        <v>41121</v>
      </c>
      <c r="C106" s="38">
        <v>7655</v>
      </c>
      <c r="D106" s="35">
        <f t="shared" si="176"/>
        <v>5.9368945474674861</v>
      </c>
      <c r="E106" s="38">
        <v>6345</v>
      </c>
      <c r="F106" s="35">
        <v>596.03</v>
      </c>
      <c r="G106" s="39">
        <f t="shared" si="171"/>
        <v>0.25772024898075602</v>
      </c>
      <c r="H106" s="32">
        <v>0.3</v>
      </c>
      <c r="I106" s="32">
        <v>3.3</v>
      </c>
      <c r="J106" s="52">
        <v>22.380539721478833</v>
      </c>
      <c r="K106" s="32">
        <v>550.43600000000004</v>
      </c>
      <c r="L106" s="32">
        <f t="shared" si="149"/>
        <v>-2.0803017095689547</v>
      </c>
      <c r="M106" s="32">
        <v>100.078</v>
      </c>
      <c r="N106" s="32">
        <f t="shared" ref="N106" si="235">(M106/M94-1)*100</f>
        <v>-20.597592808575126</v>
      </c>
      <c r="O106" s="32">
        <v>347599</v>
      </c>
      <c r="P106" s="32">
        <f t="shared" ref="P106" si="236">(O106/O94-1)*100</f>
        <v>4.4069720989886596</v>
      </c>
      <c r="Q106" s="32">
        <f>+'crack spread y Brent_WTI'!D310*100</f>
        <v>-11.469996697985774</v>
      </c>
      <c r="R106" s="32">
        <v>-4.5999999999999996</v>
      </c>
      <c r="S106" s="32">
        <f t="shared" si="169"/>
        <v>3.8666666666666671</v>
      </c>
      <c r="T106" s="32">
        <v>3.2090000000000001</v>
      </c>
      <c r="U106" s="32">
        <f t="shared" si="210"/>
        <v>-22.58142340168877</v>
      </c>
      <c r="V106" s="32">
        <v>104.92</v>
      </c>
      <c r="W106" s="32">
        <f t="shared" si="210"/>
        <v>-10.125064245331505</v>
      </c>
      <c r="X106" s="43" t="s">
        <v>33</v>
      </c>
      <c r="Z106" s="36">
        <f t="shared" si="229"/>
        <v>-9.7105735987327293</v>
      </c>
      <c r="AA106" s="36">
        <f t="shared" si="230"/>
        <v>-7.1666666666666661</v>
      </c>
      <c r="AB106" s="36">
        <f t="shared" si="231"/>
        <v>-3.0666666666666673</v>
      </c>
      <c r="AC106" s="36">
        <v>-8.2995730730378128</v>
      </c>
      <c r="AD106" s="36">
        <f t="shared" si="232"/>
        <v>0.88319406583976889</v>
      </c>
      <c r="AE106" s="35">
        <f>+AVERAGE(N104:N106)*AVERAGE($G$15:G106)</f>
        <v>-6.3256365518581061</v>
      </c>
      <c r="AF106" s="35">
        <f t="shared" si="233"/>
        <v>-4.2682956779556882</v>
      </c>
      <c r="AG106" s="35">
        <f t="shared" si="234"/>
        <v>-3.7161700339167028</v>
      </c>
      <c r="AH106" s="35">
        <f t="shared" ref="AH106:AH169" si="237">AVERAGE(U104:U106)</f>
        <v>-35.370226431926618</v>
      </c>
      <c r="AI106" s="35">
        <f t="shared" ref="AI106:AI169" si="238">AVERAGE(W104:W106)</f>
        <v>-11.968835169618979</v>
      </c>
      <c r="AJ106" s="35"/>
      <c r="AL106" s="55">
        <f>(Z106- AVERAGE(Z$41:Z106))/_xlfn.STDEV.S(Z$41:Z106)</f>
        <v>-0.82014586684123802</v>
      </c>
      <c r="AM106" s="55">
        <f>(AA106- AVERAGE(AA$41:AA106))/_xlfn.STDEV.S(AA$41:AA106)</f>
        <v>-0.78327581162809579</v>
      </c>
      <c r="AN106" s="55">
        <f>(AB106- AVERAGE(AB$41:AB106))/_xlfn.STDEV.S(AB$41:AB106)</f>
        <v>-0.56593708619321459</v>
      </c>
      <c r="AO106" s="55">
        <f>(AC106- AVERAGE(AC$41:AC106))/_xlfn.STDEV.S(AC$41:AC106)</f>
        <v>-0.77734226956142216</v>
      </c>
      <c r="AP106" s="55">
        <f>(AD106- AVERAGE(AD$41:AD106))/_xlfn.STDEV.S(AD$41:AD106)</f>
        <v>0.64358196233071985</v>
      </c>
      <c r="AQ106" s="55">
        <f>(AE106- AVERAGE(AE$41:AE106))/_xlfn.STDEV.S(AE$41:AE106)</f>
        <v>-1.6362077846357435</v>
      </c>
      <c r="AR106" s="36">
        <f>(AF106- AVERAGE(AF$41:AF106))/_xlfn.STDEV.S(AF$41:AF106)</f>
        <v>-0.41277212466605612</v>
      </c>
      <c r="AS106" s="36">
        <f>(AG106- AVERAGE(AG$41:AG106))/_xlfn.STDEV.S(AG$41:AG106)</f>
        <v>-0.58670052012147067</v>
      </c>
      <c r="AT106" s="36">
        <f>(AH106- AVERAGE(AH$41:AH106))/_xlfn.STDEV.S(AH$41:AH106)</f>
        <v>-0.89601124945719524</v>
      </c>
      <c r="AU106" s="36">
        <f>(AI106- AVERAGE(AI$41:AI106))/_xlfn.STDEV.S(AI$41:AI106)</f>
        <v>-0.79098279755386658</v>
      </c>
      <c r="AV106" s="36"/>
      <c r="AW106" s="36">
        <f t="shared" si="152"/>
        <v>-0.82014586684123802</v>
      </c>
      <c r="AX106" s="36">
        <f t="shared" si="153"/>
        <v>-0.78327581162809579</v>
      </c>
      <c r="AY106" s="36">
        <f t="shared" si="154"/>
        <v>-0.56593708619321459</v>
      </c>
      <c r="AZ106" s="36">
        <f t="shared" si="155"/>
        <v>-0.77734226956142216</v>
      </c>
      <c r="BA106" s="36">
        <f t="shared" si="156"/>
        <v>0.64358196233071985</v>
      </c>
      <c r="BB106" s="36">
        <f t="shared" si="157"/>
        <v>-1.6362077846357435</v>
      </c>
      <c r="BC106" s="36">
        <f t="shared" si="158"/>
        <v>-0.41277212466605612</v>
      </c>
      <c r="BD106" s="36">
        <f t="shared" si="159"/>
        <v>-0.58670052012147067</v>
      </c>
      <c r="BE106" s="36">
        <f t="shared" si="160"/>
        <v>-0.89601124945719524</v>
      </c>
      <c r="BF106" s="36">
        <f t="shared" si="161"/>
        <v>-0.79098279755386658</v>
      </c>
      <c r="BG106" s="36"/>
      <c r="BH106" s="41">
        <f t="shared" si="162"/>
        <v>-0.78030904059475903</v>
      </c>
      <c r="BI106" s="41">
        <f t="shared" si="163"/>
        <v>0.78030904059475903</v>
      </c>
      <c r="BJ106" s="41" t="str">
        <f>IF(COUNT(BI$76:BI105)&lt;60,"",MEDIAN(BI$76:BI105))</f>
        <v/>
      </c>
      <c r="BK106" s="41">
        <f t="shared" si="164"/>
        <v>0</v>
      </c>
      <c r="BL106" s="41">
        <f t="shared" si="165"/>
        <v>0</v>
      </c>
      <c r="BM106" s="41">
        <f t="shared" si="193"/>
        <v>0</v>
      </c>
      <c r="BN106" s="41"/>
      <c r="BO106" s="32">
        <f>+_xlfn.XLOOKUP(B106,Indice!B:B,Indice!AI:AI,"NOOOOOO",-1)</f>
        <v>0.50236765573165398</v>
      </c>
      <c r="BP106" s="32">
        <f t="shared" si="166"/>
        <v>-0.68842304541561794</v>
      </c>
      <c r="BQ106" s="57">
        <f t="shared" si="170"/>
        <v>-2.6227249012820253E-2</v>
      </c>
      <c r="BR106" s="56"/>
    </row>
    <row r="107" spans="1:70">
      <c r="A107" s="32">
        <f t="shared" si="131"/>
        <v>2012</v>
      </c>
      <c r="B107" s="42">
        <v>41152</v>
      </c>
      <c r="C107" s="38">
        <v>7451</v>
      </c>
      <c r="D107" s="35">
        <f t="shared" si="176"/>
        <v>-10.530739673390965</v>
      </c>
      <c r="E107" s="38">
        <v>6276</v>
      </c>
      <c r="F107" s="35">
        <v>596.03</v>
      </c>
      <c r="G107" s="39">
        <f t="shared" si="171"/>
        <v>0.25390836031743369</v>
      </c>
      <c r="H107" s="32">
        <v>-0.5</v>
      </c>
      <c r="I107" s="32">
        <v>0.5</v>
      </c>
      <c r="J107" s="52">
        <v>21.548292497407743</v>
      </c>
      <c r="K107" s="32">
        <v>558.60699999999997</v>
      </c>
      <c r="L107" s="32">
        <f t="shared" si="149"/>
        <v>-5.7002839422392038</v>
      </c>
      <c r="M107" s="32">
        <v>100.607</v>
      </c>
      <c r="N107" s="32">
        <f t="shared" ref="N107" si="239">(M107/M95-1)*100</f>
        <v>-18.55201055673842</v>
      </c>
      <c r="O107" s="32">
        <v>331065</v>
      </c>
      <c r="P107" s="32">
        <f t="shared" ref="P107" si="240">(O107/O95-1)*100</f>
        <v>-1.2061819060777634</v>
      </c>
      <c r="Q107" s="32">
        <f>+'crack spread y Brent_WTI'!D311*100</f>
        <v>-10.34611197066071</v>
      </c>
      <c r="R107" s="32">
        <v>-4.5999999999999996</v>
      </c>
      <c r="S107" s="32">
        <f t="shared" si="169"/>
        <v>3.6250000000000004</v>
      </c>
      <c r="T107" s="32">
        <v>2.7989999999999999</v>
      </c>
      <c r="U107" s="32">
        <f t="shared" si="210"/>
        <v>-30.957079427725709</v>
      </c>
      <c r="V107" s="32">
        <v>114.57</v>
      </c>
      <c r="W107" s="32">
        <f t="shared" si="210"/>
        <v>-0.24379625598607291</v>
      </c>
      <c r="X107" s="43" t="s">
        <v>33</v>
      </c>
      <c r="Z107" s="36">
        <f t="shared" si="229"/>
        <v>-9.3991711376633766</v>
      </c>
      <c r="AA107" s="36">
        <f t="shared" si="230"/>
        <v>-5.3250000000000011</v>
      </c>
      <c r="AB107" s="36">
        <f t="shared" si="231"/>
        <v>-2.3916666666666675</v>
      </c>
      <c r="AC107" s="36">
        <v>-8.9499987599973458</v>
      </c>
      <c r="AD107" s="36">
        <f t="shared" si="232"/>
        <v>-2.8614171521943934</v>
      </c>
      <c r="AE107" s="35">
        <f>+AVERAGE(N105:N107)*AVERAGE($G$15:G107)</f>
        <v>-6.0989120635116008</v>
      </c>
      <c r="AF107" s="35">
        <f t="shared" si="233"/>
        <v>-3.0095015535623397</v>
      </c>
      <c r="AG107" s="35">
        <f t="shared" si="234"/>
        <v>-9.9153651832725043</v>
      </c>
      <c r="AH107" s="35">
        <f t="shared" si="237"/>
        <v>-29.65839135618495</v>
      </c>
      <c r="AI107" s="35">
        <f t="shared" si="238"/>
        <v>-7.8066898683860879</v>
      </c>
      <c r="AJ107" s="35"/>
      <c r="AL107" s="55">
        <f>(Z107- AVERAGE(Z$41:Z107))/_xlfn.STDEV.S(Z$41:Z107)</f>
        <v>-0.79505566476746703</v>
      </c>
      <c r="AM107" s="55">
        <f>(AA107- AVERAGE(AA$41:AA107))/_xlfn.STDEV.S(AA$41:AA107)</f>
        <v>-0.48892348705504446</v>
      </c>
      <c r="AN107" s="55">
        <f>(AB107- AVERAGE(AB$41:AB107))/_xlfn.STDEV.S(AB$41:AB107)</f>
        <v>-0.41432912594991705</v>
      </c>
      <c r="AO107" s="55">
        <f>(AC107- AVERAGE(AC$41:AC107))/_xlfn.STDEV.S(AC$41:AC107)</f>
        <v>-0.88636424561248506</v>
      </c>
      <c r="AP107" s="55">
        <f>(AD107- AVERAGE(AD$41:AD107))/_xlfn.STDEV.S(AD$41:AD107)</f>
        <v>-9.6978016138191986E-2</v>
      </c>
      <c r="AQ107" s="55">
        <f>(AE107- AVERAGE(AE$41:AE107))/_xlfn.STDEV.S(AE$41:AE107)</f>
        <v>-1.509403979729302</v>
      </c>
      <c r="AR107" s="36">
        <f>(AF107- AVERAGE(AF$41:AF107))/_xlfn.STDEV.S(AF$41:AF107)</f>
        <v>-0.25422788168513066</v>
      </c>
      <c r="AS107" s="36">
        <f>(AG107- AVERAGE(AG$41:AG107))/_xlfn.STDEV.S(AG$41:AG107)</f>
        <v>-0.66761437085223085</v>
      </c>
      <c r="AT107" s="36">
        <f>(AH107- AVERAGE(AH$41:AH107))/_xlfn.STDEV.S(AH$41:AH107)</f>
        <v>-0.70486804230662847</v>
      </c>
      <c r="AU107" s="36">
        <f>(AI107- AVERAGE(AI$41:AI107))/_xlfn.STDEV.S(AI$41:AI107)</f>
        <v>-0.67171913299668895</v>
      </c>
      <c r="AV107" s="36"/>
      <c r="AW107" s="36">
        <f t="shared" si="152"/>
        <v>-0.79505566476746703</v>
      </c>
      <c r="AX107" s="36">
        <f t="shared" si="153"/>
        <v>-0.48892348705504446</v>
      </c>
      <c r="AY107" s="36">
        <f t="shared" si="154"/>
        <v>-0.41432912594991705</v>
      </c>
      <c r="AZ107" s="36">
        <f t="shared" si="155"/>
        <v>-0.88636424561248506</v>
      </c>
      <c r="BA107" s="36">
        <f t="shared" si="156"/>
        <v>-9.6978016138191986E-2</v>
      </c>
      <c r="BB107" s="36">
        <f t="shared" si="157"/>
        <v>-1.509403979729302</v>
      </c>
      <c r="BC107" s="36">
        <f t="shared" si="158"/>
        <v>-0.25422788168513066</v>
      </c>
      <c r="BD107" s="36">
        <f t="shared" si="159"/>
        <v>-0.66761437085223085</v>
      </c>
      <c r="BE107" s="36">
        <f t="shared" si="160"/>
        <v>-0.70486804230662847</v>
      </c>
      <c r="BF107" s="36">
        <f t="shared" si="161"/>
        <v>-0.67171913299668895</v>
      </c>
      <c r="BG107" s="36"/>
      <c r="BH107" s="41">
        <f t="shared" si="162"/>
        <v>-0.6696667519244599</v>
      </c>
      <c r="BI107" s="41">
        <f t="shared" si="163"/>
        <v>0.6696667519244599</v>
      </c>
      <c r="BJ107" s="41" t="str">
        <f>IF(COUNT(BI$76:BI106)&lt;60,"",MEDIAN(BI$76:BI106))</f>
        <v/>
      </c>
      <c r="BK107" s="41">
        <f t="shared" si="164"/>
        <v>0</v>
      </c>
      <c r="BL107" s="41">
        <f t="shared" si="165"/>
        <v>0</v>
      </c>
      <c r="BM107" s="41">
        <f t="shared" si="193"/>
        <v>0</v>
      </c>
      <c r="BN107" s="41"/>
      <c r="BO107" s="32">
        <f>+_xlfn.XLOOKUP(B107,Indice!B:B,Indice!AI:AI,"NOOOOOO",-1)</f>
        <v>0.49743257731864293</v>
      </c>
      <c r="BP107" s="32">
        <f t="shared" si="166"/>
        <v>-0.69829525454516028</v>
      </c>
      <c r="BQ107" s="57">
        <f t="shared" si="170"/>
        <v>-9.872209129542342E-3</v>
      </c>
      <c r="BR107" s="56"/>
    </row>
    <row r="108" spans="1:70">
      <c r="A108" s="32">
        <f t="shared" si="131"/>
        <v>2012</v>
      </c>
      <c r="B108" s="42">
        <v>41182</v>
      </c>
      <c r="C108" s="38">
        <v>6803</v>
      </c>
      <c r="D108" s="35">
        <f t="shared" si="176"/>
        <v>-11.855402954133199</v>
      </c>
      <c r="E108" s="38">
        <v>5855</v>
      </c>
      <c r="F108" s="35">
        <v>587.25</v>
      </c>
      <c r="G108" s="39">
        <f t="shared" si="171"/>
        <v>0.25438569604086847</v>
      </c>
      <c r="H108" s="32">
        <v>-3.2</v>
      </c>
      <c r="I108" s="32">
        <v>-2.1</v>
      </c>
      <c r="J108" s="52">
        <v>21.099017898069857</v>
      </c>
      <c r="K108" s="32">
        <v>558.06500000000005</v>
      </c>
      <c r="L108" s="32">
        <f t="shared" si="149"/>
        <v>-6.4862183778421567</v>
      </c>
      <c r="M108" s="32">
        <v>101.679</v>
      </c>
      <c r="N108" s="32">
        <f t="shared" ref="N108" si="241">(M108/M96-1)*100</f>
        <v>-8.4509071264574747</v>
      </c>
      <c r="O108" s="32">
        <v>338080</v>
      </c>
      <c r="P108" s="32">
        <f t="shared" ref="P108" si="242">(O108/O96-1)*100</f>
        <v>7.5516475685718065</v>
      </c>
      <c r="Q108" s="32">
        <f>+'crack spread y Brent_WTI'!D312*100</f>
        <v>9.828768236020391</v>
      </c>
      <c r="R108" s="32">
        <v>-1.1000000000000001</v>
      </c>
      <c r="S108" s="32">
        <f t="shared" si="169"/>
        <v>3.4666666666666677</v>
      </c>
      <c r="T108" s="32">
        <v>3.32</v>
      </c>
      <c r="U108" s="32">
        <f t="shared" si="210"/>
        <v>-9.4380796508456104</v>
      </c>
      <c r="V108" s="32">
        <v>112.39</v>
      </c>
      <c r="W108" s="32">
        <f t="shared" si="210"/>
        <v>9.3713507201245605</v>
      </c>
      <c r="X108" s="43" t="s">
        <v>33</v>
      </c>
      <c r="Z108" s="36">
        <f t="shared" si="229"/>
        <v>-8.9497493600188935</v>
      </c>
      <c r="AA108" s="36">
        <f t="shared" si="230"/>
        <v>-4.6000000000000014</v>
      </c>
      <c r="AB108" s="36">
        <f t="shared" si="231"/>
        <v>-2.9000000000000012</v>
      </c>
      <c r="AC108" s="36">
        <v>-9.5896986668511985</v>
      </c>
      <c r="AD108" s="36">
        <f t="shared" si="232"/>
        <v>-4.7556013432167719</v>
      </c>
      <c r="AE108" s="35">
        <f>+AVERAGE(N106:N108)*AVERAGE($G$15:G108)</f>
        <v>-4.9095872214583212</v>
      </c>
      <c r="AF108" s="35">
        <f t="shared" si="233"/>
        <v>-3.5841459204942345</v>
      </c>
      <c r="AG108" s="35">
        <f t="shared" si="234"/>
        <v>-3.9957801442086982</v>
      </c>
      <c r="AH108" s="35">
        <f t="shared" si="237"/>
        <v>-20.992194160086697</v>
      </c>
      <c r="AI108" s="35">
        <f t="shared" si="238"/>
        <v>-0.33250326039767231</v>
      </c>
      <c r="AJ108" s="35"/>
      <c r="AL108" s="55">
        <f>(Z108- AVERAGE(Z$41:Z108))/_xlfn.STDEV.S(Z$41:Z108)</f>
        <v>-0.7639537913178539</v>
      </c>
      <c r="AM108" s="55">
        <f>(AA108- AVERAGE(AA$41:AA108))/_xlfn.STDEV.S(AA$41:AA108)</f>
        <v>-0.3710646969178007</v>
      </c>
      <c r="AN108" s="55">
        <f>(AB108- AVERAGE(AB$41:AB108))/_xlfn.STDEV.S(AB$41:AB108)</f>
        <v>-0.52156871239642122</v>
      </c>
      <c r="AO108" s="55">
        <f>(AC108- AVERAGE(AC$41:AC108))/_xlfn.STDEV.S(AC$41:AC108)</f>
        <v>-0.99084547660425937</v>
      </c>
      <c r="AP108" s="55">
        <f>(AD108- AVERAGE(AD$41:AD108))/_xlfn.STDEV.S(AD$41:AD108)</f>
        <v>-0.47055633878620218</v>
      </c>
      <c r="AQ108" s="55">
        <f>(AE108- AVERAGE(AE$41:AE108))/_xlfn.STDEV.S(AE$41:AE108)</f>
        <v>-1.0351697447983379</v>
      </c>
      <c r="AR108" s="36">
        <f>(AF108- AVERAGE(AF$41:AF108))/_xlfn.STDEV.S(AF$41:AF108)</f>
        <v>-0.32356686724675898</v>
      </c>
      <c r="AS108" s="36">
        <f>(AG108- AVERAGE(AG$41:AG108))/_xlfn.STDEV.S(AG$41:AG108)</f>
        <v>-0.57734400291164345</v>
      </c>
      <c r="AT108" s="36">
        <f>(AH108- AVERAGE(AH$41:AH108))/_xlfn.STDEV.S(AH$41:AH108)</f>
        <v>-0.42222215240852251</v>
      </c>
      <c r="AU108" s="36">
        <f>(AI108- AVERAGE(AI$41:AI108))/_xlfn.STDEV.S(AI$41:AI108)</f>
        <v>-0.46573498481464204</v>
      </c>
      <c r="AV108" s="36"/>
      <c r="AW108" s="36">
        <f t="shared" si="152"/>
        <v>-0.7639537913178539</v>
      </c>
      <c r="AX108" s="36">
        <f t="shared" si="153"/>
        <v>-0.3710646969178007</v>
      </c>
      <c r="AY108" s="36">
        <f t="shared" si="154"/>
        <v>-0.52156871239642122</v>
      </c>
      <c r="AZ108" s="36">
        <f t="shared" si="155"/>
        <v>-0.99084547660425937</v>
      </c>
      <c r="BA108" s="36">
        <f t="shared" si="156"/>
        <v>-0.47055633878620218</v>
      </c>
      <c r="BB108" s="36">
        <f t="shared" si="157"/>
        <v>-1.0351697447983379</v>
      </c>
      <c r="BC108" s="36">
        <f t="shared" si="158"/>
        <v>-0.32356686724675898</v>
      </c>
      <c r="BD108" s="36">
        <f t="shared" si="159"/>
        <v>-0.57734400291164345</v>
      </c>
      <c r="BE108" s="36">
        <f t="shared" si="160"/>
        <v>-0.42222215240852251</v>
      </c>
      <c r="BF108" s="36">
        <f t="shared" si="161"/>
        <v>-0.46573498481464204</v>
      </c>
      <c r="BG108" s="36"/>
      <c r="BH108" s="41">
        <f t="shared" si="162"/>
        <v>-0.4960625255913117</v>
      </c>
      <c r="BI108" s="41">
        <f t="shared" si="163"/>
        <v>0.4960625255913117</v>
      </c>
      <c r="BJ108" s="41" t="str">
        <f>IF(COUNT(BI$76:BI107)&lt;60,"",MEDIAN(BI$76:BI107))</f>
        <v/>
      </c>
      <c r="BK108" s="41">
        <f t="shared" si="164"/>
        <v>0</v>
      </c>
      <c r="BL108" s="41">
        <f t="shared" si="165"/>
        <v>0</v>
      </c>
      <c r="BM108" s="41">
        <f t="shared" si="193"/>
        <v>0</v>
      </c>
      <c r="BN108" s="41"/>
      <c r="BO108" s="32">
        <f>+_xlfn.XLOOKUP(B108,Indice!B:B,Indice!AI:AI,"NOOOOOO",-1)</f>
        <v>0.49224650557680405</v>
      </c>
      <c r="BP108" s="32">
        <f t="shared" si="166"/>
        <v>-0.70877566036711592</v>
      </c>
      <c r="BQ108" s="57">
        <f t="shared" si="170"/>
        <v>-1.0480405821955641E-2</v>
      </c>
      <c r="BR108" s="56"/>
    </row>
    <row r="109" spans="1:70">
      <c r="A109" s="32">
        <f t="shared" si="131"/>
        <v>2012</v>
      </c>
      <c r="B109" s="42">
        <v>41213</v>
      </c>
      <c r="C109" s="38">
        <v>6889</v>
      </c>
      <c r="D109" s="35">
        <f t="shared" si="176"/>
        <v>-7.343644922663084</v>
      </c>
      <c r="E109" s="38">
        <v>6257</v>
      </c>
      <c r="F109" s="35">
        <v>587.25</v>
      </c>
      <c r="G109" s="39">
        <f t="shared" si="171"/>
        <v>0.25337760749255001</v>
      </c>
      <c r="H109" s="32">
        <v>1.5</v>
      </c>
      <c r="I109" s="32">
        <v>0.7</v>
      </c>
      <c r="J109" s="52">
        <v>21.612231739204894</v>
      </c>
      <c r="K109" s="32">
        <v>552.11800000000005</v>
      </c>
      <c r="L109" s="32">
        <f t="shared" si="149"/>
        <v>-7.9896877150822938</v>
      </c>
      <c r="M109" s="32">
        <v>101.855</v>
      </c>
      <c r="N109" s="32">
        <f t="shared" ref="N109" si="243">(M109/M97-1)*100</f>
        <v>-12.794630091011051</v>
      </c>
      <c r="O109" s="32">
        <v>346303</v>
      </c>
      <c r="P109" s="32">
        <f t="shared" ref="P109" si="244">(O109/O97-1)*100</f>
        <v>9.1037689779998487</v>
      </c>
      <c r="Q109" s="32">
        <f>+'crack spread y Brent_WTI'!D313*100</f>
        <v>34.069777738422033</v>
      </c>
      <c r="R109" s="32">
        <v>-1.1000000000000001</v>
      </c>
      <c r="S109" s="32">
        <f t="shared" si="169"/>
        <v>3.3083333333333345</v>
      </c>
      <c r="T109" s="32">
        <v>3.6920000000000002</v>
      </c>
      <c r="U109" s="32">
        <f t="shared" si="210"/>
        <v>-6.1514997458057996</v>
      </c>
      <c r="V109" s="32">
        <v>108.7</v>
      </c>
      <c r="W109" s="32">
        <f t="shared" si="210"/>
        <v>-0.78495801387367115</v>
      </c>
      <c r="X109" s="43" t="s">
        <v>33</v>
      </c>
      <c r="Z109" s="36">
        <f t="shared" si="229"/>
        <v>-13.218262516729084</v>
      </c>
      <c r="AA109" s="36">
        <f t="shared" si="230"/>
        <v>-4.0416666666666679</v>
      </c>
      <c r="AB109" s="36">
        <f t="shared" si="231"/>
        <v>-3.6083333333333343</v>
      </c>
      <c r="AC109" s="36">
        <v>-10.01112464841917</v>
      </c>
      <c r="AD109" s="36">
        <f t="shared" si="232"/>
        <v>-6.7253966783878845</v>
      </c>
      <c r="AE109" s="35">
        <f>+AVERAGE(N107:N109)*AVERAGE($G$15:G109)</f>
        <v>-4.0969516688043193</v>
      </c>
      <c r="AF109" s="35">
        <f t="shared" si="233"/>
        <v>-5.1497448801646302</v>
      </c>
      <c r="AG109" s="35">
        <f t="shared" si="234"/>
        <v>11.184144667927237</v>
      </c>
      <c r="AH109" s="35">
        <f t="shared" si="237"/>
        <v>-15.51555294145904</v>
      </c>
      <c r="AI109" s="35">
        <f t="shared" si="238"/>
        <v>2.7808654834216053</v>
      </c>
      <c r="AJ109" s="35"/>
      <c r="AL109" s="55">
        <f>(Z109- AVERAGE(Z$41:Z109))/_xlfn.STDEV.S(Z$41:Z109)</f>
        <v>-0.96067563051841365</v>
      </c>
      <c r="AM109" s="55">
        <f>(AA109- AVERAGE(AA$41:AA109))/_xlfn.STDEV.S(AA$41:AA109)</f>
        <v>-0.27993374874736204</v>
      </c>
      <c r="AN109" s="55">
        <f>(AB109- AVERAGE(AB$41:AB109))/_xlfn.STDEV.S(AB$41:AB109)</f>
        <v>-0.67155643835839685</v>
      </c>
      <c r="AO109" s="55">
        <f>(AC109- AVERAGE(AC$41:AC109))/_xlfn.STDEV.S(AC$41:AC109)</f>
        <v>-1.0529214218125869</v>
      </c>
      <c r="AP109" s="55">
        <f>(AD109- AVERAGE(AD$41:AD109))/_xlfn.STDEV.S(AD$41:AD109)</f>
        <v>-0.85485691068867353</v>
      </c>
      <c r="AQ109" s="55">
        <f>(AE109- AVERAGE(AE$41:AE109))/_xlfn.STDEV.S(AE$41:AE109)</f>
        <v>-0.71446579226323159</v>
      </c>
      <c r="AR109" s="36">
        <f>(AF109- AVERAGE(AF$41:AF109))/_xlfn.STDEV.S(AF$41:AF109)</f>
        <v>-0.51619981934615378</v>
      </c>
      <c r="AS109" s="36">
        <f>(AG109- AVERAGE(AG$41:AG109))/_xlfn.STDEV.S(AG$41:AG109)</f>
        <v>-0.35648152409844058</v>
      </c>
      <c r="AT109" s="36">
        <f>(AH109- AVERAGE(AH$41:AH109))/_xlfn.STDEV.S(AH$41:AH109)</f>
        <v>-0.24296841890733986</v>
      </c>
      <c r="AU109" s="36">
        <f>(AI109- AVERAGE(AI$41:AI109))/_xlfn.STDEV.S(AI$41:AI109)</f>
        <v>-0.37804462239007269</v>
      </c>
      <c r="AV109" s="36"/>
      <c r="AW109" s="36">
        <f t="shared" ref="AW109:AW140" si="245">+IF(AL109&gt;AL$2,AL$2,IF(AL109&lt;AL$1,AL$1,AL109))</f>
        <v>-0.96067563051841365</v>
      </c>
      <c r="AX109" s="36">
        <f t="shared" ref="AX109:AX140" si="246">+IF(AM109&gt;AM$2,AM$2,IF(AM109&lt;AM$1,AM$1,AM109))</f>
        <v>-0.27993374874736204</v>
      </c>
      <c r="AY109" s="36">
        <f t="shared" ref="AY109:AY140" si="247">+IF(AN109&gt;AN$2,AN$2,IF(AN109&lt;AN$1,AN$1,AN109))</f>
        <v>-0.67155643835839685</v>
      </c>
      <c r="AZ109" s="36">
        <f t="shared" ref="AZ109:AZ140" si="248">+IF(AO109&gt;AO$2,AO$2,IF(AO109&lt;AO$1,AO$1,AO109))</f>
        <v>-1.0529214218125869</v>
      </c>
      <c r="BA109" s="36">
        <f t="shared" ref="BA109:BA140" si="249">+IF(AP109&gt;AP$2,AP$2,IF(AP109&lt;AP$1,AP$1,AP109))</f>
        <v>-0.85485691068867353</v>
      </c>
      <c r="BB109" s="36">
        <f t="shared" ref="BB109:BB140" si="250">+IF(AQ109&gt;AQ$2,AQ$2,IF(AQ109&lt;AQ$1,AQ$1,AQ109))</f>
        <v>-0.71446579226323159</v>
      </c>
      <c r="BC109" s="36">
        <f t="shared" ref="BC109:BC140" si="251">+IF(AR109&gt;AR$2,AR$2,IF(AR109&lt;AR$1,AR$1,AR109))</f>
        <v>-0.51619981934615378</v>
      </c>
      <c r="BD109" s="36">
        <f t="shared" ref="BD109:BD140" si="252">+IF(AS109&gt;AS$2,AS$2,IF(AS109&lt;AS$1,AS$1,AS109))</f>
        <v>-0.35648152409844058</v>
      </c>
      <c r="BE109" s="36">
        <f t="shared" si="160"/>
        <v>-0.24296841890733986</v>
      </c>
      <c r="BF109" s="36">
        <f t="shared" si="161"/>
        <v>-0.37804462239007269</v>
      </c>
      <c r="BG109" s="36"/>
      <c r="BH109" s="41">
        <f t="shared" si="162"/>
        <v>-0.59387812885227531</v>
      </c>
      <c r="BI109" s="41">
        <f t="shared" si="163"/>
        <v>0.59387812885227531</v>
      </c>
      <c r="BJ109" s="41" t="str">
        <f>IF(COUNT(BI$76:BI108)&lt;60,"",MEDIAN(BI$76:BI108))</f>
        <v/>
      </c>
      <c r="BK109" s="41">
        <f t="shared" si="164"/>
        <v>0</v>
      </c>
      <c r="BL109" s="41">
        <f t="shared" si="165"/>
        <v>0</v>
      </c>
      <c r="BM109" s="41">
        <f t="shared" si="193"/>
        <v>0</v>
      </c>
      <c r="BN109" s="41"/>
      <c r="BO109" s="32">
        <f>+_xlfn.XLOOKUP(B109,Indice!B:B,Indice!AI:AI,"NOOOOOO",-1)</f>
        <v>0.47404033386901118</v>
      </c>
      <c r="BP109" s="32">
        <f t="shared" si="166"/>
        <v>-0.74646286835656983</v>
      </c>
      <c r="BQ109" s="57">
        <f t="shared" si="170"/>
        <v>-3.7687207989453908E-2</v>
      </c>
      <c r="BR109" s="56"/>
    </row>
    <row r="110" spans="1:70">
      <c r="A110" s="32">
        <f t="shared" si="131"/>
        <v>2012</v>
      </c>
      <c r="B110" s="42">
        <v>41243</v>
      </c>
      <c r="C110" s="38">
        <v>6649</v>
      </c>
      <c r="D110" s="35">
        <f t="shared" si="176"/>
        <v>2.4025874018173354</v>
      </c>
      <c r="E110" s="38">
        <v>5779</v>
      </c>
      <c r="F110" s="35">
        <v>587.25</v>
      </c>
      <c r="G110" s="39">
        <f t="shared" si="171"/>
        <v>0.25287526607066835</v>
      </c>
      <c r="H110" s="32">
        <v>0</v>
      </c>
      <c r="I110" s="32">
        <v>1.3</v>
      </c>
      <c r="J110" s="52">
        <v>22.275983983477005</v>
      </c>
      <c r="K110" s="32">
        <v>532.53599999999994</v>
      </c>
      <c r="L110" s="32">
        <f t="shared" si="149"/>
        <v>-10.886953727936611</v>
      </c>
      <c r="M110" s="32">
        <v>99.972999999999999</v>
      </c>
      <c r="N110" s="32">
        <f t="shared" ref="N110" si="253">(M110/M98-1)*100</f>
        <v>-10.860164239922254</v>
      </c>
      <c r="O110" s="32">
        <v>344769</v>
      </c>
      <c r="P110" s="32">
        <f t="shared" ref="P110" si="254">(O110/O98-1)*100</f>
        <v>10.33455369372367</v>
      </c>
      <c r="Q110" s="32">
        <f>+'crack spread y Brent_WTI'!D314*100</f>
        <v>122.99845894180672</v>
      </c>
      <c r="R110" s="32">
        <v>-1.1000000000000001</v>
      </c>
      <c r="S110" s="32">
        <f t="shared" si="169"/>
        <v>3.1500000000000004</v>
      </c>
      <c r="T110" s="32">
        <v>3.5609999999999999</v>
      </c>
      <c r="U110" s="32">
        <f t="shared" si="210"/>
        <v>0.30985915492958149</v>
      </c>
      <c r="V110" s="32">
        <v>111.23</v>
      </c>
      <c r="W110" s="32">
        <f t="shared" si="210"/>
        <v>0.64241766196164729</v>
      </c>
      <c r="X110" s="43" t="s">
        <v>33</v>
      </c>
      <c r="Z110" s="36">
        <f t="shared" si="229"/>
        <v>-8.7488201583263159</v>
      </c>
      <c r="AA110" s="36">
        <f t="shared" si="230"/>
        <v>-3.7166666666666672</v>
      </c>
      <c r="AB110" s="36">
        <f t="shared" si="231"/>
        <v>-3.1833333333333336</v>
      </c>
      <c r="AC110" s="36">
        <v>-10.018260227571087</v>
      </c>
      <c r="AD110" s="36">
        <f t="shared" si="232"/>
        <v>-8.4542866069536871</v>
      </c>
      <c r="AE110" s="35">
        <f>+AVERAGE(N108:N110)*AVERAGE($G$15:G110)</f>
        <v>-3.2988776521393324</v>
      </c>
      <c r="AF110" s="35">
        <f t="shared" si="233"/>
        <v>-8.9966567467651082</v>
      </c>
      <c r="AG110" s="35">
        <f t="shared" si="234"/>
        <v>55.632334972083051</v>
      </c>
      <c r="AH110" s="35">
        <f t="shared" si="237"/>
        <v>-5.0932400805739428</v>
      </c>
      <c r="AI110" s="35">
        <f t="shared" si="238"/>
        <v>3.0762701227375118</v>
      </c>
      <c r="AJ110" s="35"/>
      <c r="AL110" s="55">
        <f>(Z110- AVERAGE(Z$41:Z110))/_xlfn.STDEV.S(Z$41:Z110)</f>
        <v>-0.73214832791809947</v>
      </c>
      <c r="AM110" s="55">
        <f>(AA110- AVERAGE(AA$41:AA110))/_xlfn.STDEV.S(AA$41:AA110)</f>
        <v>-0.22611068539343557</v>
      </c>
      <c r="AN110" s="55">
        <f>(AB110- AVERAGE(AB$41:AB110))/_xlfn.STDEV.S(AB$41:AB110)</f>
        <v>-0.57145021778977112</v>
      </c>
      <c r="AO110" s="55">
        <f>(AC110- AVERAGE(AC$41:AC110))/_xlfn.STDEV.S(AC$41:AC110)</f>
        <v>-1.0384707007262652</v>
      </c>
      <c r="AP110" s="55">
        <f>(AD110- AVERAGE(AD$41:AD110))/_xlfn.STDEV.S(AD$41:AD110)</f>
        <v>-1.1815843907855079</v>
      </c>
      <c r="AQ110" s="55">
        <f>(AE110- AVERAGE(AE$41:AE110))/_xlfn.STDEV.S(AE$41:AE110)</f>
        <v>-0.40282586037604723</v>
      </c>
      <c r="AR110" s="36">
        <f>(AF110- AVERAGE(AF$41:AF110))/_xlfn.STDEV.S(AF$41:AF110)</f>
        <v>-0.98957012171978198</v>
      </c>
      <c r="AS110" s="36">
        <f>(AG110- AVERAGE(AG$41:AG110))/_xlfn.STDEV.S(AG$41:AG110)</f>
        <v>0.28364006418143844</v>
      </c>
      <c r="AT110" s="36">
        <f>(AH110- AVERAGE(AH$41:AH110))/_xlfn.STDEV.S(AH$41:AH110)</f>
        <v>9.6286250044392091E-2</v>
      </c>
      <c r="AU110" s="36">
        <f>(AI110- AVERAGE(AI$41:AI110))/_xlfn.STDEV.S(AI$41:AI110)</f>
        <v>-0.36699328913580787</v>
      </c>
      <c r="AV110" s="36"/>
      <c r="AW110" s="36">
        <f t="shared" si="245"/>
        <v>-0.73214832791809947</v>
      </c>
      <c r="AX110" s="36">
        <f t="shared" si="246"/>
        <v>-0.22611068539343557</v>
      </c>
      <c r="AY110" s="36">
        <f t="shared" si="247"/>
        <v>-0.57145021778977112</v>
      </c>
      <c r="AZ110" s="36">
        <f t="shared" si="248"/>
        <v>-1.0384707007262652</v>
      </c>
      <c r="BA110" s="36">
        <f t="shared" si="249"/>
        <v>-1.1815843907855079</v>
      </c>
      <c r="BB110" s="36">
        <f t="shared" si="250"/>
        <v>-0.40282586037604723</v>
      </c>
      <c r="BC110" s="36">
        <f t="shared" si="251"/>
        <v>-0.98957012171978198</v>
      </c>
      <c r="BD110" s="36">
        <f t="shared" si="252"/>
        <v>0.28364006418143844</v>
      </c>
      <c r="BE110" s="36">
        <f t="shared" si="160"/>
        <v>9.6286250044392091E-2</v>
      </c>
      <c r="BF110" s="36">
        <f t="shared" si="161"/>
        <v>-0.36699328913580787</v>
      </c>
      <c r="BG110" s="36"/>
      <c r="BH110" s="41">
        <f t="shared" si="162"/>
        <v>-0.4871380390829092</v>
      </c>
      <c r="BI110" s="41">
        <f t="shared" si="163"/>
        <v>0.4871380390829092</v>
      </c>
      <c r="BJ110" s="41" t="str">
        <f>IF(COUNT(BI$76:BI109)&lt;60,"",MEDIAN(BI$76:BI109))</f>
        <v/>
      </c>
      <c r="BK110" s="41">
        <f t="shared" si="164"/>
        <v>0</v>
      </c>
      <c r="BL110" s="41">
        <f t="shared" si="165"/>
        <v>0</v>
      </c>
      <c r="BM110" s="41">
        <f t="shared" si="193"/>
        <v>0</v>
      </c>
      <c r="BN110" s="41"/>
      <c r="BO110" s="32">
        <f>+_xlfn.XLOOKUP(B110,Indice!B:B,Indice!AI:AI,"NOOOOOO",-1)</f>
        <v>0.47435715789090127</v>
      </c>
      <c r="BP110" s="32">
        <f t="shared" si="166"/>
        <v>-0.74579474336377216</v>
      </c>
      <c r="BQ110" s="57">
        <f t="shared" si="170"/>
        <v>6.6812499279766957E-4</v>
      </c>
      <c r="BR110" s="56"/>
    </row>
    <row r="111" spans="1:70">
      <c r="A111" s="32">
        <f t="shared" si="131"/>
        <v>2012</v>
      </c>
      <c r="B111" s="42">
        <v>41274</v>
      </c>
      <c r="C111" s="38">
        <v>6313</v>
      </c>
      <c r="D111" s="35">
        <f t="shared" si="176"/>
        <v>0.1110053916904441</v>
      </c>
      <c r="E111" s="38">
        <v>5437</v>
      </c>
      <c r="F111" s="35">
        <v>593.91999999999996</v>
      </c>
      <c r="G111" s="39">
        <f t="shared" si="171"/>
        <v>0.24912109374999999</v>
      </c>
      <c r="H111" s="32">
        <v>0.2</v>
      </c>
      <c r="I111" s="32">
        <v>0</v>
      </c>
      <c r="J111" s="52">
        <v>21.381051392625537</v>
      </c>
      <c r="K111" s="32">
        <v>545.81299999999999</v>
      </c>
      <c r="L111" s="32">
        <f t="shared" si="149"/>
        <v>-7.5809578638130093</v>
      </c>
      <c r="M111" s="32">
        <v>102.214</v>
      </c>
      <c r="N111" s="32">
        <f t="shared" ref="N111" si="255">(M111/M99-1)*100</f>
        <v>-6.3365374923256006</v>
      </c>
      <c r="O111" s="32">
        <v>332239</v>
      </c>
      <c r="P111" s="32">
        <f t="shared" ref="P111" si="256">(O111/O99-1)*100</f>
        <v>8.1398036005481131</v>
      </c>
      <c r="Q111" s="32">
        <f>+'crack spread y Brent_WTI'!D315*100</f>
        <v>70.694919394235441</v>
      </c>
      <c r="R111" s="32">
        <v>0.6</v>
      </c>
      <c r="S111" s="32">
        <f t="shared" si="169"/>
        <v>3.0050000000000003</v>
      </c>
      <c r="T111" s="32">
        <v>3.351</v>
      </c>
      <c r="U111" s="32">
        <f t="shared" si="210"/>
        <v>12.111073937771843</v>
      </c>
      <c r="V111" s="32">
        <v>111.11</v>
      </c>
      <c r="W111" s="32">
        <f t="shared" si="210"/>
        <v>3.4736449990687257</v>
      </c>
      <c r="X111" s="43" t="s">
        <v>33</v>
      </c>
      <c r="Z111" s="36">
        <f t="shared" si="229"/>
        <v>-4.6150173763851017</v>
      </c>
      <c r="AA111" s="36">
        <f t="shared" si="230"/>
        <v>-2.4383333333333335</v>
      </c>
      <c r="AB111" s="36">
        <f t="shared" si="231"/>
        <v>-2.3383333333333338</v>
      </c>
      <c r="AC111" s="36">
        <v>-10.156016653992531</v>
      </c>
      <c r="AD111" s="36">
        <f t="shared" si="232"/>
        <v>-8.819199768943971</v>
      </c>
      <c r="AE111" s="35">
        <f>+AVERAGE(N109:N111)*AVERAGE($G$15:G111)</f>
        <v>-3.0755308997595101</v>
      </c>
      <c r="AF111" s="35">
        <f t="shared" si="233"/>
        <v>-9.1927087574238779</v>
      </c>
      <c r="AG111" s="35">
        <f t="shared" si="234"/>
        <v>75.921052024821392</v>
      </c>
      <c r="AH111" s="35">
        <f t="shared" si="237"/>
        <v>2.0898111156318753</v>
      </c>
      <c r="AI111" s="35">
        <f t="shared" si="238"/>
        <v>1.1103682157189005</v>
      </c>
      <c r="AJ111" s="35"/>
      <c r="AL111" s="55">
        <f>(Z111- AVERAGE(Z$41:Z111))/_xlfn.STDEV.S(Z$41:Z111)</f>
        <v>-0.52290687214446063</v>
      </c>
      <c r="AM111" s="55">
        <f>(AA111- AVERAGE(AA$41:AA111))/_xlfn.STDEV.S(AA$41:AA111)</f>
        <v>-1.9509500173969851E-2</v>
      </c>
      <c r="AN111" s="55">
        <f>(AB111- AVERAGE(AB$41:AB111))/_xlfn.STDEV.S(AB$41:AB111)</f>
        <v>-0.37927348809830735</v>
      </c>
      <c r="AO111" s="55">
        <f>(AC111- AVERAGE(AC$41:AC111))/_xlfn.STDEV.S(AC$41:AC111)</f>
        <v>-1.0482496169532756</v>
      </c>
      <c r="AP111" s="55">
        <f>(AD111- AVERAGE(AD$41:AD111))/_xlfn.STDEV.S(AD$41:AD111)</f>
        <v>-1.2321917368992013</v>
      </c>
      <c r="AQ111" s="55">
        <f>(AE111- AVERAGE(AE$41:AE111))/_xlfn.STDEV.S(AE$41:AE111)</f>
        <v>-0.31359553887488212</v>
      </c>
      <c r="AR111" s="36">
        <f>(AF111- AVERAGE(AF$41:AF111))/_xlfn.STDEV.S(AF$41:AF111)</f>
        <v>-1.0000326616205644</v>
      </c>
      <c r="AS111" s="36">
        <f>(AG111- AVERAGE(AG$41:AG111))/_xlfn.STDEV.S(AG$41:AG111)</f>
        <v>0.57339736828096</v>
      </c>
      <c r="AT111" s="36">
        <f>(AH111- AVERAGE(AH$41:AH111))/_xlfn.STDEV.S(AH$41:AH111)</f>
        <v>0.32970280500037802</v>
      </c>
      <c r="AU111" s="36">
        <f>(AI111- AVERAGE(AI$41:AI111))/_xlfn.STDEV.S(AI$41:AI111)</f>
        <v>-0.41760266399277768</v>
      </c>
      <c r="AV111" s="36"/>
      <c r="AW111" s="36">
        <f t="shared" si="245"/>
        <v>-0.52290687214446063</v>
      </c>
      <c r="AX111" s="36">
        <f t="shared" si="246"/>
        <v>-1.9509500173969851E-2</v>
      </c>
      <c r="AY111" s="36">
        <f t="shared" si="247"/>
        <v>-0.37927348809830735</v>
      </c>
      <c r="AZ111" s="36">
        <f t="shared" si="248"/>
        <v>-1.0482496169532756</v>
      </c>
      <c r="BA111" s="36">
        <f t="shared" si="249"/>
        <v>-1.2321917368992013</v>
      </c>
      <c r="BB111" s="36">
        <f t="shared" si="250"/>
        <v>-0.31359553887488212</v>
      </c>
      <c r="BC111" s="36">
        <f t="shared" si="251"/>
        <v>-1.0000326616205644</v>
      </c>
      <c r="BD111" s="36">
        <f t="shared" si="252"/>
        <v>0.57339736828096</v>
      </c>
      <c r="BE111" s="36">
        <f t="shared" si="160"/>
        <v>0.32970280500037802</v>
      </c>
      <c r="BF111" s="36">
        <f t="shared" si="161"/>
        <v>-0.41760266399277768</v>
      </c>
      <c r="BG111" s="36"/>
      <c r="BH111" s="41">
        <f t="shared" si="162"/>
        <v>-0.39843807604554249</v>
      </c>
      <c r="BI111" s="41">
        <f t="shared" si="163"/>
        <v>0.39843807604554249</v>
      </c>
      <c r="BJ111" s="41" t="str">
        <f>IF(COUNT(BI$76:BI110)&lt;60,"",MEDIAN(BI$76:BI110))</f>
        <v/>
      </c>
      <c r="BK111" s="41">
        <f t="shared" si="164"/>
        <v>0</v>
      </c>
      <c r="BL111" s="41">
        <f t="shared" si="165"/>
        <v>0</v>
      </c>
      <c r="BM111" s="41">
        <f t="shared" si="193"/>
        <v>0</v>
      </c>
      <c r="BN111" s="41"/>
      <c r="BO111" s="32">
        <f>+_xlfn.XLOOKUP(B111,Indice!B:B,Indice!AI:AI,"NOOOOOO",-1)</f>
        <v>0.5119261810932686</v>
      </c>
      <c r="BP111" s="32">
        <f t="shared" si="166"/>
        <v>-0.6695748418894214</v>
      </c>
      <c r="BQ111" s="57">
        <f t="shared" si="170"/>
        <v>7.621990147435076E-2</v>
      </c>
      <c r="BR111" s="56"/>
    </row>
    <row r="112" spans="1:70">
      <c r="A112" s="32">
        <f t="shared" si="131"/>
        <v>2013</v>
      </c>
      <c r="B112" s="42">
        <v>41305</v>
      </c>
      <c r="C112" s="38">
        <v>5383</v>
      </c>
      <c r="D112" s="35">
        <f t="shared" si="176"/>
        <v>-0.29635117614372763</v>
      </c>
      <c r="E112" s="38">
        <v>5358</v>
      </c>
      <c r="F112" s="35">
        <v>593.91999999999996</v>
      </c>
      <c r="G112" s="39">
        <f t="shared" si="171"/>
        <v>0.24908405172413794</v>
      </c>
      <c r="H112" s="32">
        <v>0.2</v>
      </c>
      <c r="I112" s="32">
        <v>-0.3</v>
      </c>
      <c r="J112" s="52">
        <v>22.050338702612354</v>
      </c>
      <c r="K112" s="32">
        <v>533.68600000000004</v>
      </c>
      <c r="L112" s="32">
        <f t="shared" si="149"/>
        <v>-4.1648185692044422</v>
      </c>
      <c r="M112" s="32">
        <v>103.524</v>
      </c>
      <c r="N112" s="32">
        <f t="shared" ref="N112" si="257">(M112/M100-1)*100</f>
        <v>-8.1598978016713666</v>
      </c>
      <c r="O112" s="32">
        <v>340940</v>
      </c>
      <c r="P112" s="32">
        <f t="shared" ref="P112" si="258">(O112/O100-1)*100</f>
        <v>8.8045035758622205</v>
      </c>
      <c r="Q112" s="32">
        <f>+'crack spread y Brent_WTI'!D316*100</f>
        <v>23.357693224243391</v>
      </c>
      <c r="R112" s="32">
        <v>0.6</v>
      </c>
      <c r="S112" s="32">
        <f t="shared" si="169"/>
        <v>2.8599999999999994</v>
      </c>
      <c r="T112" s="32">
        <v>3.339</v>
      </c>
      <c r="U112" s="32">
        <f t="shared" si="210"/>
        <v>33.39992009588493</v>
      </c>
      <c r="V112" s="32">
        <v>115.55</v>
      </c>
      <c r="W112" s="32">
        <f t="shared" si="210"/>
        <v>4.1178590737069642</v>
      </c>
      <c r="X112" s="43" t="s">
        <v>33</v>
      </c>
      <c r="Z112" s="36">
        <f t="shared" si="229"/>
        <v>-2.1209194608786488</v>
      </c>
      <c r="AA112" s="36">
        <f t="shared" si="230"/>
        <v>-2.7266666666666661</v>
      </c>
      <c r="AB112" s="36">
        <f t="shared" si="231"/>
        <v>-2.526666666666666</v>
      </c>
      <c r="AC112" s="36">
        <v>-10.223876391103371</v>
      </c>
      <c r="AD112" s="36">
        <f t="shared" si="232"/>
        <v>-7.5442433869846868</v>
      </c>
      <c r="AE112" s="35">
        <f>+AVERAGE(N110:N112)*AVERAGE($G$15:G112)</f>
        <v>-2.5952010520182012</v>
      </c>
      <c r="AF112" s="35">
        <f t="shared" si="233"/>
        <v>-9.0929536233780013</v>
      </c>
      <c r="AG112" s="35">
        <f t="shared" si="234"/>
        <v>72.350357186761855</v>
      </c>
      <c r="AH112" s="35">
        <f t="shared" si="237"/>
        <v>15.273617729528786</v>
      </c>
      <c r="AI112" s="35">
        <f t="shared" si="238"/>
        <v>2.7446405782457788</v>
      </c>
      <c r="AJ112" s="35"/>
      <c r="AL112" s="55">
        <f>(Z112- AVERAGE(Z$41:Z112))/_xlfn.STDEV.S(Z$41:Z112)</f>
        <v>-0.3956790643605646</v>
      </c>
      <c r="AM112" s="55">
        <f>(AA112- AVERAGE(AA$41:AA112))/_xlfn.STDEV.S(AA$41:AA112)</f>
        <v>-6.5956147083663083E-2</v>
      </c>
      <c r="AN112" s="55">
        <f>(AB112- AVERAGE(AB$41:AB112))/_xlfn.STDEV.S(AB$41:AB112)</f>
        <v>-0.41826342006756401</v>
      </c>
      <c r="AO112" s="55">
        <f>(AC112- AVERAGE(AC$41:AC112))/_xlfn.STDEV.S(AC$41:AC112)</f>
        <v>-1.045325938993781</v>
      </c>
      <c r="AP112" s="55">
        <f>(AD112- AVERAGE(AD$41:AD112))/_xlfn.STDEV.S(AD$41:AD112)</f>
        <v>-0.96450049690708162</v>
      </c>
      <c r="AQ112" s="55">
        <f>(AE112- AVERAGE(AE$41:AE112))/_xlfn.STDEV.S(AE$41:AE112)</f>
        <v>-0.12482060238902402</v>
      </c>
      <c r="AR112" s="36">
        <f>(AF112- AVERAGE(AF$41:AF112))/_xlfn.STDEV.S(AF$41:AF112)</f>
        <v>-0.97393876487641651</v>
      </c>
      <c r="AS112" s="36">
        <f>(AG112- AVERAGE(AG$41:AG112))/_xlfn.STDEV.S(AG$41:AG112)</f>
        <v>0.51663232630387546</v>
      </c>
      <c r="AT112" s="36">
        <f>(AH112- AVERAGE(AH$41:AH112))/_xlfn.STDEV.S(AH$41:AH112)</f>
        <v>0.7572455826812613</v>
      </c>
      <c r="AU112" s="36">
        <f>(AI112- AVERAGE(AI$41:AI112))/_xlfn.STDEV.S(AI$41:AI112)</f>
        <v>-0.36946648889836309</v>
      </c>
      <c r="AV112" s="36"/>
      <c r="AW112" s="36">
        <f t="shared" si="245"/>
        <v>-0.3956790643605646</v>
      </c>
      <c r="AX112" s="36">
        <f t="shared" si="246"/>
        <v>-6.5956147083663083E-2</v>
      </c>
      <c r="AY112" s="36">
        <f t="shared" si="247"/>
        <v>-0.41826342006756401</v>
      </c>
      <c r="AZ112" s="36">
        <f t="shared" si="248"/>
        <v>-1.045325938993781</v>
      </c>
      <c r="BA112" s="36">
        <f t="shared" si="249"/>
        <v>-0.96450049690708162</v>
      </c>
      <c r="BB112" s="36">
        <f t="shared" si="250"/>
        <v>-0.12482060238902402</v>
      </c>
      <c r="BC112" s="36">
        <f t="shared" si="251"/>
        <v>-0.97393876487641651</v>
      </c>
      <c r="BD112" s="36">
        <f t="shared" si="252"/>
        <v>0.51663232630387546</v>
      </c>
      <c r="BE112" s="36">
        <f t="shared" si="160"/>
        <v>0.7572455826812613</v>
      </c>
      <c r="BF112" s="36">
        <f t="shared" si="161"/>
        <v>-0.36946648889836309</v>
      </c>
      <c r="BG112" s="36"/>
      <c r="BH112" s="41">
        <f t="shared" si="162"/>
        <v>-0.38257277662946387</v>
      </c>
      <c r="BI112" s="41">
        <f t="shared" si="163"/>
        <v>0.38257277662946387</v>
      </c>
      <c r="BJ112" s="41" t="str">
        <f>IF(COUNT(BI$76:BI111)&lt;60,"",MEDIAN(BI$76:BI111))</f>
        <v/>
      </c>
      <c r="BK112" s="41">
        <f t="shared" si="164"/>
        <v>0</v>
      </c>
      <c r="BL112" s="41">
        <f t="shared" si="165"/>
        <v>0</v>
      </c>
      <c r="BM112" s="41">
        <f t="shared" si="193"/>
        <v>0</v>
      </c>
      <c r="BN112" s="41"/>
      <c r="BO112" s="32">
        <f>+_xlfn.XLOOKUP(B112,Indice!B:B,Indice!AI:AI,"NOOOOOO",-1)</f>
        <v>0.5231977475101296</v>
      </c>
      <c r="BP112" s="32">
        <f t="shared" si="166"/>
        <v>-0.64779578406605776</v>
      </c>
      <c r="BQ112" s="57">
        <f t="shared" si="170"/>
        <v>2.1779057823363646E-2</v>
      </c>
      <c r="BR112" s="56"/>
    </row>
    <row r="113" spans="1:70">
      <c r="A113" s="32">
        <f t="shared" si="131"/>
        <v>2013</v>
      </c>
      <c r="B113" s="42">
        <v>41333</v>
      </c>
      <c r="C113" s="38">
        <v>4906</v>
      </c>
      <c r="D113" s="35">
        <f t="shared" si="176"/>
        <v>-18.301415487094086</v>
      </c>
      <c r="E113" s="38">
        <v>5175</v>
      </c>
      <c r="F113" s="35">
        <v>593.91999999999996</v>
      </c>
      <c r="G113" s="39">
        <f t="shared" si="171"/>
        <v>0.24799131196120688</v>
      </c>
      <c r="H113" s="32">
        <v>0.3</v>
      </c>
      <c r="I113" s="32">
        <v>-1.4</v>
      </c>
      <c r="J113" s="52">
        <v>23.406917196409367</v>
      </c>
      <c r="K113" s="32">
        <v>533.77200000000005</v>
      </c>
      <c r="L113" s="32">
        <f t="shared" si="149"/>
        <v>-4.1095988847530185</v>
      </c>
      <c r="M113" s="32">
        <v>103.17400000000001</v>
      </c>
      <c r="N113" s="32">
        <f t="shared" ref="N113" si="259">(M113/M101-1)*100</f>
        <v>-9.4043061360682749</v>
      </c>
      <c r="O113" s="32">
        <v>349107</v>
      </c>
      <c r="P113" s="32">
        <f t="shared" ref="P113" si="260">(O113/O101-1)*100</f>
        <v>9.3474366041896406</v>
      </c>
      <c r="Q113" s="32">
        <f>+'crack spread y Brent_WTI'!D317*100</f>
        <v>25.877162749017725</v>
      </c>
      <c r="R113" s="32">
        <v>0.6</v>
      </c>
      <c r="S113" s="32">
        <f t="shared" si="169"/>
        <v>2.714999999999999</v>
      </c>
      <c r="T113" s="32">
        <v>3.4860000000000002</v>
      </c>
      <c r="U113" s="32">
        <f t="shared" si="210"/>
        <v>33.256880733944946</v>
      </c>
      <c r="V113" s="32">
        <v>111.38</v>
      </c>
      <c r="W113" s="32">
        <f t="shared" si="210"/>
        <v>-9.1961519647806966</v>
      </c>
      <c r="X113" s="43" t="s">
        <v>33</v>
      </c>
      <c r="Z113" s="36">
        <f t="shared" si="229"/>
        <v>-8.877253757182455</v>
      </c>
      <c r="AA113" s="36">
        <f t="shared" si="230"/>
        <v>-2.4816666666666656</v>
      </c>
      <c r="AB113" s="36">
        <f t="shared" si="231"/>
        <v>-3.2816666666666654</v>
      </c>
      <c r="AC113" s="36">
        <v>-10.008809356290925</v>
      </c>
      <c r="AD113" s="36">
        <f t="shared" si="232"/>
        <v>-5.2851251059234903</v>
      </c>
      <c r="AE113" s="35">
        <f>+AVERAGE(N111:N113)*AVERAGE($G$15:G113)</f>
        <v>-2.4414444335050889</v>
      </c>
      <c r="AF113" s="35">
        <f t="shared" si="233"/>
        <v>-8.7639145935333236</v>
      </c>
      <c r="AG113" s="35">
        <f t="shared" si="234"/>
        <v>39.976591789165518</v>
      </c>
      <c r="AH113" s="35">
        <f t="shared" si="237"/>
        <v>26.255958255867238</v>
      </c>
      <c r="AI113" s="35">
        <f t="shared" si="238"/>
        <v>-0.53488263066833552</v>
      </c>
      <c r="AJ113" s="35"/>
      <c r="AL113" s="55">
        <f>(Z113- AVERAGE(Z$41:Z113))/_xlfn.STDEV.S(Z$41:Z113)</f>
        <v>-0.72603734390548191</v>
      </c>
      <c r="AM113" s="55">
        <f>(AA113- AVERAGE(AA$41:AA113))/_xlfn.STDEV.S(AA$41:AA113)</f>
        <v>-2.5642954389575513E-2</v>
      </c>
      <c r="AN113" s="55">
        <f>(AB113- AVERAGE(AB$41:AB113))/_xlfn.STDEV.S(AB$41:AB113)</f>
        <v>-0.58387674325456018</v>
      </c>
      <c r="AO113" s="55">
        <f>(AC113- AVERAGE(AC$41:AC113))/_xlfn.STDEV.S(AC$41:AC113)</f>
        <v>-0.99161382632674688</v>
      </c>
      <c r="AP113" s="55">
        <f>(AD113- AVERAGE(AD$41:AD113))/_xlfn.STDEV.S(AD$41:AD113)</f>
        <v>-0.50895121162810297</v>
      </c>
      <c r="AQ113" s="55">
        <f>(AE113- AVERAGE(AE$41:AE113))/_xlfn.STDEV.S(AE$41:AE113)</f>
        <v>-6.3814800798778631E-2</v>
      </c>
      <c r="AR113" s="36">
        <f>(AF113- AVERAGE(AF$41:AF113))/_xlfn.STDEV.S(AF$41:AF113)</f>
        <v>-0.92036178733441831</v>
      </c>
      <c r="AS113" s="36">
        <f>(AG113- AVERAGE(AG$41:AG113))/_xlfn.STDEV.S(AG$41:AG113)</f>
        <v>4.0653254257367433E-2</v>
      </c>
      <c r="AT113" s="36">
        <f>(AH113- AVERAGE(AH$41:AH113))/_xlfn.STDEV.S(AH$41:AH113)</f>
        <v>1.1042560803068078</v>
      </c>
      <c r="AU113" s="36">
        <f>(AI113- AVERAGE(AI$41:AI113))/_xlfn.STDEV.S(AI$41:AI113)</f>
        <v>-0.4569651723855559</v>
      </c>
      <c r="AV113" s="36"/>
      <c r="AW113" s="36">
        <f t="shared" si="245"/>
        <v>-0.72603734390548191</v>
      </c>
      <c r="AX113" s="36">
        <f t="shared" si="246"/>
        <v>-2.5642954389575513E-2</v>
      </c>
      <c r="AY113" s="36">
        <f t="shared" si="247"/>
        <v>-0.58387674325456018</v>
      </c>
      <c r="AZ113" s="36">
        <f t="shared" si="248"/>
        <v>-0.99161382632674688</v>
      </c>
      <c r="BA113" s="36">
        <f t="shared" si="249"/>
        <v>-0.50895121162810297</v>
      </c>
      <c r="BB113" s="36">
        <f t="shared" si="250"/>
        <v>-6.3814800798778631E-2</v>
      </c>
      <c r="BC113" s="36">
        <f t="shared" si="251"/>
        <v>-0.92036178733441831</v>
      </c>
      <c r="BD113" s="36">
        <f t="shared" si="252"/>
        <v>4.0653254257367433E-2</v>
      </c>
      <c r="BE113" s="36">
        <f t="shared" si="160"/>
        <v>1.1042560803068078</v>
      </c>
      <c r="BF113" s="36">
        <f t="shared" si="161"/>
        <v>-0.4569651723855559</v>
      </c>
      <c r="BG113" s="36"/>
      <c r="BH113" s="41">
        <f t="shared" si="162"/>
        <v>-0.48295819200682943</v>
      </c>
      <c r="BI113" s="41">
        <f t="shared" si="163"/>
        <v>0.48295819200682943</v>
      </c>
      <c r="BJ113" s="41" t="str">
        <f>IF(COUNT(BI$76:BI112)&lt;60,"",MEDIAN(BI$76:BI112))</f>
        <v/>
      </c>
      <c r="BK113" s="41">
        <f t="shared" si="164"/>
        <v>0</v>
      </c>
      <c r="BL113" s="41">
        <f t="shared" si="165"/>
        <v>0</v>
      </c>
      <c r="BM113" s="41">
        <f t="shared" si="193"/>
        <v>0</v>
      </c>
      <c r="BN113" s="41"/>
      <c r="BO113" s="32">
        <f>+_xlfn.XLOOKUP(B113,Indice!B:B,Indice!AI:AI,"NOOOOOO",-1)</f>
        <v>0.54529447141942844</v>
      </c>
      <c r="BP113" s="32">
        <f t="shared" si="166"/>
        <v>-0.60642931570516934</v>
      </c>
      <c r="BQ113" s="57">
        <f t="shared" si="170"/>
        <v>4.136646836088842E-2</v>
      </c>
      <c r="BR113" s="56"/>
    </row>
    <row r="114" spans="1:70">
      <c r="A114" s="32">
        <f t="shared" si="131"/>
        <v>2013</v>
      </c>
      <c r="B114" s="42">
        <v>41364</v>
      </c>
      <c r="C114" s="38">
        <v>6160</v>
      </c>
      <c r="D114" s="35">
        <f t="shared" si="176"/>
        <v>-0.64516129032258229</v>
      </c>
      <c r="E114" s="38">
        <v>5619</v>
      </c>
      <c r="F114" s="35">
        <v>576.42999999999995</v>
      </c>
      <c r="G114" s="39">
        <f t="shared" si="171"/>
        <v>0.25626528806620058</v>
      </c>
      <c r="H114" s="32">
        <v>1.3</v>
      </c>
      <c r="I114" s="32">
        <v>2</v>
      </c>
      <c r="J114" s="52">
        <v>22.222509016454524</v>
      </c>
      <c r="K114" s="32">
        <v>535.72299999999996</v>
      </c>
      <c r="L114" s="32">
        <f t="shared" si="149"/>
        <v>-4.1835833121689037</v>
      </c>
      <c r="M114" s="32">
        <v>101.872</v>
      </c>
      <c r="N114" s="32">
        <f t="shared" ref="N114" si="261">(M114/M102-1)*100</f>
        <v>-5.9978592256302417</v>
      </c>
      <c r="O114" s="32">
        <v>360116</v>
      </c>
      <c r="P114" s="32">
        <f t="shared" ref="P114" si="262">(O114/O102-1)*100</f>
        <v>6.9193108301094597</v>
      </c>
      <c r="Q114" s="32">
        <f>+'crack spread y Brent_WTI'!D318*100</f>
        <v>-4.3044603977874569</v>
      </c>
      <c r="R114" s="32">
        <v>0.7</v>
      </c>
      <c r="S114" s="32">
        <f t="shared" si="169"/>
        <v>2.6116666666666659</v>
      </c>
      <c r="T114" s="32">
        <v>4.024</v>
      </c>
      <c r="U114" s="32">
        <f t="shared" si="210"/>
        <v>89.275634995296343</v>
      </c>
      <c r="V114" s="32">
        <v>110.02</v>
      </c>
      <c r="W114" s="32">
        <f t="shared" si="210"/>
        <v>-10.465494791666663</v>
      </c>
      <c r="X114" s="43" t="s">
        <v>33</v>
      </c>
      <c r="Z114" s="36">
        <f t="shared" si="229"/>
        <v>-9.0259759845201319</v>
      </c>
      <c r="AA114" s="36">
        <f t="shared" si="230"/>
        <v>-2.0116666666666658</v>
      </c>
      <c r="AB114" s="36">
        <f t="shared" si="231"/>
        <v>-2.5116666666666658</v>
      </c>
      <c r="AC114" s="36">
        <v>-9.7671327595345865</v>
      </c>
      <c r="AD114" s="36">
        <f t="shared" si="232"/>
        <v>-4.1526669220421217</v>
      </c>
      <c r="AE114" s="35">
        <f>+AVERAGE(N112:N114)*AVERAGE($G$15:G114)</f>
        <v>-2.4029073224711905</v>
      </c>
      <c r="AF114" s="35">
        <f t="shared" si="233"/>
        <v>-8.3570836700537736</v>
      </c>
      <c r="AG114" s="35">
        <f t="shared" si="234"/>
        <v>14.976798525157887</v>
      </c>
      <c r="AH114" s="35">
        <f t="shared" si="237"/>
        <v>51.977478608375407</v>
      </c>
      <c r="AI114" s="35">
        <f t="shared" si="238"/>
        <v>-5.1812625609134644</v>
      </c>
      <c r="AJ114" s="35"/>
      <c r="AL114" s="55">
        <f>(Z114- AVERAGE(Z$41:Z114))/_xlfn.STDEV.S(Z$41:Z114)</f>
        <v>-0.72592743298400719</v>
      </c>
      <c r="AM114" s="55">
        <f>(AA114- AVERAGE(AA$41:AA114))/_xlfn.STDEV.S(AA$41:AA114)</f>
        <v>5.1548705077994084E-2</v>
      </c>
      <c r="AN114" s="55">
        <f>(AB114- AVERAGE(AB$41:AB114))/_xlfn.STDEV.S(AB$41:AB114)</f>
        <v>-0.40546759654096926</v>
      </c>
      <c r="AO114" s="55">
        <f>(AC114- AVERAGE(AC$41:AC114))/_xlfn.STDEV.S(AC$41:AC114)</f>
        <v>-0.9346559649607894</v>
      </c>
      <c r="AP114" s="55">
        <f>(AD114- AVERAGE(AD$41:AD114))/_xlfn.STDEV.S(AD$41:AD114)</f>
        <v>-0.27959626610777982</v>
      </c>
      <c r="AQ114" s="55">
        <f>(AE114- AVERAGE(AE$41:AE114))/_xlfn.STDEV.S(AE$41:AE114)</f>
        <v>-4.8202725502515302E-2</v>
      </c>
      <c r="AR114" s="36">
        <f>(AF114- AVERAGE(AF$41:AF114))/_xlfn.STDEV.S(AF$41:AF114)</f>
        <v>-0.85849063758392408</v>
      </c>
      <c r="AS114" s="36">
        <f>(AG114- AVERAGE(AG$41:AG114))/_xlfn.STDEV.S(AG$41:AG114)</f>
        <v>-0.32682384599733549</v>
      </c>
      <c r="AT114" s="36">
        <f>(AH114- AVERAGE(AH$41:AH114))/_xlfn.STDEV.S(AH$41:AH114)</f>
        <v>1.8937837968242732</v>
      </c>
      <c r="AU114" s="36">
        <f>(AI114- AVERAGE(AI$41:AI114))/_xlfn.STDEV.S(AI$41:AI114)</f>
        <v>-0.58172930028710157</v>
      </c>
      <c r="AV114" s="36"/>
      <c r="AW114" s="36">
        <f t="shared" si="245"/>
        <v>-0.72592743298400719</v>
      </c>
      <c r="AX114" s="36">
        <f t="shared" si="246"/>
        <v>5.1548705077994084E-2</v>
      </c>
      <c r="AY114" s="36">
        <f t="shared" si="247"/>
        <v>-0.40546759654096926</v>
      </c>
      <c r="AZ114" s="36">
        <f t="shared" si="248"/>
        <v>-0.9346559649607894</v>
      </c>
      <c r="BA114" s="36">
        <f t="shared" si="249"/>
        <v>-0.27959626610777982</v>
      </c>
      <c r="BB114" s="36">
        <f t="shared" si="250"/>
        <v>-4.8202725502515302E-2</v>
      </c>
      <c r="BC114" s="36">
        <f t="shared" si="251"/>
        <v>-0.85849063758392408</v>
      </c>
      <c r="BD114" s="36">
        <f t="shared" si="252"/>
        <v>-0.32682384599733549</v>
      </c>
      <c r="BE114" s="36">
        <f t="shared" si="160"/>
        <v>1.8937837968242732</v>
      </c>
      <c r="BF114" s="36">
        <f t="shared" si="161"/>
        <v>-0.58172930028710157</v>
      </c>
      <c r="BG114" s="36"/>
      <c r="BH114" s="41">
        <f t="shared" si="162"/>
        <v>-0.36614572126915235</v>
      </c>
      <c r="BI114" s="41">
        <f t="shared" si="163"/>
        <v>0.36614572126915235</v>
      </c>
      <c r="BJ114" s="41" t="str">
        <f>IF(COUNT(BI$76:BI113)&lt;60,"",MEDIAN(BI$76:BI113))</f>
        <v/>
      </c>
      <c r="BK114" s="41">
        <f t="shared" si="164"/>
        <v>0</v>
      </c>
      <c r="BL114" s="41">
        <f t="shared" si="165"/>
        <v>0</v>
      </c>
      <c r="BM114" s="41">
        <f t="shared" si="193"/>
        <v>0</v>
      </c>
      <c r="BN114" s="41"/>
      <c r="BO114" s="32">
        <f>+_xlfn.XLOOKUP(B114,Indice!B:B,Indice!AI:AI,"NOOOOOO",-1)</f>
        <v>0.54038946210052807</v>
      </c>
      <c r="BP114" s="32">
        <f t="shared" si="166"/>
        <v>-0.61546517327029526</v>
      </c>
      <c r="BQ114" s="57">
        <f t="shared" si="170"/>
        <v>-9.0358575651259265E-3</v>
      </c>
      <c r="BR114" s="56"/>
    </row>
    <row r="115" spans="1:70">
      <c r="A115" s="32">
        <f t="shared" si="131"/>
        <v>2013</v>
      </c>
      <c r="B115" s="42">
        <v>41394</v>
      </c>
      <c r="C115" s="38">
        <v>6895</v>
      </c>
      <c r="D115" s="35">
        <f t="shared" si="176"/>
        <v>2.6805658972449686</v>
      </c>
      <c r="E115" s="38">
        <v>6193</v>
      </c>
      <c r="F115" s="35">
        <v>576.42999999999995</v>
      </c>
      <c r="G115" s="39">
        <f t="shared" si="171"/>
        <v>0.25904619815068614</v>
      </c>
      <c r="H115" s="32">
        <v>7.2</v>
      </c>
      <c r="I115" s="32">
        <v>4.3</v>
      </c>
      <c r="J115" s="52">
        <v>21.743762919914577</v>
      </c>
      <c r="K115" s="32">
        <v>531.69899999999996</v>
      </c>
      <c r="L115" s="32">
        <f t="shared" si="149"/>
        <v>-3.83572644224075</v>
      </c>
      <c r="M115" s="32">
        <v>102.348</v>
      </c>
      <c r="N115" s="32">
        <f t="shared" ref="N115" si="263">(M115/M103-1)*100</f>
        <v>-3.5099131713663523</v>
      </c>
      <c r="O115" s="32">
        <v>366408</v>
      </c>
      <c r="P115" s="32">
        <f t="shared" ref="P115" si="264">(O115/O103-1)*100</f>
        <v>4.6727476853372751</v>
      </c>
      <c r="Q115" s="32">
        <f>+'crack spread y Brent_WTI'!D319*100</f>
        <v>-9.0006618133686267</v>
      </c>
      <c r="R115" s="32">
        <v>0.7</v>
      </c>
      <c r="S115" s="32">
        <f t="shared" si="169"/>
        <v>2.5083333333333324</v>
      </c>
      <c r="T115" s="32">
        <v>4.343</v>
      </c>
      <c r="U115" s="32">
        <f t="shared" si="210"/>
        <v>90.065645514223178</v>
      </c>
      <c r="V115" s="32">
        <v>102.37</v>
      </c>
      <c r="W115" s="32">
        <f t="shared" si="210"/>
        <v>-14.313216707123122</v>
      </c>
      <c r="X115" s="43" t="s">
        <v>33</v>
      </c>
      <c r="Z115" s="36">
        <f t="shared" si="229"/>
        <v>-7.9303369600572324</v>
      </c>
      <c r="AA115" s="36">
        <f t="shared" si="230"/>
        <v>0.42500000000000115</v>
      </c>
      <c r="AB115" s="36">
        <f t="shared" si="231"/>
        <v>-0.87499999999999889</v>
      </c>
      <c r="AC115" s="36">
        <v>-9.8924605376305159</v>
      </c>
      <c r="AD115" s="36">
        <f t="shared" si="232"/>
        <v>-4.0429695463875577</v>
      </c>
      <c r="AE115" s="35">
        <f>+AVERAGE(N113:N115)*AVERAGE($G$15:G115)</f>
        <v>-1.9257650824749377</v>
      </c>
      <c r="AF115" s="35">
        <f t="shared" si="233"/>
        <v>-6.9798317065454576</v>
      </c>
      <c r="AG115" s="35">
        <f t="shared" si="234"/>
        <v>4.1906801792872139</v>
      </c>
      <c r="AH115" s="35">
        <f t="shared" si="237"/>
        <v>70.866053747821482</v>
      </c>
      <c r="AI115" s="35">
        <f t="shared" si="238"/>
        <v>-11.324954487856829</v>
      </c>
      <c r="AJ115" s="35"/>
      <c r="AL115" s="55">
        <f>(Z115- AVERAGE(Z$41:Z115))/_xlfn.STDEV.S(Z$41:Z115)</f>
        <v>-0.66430953497866441</v>
      </c>
      <c r="AM115" s="55">
        <f>(AA115- AVERAGE(AA$41:AA115))/_xlfn.STDEV.S(AA$41:AA115)</f>
        <v>0.45267193611726758</v>
      </c>
      <c r="AN115" s="55">
        <f>(AB115- AVERAGE(AB$41:AB115))/_xlfn.STDEV.S(AB$41:AB115)</f>
        <v>-3.0692103260491595E-2</v>
      </c>
      <c r="AO115" s="55">
        <f>(AC115- AVERAGE(AC$41:AC115))/_xlfn.STDEV.S(AC$41:AC115)</f>
        <v>-0.94579347348899667</v>
      </c>
      <c r="AP115" s="55">
        <f>(AD115- AVERAGE(AD$41:AD115))/_xlfn.STDEV.S(AD$41:AD115)</f>
        <v>-0.25562309730387306</v>
      </c>
      <c r="AQ115" s="55">
        <f>(AE115- AVERAGE(AE$41:AE115))/_xlfn.STDEV.S(AE$41:AE115)</f>
        <v>0.14141693891682128</v>
      </c>
      <c r="AR115" s="36">
        <f>(AF115- AVERAGE(AF$41:AF115))/_xlfn.STDEV.S(AF$41:AF115)</f>
        <v>-0.67674018185026463</v>
      </c>
      <c r="AS115" s="36">
        <f>(AG115- AVERAGE(AG$41:AG115))/_xlfn.STDEV.S(AG$41:AG115)</f>
        <v>-0.48341950531831751</v>
      </c>
      <c r="AT115" s="36">
        <f>(AH115- AVERAGE(AH$41:AH115))/_xlfn.STDEV.S(AH$41:AH115)</f>
        <v>2.3915031868950578</v>
      </c>
      <c r="AU115" s="36">
        <f>(AI115- AVERAGE(AI$41:AI115))/_xlfn.STDEV.S(AI$41:AI115)</f>
        <v>-0.74664052419920579</v>
      </c>
      <c r="AV115" s="36"/>
      <c r="AW115" s="36">
        <f t="shared" si="245"/>
        <v>-0.66430953497866441</v>
      </c>
      <c r="AX115" s="36">
        <f t="shared" si="246"/>
        <v>0.45267193611726758</v>
      </c>
      <c r="AY115" s="36">
        <f t="shared" si="247"/>
        <v>-3.0692103260491595E-2</v>
      </c>
      <c r="AZ115" s="36">
        <f t="shared" si="248"/>
        <v>-0.94579347348899667</v>
      </c>
      <c r="BA115" s="36">
        <f t="shared" si="249"/>
        <v>-0.25562309730387306</v>
      </c>
      <c r="BB115" s="36">
        <f t="shared" si="250"/>
        <v>0.14141693891682128</v>
      </c>
      <c r="BC115" s="36">
        <f t="shared" si="251"/>
        <v>-0.67674018185026463</v>
      </c>
      <c r="BD115" s="36">
        <f t="shared" si="252"/>
        <v>-0.48341950531831751</v>
      </c>
      <c r="BE115" s="36">
        <f t="shared" si="160"/>
        <v>2.3915031868950578</v>
      </c>
      <c r="BF115" s="36">
        <f t="shared" si="161"/>
        <v>-0.74664052419920579</v>
      </c>
      <c r="BG115" s="36"/>
      <c r="BH115" s="41">
        <f t="shared" si="162"/>
        <v>-0.36952130131109528</v>
      </c>
      <c r="BI115" s="41">
        <f t="shared" si="163"/>
        <v>0.36952130131109528</v>
      </c>
      <c r="BJ115" s="41" t="str">
        <f>IF(COUNT(BI$76:BI114)&lt;60,"",MEDIAN(BI$76:BI114))</f>
        <v/>
      </c>
      <c r="BK115" s="41">
        <f t="shared" si="164"/>
        <v>0</v>
      </c>
      <c r="BL115" s="41">
        <f t="shared" si="165"/>
        <v>0</v>
      </c>
      <c r="BM115" s="41">
        <f t="shared" si="193"/>
        <v>0</v>
      </c>
      <c r="BN115" s="41"/>
      <c r="BO115" s="32">
        <f>+_xlfn.XLOOKUP(B115,Indice!B:B,Indice!AI:AI,"NOOOOOO",-1)</f>
        <v>0.47169553167062384</v>
      </c>
      <c r="BP115" s="32">
        <f t="shared" si="166"/>
        <v>-0.75142156155717466</v>
      </c>
      <c r="BQ115" s="57">
        <f t="shared" si="170"/>
        <v>-0.13595638828687939</v>
      </c>
      <c r="BR115" s="56"/>
    </row>
    <row r="116" spans="1:70">
      <c r="A116" s="32">
        <f t="shared" si="131"/>
        <v>2013</v>
      </c>
      <c r="B116" s="42">
        <v>41425</v>
      </c>
      <c r="C116" s="38">
        <v>8393</v>
      </c>
      <c r="D116" s="35">
        <f t="shared" si="176"/>
        <v>18.528456432707241</v>
      </c>
      <c r="E116" s="38">
        <v>7028</v>
      </c>
      <c r="F116" s="35">
        <v>576.42999999999995</v>
      </c>
      <c r="G116" s="39">
        <f t="shared" si="171"/>
        <v>0.26312822025224225</v>
      </c>
      <c r="H116" s="32">
        <v>6.7</v>
      </c>
      <c r="I116" s="32">
        <v>4.5</v>
      </c>
      <c r="J116" s="52">
        <v>21.746845476888776</v>
      </c>
      <c r="K116" s="32">
        <v>541.30700000000002</v>
      </c>
      <c r="L116" s="32">
        <f t="shared" si="149"/>
        <v>-2.927906117632717</v>
      </c>
      <c r="M116" s="32">
        <v>99.201999999999998</v>
      </c>
      <c r="N116" s="32">
        <f t="shared" ref="N116" si="265">(M116/M104-1)*100</f>
        <v>-1.0434123374032489</v>
      </c>
      <c r="O116" s="32">
        <v>362550</v>
      </c>
      <c r="P116" s="32">
        <f t="shared" ref="P116" si="266">(O116/O104-1)*100</f>
        <v>0.55080374080607175</v>
      </c>
      <c r="Q116" s="32">
        <f>+'crack spread y Brent_WTI'!D320*100</f>
        <v>-12.497277676951002</v>
      </c>
      <c r="R116" s="32">
        <v>0.7</v>
      </c>
      <c r="S116" s="32">
        <f t="shared" si="169"/>
        <v>2.4049999999999989</v>
      </c>
      <c r="T116" s="32">
        <v>3.984</v>
      </c>
      <c r="U116" s="32">
        <f t="shared" si="210"/>
        <v>64.492155243600322</v>
      </c>
      <c r="V116" s="32">
        <v>100.39</v>
      </c>
      <c r="W116" s="32">
        <f t="shared" si="210"/>
        <v>-1.4528320408363604</v>
      </c>
      <c r="X116" s="43" t="s">
        <v>33</v>
      </c>
      <c r="Z116" s="36">
        <f t="shared" si="229"/>
        <v>4.4496203465432114</v>
      </c>
      <c r="AA116" s="36">
        <f t="shared" si="230"/>
        <v>2.6616666666666675</v>
      </c>
      <c r="AB116" s="36">
        <f t="shared" si="231"/>
        <v>1.1950000000000012</v>
      </c>
      <c r="AC116" s="36">
        <v>-10.419922254537379</v>
      </c>
      <c r="AD116" s="36">
        <f t="shared" si="232"/>
        <v>-3.649071957347457</v>
      </c>
      <c r="AE116" s="35">
        <f>+AVERAGE(N114:N116)*AVERAGE($G$15:G116)</f>
        <v>-1.0729378077055758</v>
      </c>
      <c r="AF116" s="35">
        <f t="shared" si="233"/>
        <v>-4.047620752084268</v>
      </c>
      <c r="AG116" s="35">
        <f t="shared" si="234"/>
        <v>-8.6007999627023626</v>
      </c>
      <c r="AH116" s="35">
        <f t="shared" si="237"/>
        <v>81.277811917706615</v>
      </c>
      <c r="AI116" s="35">
        <f t="shared" si="238"/>
        <v>-8.7438478465420477</v>
      </c>
      <c r="AJ116" s="35"/>
      <c r="AL116" s="55">
        <f>(Z116- AVERAGE(Z$41:Z116))/_xlfn.STDEV.S(Z$41:Z116)</f>
        <v>-3.8260156083781083E-2</v>
      </c>
      <c r="AM116" s="55">
        <f>(AA116- AVERAGE(AA$41:AA116))/_xlfn.STDEV.S(AA$41:AA116)</f>
        <v>0.81713841402305631</v>
      </c>
      <c r="AN116" s="55">
        <f>(AB116- AVERAGE(AB$41:AB116))/_xlfn.STDEV.S(AB$41:AB116)</f>
        <v>0.44278970891835429</v>
      </c>
      <c r="AO116" s="55">
        <f>(AC116- AVERAGE(AC$41:AC116))/_xlfn.STDEV.S(AC$41:AC116)</f>
        <v>-1.0296888873748415</v>
      </c>
      <c r="AP116" s="55">
        <f>(AD116- AVERAGE(AD$41:AD116))/_xlfn.STDEV.S(AD$41:AD116)</f>
        <v>-0.17436517551183886</v>
      </c>
      <c r="AQ116" s="55">
        <f>(AE116- AVERAGE(AE$41:AE116))/_xlfn.STDEV.S(AE$41:AE116)</f>
        <v>0.48042341558299828</v>
      </c>
      <c r="AR116" s="36">
        <f>(AF116- AVERAGE(AF$41:AF116))/_xlfn.STDEV.S(AF$41:AF116)</f>
        <v>-0.30040876745600192</v>
      </c>
      <c r="AS116" s="36">
        <f>(AG116- AVERAGE(AG$41:AG116))/_xlfn.STDEV.S(AG$41:AG116)</f>
        <v>-0.66843438264099853</v>
      </c>
      <c r="AT116" s="36">
        <f>(AH116- AVERAGE(AH$41:AH116))/_xlfn.STDEV.S(AH$41:AH116)</f>
        <v>2.5768434800480482</v>
      </c>
      <c r="AU116" s="36">
        <f>(AI116- AVERAGE(AI$41:AI116))/_xlfn.STDEV.S(AI$41:AI116)</f>
        <v>-0.66743957269320442</v>
      </c>
      <c r="AV116" s="36"/>
      <c r="AW116" s="36">
        <f t="shared" si="245"/>
        <v>-3.8260156083781083E-2</v>
      </c>
      <c r="AX116" s="36">
        <f t="shared" si="246"/>
        <v>0.81713841402305631</v>
      </c>
      <c r="AY116" s="36">
        <f t="shared" si="247"/>
        <v>0.44278970891835429</v>
      </c>
      <c r="AZ116" s="36">
        <f t="shared" si="248"/>
        <v>-1.0296888873748415</v>
      </c>
      <c r="BA116" s="36">
        <f t="shared" si="249"/>
        <v>-0.17436517551183886</v>
      </c>
      <c r="BB116" s="36">
        <f t="shared" si="250"/>
        <v>0.48042341558299828</v>
      </c>
      <c r="BC116" s="36">
        <f t="shared" si="251"/>
        <v>-0.30040876745600192</v>
      </c>
      <c r="BD116" s="36">
        <f t="shared" si="252"/>
        <v>-0.66843438264099853</v>
      </c>
      <c r="BE116" s="36">
        <f t="shared" si="160"/>
        <v>2.5768434800480482</v>
      </c>
      <c r="BF116" s="36">
        <f t="shared" si="161"/>
        <v>-0.66743957269320442</v>
      </c>
      <c r="BG116" s="36"/>
      <c r="BH116" s="41">
        <f t="shared" si="162"/>
        <v>-0.10631266579780997</v>
      </c>
      <c r="BI116" s="41">
        <f t="shared" si="163"/>
        <v>0.10631266579780997</v>
      </c>
      <c r="BJ116" s="41" t="str">
        <f>IF(COUNT(BI$76:BI115)&lt;60,"",MEDIAN(BI$76:BI115))</f>
        <v/>
      </c>
      <c r="BK116" s="41">
        <f t="shared" si="164"/>
        <v>0</v>
      </c>
      <c r="BL116" s="41">
        <f t="shared" si="165"/>
        <v>0</v>
      </c>
      <c r="BM116" s="41">
        <f t="shared" si="193"/>
        <v>0</v>
      </c>
      <c r="BN116" s="41"/>
      <c r="BO116" s="32">
        <f>+_xlfn.XLOOKUP(B116,Indice!B:B,Indice!AI:AI,"NOOOOOO",-1)</f>
        <v>0.51805189738355994</v>
      </c>
      <c r="BP116" s="32">
        <f t="shared" si="166"/>
        <v>-0.6576798537419859</v>
      </c>
      <c r="BQ116" s="57">
        <f t="shared" si="170"/>
        <v>9.3741707815188757E-2</v>
      </c>
      <c r="BR116" s="56"/>
    </row>
    <row r="117" spans="1:70">
      <c r="A117" s="32">
        <f t="shared" si="131"/>
        <v>2013</v>
      </c>
      <c r="B117" s="42">
        <v>41455</v>
      </c>
      <c r="C117" s="38">
        <v>7483</v>
      </c>
      <c r="D117" s="35">
        <f t="shared" si="176"/>
        <v>9.6892406918792204</v>
      </c>
      <c r="E117" s="38">
        <v>6643</v>
      </c>
      <c r="F117" s="35">
        <v>646.69000000000005</v>
      </c>
      <c r="G117" s="39">
        <f t="shared" si="171"/>
        <v>0.23650435293571881</v>
      </c>
      <c r="H117" s="32">
        <v>4.9000000000000004</v>
      </c>
      <c r="I117" s="32">
        <v>3.5</v>
      </c>
      <c r="J117" s="52">
        <v>23.069248720943452</v>
      </c>
      <c r="K117" s="32">
        <v>539.01</v>
      </c>
      <c r="L117" s="32">
        <f t="shared" si="149"/>
        <v>1.2974858392876598</v>
      </c>
      <c r="M117" s="32">
        <v>97.923000000000002</v>
      </c>
      <c r="N117" s="32">
        <f t="shared" ref="N117" si="267">(M117/M105-1)*100</f>
        <v>-3.1175178582029006</v>
      </c>
      <c r="O117" s="32">
        <v>355163</v>
      </c>
      <c r="P117" s="32">
        <f t="shared" ref="P117" si="268">(O117/O105-1)*100</f>
        <v>-0.53351182407832543</v>
      </c>
      <c r="Q117" s="32">
        <f>+'crack spread y Brent_WTI'!D321*100</f>
        <v>-26.881397877685707</v>
      </c>
      <c r="R117" s="32">
        <v>6.2</v>
      </c>
      <c r="S117" s="32">
        <f t="shared" si="169"/>
        <v>2.4166666666666652</v>
      </c>
      <c r="T117" s="32">
        <v>3.5649999999999999</v>
      </c>
      <c r="U117" s="32">
        <f t="shared" si="210"/>
        <v>26.239376770538247</v>
      </c>
      <c r="V117" s="32">
        <v>102.16</v>
      </c>
      <c r="W117" s="32">
        <f t="shared" si="210"/>
        <v>4.458077709611441</v>
      </c>
      <c r="X117" s="43" t="s">
        <v>33</v>
      </c>
      <c r="Z117" s="36">
        <f t="shared" si="229"/>
        <v>7.8827543406104779</v>
      </c>
      <c r="AA117" s="36">
        <f t="shared" si="230"/>
        <v>3.8500000000000014</v>
      </c>
      <c r="AB117" s="36">
        <f t="shared" si="231"/>
        <v>1.6833333333333353</v>
      </c>
      <c r="AC117" s="36">
        <v>-10.147106481694404</v>
      </c>
      <c r="AD117" s="36">
        <f t="shared" si="232"/>
        <v>-1.8220489068619357</v>
      </c>
      <c r="AE117" s="35">
        <f>+AVERAGE(N115:N117)*AVERAGE($G$15:G117)</f>
        <v>-0.77833717755744525</v>
      </c>
      <c r="AF117" s="35">
        <f t="shared" si="233"/>
        <v>-1.5633465340216739</v>
      </c>
      <c r="AG117" s="35">
        <f t="shared" si="234"/>
        <v>-16.126445789335111</v>
      </c>
      <c r="AH117" s="35">
        <f t="shared" si="237"/>
        <v>60.265725842787248</v>
      </c>
      <c r="AI117" s="35">
        <f t="shared" si="238"/>
        <v>-3.769323679449347</v>
      </c>
      <c r="AJ117" s="35"/>
      <c r="AL117" s="55">
        <f>(Z117- AVERAGE(Z$41:Z117))/_xlfn.STDEV.S(Z$41:Z117)</f>
        <v>0.13555549283253746</v>
      </c>
      <c r="AM117" s="55">
        <f>(AA117- AVERAGE(AA$41:AA117))/_xlfn.STDEV.S(AA$41:AA117)</f>
        <v>1.0027216004453263</v>
      </c>
      <c r="AN117" s="55">
        <f>(AB117- AVERAGE(AB$41:AB117))/_xlfn.STDEV.S(AB$41:AB117)</f>
        <v>0.55122692493323033</v>
      </c>
      <c r="AO117" s="55">
        <f>(AC117- AVERAGE(AC$41:AC117))/_xlfn.STDEV.S(AC$41:AC117)</f>
        <v>-0.96657964437500821</v>
      </c>
      <c r="AP117" s="55">
        <f>(AD117- AVERAGE(AD$41:AD117))/_xlfn.STDEV.S(AD$41:AD117)</f>
        <v>0.19815638179478506</v>
      </c>
      <c r="AQ117" s="55">
        <f>(AE117- AVERAGE(AE$41:AE117))/_xlfn.STDEV.S(AE$41:AE117)</f>
        <v>0.59423280334410888</v>
      </c>
      <c r="AR117" s="36">
        <f>(AF117- AVERAGE(AF$41:AF117))/_xlfn.STDEV.S(AF$41:AF117)</f>
        <v>1.8428881860315237E-2</v>
      </c>
      <c r="AS117" s="36">
        <f>(AG117- AVERAGE(AG$41:AG117))/_xlfn.STDEV.S(AG$41:AG117)</f>
        <v>-0.77335306781688418</v>
      </c>
      <c r="AT117" s="36">
        <f>(AH117- AVERAGE(AH$41:AH117))/_xlfn.STDEV.S(AH$41:AH117)</f>
        <v>1.8841690054046289</v>
      </c>
      <c r="AU117" s="36">
        <f>(AI117- AVERAGE(AI$41:AI117))/_xlfn.STDEV.S(AI$41:AI117)</f>
        <v>-0.52228642069682552</v>
      </c>
      <c r="AV117" s="36"/>
      <c r="AW117" s="36">
        <f t="shared" si="245"/>
        <v>0.13555549283253746</v>
      </c>
      <c r="AX117" s="36">
        <f t="shared" si="246"/>
        <v>1.0027216004453263</v>
      </c>
      <c r="AY117" s="36">
        <f t="shared" si="247"/>
        <v>0.55122692493323033</v>
      </c>
      <c r="AZ117" s="36">
        <f t="shared" si="248"/>
        <v>-0.96657964437500821</v>
      </c>
      <c r="BA117" s="36">
        <f t="shared" si="249"/>
        <v>0.19815638179478506</v>
      </c>
      <c r="BB117" s="36">
        <f t="shared" si="250"/>
        <v>0.59423280334410888</v>
      </c>
      <c r="BC117" s="36">
        <f t="shared" si="251"/>
        <v>1.8428881860315237E-2</v>
      </c>
      <c r="BD117" s="36">
        <f t="shared" si="252"/>
        <v>-0.77335306781688418</v>
      </c>
      <c r="BE117" s="36">
        <f t="shared" si="160"/>
        <v>1.8841690054046289</v>
      </c>
      <c r="BF117" s="36">
        <f t="shared" si="161"/>
        <v>-0.52228642069682552</v>
      </c>
      <c r="BG117" s="36"/>
      <c r="BH117" s="41">
        <f t="shared" si="162"/>
        <v>0.16685593731366127</v>
      </c>
      <c r="BI117" s="41">
        <f t="shared" si="163"/>
        <v>0.16685593731366127</v>
      </c>
      <c r="BJ117" s="41" t="str">
        <f>IF(COUNT(BI$76:BI116)&lt;60,"",MEDIAN(BI$76:BI116))</f>
        <v/>
      </c>
      <c r="BK117" s="41">
        <f t="shared" si="164"/>
        <v>0</v>
      </c>
      <c r="BL117" s="41">
        <f t="shared" si="165"/>
        <v>0</v>
      </c>
      <c r="BM117" s="41">
        <f t="shared" si="193"/>
        <v>0</v>
      </c>
      <c r="BN117" s="41"/>
      <c r="BO117" s="32">
        <f>+_xlfn.XLOOKUP(B117,Indice!B:B,Indice!AI:AI,"NOOOOOO",-1)</f>
        <v>0.56750589166273624</v>
      </c>
      <c r="BP117" s="32">
        <f t="shared" si="166"/>
        <v>-0.56650414789591241</v>
      </c>
      <c r="BQ117" s="57">
        <f t="shared" si="170"/>
        <v>9.1175705846073485E-2</v>
      </c>
      <c r="BR117" s="56"/>
    </row>
    <row r="118" spans="1:70">
      <c r="A118" s="32">
        <f t="shared" si="131"/>
        <v>2013</v>
      </c>
      <c r="B118" s="42">
        <v>41486</v>
      </c>
      <c r="C118" s="38">
        <v>6931</v>
      </c>
      <c r="D118" s="35">
        <f t="shared" si="176"/>
        <v>-9.4578706727629029</v>
      </c>
      <c r="E118" s="38">
        <v>6988</v>
      </c>
      <c r="F118" s="35">
        <v>646.69000000000005</v>
      </c>
      <c r="G118" s="39">
        <f t="shared" si="171"/>
        <v>0.23637909972320587</v>
      </c>
      <c r="H118" s="32">
        <v>2.6</v>
      </c>
      <c r="I118" s="32">
        <v>1.7</v>
      </c>
      <c r="J118" s="52">
        <v>23.800166340204363</v>
      </c>
      <c r="K118" s="32">
        <v>544.78099999999995</v>
      </c>
      <c r="L118" s="32">
        <f t="shared" si="149"/>
        <v>-1.0273673960278895</v>
      </c>
      <c r="M118" s="32">
        <v>97.144000000000005</v>
      </c>
      <c r="N118" s="32">
        <f t="shared" ref="N118" si="269">(M118/M106-1)*100</f>
        <v>-2.9317132636543453</v>
      </c>
      <c r="O118" s="32">
        <v>336130</v>
      </c>
      <c r="P118" s="32">
        <f t="shared" ref="P118" si="270">(O118/O106-1)*100</f>
        <v>-3.2994916556146614</v>
      </c>
      <c r="Q118" s="32">
        <f>+'crack spread y Brent_WTI'!D322*100</f>
        <v>-26.637732266377323</v>
      </c>
      <c r="R118" s="32">
        <v>6.2</v>
      </c>
      <c r="S118" s="32">
        <f t="shared" si="169"/>
        <v>2.4283333333333323</v>
      </c>
      <c r="T118" s="32">
        <v>3.4460000000000002</v>
      </c>
      <c r="U118" s="32">
        <f t="shared" si="210"/>
        <v>7.3854783421626768</v>
      </c>
      <c r="V118" s="32">
        <v>107.7</v>
      </c>
      <c r="W118" s="32">
        <f t="shared" si="210"/>
        <v>2.6496378192908843</v>
      </c>
      <c r="X118" s="43" t="s">
        <v>33</v>
      </c>
      <c r="Z118" s="36">
        <f t="shared" si="229"/>
        <v>3.8249421506078529</v>
      </c>
      <c r="AA118" s="36">
        <f t="shared" si="230"/>
        <v>2.305000000000001</v>
      </c>
      <c r="AB118" s="36">
        <f t="shared" si="231"/>
        <v>0.8050000000000006</v>
      </c>
      <c r="AC118" s="36">
        <v>-9.4947846330594743</v>
      </c>
      <c r="AD118" s="36">
        <f t="shared" si="232"/>
        <v>-0.88592922479098224</v>
      </c>
      <c r="AE118" s="35">
        <f>+AVERAGE(N116:N118)*AVERAGE($G$15:G118)</f>
        <v>-0.71812266124811952</v>
      </c>
      <c r="AF118" s="35">
        <f t="shared" si="233"/>
        <v>1.0940665796289717</v>
      </c>
      <c r="AG118" s="35">
        <f t="shared" si="234"/>
        <v>-22.005469273671341</v>
      </c>
      <c r="AH118" s="35">
        <f t="shared" si="237"/>
        <v>32.705670118767081</v>
      </c>
      <c r="AI118" s="35">
        <f t="shared" si="238"/>
        <v>1.8849611626886549</v>
      </c>
      <c r="AJ118" s="35"/>
      <c r="AL118" s="55">
        <f>(Z118- AVERAGE(Z$41:Z118))/_xlfn.STDEV.S(Z$41:Z118)</f>
        <v>-7.1828696970413108E-2</v>
      </c>
      <c r="AM118" s="55">
        <f>(AA118- AVERAGE(AA$41:AA118))/_xlfn.STDEV.S(AA$41:AA118)</f>
        <v>0.7367831559761121</v>
      </c>
      <c r="AN118" s="55">
        <f>(AB118- AVERAGE(AB$41:AB118))/_xlfn.STDEV.S(AB$41:AB118)</f>
        <v>0.34433888022700465</v>
      </c>
      <c r="AO118" s="55">
        <f>(AC118- AVERAGE(AC$41:AC118))/_xlfn.STDEV.S(AC$41:AC118)</f>
        <v>-0.83597974378336259</v>
      </c>
      <c r="AP118" s="55">
        <f>(AD118- AVERAGE(AD$41:AD118))/_xlfn.STDEV.S(AD$41:AD118)</f>
        <v>0.38806657909931108</v>
      </c>
      <c r="AQ118" s="55">
        <f>(AE118- AVERAGE(AE$41:AE118))/_xlfn.STDEV.S(AE$41:AE118)</f>
        <v>0.61322401489067968</v>
      </c>
      <c r="AR118" s="36">
        <f>(AF118- AVERAGE(AF$41:AF118))/_xlfn.STDEV.S(AF$41:AF118)</f>
        <v>0.35927909466463792</v>
      </c>
      <c r="AS118" s="36">
        <f>(AG118- AVERAGE(AG$41:AG118))/_xlfn.STDEV.S(AG$41:AG118)</f>
        <v>-0.85232184427598812</v>
      </c>
      <c r="AT118" s="36">
        <f>(AH118- AVERAGE(AH$41:AH118))/_xlfn.STDEV.S(AH$41:AH118)</f>
        <v>1.0526515168625337</v>
      </c>
      <c r="AU118" s="36">
        <f>(AI118- AVERAGE(AI$41:AI118))/_xlfn.STDEV.S(AI$41:AI118)</f>
        <v>-0.3588599331373587</v>
      </c>
      <c r="AV118" s="36"/>
      <c r="AW118" s="36">
        <f t="shared" si="245"/>
        <v>-7.1828696970413108E-2</v>
      </c>
      <c r="AX118" s="36">
        <f t="shared" si="246"/>
        <v>0.7367831559761121</v>
      </c>
      <c r="AY118" s="36">
        <f t="shared" si="247"/>
        <v>0.34433888022700465</v>
      </c>
      <c r="AZ118" s="36">
        <f t="shared" si="248"/>
        <v>-0.83597974378336259</v>
      </c>
      <c r="BA118" s="36">
        <f t="shared" si="249"/>
        <v>0.38806657909931108</v>
      </c>
      <c r="BB118" s="36">
        <f t="shared" si="250"/>
        <v>0.61322401489067968</v>
      </c>
      <c r="BC118" s="36">
        <f t="shared" si="251"/>
        <v>0.35927909466463792</v>
      </c>
      <c r="BD118" s="36">
        <f t="shared" si="252"/>
        <v>-0.85232184427598812</v>
      </c>
      <c r="BE118" s="36">
        <f t="shared" si="160"/>
        <v>1.0526515168625337</v>
      </c>
      <c r="BF118" s="36">
        <f t="shared" si="161"/>
        <v>-0.3588599331373587</v>
      </c>
      <c r="BG118" s="36"/>
      <c r="BH118" s="41">
        <f t="shared" si="162"/>
        <v>0.35180898744582129</v>
      </c>
      <c r="BI118" s="41">
        <f t="shared" si="163"/>
        <v>0.35180898744582129</v>
      </c>
      <c r="BJ118" s="41" t="str">
        <f>IF(COUNT(BI$76:BI117)&lt;60,"",MEDIAN(BI$76:BI117))</f>
        <v/>
      </c>
      <c r="BK118" s="41">
        <f t="shared" si="164"/>
        <v>0</v>
      </c>
      <c r="BL118" s="41">
        <f t="shared" si="165"/>
        <v>0</v>
      </c>
      <c r="BM118" s="41">
        <f t="shared" si="193"/>
        <v>0</v>
      </c>
      <c r="BN118" s="41"/>
      <c r="BO118" s="32">
        <f>+_xlfn.XLOOKUP(B118,Indice!B:B,Indice!AI:AI,"NOOOOOO",-1)</f>
        <v>0.57485654970947286</v>
      </c>
      <c r="BP118" s="32">
        <f t="shared" si="166"/>
        <v>-0.55363474807592494</v>
      </c>
      <c r="BQ118" s="57">
        <f t="shared" si="170"/>
        <v>1.286939981998747E-2</v>
      </c>
      <c r="BR118" s="56"/>
    </row>
    <row r="119" spans="1:70">
      <c r="A119" s="32">
        <f t="shared" si="131"/>
        <v>2013</v>
      </c>
      <c r="B119" s="42">
        <v>41517</v>
      </c>
      <c r="C119" s="38">
        <v>7200</v>
      </c>
      <c r="D119" s="35">
        <f t="shared" si="176"/>
        <v>-3.3686753455911989</v>
      </c>
      <c r="E119" s="38">
        <v>7074</v>
      </c>
      <c r="F119" s="35">
        <v>646.69000000000005</v>
      </c>
      <c r="G119" s="39">
        <f t="shared" si="171"/>
        <v>0.23722494549165751</v>
      </c>
      <c r="H119" s="32">
        <v>1.9</v>
      </c>
      <c r="I119" s="32">
        <v>3.3</v>
      </c>
      <c r="J119" s="52">
        <v>23.942260978044228</v>
      </c>
      <c r="K119" s="32">
        <v>542.36300000000006</v>
      </c>
      <c r="L119" s="32">
        <f t="shared" si="149"/>
        <v>-2.9079478058814057</v>
      </c>
      <c r="M119" s="32">
        <v>96.483000000000004</v>
      </c>
      <c r="N119" s="32">
        <f t="shared" ref="N119" si="271">(M119/M107-1)*100</f>
        <v>-4.0991183516057461</v>
      </c>
      <c r="O119" s="32">
        <v>331609</v>
      </c>
      <c r="P119" s="32">
        <f t="shared" ref="P119" si="272">(O119/O107-1)*100</f>
        <v>0.16431818525062258</v>
      </c>
      <c r="Q119" s="32">
        <f>+'crack spread y Brent_WTI'!D323*100</f>
        <v>-45.080054967882141</v>
      </c>
      <c r="R119" s="32">
        <v>6.2</v>
      </c>
      <c r="S119" s="32">
        <f t="shared" si="169"/>
        <v>2.44</v>
      </c>
      <c r="T119" s="32">
        <v>3.581</v>
      </c>
      <c r="U119" s="32">
        <f t="shared" si="210"/>
        <v>27.938549481957843</v>
      </c>
      <c r="V119" s="32">
        <v>114.01</v>
      </c>
      <c r="W119" s="32">
        <f t="shared" si="210"/>
        <v>-0.48878414942828963</v>
      </c>
      <c r="X119" s="43" t="s">
        <v>33</v>
      </c>
      <c r="Z119" s="36">
        <f t="shared" si="229"/>
        <v>-3.4857684421582937</v>
      </c>
      <c r="AA119" s="36">
        <f t="shared" si="230"/>
        <v>0.69333333333333336</v>
      </c>
      <c r="AB119" s="36">
        <f t="shared" si="231"/>
        <v>0.39333333333333353</v>
      </c>
      <c r="AC119" s="36">
        <v>-8.77534291425766</v>
      </c>
      <c r="AD119" s="36">
        <f t="shared" si="232"/>
        <v>-0.87927645420721179</v>
      </c>
      <c r="AE119" s="35">
        <f>+AVERAGE(N117:N119)*AVERAGE($G$15:G119)</f>
        <v>-1.0253665342560923</v>
      </c>
      <c r="AF119" s="35">
        <f t="shared" si="233"/>
        <v>1.2228950981474547</v>
      </c>
      <c r="AG119" s="35">
        <f t="shared" si="234"/>
        <v>-32.866395037315051</v>
      </c>
      <c r="AH119" s="35">
        <f t="shared" si="237"/>
        <v>20.521134864886253</v>
      </c>
      <c r="AI119" s="35">
        <f t="shared" si="238"/>
        <v>2.2063104598246785</v>
      </c>
      <c r="AJ119" s="35"/>
      <c r="AL119" s="55">
        <f>(Z119- AVERAGE(Z$41:Z119))/_xlfn.STDEV.S(Z$41:Z119)</f>
        <v>-0.44534675142715807</v>
      </c>
      <c r="AM119" s="55">
        <f>(AA119- AVERAGE(AA$41:AA119))/_xlfn.STDEV.S(AA$41:AA119)</f>
        <v>0.46269141286309667</v>
      </c>
      <c r="AN119" s="55">
        <f>(AB119- AVERAGE(AB$41:AB119))/_xlfn.STDEV.S(AB$41:AB119)</f>
        <v>0.24632576574231813</v>
      </c>
      <c r="AO119" s="55">
        <f>(AC119- AVERAGE(AC$41:AC119))/_xlfn.STDEV.S(AC$41:AC119)</f>
        <v>-0.69527802345196488</v>
      </c>
      <c r="AP119" s="55">
        <f>(AD119- AVERAGE(AD$41:AD119))/_xlfn.STDEV.S(AD$41:AD119)</f>
        <v>0.38662756317895985</v>
      </c>
      <c r="AQ119" s="55">
        <f>(AE119- AVERAGE(AE$41:AE119))/_xlfn.STDEV.S(AE$41:AE119)</f>
        <v>0.48421229823922696</v>
      </c>
      <c r="AR119" s="36">
        <f>(AF119- AVERAGE(AF$41:AF119))/_xlfn.STDEV.S(AF$41:AF119)</f>
        <v>0.37332920374100165</v>
      </c>
      <c r="AS119" s="36">
        <f>(AG119- AVERAGE(AG$41:AG119))/_xlfn.STDEV.S(AG$41:AG119)</f>
        <v>-1.0031890925222251</v>
      </c>
      <c r="AT119" s="36">
        <f>(AH119- AVERAGE(AH$41:AH119))/_xlfn.STDEV.S(AH$41:AH119)</f>
        <v>0.6853111224485422</v>
      </c>
      <c r="AU119" s="36">
        <f>(AI119- AVERAGE(AI$41:AI119))/_xlfn.STDEV.S(AI$41:AI119)</f>
        <v>-0.34720384066694626</v>
      </c>
      <c r="AV119" s="36"/>
      <c r="AW119" s="36">
        <f t="shared" si="245"/>
        <v>-0.44534675142715807</v>
      </c>
      <c r="AX119" s="36">
        <f t="shared" si="246"/>
        <v>0.46269141286309667</v>
      </c>
      <c r="AY119" s="36">
        <f t="shared" si="247"/>
        <v>0.24632576574231813</v>
      </c>
      <c r="AZ119" s="36">
        <f t="shared" si="248"/>
        <v>-0.69527802345196488</v>
      </c>
      <c r="BA119" s="36">
        <f t="shared" si="249"/>
        <v>0.38662756317895985</v>
      </c>
      <c r="BB119" s="36">
        <f t="shared" si="250"/>
        <v>0.48421229823922696</v>
      </c>
      <c r="BC119" s="36">
        <f t="shared" si="251"/>
        <v>0.37332920374100165</v>
      </c>
      <c r="BD119" s="36">
        <f t="shared" si="252"/>
        <v>-1.0031890925222251</v>
      </c>
      <c r="BE119" s="36">
        <f t="shared" si="160"/>
        <v>0.6853111224485422</v>
      </c>
      <c r="BF119" s="36">
        <f t="shared" si="161"/>
        <v>-0.34720384066694626</v>
      </c>
      <c r="BG119" s="36"/>
      <c r="BH119" s="41">
        <f t="shared" si="162"/>
        <v>0.30982748474165989</v>
      </c>
      <c r="BI119" s="41">
        <f t="shared" si="163"/>
        <v>0.30982748474165989</v>
      </c>
      <c r="BJ119" s="41" t="str">
        <f>IF(COUNT(BI$76:BI118)&lt;60,"",MEDIAN(BI$76:BI118))</f>
        <v/>
      </c>
      <c r="BK119" s="41">
        <f t="shared" si="164"/>
        <v>0</v>
      </c>
      <c r="BL119" s="41">
        <f t="shared" si="165"/>
        <v>0</v>
      </c>
      <c r="BM119" s="41">
        <f t="shared" si="193"/>
        <v>0</v>
      </c>
      <c r="BN119" s="41"/>
      <c r="BO119" s="32">
        <f>+_xlfn.XLOOKUP(B119,Indice!B:B,Indice!AI:AI,"NOOOOOO",-1)</f>
        <v>0.56144344223695719</v>
      </c>
      <c r="BP119" s="32">
        <f t="shared" si="166"/>
        <v>-0.57724423607996767</v>
      </c>
      <c r="BQ119" s="57">
        <f t="shared" si="170"/>
        <v>-2.3609488004042722E-2</v>
      </c>
      <c r="BR119" s="56"/>
    </row>
    <row r="120" spans="1:70">
      <c r="A120" s="32">
        <f t="shared" si="131"/>
        <v>2013</v>
      </c>
      <c r="B120" s="42">
        <v>41547</v>
      </c>
      <c r="C120" s="38">
        <v>6545</v>
      </c>
      <c r="D120" s="35">
        <f t="shared" si="176"/>
        <v>-3.7924445097750947</v>
      </c>
      <c r="E120" s="38">
        <v>6029</v>
      </c>
      <c r="F120" s="35">
        <v>616.04</v>
      </c>
      <c r="G120" s="39">
        <f t="shared" si="171"/>
        <v>0.24889130575936627</v>
      </c>
      <c r="H120" s="32">
        <v>3.2</v>
      </c>
      <c r="I120" s="32">
        <v>4.0999999999999996</v>
      </c>
      <c r="J120" s="52">
        <v>24.37837687272032</v>
      </c>
      <c r="K120" s="32">
        <v>545.64499999999998</v>
      </c>
      <c r="L120" s="32">
        <f t="shared" si="149"/>
        <v>-2.225547203282785</v>
      </c>
      <c r="M120" s="32">
        <v>100.07</v>
      </c>
      <c r="N120" s="32">
        <f t="shared" ref="N120" si="273">(M120/M108-1)*100</f>
        <v>-1.5824309837823014</v>
      </c>
      <c r="O120" s="32">
        <v>334730</v>
      </c>
      <c r="P120" s="32">
        <f t="shared" ref="P120" si="274">(O120/O108-1)*100</f>
        <v>-0.99088973024136218</v>
      </c>
      <c r="Q120" s="32">
        <f>+'crack spread y Brent_WTI'!D324*100</f>
        <v>-61.951955505591386</v>
      </c>
      <c r="R120" s="32">
        <v>2.6</v>
      </c>
      <c r="S120" s="32">
        <f t="shared" si="169"/>
        <v>2.3833333333333333</v>
      </c>
      <c r="T120" s="32">
        <v>3.56</v>
      </c>
      <c r="U120" s="32">
        <f t="shared" si="210"/>
        <v>7.2289156626506035</v>
      </c>
      <c r="V120" s="32">
        <v>108.37</v>
      </c>
      <c r="W120" s="32">
        <f t="shared" si="210"/>
        <v>-3.5768306788860227</v>
      </c>
      <c r="X120" s="43" t="s">
        <v>33</v>
      </c>
      <c r="Z120" s="36">
        <f t="shared" si="229"/>
        <v>-7.9229968427097326</v>
      </c>
      <c r="AA120" s="36">
        <f t="shared" si="230"/>
        <v>0.18333333333333357</v>
      </c>
      <c r="AB120" s="36">
        <f t="shared" si="231"/>
        <v>0.64999999999999991</v>
      </c>
      <c r="AC120" s="36">
        <v>-8.3528150011270377</v>
      </c>
      <c r="AD120" s="36">
        <f t="shared" si="232"/>
        <v>-2.0536208017306934</v>
      </c>
      <c r="AE120" s="35">
        <f>+AVERAGE(N118:N120)*AVERAGE($G$15:G120)</f>
        <v>-0.86879614753102696</v>
      </c>
      <c r="AF120" s="35">
        <f t="shared" si="233"/>
        <v>1.3753544002018003</v>
      </c>
      <c r="AG120" s="35">
        <f t="shared" si="234"/>
        <v>-44.556580913283618</v>
      </c>
      <c r="AH120" s="35">
        <f t="shared" si="237"/>
        <v>14.184314495590376</v>
      </c>
      <c r="AI120" s="35">
        <f t="shared" si="238"/>
        <v>-0.47199233634114268</v>
      </c>
      <c r="AJ120" s="35"/>
      <c r="AL120" s="55">
        <f>(Z120- AVERAGE(Z$41:Z120))/_xlfn.STDEV.S(Z$41:Z120)</f>
        <v>-0.66918391760827212</v>
      </c>
      <c r="AM120" s="55">
        <f>(AA120- AVERAGE(AA$41:AA120))/_xlfn.STDEV.S(AA$41:AA120)</f>
        <v>0.37398435193334573</v>
      </c>
      <c r="AN120" s="55">
        <f>(AB120- AVERAGE(AB$41:AB120))/_xlfn.STDEV.S(AB$41:AB120)</f>
        <v>0.30469026141349614</v>
      </c>
      <c r="AO120" s="55">
        <f>(AC120- AVERAGE(AC$41:AC120))/_xlfn.STDEV.S(AC$41:AC120)</f>
        <v>-0.61097288094715929</v>
      </c>
      <c r="AP120" s="55">
        <f>(AD120- AVERAGE(AD$41:AD120))/_xlfn.STDEV.S(AD$41:AD120)</f>
        <v>0.14121448001776876</v>
      </c>
      <c r="AQ120" s="55">
        <f>(AE120- AVERAGE(AE$41:AE120))/_xlfn.STDEV.S(AE$41:AE120)</f>
        <v>0.5439077786357952</v>
      </c>
      <c r="AR120" s="36">
        <f>(AF120- AVERAGE(AF$41:AF120))/_xlfn.STDEV.S(AF$41:AF120)</f>
        <v>0.39043979843985416</v>
      </c>
      <c r="AS120" s="36">
        <f>(AG120- AVERAGE(AG$41:AG120))/_xlfn.STDEV.S(AG$41:AG120)</f>
        <v>-1.1620428623922796</v>
      </c>
      <c r="AT120" s="36">
        <f>(AH120- AVERAGE(AH$41:AH120))/_xlfn.STDEV.S(AH$41:AH120)</f>
        <v>0.49313004091386342</v>
      </c>
      <c r="AU120" s="36">
        <f>(AI120- AVERAGE(AI$41:AI120))/_xlfn.STDEV.S(AI$41:AI120)</f>
        <v>-0.42114862353000382</v>
      </c>
      <c r="AV120" s="36"/>
      <c r="AW120" s="36">
        <f t="shared" si="245"/>
        <v>-0.66918391760827212</v>
      </c>
      <c r="AX120" s="36">
        <f t="shared" si="246"/>
        <v>0.37398435193334573</v>
      </c>
      <c r="AY120" s="36">
        <f t="shared" si="247"/>
        <v>0.30469026141349614</v>
      </c>
      <c r="AZ120" s="36">
        <f t="shared" si="248"/>
        <v>-0.61097288094715929</v>
      </c>
      <c r="BA120" s="36">
        <f t="shared" si="249"/>
        <v>0.14121448001776876</v>
      </c>
      <c r="BB120" s="36">
        <f t="shared" si="250"/>
        <v>0.5439077786357952</v>
      </c>
      <c r="BC120" s="36">
        <f t="shared" si="251"/>
        <v>0.39043979843985416</v>
      </c>
      <c r="BD120" s="36">
        <f t="shared" si="252"/>
        <v>-1.1620428623922796</v>
      </c>
      <c r="BE120" s="36">
        <f t="shared" si="160"/>
        <v>0.49313004091386342</v>
      </c>
      <c r="BF120" s="36">
        <f t="shared" si="161"/>
        <v>-0.42114862353000382</v>
      </c>
      <c r="BG120" s="36"/>
      <c r="BH120" s="41">
        <f t="shared" si="162"/>
        <v>0.22295237071563245</v>
      </c>
      <c r="BI120" s="41">
        <f t="shared" si="163"/>
        <v>0.22295237071563245</v>
      </c>
      <c r="BJ120" s="41" t="str">
        <f>IF(COUNT(BI$76:BI119)&lt;60,"",MEDIAN(BI$76:BI119))</f>
        <v/>
      </c>
      <c r="BK120" s="41">
        <f t="shared" si="164"/>
        <v>0</v>
      </c>
      <c r="BL120" s="41">
        <f t="shared" si="165"/>
        <v>0</v>
      </c>
      <c r="BM120" s="41">
        <f t="shared" si="193"/>
        <v>0</v>
      </c>
      <c r="BN120" s="41"/>
      <c r="BO120" s="32">
        <f>+_xlfn.XLOOKUP(B120,Indice!B:B,Indice!AI:AI,"NOOOOOO",-1)</f>
        <v>0.57229005835841018</v>
      </c>
      <c r="BP120" s="32">
        <f t="shared" si="166"/>
        <v>-0.55810932109939015</v>
      </c>
      <c r="BQ120" s="57">
        <f t="shared" si="170"/>
        <v>1.9134914980577511E-2</v>
      </c>
      <c r="BR120" s="56"/>
    </row>
    <row r="121" spans="1:70">
      <c r="A121" s="32">
        <f t="shared" si="131"/>
        <v>2013</v>
      </c>
      <c r="B121" s="42">
        <v>41578</v>
      </c>
      <c r="C121" s="38">
        <v>6027</v>
      </c>
      <c r="D121" s="35">
        <f t="shared" si="176"/>
        <v>-12.512701408041805</v>
      </c>
      <c r="E121" s="38">
        <v>6831</v>
      </c>
      <c r="F121" s="35">
        <v>616.04</v>
      </c>
      <c r="G121" s="39">
        <f t="shared" si="171"/>
        <v>0.24842380364911371</v>
      </c>
      <c r="H121" s="32">
        <v>1</v>
      </c>
      <c r="I121" s="32">
        <v>2.5</v>
      </c>
      <c r="J121" s="52">
        <v>26.846808418581602</v>
      </c>
      <c r="K121" s="32">
        <v>546.84199999999998</v>
      </c>
      <c r="L121" s="32">
        <f t="shared" si="149"/>
        <v>-0.95559282617122543</v>
      </c>
      <c r="M121" s="32">
        <v>99.388999999999996</v>
      </c>
      <c r="N121" s="32">
        <f t="shared" ref="N121" si="275">(M121/M109-1)*100</f>
        <v>-2.4210888027097477</v>
      </c>
      <c r="O121" s="32">
        <v>354806</v>
      </c>
      <c r="P121" s="32">
        <f t="shared" ref="P121" si="276">(O121/O109-1)*100</f>
        <v>2.4553642330560121</v>
      </c>
      <c r="Q121" s="32">
        <f>+'crack spread y Brent_WTI'!D325*100</f>
        <v>-42.50189888048611</v>
      </c>
      <c r="R121" s="32">
        <v>2.6</v>
      </c>
      <c r="S121" s="32">
        <f t="shared" si="169"/>
        <v>2.3266666666666671</v>
      </c>
      <c r="T121" s="32">
        <v>3.581</v>
      </c>
      <c r="U121" s="32">
        <f t="shared" si="210"/>
        <v>-3.0065005417118096</v>
      </c>
      <c r="V121" s="32">
        <v>108.84</v>
      </c>
      <c r="W121" s="32">
        <f t="shared" si="210"/>
        <v>0.12879484820607079</v>
      </c>
      <c r="X121" s="43" t="s">
        <v>33</v>
      </c>
      <c r="Z121" s="36">
        <f t="shared" si="229"/>
        <v>-8.8846070878026993</v>
      </c>
      <c r="AA121" s="36">
        <f t="shared" si="230"/>
        <v>-0.29333333333333389</v>
      </c>
      <c r="AB121" s="36">
        <f t="shared" si="231"/>
        <v>0.97333333333333227</v>
      </c>
      <c r="AC121" s="36">
        <v>-7.288880715427954</v>
      </c>
      <c r="AD121" s="36">
        <f t="shared" si="232"/>
        <v>-2.0296959451118055</v>
      </c>
      <c r="AE121" s="35">
        <f>+AVERAGE(N119:N121)*AVERAGE($G$15:G121)</f>
        <v>-0.81592330762792609</v>
      </c>
      <c r="AF121" s="35">
        <f t="shared" si="233"/>
        <v>-0.54293089602175748</v>
      </c>
      <c r="AG121" s="35">
        <f t="shared" si="234"/>
        <v>-49.844636451319879</v>
      </c>
      <c r="AH121" s="35">
        <f t="shared" si="237"/>
        <v>10.720321534298877</v>
      </c>
      <c r="AI121" s="35">
        <f t="shared" si="238"/>
        <v>-1.3122733267027471</v>
      </c>
      <c r="AJ121" s="35"/>
      <c r="AL121" s="55">
        <f>(Z121- AVERAGE(Z$41:Z121))/_xlfn.STDEV.S(Z$41:Z121)</f>
        <v>-0.71249345768331573</v>
      </c>
      <c r="AM121" s="55">
        <f>(AA121- AVERAGE(AA$41:AA121))/_xlfn.STDEV.S(AA$41:AA121)</f>
        <v>0.29117809579064263</v>
      </c>
      <c r="AN121" s="55">
        <f>(AB121- AVERAGE(AB$41:AB121))/_xlfn.STDEV.S(AB$41:AB121)</f>
        <v>0.37860089982562156</v>
      </c>
      <c r="AO121" s="55">
        <f>(AC121- AVERAGE(AC$41:AC121))/_xlfn.STDEV.S(AC$41:AC121)</f>
        <v>-0.40825276221919354</v>
      </c>
      <c r="AP121" s="55">
        <f>(AD121- AVERAGE(AD$41:AD121))/_xlfn.STDEV.S(AD$41:AD121)</f>
        <v>0.14531366188076636</v>
      </c>
      <c r="AQ121" s="55">
        <f>(AE121- AVERAGE(AE$41:AE121))/_xlfn.STDEV.S(AE$41:AE121)</f>
        <v>0.561079285197432</v>
      </c>
      <c r="AR121" s="36">
        <f>(AF121- AVERAGE(AF$41:AF121))/_xlfn.STDEV.S(AF$41:AF121)</f>
        <v>0.1374961488169909</v>
      </c>
      <c r="AS121" s="36">
        <f>(AG121- AVERAGE(AG$41:AG121))/_xlfn.STDEV.S(AG$41:AG121)</f>
        <v>-1.2223097185381726</v>
      </c>
      <c r="AT121" s="36">
        <f>(AH121- AVERAGE(AH$41:AH121))/_xlfn.STDEV.S(AH$41:AH121)</f>
        <v>0.38693192998929754</v>
      </c>
      <c r="AU121" s="36">
        <f>(AI121- AVERAGE(AI$41:AI121))/_xlfn.STDEV.S(AI$41:AI121)</f>
        <v>-0.44217721258199266</v>
      </c>
      <c r="AV121" s="36"/>
      <c r="AW121" s="36">
        <f t="shared" si="245"/>
        <v>-0.71249345768331573</v>
      </c>
      <c r="AX121" s="36">
        <f t="shared" si="246"/>
        <v>0.29117809579064263</v>
      </c>
      <c r="AY121" s="36">
        <f t="shared" si="247"/>
        <v>0.37860089982562156</v>
      </c>
      <c r="AZ121" s="36">
        <f t="shared" si="248"/>
        <v>-0.40825276221919354</v>
      </c>
      <c r="BA121" s="36">
        <f t="shared" si="249"/>
        <v>0.14531366188076636</v>
      </c>
      <c r="BB121" s="36">
        <f t="shared" si="250"/>
        <v>0.561079285197432</v>
      </c>
      <c r="BC121" s="36">
        <f t="shared" si="251"/>
        <v>0.1374961488169909</v>
      </c>
      <c r="BD121" s="36">
        <f t="shared" si="252"/>
        <v>-1.2223097185381726</v>
      </c>
      <c r="BE121" s="36">
        <f t="shared" si="160"/>
        <v>0.38693192998929754</v>
      </c>
      <c r="BF121" s="36">
        <f t="shared" si="161"/>
        <v>-0.44217721258199266</v>
      </c>
      <c r="BG121" s="36"/>
      <c r="BH121" s="41">
        <f t="shared" si="162"/>
        <v>0.14140490534887862</v>
      </c>
      <c r="BI121" s="41">
        <f t="shared" si="163"/>
        <v>0.14140490534887862</v>
      </c>
      <c r="BJ121" s="41" t="str">
        <f>IF(COUNT(BI$76:BI120)&lt;60,"",MEDIAN(BI$76:BI120))</f>
        <v/>
      </c>
      <c r="BK121" s="41">
        <f t="shared" si="164"/>
        <v>0</v>
      </c>
      <c r="BL121" s="41">
        <f t="shared" si="165"/>
        <v>0</v>
      </c>
      <c r="BM121" s="41">
        <f t="shared" si="193"/>
        <v>0</v>
      </c>
      <c r="BN121" s="41"/>
      <c r="BO121" s="32">
        <f>+_xlfn.XLOOKUP(B121,Indice!B:B,Indice!AI:AI,"NOOOOOO",-1)</f>
        <v>0.55343795376244365</v>
      </c>
      <c r="BP121" s="32">
        <f t="shared" si="166"/>
        <v>-0.59160563110705977</v>
      </c>
      <c r="BQ121" s="57">
        <f t="shared" si="170"/>
        <v>-3.3496310007669616E-2</v>
      </c>
      <c r="BR121" s="56"/>
    </row>
    <row r="122" spans="1:70">
      <c r="A122" s="32">
        <f t="shared" si="131"/>
        <v>2013</v>
      </c>
      <c r="B122" s="42">
        <v>41608</v>
      </c>
      <c r="C122" s="38">
        <v>5090</v>
      </c>
      <c r="D122" s="35">
        <f t="shared" si="176"/>
        <v>-23.447134907504886</v>
      </c>
      <c r="E122" s="38">
        <v>6092</v>
      </c>
      <c r="F122" s="35">
        <v>616.04</v>
      </c>
      <c r="G122" s="39">
        <f t="shared" si="171"/>
        <v>0.24640120771378482</v>
      </c>
      <c r="H122" s="32">
        <v>-0.5</v>
      </c>
      <c r="I122" s="32">
        <v>2.5</v>
      </c>
      <c r="J122" s="52">
        <v>28.141551409577382</v>
      </c>
      <c r="K122" s="32">
        <v>543.30999999999995</v>
      </c>
      <c r="L122" s="32">
        <f t="shared" si="149"/>
        <v>2.0231496086649647</v>
      </c>
      <c r="M122" s="32">
        <v>98.974999999999994</v>
      </c>
      <c r="N122" s="32">
        <f t="shared" ref="N122" si="277">(M122/M110-1)*100</f>
        <v>-0.99826953277385444</v>
      </c>
      <c r="O122" s="32">
        <v>356378</v>
      </c>
      <c r="P122" s="32">
        <f t="shared" ref="P122" si="278">(O122/O110-1)*100</f>
        <v>3.36718208423612</v>
      </c>
      <c r="Q122" s="32">
        <f>+'crack spread y Brent_WTI'!D326*100</f>
        <v>-20.132947216006325</v>
      </c>
      <c r="R122" s="32">
        <v>2.6</v>
      </c>
      <c r="S122" s="32">
        <f t="shared" si="169"/>
        <v>2.2700000000000005</v>
      </c>
      <c r="T122" s="32">
        <v>3.9540000000000002</v>
      </c>
      <c r="U122" s="32">
        <f t="shared" si="210"/>
        <v>11.036225779275499</v>
      </c>
      <c r="V122" s="32">
        <v>109.69</v>
      </c>
      <c r="W122" s="32">
        <f t="shared" si="210"/>
        <v>-1.3845185651353065</v>
      </c>
      <c r="X122" s="43" t="s">
        <v>33</v>
      </c>
      <c r="Z122" s="36">
        <f t="shared" si="229"/>
        <v>-15.520760275107264</v>
      </c>
      <c r="AA122" s="36">
        <f t="shared" si="230"/>
        <v>-1.0366666666666671</v>
      </c>
      <c r="AB122" s="36">
        <f t="shared" si="231"/>
        <v>0.76333333333333275</v>
      </c>
      <c r="AC122" s="36">
        <v>-5.9024967458835782</v>
      </c>
      <c r="AD122" s="36">
        <f t="shared" si="232"/>
        <v>-0.38599680692968191</v>
      </c>
      <c r="AE122" s="35">
        <f>+AVERAGE(N120:N122)*AVERAGE($G$15:G122)</f>
        <v>-0.50281277271221214</v>
      </c>
      <c r="AF122" s="35">
        <f t="shared" si="233"/>
        <v>-1.6105521956835898</v>
      </c>
      <c r="AG122" s="35">
        <f t="shared" si="234"/>
        <v>-41.528933867361275</v>
      </c>
      <c r="AH122" s="35">
        <f t="shared" si="237"/>
        <v>5.0862136334047641</v>
      </c>
      <c r="AI122" s="35">
        <f t="shared" si="238"/>
        <v>-1.6108514652717527</v>
      </c>
      <c r="AJ122" s="35"/>
      <c r="AL122" s="55">
        <f>(Z122- AVERAGE(Z$41:Z122))/_xlfn.STDEV.S(Z$41:Z122)</f>
        <v>-1.0450540060216871</v>
      </c>
      <c r="AM122" s="55">
        <f>(AA122- AVERAGE(AA$41:AA122))/_xlfn.STDEV.S(AA$41:AA122)</f>
        <v>0.16333794597737003</v>
      </c>
      <c r="AN122" s="55">
        <f>(AB122- AVERAGE(AB$41:AB122))/_xlfn.STDEV.S(AB$41:AB122)</f>
        <v>0.3263888577842331</v>
      </c>
      <c r="AO122" s="55">
        <f>(AC122- AVERAGE(AC$41:AC122))/_xlfn.STDEV.S(AC$41:AC122)</f>
        <v>-0.14566121616450467</v>
      </c>
      <c r="AP122" s="55">
        <f>(AD122- AVERAGE(AD$41:AD122))/_xlfn.STDEV.S(AD$41:AD122)</f>
        <v>0.4881254582346316</v>
      </c>
      <c r="AQ122" s="55">
        <f>(AE122- AVERAGE(AE$41:AE122))/_xlfn.STDEV.S(AE$41:AE122)</f>
        <v>0.68426190285041677</v>
      </c>
      <c r="AR122" s="36">
        <f>(AF122- AVERAGE(AF$41:AF122))/_xlfn.STDEV.S(AF$41:AF122)</f>
        <v>-3.6457140892263073E-3</v>
      </c>
      <c r="AS122" s="36">
        <f>(AG122- AVERAGE(AG$41:AG122))/_xlfn.STDEV.S(AG$41:AG122)</f>
        <v>-1.0829170081265587</v>
      </c>
      <c r="AT122" s="36">
        <f>(AH122- AVERAGE(AH$41:AH122))/_xlfn.STDEV.S(AH$41:AH122)</f>
        <v>0.21639558974810241</v>
      </c>
      <c r="AU122" s="36">
        <f>(AI122- AVERAGE(AI$41:AI122))/_xlfn.STDEV.S(AI$41:AI122)</f>
        <v>-0.44757087719346111</v>
      </c>
      <c r="AV122" s="36"/>
      <c r="AW122" s="36">
        <f t="shared" si="245"/>
        <v>-1.0450540060216871</v>
      </c>
      <c r="AX122" s="36">
        <f t="shared" si="246"/>
        <v>0.16333794597737003</v>
      </c>
      <c r="AY122" s="36">
        <f t="shared" si="247"/>
        <v>0.3263888577842331</v>
      </c>
      <c r="AZ122" s="36">
        <f t="shared" si="248"/>
        <v>-0.14566121616450467</v>
      </c>
      <c r="BA122" s="36">
        <f t="shared" si="249"/>
        <v>0.4881254582346316</v>
      </c>
      <c r="BB122" s="36">
        <f t="shared" si="250"/>
        <v>0.68426190285041677</v>
      </c>
      <c r="BC122" s="36">
        <f t="shared" si="251"/>
        <v>-3.6457140892263073E-3</v>
      </c>
      <c r="BD122" s="36">
        <f t="shared" si="252"/>
        <v>-1.0829170081265587</v>
      </c>
      <c r="BE122" s="36">
        <f t="shared" si="160"/>
        <v>0.21639558974810241</v>
      </c>
      <c r="BF122" s="36">
        <f t="shared" si="161"/>
        <v>-0.44757087719346111</v>
      </c>
      <c r="BG122" s="36"/>
      <c r="BH122" s="41">
        <f t="shared" si="162"/>
        <v>7.9846115944071872E-2</v>
      </c>
      <c r="BI122" s="41">
        <f t="shared" si="163"/>
        <v>7.9846115944071872E-2</v>
      </c>
      <c r="BJ122" s="41" t="str">
        <f>IF(COUNT(BI$76:BI121)&lt;60,"",MEDIAN(BI$76:BI121))</f>
        <v/>
      </c>
      <c r="BK122" s="41">
        <f t="shared" si="164"/>
        <v>0</v>
      </c>
      <c r="BL122" s="41">
        <f t="shared" si="165"/>
        <v>0</v>
      </c>
      <c r="BM122" s="41">
        <f t="shared" si="193"/>
        <v>0</v>
      </c>
      <c r="BN122" s="41"/>
      <c r="BO122" s="32">
        <f>+_xlfn.XLOOKUP(B122,Indice!B:B,Indice!AI:AI,"NOOOOOO",-1)</f>
        <v>0.6421841143314857</v>
      </c>
      <c r="BP122" s="32">
        <f t="shared" si="166"/>
        <v>-0.44288023395860465</v>
      </c>
      <c r="BQ122" s="57">
        <f t="shared" si="170"/>
        <v>0.14872539714845512</v>
      </c>
      <c r="BR122" s="56"/>
    </row>
    <row r="123" spans="1:70">
      <c r="A123" s="32">
        <f t="shared" si="131"/>
        <v>2013</v>
      </c>
      <c r="B123" s="42">
        <v>41639</v>
      </c>
      <c r="C123" s="38">
        <v>4951</v>
      </c>
      <c r="D123" s="35">
        <f t="shared" si="176"/>
        <v>-21.574528750198006</v>
      </c>
      <c r="E123" s="38">
        <v>5412</v>
      </c>
      <c r="F123" s="35">
        <v>607.94000000000005</v>
      </c>
      <c r="G123" s="39">
        <f t="shared" si="171"/>
        <v>0.24740270421423166</v>
      </c>
      <c r="H123" s="32">
        <v>-0.7</v>
      </c>
      <c r="I123" s="32">
        <v>1.3</v>
      </c>
      <c r="J123" s="52">
        <v>30.990825033365674</v>
      </c>
      <c r="K123" s="32">
        <v>540.548</v>
      </c>
      <c r="L123" s="32">
        <f t="shared" si="149"/>
        <v>-0.96461608646184471</v>
      </c>
      <c r="M123" s="32">
        <v>102.69</v>
      </c>
      <c r="N123" s="32">
        <f t="shared" ref="N123" si="279">(M123/M111-1)*100</f>
        <v>0.46568963155733112</v>
      </c>
      <c r="O123" s="32">
        <v>330695</v>
      </c>
      <c r="P123" s="32">
        <f t="shared" ref="P123" si="280">(O123/O111-1)*100</f>
        <v>-0.46472569445489276</v>
      </c>
      <c r="Q123" s="32">
        <f>+'crack spread y Brent_WTI'!D327*100</f>
        <v>-19.514900010732294</v>
      </c>
      <c r="R123" s="32">
        <v>-0.1</v>
      </c>
      <c r="S123" s="32">
        <f t="shared" si="169"/>
        <v>2.3016666666666672</v>
      </c>
      <c r="T123" s="32">
        <v>4.2300000000000004</v>
      </c>
      <c r="U123" s="32">
        <f t="shared" si="210"/>
        <v>26.230975828111024</v>
      </c>
      <c r="V123" s="32">
        <v>110.8</v>
      </c>
      <c r="W123" s="32">
        <f t="shared" si="210"/>
        <v>-0.27900279002790462</v>
      </c>
      <c r="X123" s="43" t="s">
        <v>33</v>
      </c>
      <c r="Z123" s="36">
        <f t="shared" si="229"/>
        <v>-21.479788355248232</v>
      </c>
      <c r="AA123" s="36">
        <f t="shared" si="230"/>
        <v>-2.3683333333333341</v>
      </c>
      <c r="AB123" s="36">
        <f t="shared" si="231"/>
        <v>-0.2016666666666671</v>
      </c>
      <c r="AC123" s="36">
        <v>-3.8959343435517866</v>
      </c>
      <c r="AD123" s="36">
        <f t="shared" si="232"/>
        <v>3.4313565343964868E-2</v>
      </c>
      <c r="AE123" s="35">
        <f>+AVERAGE(N121:N123)*AVERAGE($G$15:G123)</f>
        <v>-0.29643285151727111</v>
      </c>
      <c r="AF123" s="35">
        <f t="shared" si="233"/>
        <v>-1.7859402076124133</v>
      </c>
      <c r="AG123" s="35">
        <f t="shared" si="234"/>
        <v>-27.383248702408242</v>
      </c>
      <c r="AH123" s="35">
        <f t="shared" si="237"/>
        <v>11.420233688558236</v>
      </c>
      <c r="AI123" s="35">
        <f t="shared" si="238"/>
        <v>-0.5115755023190468</v>
      </c>
      <c r="AJ123" s="35"/>
      <c r="AL123" s="55">
        <f>(Z123- AVERAGE(Z$41:Z123))/_xlfn.STDEV.S(Z$41:Z123)</f>
        <v>-1.3327430272741341</v>
      </c>
      <c r="AM123" s="55">
        <f>(AA123- AVERAGE(AA$41:AA123))/_xlfn.STDEV.S(AA$41:AA123)</f>
        <v>-6.4844123118048116E-2</v>
      </c>
      <c r="AN123" s="55">
        <f>(AB123- AVERAGE(AB$41:AB123))/_xlfn.STDEV.S(AB$41:AB123)</f>
        <v>9.4730542497002232E-2</v>
      </c>
      <c r="AO123" s="55">
        <f>(AC123- AVERAGE(AC$41:AC123))/_xlfn.STDEV.S(AC$41:AC123)</f>
        <v>0.23391276833315844</v>
      </c>
      <c r="AP123" s="55">
        <f>(AD123- AVERAGE(AD$41:AD123))/_xlfn.STDEV.S(AD$41:AD123)</f>
        <v>0.572544455674037</v>
      </c>
      <c r="AQ123" s="55">
        <f>(AE123- AVERAGE(AE$41:AE123))/_xlfn.STDEV.S(AE$41:AE123)</f>
        <v>0.76246417131342703</v>
      </c>
      <c r="AR123" s="36">
        <f>(AF123- AVERAGE(AF$41:AF123))/_xlfn.STDEV.S(AF$41:AF123)</f>
        <v>-2.6819368317127997E-2</v>
      </c>
      <c r="AS123" s="36">
        <f>(AG123- AVERAGE(AG$41:AG123))/_xlfn.STDEV.S(AG$41:AG123)</f>
        <v>-0.86179891169589018</v>
      </c>
      <c r="AT123" s="36">
        <f>(AH123- AVERAGE(AH$41:AH123))/_xlfn.STDEV.S(AH$41:AH123)</f>
        <v>0.40485255113855773</v>
      </c>
      <c r="AU123" s="36">
        <f>(AI123- AVERAGE(AI$41:AI123))/_xlfn.STDEV.S(AI$41:AI123)</f>
        <v>-0.41254713000116366</v>
      </c>
      <c r="AV123" s="36"/>
      <c r="AW123" s="36">
        <f t="shared" si="245"/>
        <v>-1.3327430272741341</v>
      </c>
      <c r="AX123" s="36">
        <f t="shared" si="246"/>
        <v>-6.4844123118048116E-2</v>
      </c>
      <c r="AY123" s="36">
        <f t="shared" si="247"/>
        <v>9.4730542497002232E-2</v>
      </c>
      <c r="AZ123" s="36">
        <f t="shared" si="248"/>
        <v>0.23391276833315844</v>
      </c>
      <c r="BA123" s="36">
        <f t="shared" si="249"/>
        <v>0.572544455674037</v>
      </c>
      <c r="BB123" s="36">
        <f t="shared" si="250"/>
        <v>0.76246417131342703</v>
      </c>
      <c r="BC123" s="36">
        <f t="shared" si="251"/>
        <v>-2.6819368317127997E-2</v>
      </c>
      <c r="BD123" s="36">
        <f t="shared" si="252"/>
        <v>-0.86179891169589018</v>
      </c>
      <c r="BE123" s="36">
        <f t="shared" si="160"/>
        <v>0.40485255113855773</v>
      </c>
      <c r="BF123" s="36">
        <f t="shared" si="161"/>
        <v>-0.41254713000116366</v>
      </c>
      <c r="BG123" s="36"/>
      <c r="BH123" s="41">
        <f t="shared" si="162"/>
        <v>3.3955587089937123E-2</v>
      </c>
      <c r="BI123" s="41">
        <f t="shared" si="163"/>
        <v>3.3955587089937123E-2</v>
      </c>
      <c r="BJ123" s="41" t="str">
        <f>IF(COUNT(BI$76:BI122)&lt;60,"",MEDIAN(BI$76:BI122))</f>
        <v/>
      </c>
      <c r="BK123" s="41">
        <f t="shared" si="164"/>
        <v>0</v>
      </c>
      <c r="BL123" s="41">
        <f t="shared" si="165"/>
        <v>0</v>
      </c>
      <c r="BM123" s="41">
        <f t="shared" si="193"/>
        <v>0</v>
      </c>
      <c r="BN123" s="41"/>
      <c r="BO123" s="32">
        <f>+_xlfn.XLOOKUP(B123,Indice!B:B,Indice!AI:AI,"NOOOOOO",-1)</f>
        <v>0.77614399228122832</v>
      </c>
      <c r="BP123" s="32">
        <f t="shared" si="166"/>
        <v>-0.25341721894906227</v>
      </c>
      <c r="BQ123" s="57">
        <f t="shared" si="170"/>
        <v>0.18946301500954238</v>
      </c>
      <c r="BR123" s="56"/>
    </row>
    <row r="124" spans="1:70">
      <c r="A124" s="32">
        <f t="shared" si="131"/>
        <v>2014</v>
      </c>
      <c r="B124" s="42">
        <v>41670</v>
      </c>
      <c r="C124" s="38">
        <v>4275</v>
      </c>
      <c r="D124" s="35">
        <f t="shared" si="176"/>
        <v>-20.583317852498606</v>
      </c>
      <c r="E124" s="38">
        <v>5649</v>
      </c>
      <c r="F124" s="35">
        <v>607.94000000000005</v>
      </c>
      <c r="G124" s="39">
        <f t="shared" si="171"/>
        <v>0.24605882159423628</v>
      </c>
      <c r="H124" s="32">
        <v>1.1000000000000001</v>
      </c>
      <c r="I124" s="32">
        <v>1.7</v>
      </c>
      <c r="J124" s="52">
        <v>34.50316064529855</v>
      </c>
      <c r="K124" s="32">
        <v>539.13300000000004</v>
      </c>
      <c r="L124" s="32">
        <f t="shared" si="149"/>
        <v>1.0206376033847553</v>
      </c>
      <c r="M124" s="32">
        <v>119.181</v>
      </c>
      <c r="N124" s="32">
        <f t="shared" ref="N124" si="281">(M124/M112-1)*100</f>
        <v>15.124029210617817</v>
      </c>
      <c r="O124" s="32">
        <v>326930</v>
      </c>
      <c r="P124" s="32">
        <f t="shared" ref="P124" si="282">(O124/O112-1)*100</f>
        <v>-4.1092274300463476</v>
      </c>
      <c r="Q124" s="32">
        <f>+'crack spread y Brent_WTI'!D328*100</f>
        <v>-41.566051708039545</v>
      </c>
      <c r="R124" s="32">
        <v>-0.1</v>
      </c>
      <c r="S124" s="32">
        <f t="shared" si="169"/>
        <v>2.3333333333333339</v>
      </c>
      <c r="T124" s="32">
        <v>4.9429999999999996</v>
      </c>
      <c r="U124" s="32">
        <f t="shared" si="210"/>
        <v>48.038334830787655</v>
      </c>
      <c r="V124" s="32">
        <v>106.4</v>
      </c>
      <c r="W124" s="32">
        <f t="shared" si="210"/>
        <v>-7.9186499350930255</v>
      </c>
      <c r="X124" s="43" t="s">
        <v>33</v>
      </c>
      <c r="Z124" s="36">
        <f t="shared" si="229"/>
        <v>-24.201660503400497</v>
      </c>
      <c r="AA124" s="36">
        <f t="shared" si="230"/>
        <v>-2.3666666666666671</v>
      </c>
      <c r="AB124" s="36">
        <f t="shared" si="231"/>
        <v>-0.50000000000000067</v>
      </c>
      <c r="AC124" s="36">
        <v>-1.4942975444928059</v>
      </c>
      <c r="AD124" s="36">
        <f t="shared" si="232"/>
        <v>0.69305704186262507</v>
      </c>
      <c r="AE124" s="35">
        <f>+AVERAGE(N122:N124)*AVERAGE($G$15:G124)</f>
        <v>1.4619780311858357</v>
      </c>
      <c r="AF124" s="35">
        <f t="shared" si="233"/>
        <v>0.40225701342170678</v>
      </c>
      <c r="AG124" s="35">
        <f t="shared" si="234"/>
        <v>-27.071299644926057</v>
      </c>
      <c r="AH124" s="35">
        <f t="shared" si="237"/>
        <v>28.435178812724729</v>
      </c>
      <c r="AI124" s="35">
        <f t="shared" si="238"/>
        <v>-3.1940570967520792</v>
      </c>
      <c r="AJ124" s="35"/>
      <c r="AL124" s="55">
        <f>(Z124- AVERAGE(Z$41:Z124))/_xlfn.STDEV.S(Z$41:Z124)</f>
        <v>-1.4464263340717303</v>
      </c>
      <c r="AM124" s="55">
        <f>(AA124- AVERAGE(AA$41:AA124))/_xlfn.STDEV.S(AA$41:AA124)</f>
        <v>-6.4173928639120636E-2</v>
      </c>
      <c r="AN124" s="55">
        <f>(AB124- AVERAGE(AB$41:AB124))/_xlfn.STDEV.S(AB$41:AB124)</f>
        <v>2.271946431324234E-2</v>
      </c>
      <c r="AO124" s="55">
        <f>(AC124- AVERAGE(AC$41:AC124))/_xlfn.STDEV.S(AC$41:AC124)</f>
        <v>0.686582361994858</v>
      </c>
      <c r="AP124" s="55">
        <f>(AD124- AVERAGE(AD$41:AD124))/_xlfn.STDEV.S(AD$41:AD124)</f>
        <v>0.70628560297844223</v>
      </c>
      <c r="AQ124" s="55">
        <f>(AE124- AVERAGE(AE$41:AE124))/_xlfn.STDEV.S(AE$41:AE124)</f>
        <v>1.4648451564866007</v>
      </c>
      <c r="AR124" s="36">
        <f>(AF124- AVERAGE(AF$41:AF124))/_xlfn.STDEV.S(AF$41:AF124)</f>
        <v>0.26442117960974237</v>
      </c>
      <c r="AS124" s="36">
        <f>(AG124- AVERAGE(AG$41:AG124))/_xlfn.STDEV.S(AG$41:AG124)</f>
        <v>-0.84831597489210475</v>
      </c>
      <c r="AT124" s="36">
        <f>(AH124- AVERAGE(AH$41:AH124))/_xlfn.STDEV.S(AH$41:AH124)</f>
        <v>0.91129442517116765</v>
      </c>
      <c r="AU124" s="36">
        <f>(AI124- AVERAGE(AI$41:AI124))/_xlfn.STDEV.S(AI$41:AI124)</f>
        <v>-0.48769580426570591</v>
      </c>
      <c r="AV124" s="36"/>
      <c r="AW124" s="36">
        <f t="shared" si="245"/>
        <v>-1.4464263340717303</v>
      </c>
      <c r="AX124" s="36">
        <f t="shared" si="246"/>
        <v>-6.4173928639120636E-2</v>
      </c>
      <c r="AY124" s="36">
        <f t="shared" si="247"/>
        <v>2.271946431324234E-2</v>
      </c>
      <c r="AZ124" s="36">
        <f t="shared" si="248"/>
        <v>0.686582361994858</v>
      </c>
      <c r="BA124" s="36">
        <f t="shared" si="249"/>
        <v>0.70628560297844223</v>
      </c>
      <c r="BB124" s="36">
        <f t="shared" si="250"/>
        <v>1.4648451564866007</v>
      </c>
      <c r="BC124" s="36">
        <f t="shared" si="251"/>
        <v>0.26442117960974237</v>
      </c>
      <c r="BD124" s="36">
        <f t="shared" si="252"/>
        <v>-0.84831597489210475</v>
      </c>
      <c r="BE124" s="36">
        <f t="shared" si="160"/>
        <v>0.91129442517116765</v>
      </c>
      <c r="BF124" s="36">
        <f t="shared" si="161"/>
        <v>-0.48769580426570591</v>
      </c>
      <c r="BG124" s="36"/>
      <c r="BH124" s="41">
        <f t="shared" si="162"/>
        <v>0.14357032196149236</v>
      </c>
      <c r="BI124" s="41">
        <f t="shared" si="163"/>
        <v>0.14357032196149236</v>
      </c>
      <c r="BJ124" s="41" t="str">
        <f>IF(COUNT(BI$76:BI123)&lt;60,"",MEDIAN(BI$76:BI123))</f>
        <v/>
      </c>
      <c r="BK124" s="41">
        <f t="shared" si="164"/>
        <v>0</v>
      </c>
      <c r="BL124" s="41">
        <f t="shared" si="165"/>
        <v>0</v>
      </c>
      <c r="BM124" s="41">
        <f t="shared" si="193"/>
        <v>0</v>
      </c>
      <c r="BN124" s="41"/>
      <c r="BO124" s="32">
        <f>+_xlfn.XLOOKUP(B124,Indice!B:B,Indice!AI:AI,"NOOOOOO",-1)</f>
        <v>0.65675961986164288</v>
      </c>
      <c r="BP124" s="32">
        <f t="shared" si="166"/>
        <v>-0.42043720284710939</v>
      </c>
      <c r="BQ124" s="57">
        <f t="shared" si="170"/>
        <v>-0.16701998389804712</v>
      </c>
      <c r="BR124" s="56"/>
    </row>
    <row r="125" spans="1:70">
      <c r="A125" s="32">
        <f t="shared" si="131"/>
        <v>2014</v>
      </c>
      <c r="B125" s="42">
        <v>41698</v>
      </c>
      <c r="C125" s="38">
        <v>4648</v>
      </c>
      <c r="D125" s="35">
        <f t="shared" si="176"/>
        <v>-5.2588666938442774</v>
      </c>
      <c r="E125" s="38">
        <v>5537</v>
      </c>
      <c r="F125" s="35">
        <v>607.94000000000005</v>
      </c>
      <c r="G125" s="39">
        <f t="shared" si="171"/>
        <v>0.2462298911076751</v>
      </c>
      <c r="H125" s="32">
        <v>-0.2</v>
      </c>
      <c r="I125" s="32">
        <v>3.4</v>
      </c>
      <c r="J125" s="52">
        <v>41.120009430060087</v>
      </c>
      <c r="K125" s="32">
        <v>538.92999999999995</v>
      </c>
      <c r="L125" s="32">
        <f t="shared" si="149"/>
        <v>0.96633019341589854</v>
      </c>
      <c r="M125" s="32">
        <v>113.337</v>
      </c>
      <c r="N125" s="32">
        <f t="shared" ref="N125" si="283">(M125/M113-1)*100</f>
        <v>9.8503498943532275</v>
      </c>
      <c r="O125" s="32">
        <v>332453</v>
      </c>
      <c r="P125" s="32">
        <f t="shared" ref="P125" si="284">(O125/O113-1)*100</f>
        <v>-4.7704571950719981</v>
      </c>
      <c r="Q125" s="32">
        <f>+'crack spread y Brent_WTI'!D329*100</f>
        <v>-37.010568972126393</v>
      </c>
      <c r="R125" s="32">
        <v>-0.1</v>
      </c>
      <c r="S125" s="32">
        <f t="shared" si="169"/>
        <v>2.3650000000000007</v>
      </c>
      <c r="T125" s="32">
        <v>4.609</v>
      </c>
      <c r="U125" s="32">
        <f t="shared" si="210"/>
        <v>32.214572576018341</v>
      </c>
      <c r="V125" s="32">
        <v>109.07</v>
      </c>
      <c r="W125" s="32">
        <f t="shared" si="210"/>
        <v>-2.0739809660621278</v>
      </c>
      <c r="X125" s="43" t="s">
        <v>33</v>
      </c>
      <c r="Z125" s="36">
        <f t="shared" si="229"/>
        <v>-18.170571098846963</v>
      </c>
      <c r="AA125" s="36">
        <f t="shared" si="230"/>
        <v>-2.2983333333333338</v>
      </c>
      <c r="AB125" s="36">
        <f t="shared" si="231"/>
        <v>-0.23166666666666735</v>
      </c>
      <c r="AC125" s="36">
        <v>2.689168911298097</v>
      </c>
      <c r="AD125" s="36">
        <f t="shared" si="232"/>
        <v>0.34078390344626969</v>
      </c>
      <c r="AE125" s="35">
        <f>+AVERAGE(N123:N125)*AVERAGE($G$15:G125)</f>
        <v>2.5447940064938046</v>
      </c>
      <c r="AF125" s="35">
        <f t="shared" si="233"/>
        <v>3.1148034398577464</v>
      </c>
      <c r="AG125" s="35">
        <f t="shared" si="234"/>
        <v>-32.697173563632745</v>
      </c>
      <c r="AH125" s="35">
        <f t="shared" si="237"/>
        <v>35.494627744972341</v>
      </c>
      <c r="AI125" s="35">
        <f t="shared" si="238"/>
        <v>-3.4238778970610197</v>
      </c>
      <c r="AJ125" s="35"/>
      <c r="AL125" s="55">
        <f>(Z125- AVERAGE(Z$41:Z125))/_xlfn.STDEV.S(Z$41:Z125)</f>
        <v>-1.1205332835760728</v>
      </c>
      <c r="AM125" s="55">
        <f>(AA125- AVERAGE(AA$41:AA125))/_xlfn.STDEV.S(AA$41:AA125)</f>
        <v>-5.1995853488885073E-2</v>
      </c>
      <c r="AN125" s="55">
        <f>(AB125- AVERAGE(AB$41:AB125))/_xlfn.STDEV.S(AB$41:AB125)</f>
        <v>8.7245114075013078E-2</v>
      </c>
      <c r="AO125" s="55">
        <f>(AC125- AVERAGE(AC$41:AC125))/_xlfn.STDEV.S(AC$41:AC125)</f>
        <v>1.4604047296546607</v>
      </c>
      <c r="AP125" s="55">
        <f>(AD125- AVERAGE(AD$41:AD125))/_xlfn.STDEV.S(AD$41:AD125)</f>
        <v>0.62597616971377235</v>
      </c>
      <c r="AQ125" s="55">
        <f>(AE125- AVERAGE(AE$41:AE125))/_xlfn.STDEV.S(AE$41:AE125)</f>
        <v>1.8604157232306215</v>
      </c>
      <c r="AR125" s="36">
        <f>(AF125- AVERAGE(AF$41:AF125))/_xlfn.STDEV.S(AF$41:AF125)</f>
        <v>0.62444575599373131</v>
      </c>
      <c r="AS125" s="36">
        <f>(AG125- AVERAGE(AG$41:AG125))/_xlfn.STDEV.S(AG$41:AG125)</f>
        <v>-0.92267022642561236</v>
      </c>
      <c r="AT125" s="36">
        <f>(AH125- AVERAGE(AH$41:AH125))/_xlfn.STDEV.S(AH$41:AH125)</f>
        <v>1.1108942360706833</v>
      </c>
      <c r="AU125" s="36">
        <f>(AI125- AVERAGE(AI$41:AI125))/_xlfn.STDEV.S(AI$41:AI125)</f>
        <v>-0.4908778532879739</v>
      </c>
      <c r="AV125" s="36"/>
      <c r="AW125" s="36">
        <f t="shared" si="245"/>
        <v>-1.1205332835760728</v>
      </c>
      <c r="AX125" s="36">
        <f t="shared" si="246"/>
        <v>-5.1995853488885073E-2</v>
      </c>
      <c r="AY125" s="36">
        <f t="shared" si="247"/>
        <v>8.7245114075013078E-2</v>
      </c>
      <c r="AZ125" s="36">
        <f t="shared" si="248"/>
        <v>1.4604047296546607</v>
      </c>
      <c r="BA125" s="36">
        <f t="shared" si="249"/>
        <v>0.62597616971377235</v>
      </c>
      <c r="BB125" s="36">
        <f t="shared" si="250"/>
        <v>1.8604157232306215</v>
      </c>
      <c r="BC125" s="36">
        <f t="shared" si="251"/>
        <v>0.62444575599373131</v>
      </c>
      <c r="BD125" s="36">
        <f t="shared" si="252"/>
        <v>-0.92267022642561236</v>
      </c>
      <c r="BE125" s="36">
        <f t="shared" si="160"/>
        <v>1.1108942360706833</v>
      </c>
      <c r="BF125" s="36">
        <f t="shared" si="161"/>
        <v>-0.4908778532879739</v>
      </c>
      <c r="BG125" s="36"/>
      <c r="BH125" s="41">
        <f t="shared" si="162"/>
        <v>0.35584543503437216</v>
      </c>
      <c r="BI125" s="41">
        <f t="shared" si="163"/>
        <v>0.35584543503437216</v>
      </c>
      <c r="BJ125" s="41" t="str">
        <f>IF(COUNT(BI$76:BI124)&lt;60,"",MEDIAN(BI$76:BI124))</f>
        <v/>
      </c>
      <c r="BK125" s="41">
        <f t="shared" si="164"/>
        <v>0</v>
      </c>
      <c r="BL125" s="41">
        <f t="shared" si="165"/>
        <v>0</v>
      </c>
      <c r="BM125" s="41">
        <f t="shared" si="193"/>
        <v>0</v>
      </c>
      <c r="BN125" s="41"/>
      <c r="BO125" s="32">
        <f>+_xlfn.XLOOKUP(B125,Indice!B:B,Indice!AI:AI,"NOOOOOO",-1)</f>
        <v>0.69224016965013868</v>
      </c>
      <c r="BP125" s="32">
        <f t="shared" si="166"/>
        <v>-0.36782231760952055</v>
      </c>
      <c r="BQ125" s="57">
        <f t="shared" si="170"/>
        <v>5.2614885237588838E-2</v>
      </c>
      <c r="BR125" s="56"/>
    </row>
    <row r="126" spans="1:70">
      <c r="A126" s="32">
        <f t="shared" si="131"/>
        <v>2014</v>
      </c>
      <c r="B126" s="42">
        <v>41729</v>
      </c>
      <c r="C126" s="38">
        <v>4913</v>
      </c>
      <c r="D126" s="35">
        <f t="shared" si="176"/>
        <v>-20.243506493506491</v>
      </c>
      <c r="E126" s="38">
        <v>5390</v>
      </c>
      <c r="F126" s="35">
        <v>517.45000000000005</v>
      </c>
      <c r="G126" s="39">
        <f t="shared" si="171"/>
        <v>0.28643733694076717</v>
      </c>
      <c r="H126" s="32">
        <v>-3.3</v>
      </c>
      <c r="I126" s="32">
        <v>-0.8</v>
      </c>
      <c r="J126" s="52">
        <v>43.374178391192103</v>
      </c>
      <c r="K126" s="32">
        <v>534.697</v>
      </c>
      <c r="L126" s="32">
        <f t="shared" si="149"/>
        <v>-0.19151688465867123</v>
      </c>
      <c r="M126" s="32">
        <v>112.366</v>
      </c>
      <c r="N126" s="32">
        <f t="shared" ref="N126" si="285">(M126/M114-1)*100</f>
        <v>10.30116224281452</v>
      </c>
      <c r="O126" s="32">
        <v>348423</v>
      </c>
      <c r="P126" s="32">
        <f t="shared" ref="P126" si="286">(O126/O114-1)*100</f>
        <v>-3.2470092970042996</v>
      </c>
      <c r="Q126" s="32">
        <f>+'crack spread y Brent_WTI'!D330*100</f>
        <v>-35.009992313604911</v>
      </c>
      <c r="R126" s="32">
        <v>-0.9</v>
      </c>
      <c r="S126" s="32">
        <f t="shared" si="169"/>
        <v>2.4533333333333336</v>
      </c>
      <c r="T126" s="32">
        <v>4.3710000000000004</v>
      </c>
      <c r="U126" s="32">
        <f t="shared" si="210"/>
        <v>8.6232604373757571</v>
      </c>
      <c r="V126" s="32">
        <v>107.76</v>
      </c>
      <c r="W126" s="32">
        <f t="shared" si="210"/>
        <v>-2.054171968732954</v>
      </c>
      <c r="X126" s="43" t="s">
        <v>33</v>
      </c>
      <c r="Z126" s="36">
        <f t="shared" si="229"/>
        <v>-17.81523034661646</v>
      </c>
      <c r="AA126" s="36">
        <f t="shared" si="230"/>
        <v>-3.2533333333333334</v>
      </c>
      <c r="AB126" s="36">
        <f t="shared" si="231"/>
        <v>-1.0200000000000002</v>
      </c>
      <c r="AC126" s="36">
        <v>6.6905591093219101</v>
      </c>
      <c r="AD126" s="36">
        <f t="shared" si="232"/>
        <v>0.5984836373806609</v>
      </c>
      <c r="AE126" s="35">
        <f>+AVERAGE(N124:N126)*AVERAGE($G$15:G126)</f>
        <v>3.5272119390311216</v>
      </c>
      <c r="AF126" s="35">
        <f t="shared" si="233"/>
        <v>4.0422313073742151</v>
      </c>
      <c r="AG126" s="35">
        <f t="shared" si="234"/>
        <v>-37.862204331256955</v>
      </c>
      <c r="AH126" s="35">
        <f t="shared" si="237"/>
        <v>29.625389281393922</v>
      </c>
      <c r="AI126" s="35">
        <f t="shared" si="238"/>
        <v>-4.0156009566293687</v>
      </c>
      <c r="AJ126" s="35"/>
      <c r="AL126" s="55">
        <f>(Z126- AVERAGE(Z$41:Z126))/_xlfn.STDEV.S(Z$41:Z126)</f>
        <v>-1.0881554477100828</v>
      </c>
      <c r="AM126" s="55">
        <f>(AA126- AVERAGE(AA$41:AA126))/_xlfn.STDEV.S(AA$41:AA126)</f>
        <v>-0.21759021558158434</v>
      </c>
      <c r="AN126" s="55">
        <f>(AB126- AVERAGE(AB$41:AB126))/_xlfn.STDEV.S(AB$41:AB126)</f>
        <v>-0.10436594460279698</v>
      </c>
      <c r="AO126" s="55">
        <f>(AC126- AVERAGE(AC$41:AC126))/_xlfn.STDEV.S(AC$41:AC126)</f>
        <v>2.1474879422157493</v>
      </c>
      <c r="AP126" s="55">
        <f>(AD126- AVERAGE(AD$41:AD126))/_xlfn.STDEV.S(AD$41:AD126)</f>
        <v>0.67538284763730372</v>
      </c>
      <c r="AQ126" s="55">
        <f>(AE126- AVERAGE(AE$41:AE126))/_xlfn.STDEV.S(AE$41:AE126)</f>
        <v>2.1819844435614062</v>
      </c>
      <c r="AR126" s="36">
        <f>(AF126- AVERAGE(AF$41:AF126))/_xlfn.STDEV.S(AF$41:AF126)</f>
        <v>0.74297856487360436</v>
      </c>
      <c r="AS126" s="36">
        <f>(AG126- AVERAGE(AG$41:AG126))/_xlfn.STDEV.S(AG$41:AG126)</f>
        <v>-0.98879961980684539</v>
      </c>
      <c r="AT126" s="36">
        <f>(AH126- AVERAGE(AH$41:AH126))/_xlfn.STDEV.S(AH$41:AH126)</f>
        <v>0.9227284299807712</v>
      </c>
      <c r="AU126" s="36">
        <f>(AI126- AVERAGE(AI$41:AI126))/_xlfn.STDEV.S(AI$41:AI126)</f>
        <v>-0.50471339366330015</v>
      </c>
      <c r="AV126" s="36"/>
      <c r="AW126" s="36">
        <f t="shared" si="245"/>
        <v>-1.0881554477100828</v>
      </c>
      <c r="AX126" s="36">
        <f t="shared" si="246"/>
        <v>-0.21759021558158434</v>
      </c>
      <c r="AY126" s="36">
        <f t="shared" si="247"/>
        <v>-0.10436594460279698</v>
      </c>
      <c r="AZ126" s="36">
        <f t="shared" si="248"/>
        <v>2.1474879422157493</v>
      </c>
      <c r="BA126" s="36">
        <f t="shared" si="249"/>
        <v>0.67538284763730372</v>
      </c>
      <c r="BB126" s="36">
        <f t="shared" si="250"/>
        <v>2.1819844435614062</v>
      </c>
      <c r="BC126" s="36">
        <f t="shared" si="251"/>
        <v>0.74297856487360436</v>
      </c>
      <c r="BD126" s="36">
        <f t="shared" si="252"/>
        <v>-0.98879961980684539</v>
      </c>
      <c r="BE126" s="36">
        <f t="shared" si="160"/>
        <v>0.9227284299807712</v>
      </c>
      <c r="BF126" s="36">
        <f t="shared" si="161"/>
        <v>-0.50471339366330015</v>
      </c>
      <c r="BG126" s="36"/>
      <c r="BH126" s="41">
        <f t="shared" si="162"/>
        <v>0.2855084515172534</v>
      </c>
      <c r="BI126" s="41">
        <f t="shared" si="163"/>
        <v>0.2855084515172534</v>
      </c>
      <c r="BJ126" s="41" t="str">
        <f>IF(COUNT(BI$76:BI125)&lt;60,"",MEDIAN(BI$76:BI125))</f>
        <v/>
      </c>
      <c r="BK126" s="41">
        <f t="shared" si="164"/>
        <v>0</v>
      </c>
      <c r="BL126" s="41">
        <f t="shared" si="165"/>
        <v>0</v>
      </c>
      <c r="BM126" s="41">
        <f t="shared" si="193"/>
        <v>0</v>
      </c>
      <c r="BN126" s="41"/>
      <c r="BO126" s="32">
        <f>+_xlfn.XLOOKUP(B126,Indice!B:B,Indice!AI:AI,"NOOOOOO",-1)</f>
        <v>0.71167200607566838</v>
      </c>
      <c r="BP126" s="32">
        <f t="shared" si="166"/>
        <v>-0.34013813933322878</v>
      </c>
      <c r="BQ126" s="57">
        <f t="shared" si="170"/>
        <v>2.7684178276291771E-2</v>
      </c>
      <c r="BR126" s="56"/>
    </row>
    <row r="127" spans="1:70">
      <c r="A127" s="32">
        <f t="shared" si="131"/>
        <v>2014</v>
      </c>
      <c r="B127" s="42">
        <v>41759</v>
      </c>
      <c r="C127" s="38">
        <v>6479</v>
      </c>
      <c r="D127" s="35">
        <f t="shared" si="176"/>
        <v>-6.033357505438719</v>
      </c>
      <c r="E127" s="38">
        <v>5656</v>
      </c>
      <c r="F127" s="35">
        <v>517.45000000000005</v>
      </c>
      <c r="G127" s="39">
        <f t="shared" si="171"/>
        <v>0.28459561310271519</v>
      </c>
      <c r="H127" s="32">
        <v>-2.2999999999999998</v>
      </c>
      <c r="I127" s="32">
        <v>0.4</v>
      </c>
      <c r="J127" s="52">
        <v>44.025744819899266</v>
      </c>
      <c r="K127" s="32">
        <v>514.66899999999998</v>
      </c>
      <c r="L127" s="32">
        <f t="shared" si="149"/>
        <v>-3.2029400092909666</v>
      </c>
      <c r="M127" s="32">
        <v>110.249</v>
      </c>
      <c r="N127" s="32">
        <f t="shared" ref="N127" si="287">(M127/M115-1)*100</f>
        <v>7.7197404932192182</v>
      </c>
      <c r="O127" s="32">
        <v>367576</v>
      </c>
      <c r="P127" s="32">
        <f t="shared" ref="P127" si="288">(O127/O115-1)*100</f>
        <v>0.31877033252549758</v>
      </c>
      <c r="Q127" s="32">
        <f>+'crack spread y Brent_WTI'!D331*100</f>
        <v>-1.9919191919191892</v>
      </c>
      <c r="R127" s="32">
        <v>-0.9</v>
      </c>
      <c r="S127" s="32">
        <f t="shared" si="169"/>
        <v>2.5416666666666661</v>
      </c>
      <c r="T127" s="32">
        <v>4.8150000000000004</v>
      </c>
      <c r="U127" s="32">
        <f t="shared" si="210"/>
        <v>10.868063550541107</v>
      </c>
      <c r="V127" s="32">
        <v>108.07</v>
      </c>
      <c r="W127" s="32">
        <f t="shared" si="210"/>
        <v>5.5680375109895319</v>
      </c>
      <c r="X127" s="43" t="s">
        <v>33</v>
      </c>
      <c r="Z127" s="36">
        <f t="shared" si="229"/>
        <v>-13.053576897596496</v>
      </c>
      <c r="AA127" s="36">
        <f t="shared" si="230"/>
        <v>-4.4749999999999996</v>
      </c>
      <c r="AB127" s="36">
        <f t="shared" si="231"/>
        <v>-1.5416666666666661</v>
      </c>
      <c r="AC127" s="36">
        <v>9.7165607839304826</v>
      </c>
      <c r="AD127" s="36">
        <f t="shared" si="232"/>
        <v>-0.80937556684457979</v>
      </c>
      <c r="AE127" s="35">
        <f>+AVERAGE(N125:N127)*AVERAGE($G$15:G127)</f>
        <v>2.7855907979934451</v>
      </c>
      <c r="AF127" s="35">
        <f t="shared" si="233"/>
        <v>2.5662320531836005</v>
      </c>
      <c r="AG127" s="35">
        <f t="shared" si="234"/>
        <v>-24.670826825883498</v>
      </c>
      <c r="AH127" s="35">
        <f t="shared" si="237"/>
        <v>17.23529885464507</v>
      </c>
      <c r="AI127" s="35">
        <f t="shared" si="238"/>
        <v>0.4799615253981499</v>
      </c>
      <c r="AJ127" s="35"/>
      <c r="AL127" s="55">
        <f>(Z127- AVERAGE(Z$41:Z127))/_xlfn.STDEV.S(Z$41:Z127)</f>
        <v>-0.83528630917656999</v>
      </c>
      <c r="AM127" s="55">
        <f>(AA127- AVERAGE(AA$41:AA127))/_xlfn.STDEV.S(AA$41:AA127)</f>
        <v>-0.42939349410392702</v>
      </c>
      <c r="AN127" s="55">
        <f>(AB127- AVERAGE(AB$41:AB127))/_xlfn.STDEV.S(AB$41:AB127)</f>
        <v>-0.2309169622269899</v>
      </c>
      <c r="AO127" s="55">
        <f>(AC127- AVERAGE(AC$41:AC127))/_xlfn.STDEV.S(AC$41:AC127)</f>
        <v>2.5868692866222913</v>
      </c>
      <c r="AP127" s="55">
        <f>(AD127- AVERAGE(AD$41:AD127))/_xlfn.STDEV.S(AD$41:AD127)</f>
        <v>0.37057635083638607</v>
      </c>
      <c r="AQ127" s="55">
        <f>(AE127- AVERAGE(AE$41:AE127))/_xlfn.STDEV.S(AE$41:AE127)</f>
        <v>1.8391078383158748</v>
      </c>
      <c r="AR127" s="36">
        <f>(AF127- AVERAGE(AF$41:AF127))/_xlfn.STDEV.S(AF$41:AF127)</f>
        <v>0.53901410081071455</v>
      </c>
      <c r="AS127" s="36">
        <f>(AG127- AVERAGE(AG$41:AG127))/_xlfn.STDEV.S(AG$41:AG127)</f>
        <v>-0.78300630780143521</v>
      </c>
      <c r="AT127" s="36">
        <f>(AH127- AVERAGE(AH$41:AH127))/_xlfn.STDEV.S(AH$41:AH127)</f>
        <v>0.54243522126519006</v>
      </c>
      <c r="AU127" s="36">
        <f>(AI127- AVERAGE(AI$41:AI127))/_xlfn.STDEV.S(AI$41:AI127)</f>
        <v>-0.36852069409184146</v>
      </c>
      <c r="AV127" s="36"/>
      <c r="AW127" s="36">
        <f t="shared" si="245"/>
        <v>-0.83528630917656999</v>
      </c>
      <c r="AX127" s="36">
        <f t="shared" si="246"/>
        <v>-0.42939349410392702</v>
      </c>
      <c r="AY127" s="36">
        <f t="shared" si="247"/>
        <v>-0.2309169622269899</v>
      </c>
      <c r="AZ127" s="36">
        <f t="shared" si="248"/>
        <v>2.5868692866222913</v>
      </c>
      <c r="BA127" s="36">
        <f t="shared" si="249"/>
        <v>0.37057635083638607</v>
      </c>
      <c r="BB127" s="36">
        <f t="shared" si="250"/>
        <v>1.8391078383158748</v>
      </c>
      <c r="BC127" s="36">
        <f t="shared" si="251"/>
        <v>0.53901410081071455</v>
      </c>
      <c r="BD127" s="36">
        <f t="shared" si="252"/>
        <v>-0.78300630780143521</v>
      </c>
      <c r="BE127" s="36">
        <f t="shared" si="160"/>
        <v>0.54243522126519006</v>
      </c>
      <c r="BF127" s="36">
        <f t="shared" si="161"/>
        <v>-0.36852069409184146</v>
      </c>
      <c r="BG127" s="36"/>
      <c r="BH127" s="41">
        <f t="shared" si="162"/>
        <v>6.982969430469807E-2</v>
      </c>
      <c r="BI127" s="41">
        <f t="shared" si="163"/>
        <v>6.982969430469807E-2</v>
      </c>
      <c r="BJ127" s="41" t="str">
        <f>IF(COUNT(BI$76:BI126)&lt;60,"",MEDIAN(BI$76:BI126))</f>
        <v/>
      </c>
      <c r="BK127" s="41">
        <f t="shared" si="164"/>
        <v>0</v>
      </c>
      <c r="BL127" s="41">
        <f t="shared" si="165"/>
        <v>0</v>
      </c>
      <c r="BM127" s="41">
        <f t="shared" si="193"/>
        <v>0</v>
      </c>
      <c r="BN127" s="41"/>
      <c r="BO127" s="32">
        <f>+_xlfn.XLOOKUP(B127,Indice!B:B,Indice!AI:AI,"NOOOOOO",-1)</f>
        <v>0.62334748845194432</v>
      </c>
      <c r="BP127" s="32">
        <f t="shared" si="166"/>
        <v>-0.47265114931301938</v>
      </c>
      <c r="BQ127" s="57">
        <f t="shared" si="170"/>
        <v>-0.1325130099797906</v>
      </c>
      <c r="BR127" s="56"/>
    </row>
    <row r="128" spans="1:70">
      <c r="A128" s="32">
        <f t="shared" si="131"/>
        <v>2014</v>
      </c>
      <c r="B128" s="42">
        <v>41790</v>
      </c>
      <c r="C128" s="38">
        <v>7179</v>
      </c>
      <c r="D128" s="35">
        <f t="shared" si="176"/>
        <v>-14.464434647920887</v>
      </c>
      <c r="E128" s="38">
        <v>5777</v>
      </c>
      <c r="F128" s="35">
        <v>517.45000000000005</v>
      </c>
      <c r="G128" s="39">
        <f t="shared" si="171"/>
        <v>0.27983186781331526</v>
      </c>
      <c r="H128" s="32">
        <v>-2.2000000000000002</v>
      </c>
      <c r="I128" s="32">
        <v>0.3</v>
      </c>
      <c r="J128" s="52">
        <v>45.000207358484907</v>
      </c>
      <c r="K128" s="32">
        <v>528.45399999999995</v>
      </c>
      <c r="L128" s="32">
        <f t="shared" si="149"/>
        <v>-2.3744381654033808</v>
      </c>
      <c r="M128" s="32">
        <v>108.873</v>
      </c>
      <c r="N128" s="32">
        <f t="shared" ref="N128" si="289">(M128/M116-1)*100</f>
        <v>9.7487953871897801</v>
      </c>
      <c r="O128" s="32">
        <v>357951</v>
      </c>
      <c r="P128" s="32">
        <f t="shared" ref="P128" si="290">(O128/O116-1)*100</f>
        <v>-1.2685146876292963</v>
      </c>
      <c r="Q128" s="32">
        <f>+'crack spread y Brent_WTI'!D332*100</f>
        <v>-13.145559381092632</v>
      </c>
      <c r="R128" s="32">
        <v>-0.9</v>
      </c>
      <c r="S128" s="32">
        <f t="shared" si="169"/>
        <v>2.6299999999999981</v>
      </c>
      <c r="T128" s="32">
        <v>4.5419999999999998</v>
      </c>
      <c r="U128" s="32">
        <f t="shared" si="210"/>
        <v>14.006024096385538</v>
      </c>
      <c r="V128" s="32">
        <v>109.41</v>
      </c>
      <c r="W128" s="32">
        <f t="shared" si="210"/>
        <v>8.984958661221242</v>
      </c>
      <c r="X128" s="43" t="s">
        <v>33</v>
      </c>
      <c r="Z128" s="36">
        <f t="shared" si="229"/>
        <v>-16.210432882288696</v>
      </c>
      <c r="AA128" s="36">
        <f t="shared" si="230"/>
        <v>-5.2299999999999986</v>
      </c>
      <c r="AB128" s="36">
        <f t="shared" si="231"/>
        <v>-2.6633333333333313</v>
      </c>
      <c r="AC128" s="36">
        <v>10.865188486765419</v>
      </c>
      <c r="AD128" s="36">
        <f t="shared" si="232"/>
        <v>-1.9229650197843398</v>
      </c>
      <c r="AE128" s="35">
        <f>+AVERAGE(N126:N128)*AVERAGE($G$15:G128)</f>
        <v>2.7738167386403045</v>
      </c>
      <c r="AF128" s="35">
        <f t="shared" si="233"/>
        <v>1.3989178840360328</v>
      </c>
      <c r="AG128" s="35">
        <f t="shared" si="234"/>
        <v>-16.715823628872243</v>
      </c>
      <c r="AH128" s="35">
        <f t="shared" si="237"/>
        <v>11.165782694767467</v>
      </c>
      <c r="AI128" s="35">
        <f t="shared" si="238"/>
        <v>4.1662747344926068</v>
      </c>
      <c r="AJ128" s="35"/>
      <c r="AL128" s="55">
        <f>(Z128- AVERAGE(Z$41:Z128))/_xlfn.STDEV.S(Z$41:Z128)</f>
        <v>-0.98649204231018472</v>
      </c>
      <c r="AM128" s="55">
        <f>(AA128- AVERAGE(AA$41:AA128))/_xlfn.STDEV.S(AA$41:AA128)</f>
        <v>-0.55854814456765844</v>
      </c>
      <c r="AN128" s="55">
        <f>(AB128- AVERAGE(AB$41:AB128))/_xlfn.STDEV.S(AB$41:AB128)</f>
        <v>-0.50394551671207233</v>
      </c>
      <c r="AO128" s="55">
        <f>(AC128- AVERAGE(AC$41:AC128))/_xlfn.STDEV.S(AC$41:AC128)</f>
        <v>2.6607298437111493</v>
      </c>
      <c r="AP128" s="55">
        <f>(AD128- AVERAGE(AD$41:AD128))/_xlfn.STDEV.S(AD$41:AD128)</f>
        <v>0.12944370579430528</v>
      </c>
      <c r="AQ128" s="55">
        <f>(AE128- AVERAGE(AE$41:AE128))/_xlfn.STDEV.S(AE$41:AE128)</f>
        <v>1.7898736757599225</v>
      </c>
      <c r="AR128" s="36">
        <f>(AF128- AVERAGE(AF$41:AF128))/_xlfn.STDEV.S(AF$41:AF128)</f>
        <v>0.37777197374064836</v>
      </c>
      <c r="AS128" s="36">
        <f>(AG128- AVERAGE(AG$41:AG128))/_xlfn.STDEV.S(AG$41:AG128)</f>
        <v>-0.65766900315691079</v>
      </c>
      <c r="AT128" s="36">
        <f>(AH128- AVERAGE(AH$41:AH128))/_xlfn.STDEV.S(AH$41:AH128)</f>
        <v>0.35509429082132993</v>
      </c>
      <c r="AU128" s="36">
        <f>(AI128- AVERAGE(AI$41:AI128))/_xlfn.STDEV.S(AI$41:AI128)</f>
        <v>-0.25671015634593619</v>
      </c>
      <c r="AV128" s="36"/>
      <c r="AW128" s="36">
        <f t="shared" si="245"/>
        <v>-0.98649204231018472</v>
      </c>
      <c r="AX128" s="36">
        <f t="shared" si="246"/>
        <v>-0.55854814456765844</v>
      </c>
      <c r="AY128" s="36">
        <f t="shared" si="247"/>
        <v>-0.50394551671207233</v>
      </c>
      <c r="AZ128" s="36">
        <f t="shared" si="248"/>
        <v>2.6607298437111493</v>
      </c>
      <c r="BA128" s="36">
        <f t="shared" si="249"/>
        <v>0.12944370579430528</v>
      </c>
      <c r="BB128" s="36">
        <f t="shared" si="250"/>
        <v>1.7898736757599225</v>
      </c>
      <c r="BC128" s="36">
        <f t="shared" si="251"/>
        <v>0.37777197374064836</v>
      </c>
      <c r="BD128" s="36">
        <f t="shared" si="252"/>
        <v>-0.65766900315691079</v>
      </c>
      <c r="BE128" s="36">
        <f t="shared" si="160"/>
        <v>0.35509429082132993</v>
      </c>
      <c r="BF128" s="36">
        <f t="shared" si="161"/>
        <v>-0.25671015634593619</v>
      </c>
      <c r="BG128" s="36"/>
      <c r="BH128" s="41">
        <f t="shared" si="162"/>
        <v>-6.3633225275815442E-2</v>
      </c>
      <c r="BI128" s="41">
        <f t="shared" si="163"/>
        <v>6.3633225275815442E-2</v>
      </c>
      <c r="BJ128" s="41" t="str">
        <f>IF(COUNT(BI$76:BI127)&lt;60,"",MEDIAN(BI$76:BI127))</f>
        <v/>
      </c>
      <c r="BK128" s="41">
        <f t="shared" si="164"/>
        <v>0</v>
      </c>
      <c r="BL128" s="41">
        <f t="shared" si="165"/>
        <v>0</v>
      </c>
      <c r="BM128" s="41">
        <f t="shared" si="193"/>
        <v>0</v>
      </c>
      <c r="BN128" s="41"/>
      <c r="BO128" s="32">
        <f>+_xlfn.XLOOKUP(B128,Indice!B:B,Indice!AI:AI,"NOOOOOO",-1)</f>
        <v>0.62720067628903775</v>
      </c>
      <c r="BP128" s="32">
        <f t="shared" si="166"/>
        <v>-0.46648873167955957</v>
      </c>
      <c r="BQ128" s="57">
        <f t="shared" si="170"/>
        <v>6.1624176334598157E-3</v>
      </c>
      <c r="BR128" s="56"/>
    </row>
    <row r="129" spans="1:76">
      <c r="A129" s="32">
        <f t="shared" si="131"/>
        <v>2014</v>
      </c>
      <c r="B129" s="42">
        <v>41820</v>
      </c>
      <c r="C129" s="38">
        <v>7204</v>
      </c>
      <c r="D129" s="35">
        <f t="shared" si="176"/>
        <v>-3.7284511559534939</v>
      </c>
      <c r="E129" s="38">
        <v>5848</v>
      </c>
      <c r="F129" s="35">
        <v>583.71</v>
      </c>
      <c r="G129" s="39">
        <f t="shared" si="171"/>
        <v>0.24622672217368213</v>
      </c>
      <c r="H129" s="32">
        <v>-1.6</v>
      </c>
      <c r="I129" s="32">
        <v>1.4</v>
      </c>
      <c r="J129" s="52">
        <v>44.168363365383556</v>
      </c>
      <c r="K129" s="32">
        <v>530.13499999999999</v>
      </c>
      <c r="L129" s="32">
        <f t="shared" si="149"/>
        <v>-1.6465371699968423</v>
      </c>
      <c r="M129" s="32">
        <v>108.33199999999999</v>
      </c>
      <c r="N129" s="32">
        <f t="shared" ref="N129" si="291">(M129/M117-1)*100</f>
        <v>10.629780541854306</v>
      </c>
      <c r="O129" s="32">
        <v>353229</v>
      </c>
      <c r="P129" s="32">
        <f t="shared" ref="P129" si="292">(O129/O117-1)*100</f>
        <v>-0.54453870476373067</v>
      </c>
      <c r="Q129" s="32">
        <f>+'crack spread y Brent_WTI'!D333*100</f>
        <v>10.241025641025647</v>
      </c>
      <c r="R129" s="32">
        <v>-2</v>
      </c>
      <c r="S129" s="32">
        <f t="shared" si="169"/>
        <v>2.7849999999999979</v>
      </c>
      <c r="T129" s="32">
        <v>4.4610000000000003</v>
      </c>
      <c r="U129" s="32">
        <f t="shared" si="210"/>
        <v>25.133239831697061</v>
      </c>
      <c r="V129" s="32">
        <v>112.36</v>
      </c>
      <c r="W129" s="32">
        <f t="shared" si="210"/>
        <v>9.9843382928739288</v>
      </c>
      <c r="X129" s="43" t="s">
        <v>33</v>
      </c>
      <c r="Z129" s="36">
        <f t="shared" si="229"/>
        <v>-10.860414436437697</v>
      </c>
      <c r="AA129" s="36">
        <f t="shared" si="230"/>
        <v>-4.8183333333333316</v>
      </c>
      <c r="AB129" s="36">
        <f t="shared" si="231"/>
        <v>-2.0849999999999982</v>
      </c>
      <c r="AC129" s="36">
        <v>11.06672160745925</v>
      </c>
      <c r="AD129" s="36">
        <f t="shared" si="232"/>
        <v>-2.4079717815637296</v>
      </c>
      <c r="AE129" s="35">
        <f>+AVERAGE(N127:N129)*AVERAGE($G$15:G129)</f>
        <v>2.8022894663998343</v>
      </c>
      <c r="AF129" s="35">
        <f t="shared" si="233"/>
        <v>0.49809435328917645</v>
      </c>
      <c r="AG129" s="35">
        <f t="shared" si="234"/>
        <v>-1.6321509773287246</v>
      </c>
      <c r="AH129" s="35">
        <f t="shared" si="237"/>
        <v>16.669109159541236</v>
      </c>
      <c r="AI129" s="35">
        <f t="shared" si="238"/>
        <v>8.1791114883615688</v>
      </c>
      <c r="AJ129" s="35"/>
      <c r="AL129" s="55">
        <f>(Z129- AVERAGE(Z$41:Z129))/_xlfn.STDEV.S(Z$41:Z129)</f>
        <v>-0.70516689373455099</v>
      </c>
      <c r="AM129" s="55">
        <f>(AA129- AVERAGE(AA$41:AA129))/_xlfn.STDEV.S(AA$41:AA129)</f>
        <v>-0.48220534463341397</v>
      </c>
      <c r="AN129" s="55">
        <f>(AB129- AVERAGE(AB$41:AB129))/_xlfn.STDEV.S(AB$41:AB129)</f>
        <v>-0.35842433835632481</v>
      </c>
      <c r="AO129" s="55">
        <f>(AC129- AVERAGE(AC$41:AC129))/_xlfn.STDEV.S(AC$41:AC129)</f>
        <v>2.5763309248677531</v>
      </c>
      <c r="AP129" s="55">
        <f>(AD129- AVERAGE(AD$41:AD129))/_xlfn.STDEV.S(AD$41:AD129)</f>
        <v>2.4015675972618597E-2</v>
      </c>
      <c r="AQ129" s="55">
        <f>(AE129- AVERAGE(AE$41:AE129))/_xlfn.STDEV.S(AE$41:AE129)</f>
        <v>1.758719753417151</v>
      </c>
      <c r="AR129" s="36">
        <f>(AF129- AVERAGE(AF$41:AF129))/_xlfn.STDEV.S(AF$41:AF129)</f>
        <v>0.25311576374316325</v>
      </c>
      <c r="AS129" s="36">
        <f>(AG129- AVERAGE(AG$41:AG129))/_xlfn.STDEV.S(AG$41:AG129)</f>
        <v>-0.42666083961051793</v>
      </c>
      <c r="AT129" s="36">
        <f>(AH129- AVERAGE(AH$41:AH129))/_xlfn.STDEV.S(AH$41:AH129)</f>
        <v>0.52001993304959404</v>
      </c>
      <c r="AU129" s="36">
        <f>(AI129- AVERAGE(AI$41:AI129))/_xlfn.STDEV.S(AI$41:AI129)</f>
        <v>-0.13526490117415302</v>
      </c>
      <c r="AV129" s="36"/>
      <c r="AW129" s="36">
        <f t="shared" si="245"/>
        <v>-0.70516689373455099</v>
      </c>
      <c r="AX129" s="36">
        <f t="shared" si="246"/>
        <v>-0.48220534463341397</v>
      </c>
      <c r="AY129" s="36">
        <f t="shared" si="247"/>
        <v>-0.35842433835632481</v>
      </c>
      <c r="AZ129" s="36">
        <f t="shared" si="248"/>
        <v>2.5763309248677531</v>
      </c>
      <c r="BA129" s="36">
        <f t="shared" si="249"/>
        <v>2.4015675972618597E-2</v>
      </c>
      <c r="BB129" s="36">
        <f t="shared" si="250"/>
        <v>1.758719753417151</v>
      </c>
      <c r="BC129" s="36">
        <f t="shared" si="251"/>
        <v>0.25311576374316325</v>
      </c>
      <c r="BD129" s="36">
        <f t="shared" si="252"/>
        <v>-0.42666083961051793</v>
      </c>
      <c r="BE129" s="36">
        <f t="shared" si="160"/>
        <v>0.52001993304959404</v>
      </c>
      <c r="BF129" s="36">
        <f t="shared" si="161"/>
        <v>-0.13526490117415302</v>
      </c>
      <c r="BG129" s="36"/>
      <c r="BH129" s="41">
        <f t="shared" si="162"/>
        <v>-5.5624612600767204E-2</v>
      </c>
      <c r="BI129" s="41">
        <f t="shared" si="163"/>
        <v>5.5624612600767204E-2</v>
      </c>
      <c r="BJ129" s="41" t="str">
        <f>IF(COUNT(BI$76:BI128)&lt;60,"",MEDIAN(BI$76:BI128))</f>
        <v/>
      </c>
      <c r="BK129" s="41">
        <f t="shared" si="164"/>
        <v>0</v>
      </c>
      <c r="BL129" s="41">
        <f t="shared" si="165"/>
        <v>0</v>
      </c>
      <c r="BM129" s="41">
        <f t="shared" si="193"/>
        <v>0</v>
      </c>
      <c r="BN129" s="41"/>
      <c r="BO129" s="32">
        <f>+_xlfn.XLOOKUP(B129,Indice!B:B,Indice!AI:AI,"NOOOOOO",-1)</f>
        <v>0.63428556283713833</v>
      </c>
      <c r="BP129" s="32">
        <f t="shared" si="166"/>
        <v>-0.45525601138148586</v>
      </c>
      <c r="BQ129" s="57">
        <f t="shared" si="170"/>
        <v>1.1232720298073706E-2</v>
      </c>
      <c r="BR129" s="56"/>
    </row>
    <row r="130" spans="1:76">
      <c r="A130" s="32">
        <f t="shared" si="131"/>
        <v>2014</v>
      </c>
      <c r="B130" s="42">
        <v>41851</v>
      </c>
      <c r="C130" s="38">
        <v>6417</v>
      </c>
      <c r="D130" s="35">
        <f t="shared" si="176"/>
        <v>-7.4159572933198632</v>
      </c>
      <c r="E130" s="38">
        <v>6145</v>
      </c>
      <c r="F130" s="35">
        <v>583.71</v>
      </c>
      <c r="G130" s="39">
        <f t="shared" si="171"/>
        <v>0.24390193760600298</v>
      </c>
      <c r="H130" s="32">
        <v>-3.5</v>
      </c>
      <c r="I130" s="32">
        <v>0.2</v>
      </c>
      <c r="J130" s="52">
        <v>43.72076954560184</v>
      </c>
      <c r="K130" s="32">
        <v>524.93200000000002</v>
      </c>
      <c r="L130" s="32">
        <f t="shared" si="149"/>
        <v>-3.6434824268834487</v>
      </c>
      <c r="M130" s="32">
        <v>105.747</v>
      </c>
      <c r="N130" s="32">
        <f t="shared" ref="N130" si="293">(M130/M118-1)*100</f>
        <v>8.8559252244091233</v>
      </c>
      <c r="O130" s="32">
        <v>335631</v>
      </c>
      <c r="P130" s="32">
        <f t="shared" ref="P130" si="294">(O130/O118-1)*100</f>
        <v>-0.14845446702168585</v>
      </c>
      <c r="Q130" s="32">
        <f>+'crack spread y Brent_WTI'!D334*100</f>
        <v>-4.7004991680532404</v>
      </c>
      <c r="R130" s="32">
        <v>-2</v>
      </c>
      <c r="S130" s="32">
        <f t="shared" si="169"/>
        <v>2.9399999999999982</v>
      </c>
      <c r="T130" s="32">
        <v>3.8410000000000002</v>
      </c>
      <c r="U130" s="32">
        <f t="shared" si="210"/>
        <v>11.462565293093441</v>
      </c>
      <c r="V130" s="32">
        <v>106.02</v>
      </c>
      <c r="W130" s="32">
        <f t="shared" si="210"/>
        <v>-1.5598885793871919</v>
      </c>
      <c r="X130" s="43" t="s">
        <v>33</v>
      </c>
      <c r="Z130" s="36">
        <f t="shared" si="229"/>
        <v>-11.476281032398079</v>
      </c>
      <c r="AA130" s="36">
        <f t="shared" si="230"/>
        <v>-5.3733333333333313</v>
      </c>
      <c r="AB130" s="36">
        <f t="shared" si="231"/>
        <v>-2.3066666666666649</v>
      </c>
      <c r="AC130" s="36">
        <v>10.84288156830344</v>
      </c>
      <c r="AD130" s="36">
        <f t="shared" si="232"/>
        <v>-2.5548192540945571</v>
      </c>
      <c r="AE130" s="35">
        <f>+AVERAGE(N128:N130)*AVERAGE($G$15:G130)</f>
        <v>2.9109579712007889</v>
      </c>
      <c r="AF130" s="35">
        <f t="shared" si="233"/>
        <v>0.65383595313823761</v>
      </c>
      <c r="AG130" s="35">
        <f t="shared" si="234"/>
        <v>-2.5350109693734084</v>
      </c>
      <c r="AH130" s="35">
        <f t="shared" si="237"/>
        <v>16.867276407058679</v>
      </c>
      <c r="AI130" s="35">
        <f t="shared" si="238"/>
        <v>5.8031361249026601</v>
      </c>
      <c r="AJ130" s="35"/>
      <c r="AL130" s="55">
        <f>(Z130- AVERAGE(Z$41:Z130))/_xlfn.STDEV.S(Z$41:Z130)</f>
        <v>-0.73066750910149625</v>
      </c>
      <c r="AM130" s="55">
        <f>(AA130- AVERAGE(AA$41:AA130))/_xlfn.STDEV.S(AA$41:AA130)</f>
        <v>-0.576750711915198</v>
      </c>
      <c r="AN130" s="55">
        <f>(AB130- AVERAGE(AB$41:AB130))/_xlfn.STDEV.S(AB$41:AB130)</f>
        <v>-0.41092976458847552</v>
      </c>
      <c r="AO130" s="55">
        <f>(AC130- AVERAGE(AC$41:AC130))/_xlfn.STDEV.S(AC$41:AC130)</f>
        <v>2.4381341539073174</v>
      </c>
      <c r="AP130" s="55">
        <f>(AD130- AVERAGE(AD$41:AD130))/_xlfn.STDEV.S(AD$41:AD130)</f>
        <v>-8.0027092517570043E-3</v>
      </c>
      <c r="AQ130" s="55">
        <f>(AE130- AVERAGE(AE$41:AE130))/_xlfn.STDEV.S(AE$41:AE130)</f>
        <v>1.7585176118929327</v>
      </c>
      <c r="AR130" s="36">
        <f>(AF130- AVERAGE(AF$41:AF130))/_xlfn.STDEV.S(AF$41:AF130)</f>
        <v>0.27289248173007363</v>
      </c>
      <c r="AS130" s="36">
        <f>(AG130- AVERAGE(AG$41:AG130))/_xlfn.STDEV.S(AG$41:AG130)</f>
        <v>-0.43747998570256691</v>
      </c>
      <c r="AT130" s="36">
        <f>(AH130- AVERAGE(AH$41:AH130))/_xlfn.STDEV.S(AH$41:AH130)</f>
        <v>0.52240832734325193</v>
      </c>
      <c r="AU130" s="36">
        <f>(AI130- AVERAGE(AI$41:AI130))/_xlfn.STDEV.S(AI$41:AI130)</f>
        <v>-0.20592624952599969</v>
      </c>
      <c r="AV130" s="36"/>
      <c r="AW130" s="36">
        <f t="shared" si="245"/>
        <v>-0.73066750910149625</v>
      </c>
      <c r="AX130" s="36">
        <f t="shared" si="246"/>
        <v>-0.576750711915198</v>
      </c>
      <c r="AY130" s="36">
        <f t="shared" si="247"/>
        <v>-0.41092976458847552</v>
      </c>
      <c r="AZ130" s="36">
        <f t="shared" si="248"/>
        <v>2.4381341539073174</v>
      </c>
      <c r="BA130" s="36">
        <f t="shared" si="249"/>
        <v>-8.0027092517570043E-3</v>
      </c>
      <c r="BB130" s="36">
        <f t="shared" si="250"/>
        <v>1.7585176118929327</v>
      </c>
      <c r="BC130" s="36">
        <f t="shared" si="251"/>
        <v>0.27289248173007363</v>
      </c>
      <c r="BD130" s="36">
        <f t="shared" si="252"/>
        <v>-0.43747998570256691</v>
      </c>
      <c r="BE130" s="36">
        <f t="shared" si="160"/>
        <v>0.52240832734325193</v>
      </c>
      <c r="BF130" s="36">
        <f t="shared" si="161"/>
        <v>-0.20592624952599969</v>
      </c>
      <c r="BG130" s="36"/>
      <c r="BH130" s="41">
        <f t="shared" si="162"/>
        <v>-0.10696447938887835</v>
      </c>
      <c r="BI130" s="41">
        <f t="shared" si="163"/>
        <v>0.10696447938887835</v>
      </c>
      <c r="BJ130" s="41" t="str">
        <f>IF(COUNT(BI$76:BI129)&lt;60,"",MEDIAN(BI$76:BI129))</f>
        <v/>
      </c>
      <c r="BK130" s="41">
        <f t="shared" si="164"/>
        <v>0</v>
      </c>
      <c r="BL130" s="41">
        <f t="shared" si="165"/>
        <v>0</v>
      </c>
      <c r="BM130" s="41">
        <f t="shared" si="193"/>
        <v>0</v>
      </c>
      <c r="BN130" s="41"/>
      <c r="BO130" s="32">
        <f>+_xlfn.XLOOKUP(B130,Indice!B:B,Indice!AI:AI,"NOOOOOO",-1)</f>
        <v>0.65145094359522526</v>
      </c>
      <c r="BP130" s="32">
        <f t="shared" si="166"/>
        <v>-0.42855318288044969</v>
      </c>
      <c r="BQ130" s="57">
        <f t="shared" si="170"/>
        <v>2.6702828501036169E-2</v>
      </c>
      <c r="BR130" s="56"/>
    </row>
    <row r="131" spans="1:76">
      <c r="A131" s="32">
        <f t="shared" si="131"/>
        <v>2014</v>
      </c>
      <c r="B131" s="42">
        <v>41882</v>
      </c>
      <c r="C131" s="38">
        <v>6420</v>
      </c>
      <c r="D131" s="35">
        <f t="shared" si="176"/>
        <v>-10.833333333333329</v>
      </c>
      <c r="E131" s="38">
        <v>5644</v>
      </c>
      <c r="F131" s="35">
        <v>583.71</v>
      </c>
      <c r="G131" s="39">
        <f t="shared" si="171"/>
        <v>0.2401158109335115</v>
      </c>
      <c r="H131" s="32">
        <v>-5.6</v>
      </c>
      <c r="I131" s="32">
        <v>-1.3</v>
      </c>
      <c r="J131" s="52">
        <v>44.654379092199378</v>
      </c>
      <c r="K131" s="32">
        <v>528.87199999999996</v>
      </c>
      <c r="L131" s="32">
        <f t="shared" si="149"/>
        <v>-2.4874484432013455</v>
      </c>
      <c r="M131" s="32">
        <v>106.01300000000001</v>
      </c>
      <c r="N131" s="32">
        <f t="shared" ref="N131" si="295">(M131/M119-1)*100</f>
        <v>9.8773877263352183</v>
      </c>
      <c r="O131" s="32">
        <v>328119</v>
      </c>
      <c r="P131" s="32">
        <f t="shared" ref="P131" si="296">(O131/O119-1)*100</f>
        <v>-1.052444294334598</v>
      </c>
      <c r="Q131" s="32">
        <f>+'crack spread y Brent_WTI'!D335*100</f>
        <v>1.9668315391329738</v>
      </c>
      <c r="R131" s="32">
        <v>-2</v>
      </c>
      <c r="S131" s="32">
        <f t="shared" si="169"/>
        <v>3.0949999999999984</v>
      </c>
      <c r="T131" s="32">
        <v>4.0650000000000004</v>
      </c>
      <c r="U131" s="32">
        <f t="shared" si="210"/>
        <v>13.515777715721878</v>
      </c>
      <c r="V131" s="32">
        <v>103.19</v>
      </c>
      <c r="W131" s="32">
        <f t="shared" si="210"/>
        <v>-9.4903955793351535</v>
      </c>
      <c r="X131" s="43" t="s">
        <v>33</v>
      </c>
      <c r="Z131" s="36">
        <f t="shared" si="229"/>
        <v>-10.42091392753556</v>
      </c>
      <c r="AA131" s="36">
        <f t="shared" si="230"/>
        <v>-6.6616666666666653</v>
      </c>
      <c r="AB131" s="36">
        <f t="shared" si="231"/>
        <v>-2.9949999999999983</v>
      </c>
      <c r="AC131" s="36">
        <v>10.679383061531603</v>
      </c>
      <c r="AD131" s="36">
        <f t="shared" si="232"/>
        <v>-2.592489346693879</v>
      </c>
      <c r="AE131" s="35">
        <f>+AVERAGE(N129:N131)*AVERAGE($G$15:G131)</f>
        <v>2.9188598526587657</v>
      </c>
      <c r="AF131" s="35">
        <f t="shared" si="233"/>
        <v>0.58181248870667146</v>
      </c>
      <c r="AG131" s="35">
        <f t="shared" si="234"/>
        <v>2.5024526707017936</v>
      </c>
      <c r="AH131" s="35">
        <f t="shared" si="237"/>
        <v>16.703860946837462</v>
      </c>
      <c r="AI131" s="35">
        <f t="shared" si="238"/>
        <v>-0.35531528861613876</v>
      </c>
      <c r="AJ131" s="35"/>
      <c r="AL131" s="55">
        <f>(Z131- AVERAGE(Z$41:Z131))/_xlfn.STDEV.S(Z$41:Z131)</f>
        <v>-0.67067114485765522</v>
      </c>
      <c r="AM131" s="55">
        <f>(AA131- AVERAGE(AA$41:AA131))/_xlfn.STDEV.S(AA$41:AA131)</f>
        <v>-0.79976502897209534</v>
      </c>
      <c r="AN131" s="55">
        <f>(AB131- AVERAGE(AB$41:AB131))/_xlfn.STDEV.S(AB$41:AB131)</f>
        <v>-0.57880967311240028</v>
      </c>
      <c r="AO131" s="55">
        <f>(AC131- AVERAGE(AC$41:AC131))/_xlfn.STDEV.S(AC$41:AC131)</f>
        <v>2.3244933940284027</v>
      </c>
      <c r="AP131" s="55">
        <f>(AD131- AVERAGE(AD$41:AD131))/_xlfn.STDEV.S(AD$41:AD131)</f>
        <v>-1.6185513571241535E-2</v>
      </c>
      <c r="AQ131" s="55">
        <f>(AE131- AVERAGE(AE$41:AE131))/_xlfn.STDEV.S(AE$41:AE131)</f>
        <v>1.722453727520679</v>
      </c>
      <c r="AR131" s="36">
        <f>(AF131- AVERAGE(AF$41:AF131))/_xlfn.STDEV.S(AF$41:AF131)</f>
        <v>0.26140906396379754</v>
      </c>
      <c r="AS131" s="36">
        <f>(AG131- AVERAGE(AG$41:AG131))/_xlfn.STDEV.S(AG$41:AG131)</f>
        <v>-0.35834910213618271</v>
      </c>
      <c r="AT131" s="36">
        <f>(AH131- AVERAGE(AH$41:AH131))/_xlfn.STDEV.S(AH$41:AH131)</f>
        <v>0.513776618168994</v>
      </c>
      <c r="AU131" s="36">
        <f>(AI131- AVERAGE(AI$41:AI131))/_xlfn.STDEV.S(AI$41:AI131)</f>
        <v>-0.39069638539371565</v>
      </c>
      <c r="AV131" s="36"/>
      <c r="AW131" s="36">
        <f t="shared" si="245"/>
        <v>-0.67067114485765522</v>
      </c>
      <c r="AX131" s="36">
        <f t="shared" si="246"/>
        <v>-0.79976502897209534</v>
      </c>
      <c r="AY131" s="36">
        <f t="shared" si="247"/>
        <v>-0.57880967311240028</v>
      </c>
      <c r="AZ131" s="36">
        <f t="shared" si="248"/>
        <v>2.3244933940284027</v>
      </c>
      <c r="BA131" s="36">
        <f t="shared" si="249"/>
        <v>-1.6185513571241535E-2</v>
      </c>
      <c r="BB131" s="36">
        <f t="shared" si="250"/>
        <v>1.722453727520679</v>
      </c>
      <c r="BC131" s="36">
        <f t="shared" si="251"/>
        <v>0.26140906396379754</v>
      </c>
      <c r="BD131" s="36">
        <f t="shared" si="252"/>
        <v>-0.35834910213618271</v>
      </c>
      <c r="BE131" s="36">
        <f t="shared" si="160"/>
        <v>0.513776618168994</v>
      </c>
      <c r="BF131" s="36">
        <f t="shared" si="161"/>
        <v>-0.39069638539371565</v>
      </c>
      <c r="BG131" s="36"/>
      <c r="BH131" s="41">
        <f t="shared" si="162"/>
        <v>-0.18726730785371212</v>
      </c>
      <c r="BI131" s="41">
        <f t="shared" si="163"/>
        <v>0.18726730785371212</v>
      </c>
      <c r="BJ131" s="41" t="str">
        <f>IF(COUNT(BI$76:BI130)&lt;60,"",MEDIAN(BI$76:BI130))</f>
        <v/>
      </c>
      <c r="BK131" s="41">
        <f t="shared" si="164"/>
        <v>0</v>
      </c>
      <c r="BL131" s="41">
        <f t="shared" si="165"/>
        <v>0</v>
      </c>
      <c r="BM131" s="41">
        <f t="shared" si="193"/>
        <v>0</v>
      </c>
      <c r="BN131" s="41"/>
      <c r="BO131" s="32">
        <f>+_xlfn.XLOOKUP(B131,Indice!B:B,Indice!AI:AI,"NOOOOOO",-1)</f>
        <v>0.63634147408837261</v>
      </c>
      <c r="BP131" s="32">
        <f t="shared" si="166"/>
        <v>-0.45201995078206886</v>
      </c>
      <c r="BQ131" s="57">
        <f t="shared" si="170"/>
        <v>-2.3466767901619168E-2</v>
      </c>
      <c r="BR131" s="56"/>
    </row>
    <row r="132" spans="1:76">
      <c r="A132" s="32">
        <f t="shared" si="131"/>
        <v>2014</v>
      </c>
      <c r="B132" s="42">
        <v>41912</v>
      </c>
      <c r="C132" s="38">
        <v>5685</v>
      </c>
      <c r="D132" s="35">
        <f t="shared" si="176"/>
        <v>-13.139801375095495</v>
      </c>
      <c r="E132" s="38">
        <v>5644</v>
      </c>
      <c r="F132" s="35">
        <v>564.94000000000005</v>
      </c>
      <c r="G132" s="39">
        <f t="shared" si="171"/>
        <v>0.24588982900839026</v>
      </c>
      <c r="H132" s="32">
        <v>-3.6</v>
      </c>
      <c r="I132" s="32">
        <v>0.2</v>
      </c>
      <c r="J132" s="52">
        <v>46.47458580930904</v>
      </c>
      <c r="K132" s="32">
        <v>539.60299999999995</v>
      </c>
      <c r="L132" s="32">
        <f t="shared" si="149"/>
        <v>-1.1073133630840615</v>
      </c>
      <c r="M132" s="32">
        <v>98.903999999999996</v>
      </c>
      <c r="N132" s="32">
        <f t="shared" ref="N132" si="297">(M132/M120-1)*100</f>
        <v>-1.165184370940342</v>
      </c>
      <c r="O132" s="32">
        <v>325465</v>
      </c>
      <c r="P132" s="32">
        <f t="shared" ref="P132" si="298">(O132/O120-1)*100</f>
        <v>-2.767902488572882</v>
      </c>
      <c r="Q132" s="32">
        <f>+'crack spread y Brent_WTI'!D336*100</f>
        <v>10.341342041831902</v>
      </c>
      <c r="R132" s="32">
        <v>-4.2</v>
      </c>
      <c r="S132" s="32">
        <f t="shared" si="169"/>
        <v>3.1199999999999983</v>
      </c>
      <c r="T132" s="32">
        <v>4.1210000000000004</v>
      </c>
      <c r="U132" s="32">
        <f t="shared" si="210"/>
        <v>15.758426966292149</v>
      </c>
      <c r="V132" s="32">
        <v>94.67</v>
      </c>
      <c r="W132" s="32">
        <f t="shared" si="210"/>
        <v>-12.641875057672792</v>
      </c>
      <c r="X132" s="43" t="s">
        <v>33</v>
      </c>
      <c r="Z132" s="36">
        <f t="shared" si="229"/>
        <v>-13.58303066724956</v>
      </c>
      <c r="AA132" s="36">
        <f t="shared" si="230"/>
        <v>-7.3533333333333317</v>
      </c>
      <c r="AB132" s="36">
        <f t="shared" si="231"/>
        <v>-3.4199999999999982</v>
      </c>
      <c r="AC132" s="36">
        <v>11.251772521103426</v>
      </c>
      <c r="AD132" s="36">
        <f t="shared" si="232"/>
        <v>-2.4127480777229522</v>
      </c>
      <c r="AE132" s="35">
        <f>+AVERAGE(N130:N132)*AVERAGE($G$15:G132)</f>
        <v>1.7437758356948769</v>
      </c>
      <c r="AF132" s="35">
        <f t="shared" si="233"/>
        <v>1.3229337499763887</v>
      </c>
      <c r="AG132" s="35">
        <f t="shared" si="234"/>
        <v>2.5358914709705451</v>
      </c>
      <c r="AH132" s="35">
        <f t="shared" si="237"/>
        <v>13.578923325035822</v>
      </c>
      <c r="AI132" s="35">
        <f t="shared" si="238"/>
        <v>-7.8973864054650456</v>
      </c>
      <c r="AJ132" s="35"/>
      <c r="AL132" s="55">
        <f>(Z132- AVERAGE(Z$41:Z132))/_xlfn.STDEV.S(Z$41:Z132)</f>
        <v>-0.82714066512457629</v>
      </c>
      <c r="AM132" s="55">
        <f>(AA132- AVERAGE(AA$41:AA132))/_xlfn.STDEV.S(AA$41:AA132)</f>
        <v>-0.91439655363190586</v>
      </c>
      <c r="AN132" s="55">
        <f>(AB132- AVERAGE(AB$41:AB132))/_xlfn.STDEV.S(AB$41:AB132)</f>
        <v>-0.68004610025868373</v>
      </c>
      <c r="AO132" s="55">
        <f>(AC132- AVERAGE(AC$41:AC132))/_xlfn.STDEV.S(AC$41:AC132)</f>
        <v>2.3286389440964079</v>
      </c>
      <c r="AP132" s="55">
        <f>(AD132- AVERAGE(AD$41:AD132))/_xlfn.STDEV.S(AD$41:AD132)</f>
        <v>2.33758843427283E-2</v>
      </c>
      <c r="AQ132" s="55">
        <f>(AE132- AVERAGE(AE$41:AE132))/_xlfn.STDEV.S(AE$41:AE132)</f>
        <v>1.2663687662109682</v>
      </c>
      <c r="AR132" s="36">
        <f>(AF132- AVERAGE(AF$41:AF132))/_xlfn.STDEV.S(AF$41:AF132)</f>
        <v>0.36210543999811329</v>
      </c>
      <c r="AS132" s="36">
        <f>(AG132- AVERAGE(AG$41:AG132))/_xlfn.STDEV.S(AG$41:AG132)</f>
        <v>-0.35565734701557394</v>
      </c>
      <c r="AT132" s="36">
        <f>(AH132- AVERAGE(AH$41:AH132))/_xlfn.STDEV.S(AH$41:AH132)</f>
        <v>0.41417865581893065</v>
      </c>
      <c r="AU132" s="36">
        <f>(AI132- AVERAGE(AI$41:AI132))/_xlfn.STDEV.S(AI$41:AI132)</f>
        <v>-0.61644705988790804</v>
      </c>
      <c r="AV132" s="36"/>
      <c r="AW132" s="36">
        <f t="shared" si="245"/>
        <v>-0.82714066512457629</v>
      </c>
      <c r="AX132" s="36">
        <f t="shared" si="246"/>
        <v>-0.91439655363190586</v>
      </c>
      <c r="AY132" s="36">
        <f t="shared" si="247"/>
        <v>-0.68004610025868373</v>
      </c>
      <c r="AZ132" s="36">
        <f t="shared" si="248"/>
        <v>2.3286389440964079</v>
      </c>
      <c r="BA132" s="36">
        <f t="shared" si="249"/>
        <v>2.33758843427283E-2</v>
      </c>
      <c r="BB132" s="36">
        <f t="shared" si="250"/>
        <v>1.2663687662109682</v>
      </c>
      <c r="BC132" s="36">
        <f t="shared" si="251"/>
        <v>0.36210543999811329</v>
      </c>
      <c r="BD132" s="36">
        <f t="shared" si="252"/>
        <v>-0.35565734701557394</v>
      </c>
      <c r="BE132" s="36">
        <f t="shared" si="160"/>
        <v>0.41417865581893065</v>
      </c>
      <c r="BF132" s="36">
        <f t="shared" si="161"/>
        <v>-0.61644705988790804</v>
      </c>
      <c r="BG132" s="36"/>
      <c r="BH132" s="41">
        <f t="shared" si="162"/>
        <v>-0.16614073133642282</v>
      </c>
      <c r="BI132" s="41">
        <f t="shared" si="163"/>
        <v>0.16614073133642282</v>
      </c>
      <c r="BJ132" s="41" t="str">
        <f>IF(COUNT(BI$76:BI131)&lt;60,"",MEDIAN(BI$76:BI131))</f>
        <v/>
      </c>
      <c r="BK132" s="41">
        <f t="shared" si="164"/>
        <v>0</v>
      </c>
      <c r="BL132" s="41">
        <f t="shared" si="165"/>
        <v>0</v>
      </c>
      <c r="BM132" s="41">
        <f t="shared" si="193"/>
        <v>0</v>
      </c>
      <c r="BN132" s="41"/>
      <c r="BO132" s="32">
        <f>+_xlfn.XLOOKUP(B132,Indice!B:B,Indice!AI:AI,"NOOOOOO",-1)</f>
        <v>0.64820159332357141</v>
      </c>
      <c r="BP132" s="32">
        <f t="shared" si="166"/>
        <v>-0.43355353020370402</v>
      </c>
      <c r="BQ132" s="57">
        <f t="shared" si="170"/>
        <v>1.8466420578364839E-2</v>
      </c>
      <c r="BR132" s="56"/>
    </row>
    <row r="133" spans="1:76">
      <c r="A133" s="32">
        <f t="shared" ref="A133:A196" si="299">+YEAR(B133)</f>
        <v>2014</v>
      </c>
      <c r="B133" s="42">
        <v>41943</v>
      </c>
      <c r="C133" s="38">
        <v>5794</v>
      </c>
      <c r="D133" s="35">
        <f t="shared" si="176"/>
        <v>-3.8659366185498589</v>
      </c>
      <c r="E133" s="38">
        <v>5494</v>
      </c>
      <c r="F133" s="35">
        <v>564.94000000000005</v>
      </c>
      <c r="G133" s="39">
        <f t="shared" si="171"/>
        <v>0.24311077282543278</v>
      </c>
      <c r="H133" s="32">
        <v>-3.6</v>
      </c>
      <c r="I133" s="32">
        <v>1.1000000000000001</v>
      </c>
      <c r="J133" s="52">
        <v>43.289970317231216</v>
      </c>
      <c r="K133" s="32">
        <v>538.63</v>
      </c>
      <c r="L133" s="32">
        <f t="shared" si="149"/>
        <v>-1.5017134748245398</v>
      </c>
      <c r="M133" s="32">
        <v>98.05</v>
      </c>
      <c r="N133" s="32">
        <f t="shared" ref="N133" si="300">(M133/M121-1)*100</f>
        <v>-1.3472315849842542</v>
      </c>
      <c r="O133" s="32">
        <v>348935</v>
      </c>
      <c r="P133" s="32">
        <f t="shared" ref="P133" si="301">(O133/O121-1)*100</f>
        <v>-1.6547070793616836</v>
      </c>
      <c r="Q133" s="32">
        <f>+'crack spread y Brent_WTI'!D337*100</f>
        <v>-15.277698007007078</v>
      </c>
      <c r="R133" s="32">
        <v>-4.2</v>
      </c>
      <c r="S133" s="32">
        <f t="shared" si="169"/>
        <v>3.1449999999999987</v>
      </c>
      <c r="T133" s="32">
        <v>3.8730000000000002</v>
      </c>
      <c r="U133" s="32">
        <f t="shared" si="210"/>
        <v>8.1541468863445932</v>
      </c>
      <c r="V133" s="32">
        <v>85.86</v>
      </c>
      <c r="W133" s="32">
        <f t="shared" si="210"/>
        <v>-21.113561190738707</v>
      </c>
      <c r="X133" s="43" t="s">
        <v>33</v>
      </c>
      <c r="Z133" s="36">
        <f t="shared" si="229"/>
        <v>-12.424690442326227</v>
      </c>
      <c r="AA133" s="36">
        <f t="shared" si="230"/>
        <v>-7.4116666666666653</v>
      </c>
      <c r="AB133" s="36">
        <f t="shared" si="231"/>
        <v>-3.1449999999999987</v>
      </c>
      <c r="AC133" s="36">
        <v>10.980825179469889</v>
      </c>
      <c r="AD133" s="36">
        <f t="shared" si="232"/>
        <v>-1.6988250937033156</v>
      </c>
      <c r="AE133" s="35">
        <f>+AVERAGE(N131:N133)*AVERAGE($G$15:G133)</f>
        <v>0.72990404470724446</v>
      </c>
      <c r="AF133" s="35">
        <f t="shared" si="233"/>
        <v>1.8250179540897211</v>
      </c>
      <c r="AG133" s="35">
        <f t="shared" si="234"/>
        <v>-0.98984147534740075</v>
      </c>
      <c r="AH133" s="35">
        <f t="shared" si="237"/>
        <v>12.476117189452873</v>
      </c>
      <c r="AI133" s="35">
        <f t="shared" si="238"/>
        <v>-14.415277275915551</v>
      </c>
      <c r="AJ133" s="35"/>
      <c r="AL133" s="55">
        <f>(Z133- AVERAGE(Z$41:Z133))/_xlfn.STDEV.S(Z$41:Z133)</f>
        <v>-0.76039759394528128</v>
      </c>
      <c r="AM133" s="55">
        <f>(AA133- AVERAGE(AA$41:AA133))/_xlfn.STDEV.S(AA$41:AA133)</f>
        <v>-0.91567503363288927</v>
      </c>
      <c r="AN133" s="55">
        <f>(AB133- AVERAGE(AB$41:AB133))/_xlfn.STDEV.S(AB$41:AB133)</f>
        <v>-0.60632568503784401</v>
      </c>
      <c r="AO133" s="55">
        <f>(AC133- AVERAGE(AC$41:AC133))/_xlfn.STDEV.S(AC$41:AC133)</f>
        <v>2.2125979895593826</v>
      </c>
      <c r="AP133" s="55">
        <f>(AD133- AVERAGE(AD$41:AD133))/_xlfn.STDEV.S(AD$41:AD133)</f>
        <v>0.180885608503769</v>
      </c>
      <c r="AQ133" s="55">
        <f>(AE133- AVERAGE(AE$41:AE133))/_xlfn.STDEV.S(AE$41:AE133)</f>
        <v>0.88146815095926767</v>
      </c>
      <c r="AR133" s="36">
        <f>(AF133- AVERAGE(AF$41:AF133))/_xlfn.STDEV.S(AF$41:AF133)</f>
        <v>0.42942804757692021</v>
      </c>
      <c r="AS133" s="36">
        <f>(AG133- AVERAGE(AG$41:AG133))/_xlfn.STDEV.S(AG$41:AG133)</f>
        <v>-0.40745076098904848</v>
      </c>
      <c r="AT133" s="36">
        <f>(AH133- AVERAGE(AH$41:AH133))/_xlfn.STDEV.S(AH$41:AH133)</f>
        <v>0.37748452350906897</v>
      </c>
      <c r="AU133" s="36">
        <f>(AI133- AVERAGE(AI$41:AI133))/_xlfn.STDEV.S(AI$41:AI133)</f>
        <v>-0.80896627646397523</v>
      </c>
      <c r="AV133" s="36"/>
      <c r="AW133" s="36">
        <f t="shared" si="245"/>
        <v>-0.76039759394528128</v>
      </c>
      <c r="AX133" s="36">
        <f t="shared" si="246"/>
        <v>-0.91567503363288927</v>
      </c>
      <c r="AY133" s="36">
        <f t="shared" si="247"/>
        <v>-0.60632568503784401</v>
      </c>
      <c r="AZ133" s="36">
        <f t="shared" si="248"/>
        <v>2.2125979895593826</v>
      </c>
      <c r="BA133" s="36">
        <f t="shared" si="249"/>
        <v>0.180885608503769</v>
      </c>
      <c r="BB133" s="36">
        <f t="shared" si="250"/>
        <v>0.88146815095926767</v>
      </c>
      <c r="BC133" s="36">
        <f t="shared" si="251"/>
        <v>0.42942804757692021</v>
      </c>
      <c r="BD133" s="36">
        <f t="shared" si="252"/>
        <v>-0.40745076098904848</v>
      </c>
      <c r="BE133" s="36">
        <f t="shared" si="160"/>
        <v>0.37748452350906897</v>
      </c>
      <c r="BF133" s="36">
        <f t="shared" si="161"/>
        <v>-0.80896627646397523</v>
      </c>
      <c r="BG133" s="36"/>
      <c r="BH133" s="41">
        <f t="shared" si="162"/>
        <v>-0.11328257624263977</v>
      </c>
      <c r="BI133" s="41">
        <f t="shared" si="163"/>
        <v>0.11328257624263977</v>
      </c>
      <c r="BJ133" s="41" t="str">
        <f>IF(COUNT(BI$76:BI132)&lt;60,"",MEDIAN(BI$76:BI132))</f>
        <v/>
      </c>
      <c r="BK133" s="41">
        <f t="shared" si="164"/>
        <v>0</v>
      </c>
      <c r="BL133" s="41">
        <f t="shared" si="165"/>
        <v>0</v>
      </c>
      <c r="BM133" s="41">
        <f t="shared" si="193"/>
        <v>0</v>
      </c>
      <c r="BN133" s="41"/>
      <c r="BO133" s="32">
        <f>+_xlfn.XLOOKUP(B133,Indice!B:B,Indice!AI:AI,"NOOOOOO",-1)</f>
        <v>0.62430063539202774</v>
      </c>
      <c r="BP133" s="32">
        <f t="shared" si="166"/>
        <v>-0.47112323914781296</v>
      </c>
      <c r="BQ133" s="57">
        <f t="shared" si="170"/>
        <v>-3.7569708944108937E-2</v>
      </c>
      <c r="BR133" s="56"/>
    </row>
    <row r="134" spans="1:76">
      <c r="A134" s="32">
        <f t="shared" si="299"/>
        <v>2014</v>
      </c>
      <c r="B134" s="42">
        <v>41973</v>
      </c>
      <c r="C134" s="38">
        <v>4889</v>
      </c>
      <c r="D134" s="35">
        <f t="shared" si="176"/>
        <v>-3.9489194499017666</v>
      </c>
      <c r="E134" s="38">
        <v>4651</v>
      </c>
      <c r="F134" s="35">
        <v>564.94000000000005</v>
      </c>
      <c r="G134" s="39">
        <f t="shared" si="171"/>
        <v>0.24020426947994478</v>
      </c>
      <c r="H134" s="32">
        <v>-3.3</v>
      </c>
      <c r="I134" s="32">
        <v>0.4</v>
      </c>
      <c r="J134" s="52">
        <v>41.208215499893512</v>
      </c>
      <c r="K134" s="32">
        <v>533.65</v>
      </c>
      <c r="L134" s="32">
        <f t="shared" si="149"/>
        <v>-1.7779904658482226</v>
      </c>
      <c r="M134" s="32">
        <v>94.843000000000004</v>
      </c>
      <c r="N134" s="32">
        <f t="shared" ref="N134" si="302">(M134/M122-1)*100</f>
        <v>-4.1747916140439383</v>
      </c>
      <c r="O134" s="32">
        <v>347015</v>
      </c>
      <c r="P134" s="32">
        <f t="shared" ref="P134" si="303">(O134/O122-1)*100</f>
        <v>-2.6272665540521545</v>
      </c>
      <c r="Q134" s="32">
        <f>+'crack spread y Brent_WTI'!D338*100</f>
        <v>-37.041615162752372</v>
      </c>
      <c r="R134" s="32">
        <v>-4.2</v>
      </c>
      <c r="S134" s="32">
        <f t="shared" si="169"/>
        <v>3.1699999999999995</v>
      </c>
      <c r="T134" s="32">
        <v>4.0880000000000001</v>
      </c>
      <c r="U134" s="32">
        <f t="shared" si="210"/>
        <v>3.3889731917045918</v>
      </c>
      <c r="V134" s="32">
        <v>70.150000000000006</v>
      </c>
      <c r="W134" s="32">
        <f t="shared" si="210"/>
        <v>-36.047041662868075</v>
      </c>
      <c r="X134" s="43" t="s">
        <v>33</v>
      </c>
      <c r="Z134" s="36">
        <f t="shared" si="229"/>
        <v>-10.154885814515707</v>
      </c>
      <c r="AA134" s="36">
        <f t="shared" si="230"/>
        <v>-6.67</v>
      </c>
      <c r="AB134" s="36">
        <f t="shared" si="231"/>
        <v>-2.6033333333333326</v>
      </c>
      <c r="AC134" s="36">
        <v>9.6990055845879297</v>
      </c>
      <c r="AD134" s="36">
        <f t="shared" si="232"/>
        <v>-1.4623391012522748</v>
      </c>
      <c r="AE134" s="35">
        <f>+AVERAGE(N132:N134)*AVERAGE($G$15:G134)</f>
        <v>-0.66167350652869095</v>
      </c>
      <c r="AF134" s="35">
        <f t="shared" si="233"/>
        <v>2.349958707328907</v>
      </c>
      <c r="AG134" s="35">
        <f t="shared" si="234"/>
        <v>-13.992657042642515</v>
      </c>
      <c r="AH134" s="35">
        <f t="shared" si="237"/>
        <v>9.1005156814471118</v>
      </c>
      <c r="AI134" s="35">
        <f t="shared" si="238"/>
        <v>-23.267492637093188</v>
      </c>
      <c r="AJ134" s="35"/>
      <c r="AL134" s="55">
        <f>(Z134- AVERAGE(Z$41:Z134))/_xlfn.STDEV.S(Z$41:Z134)</f>
        <v>-0.63731315337209793</v>
      </c>
      <c r="AM134" s="55">
        <f>(AA134- AVERAGE(AA$41:AA134))/_xlfn.STDEV.S(AA$41:AA134)</f>
        <v>-0.77592750699491697</v>
      </c>
      <c r="AN134" s="55">
        <f>(AB134- AVERAGE(AB$41:AB134))/_xlfn.STDEV.S(AB$41:AB134)</f>
        <v>-0.46645391238839135</v>
      </c>
      <c r="AO134" s="55">
        <f>(AC134- AVERAGE(AC$41:AC134))/_xlfn.STDEV.S(AC$41:AC134)</f>
        <v>1.965792274332248</v>
      </c>
      <c r="AP134" s="55">
        <f>(AD134- AVERAGE(AD$41:AD134))/_xlfn.STDEV.S(AD$41:AD134)</f>
        <v>0.2323697120076319</v>
      </c>
      <c r="AQ134" s="55">
        <f>(AE134- AVERAGE(AE$41:AE134))/_xlfn.STDEV.S(AE$41:AE134)</f>
        <v>0.36209982691701403</v>
      </c>
      <c r="AR134" s="36">
        <f>(AF134- AVERAGE(AF$41:AF134))/_xlfn.STDEV.S(AF$41:AF134)</f>
        <v>0.49967384198912101</v>
      </c>
      <c r="AS134" s="36">
        <f>(AG134- AVERAGE(AG$41:AG134))/_xlfn.STDEV.S(AG$41:AG134)</f>
        <v>-0.60439777684276264</v>
      </c>
      <c r="AT134" s="36">
        <f>(AH134- AVERAGE(AH$41:AH134))/_xlfn.STDEV.S(AH$41:AH134)</f>
        <v>0.27023635658471795</v>
      </c>
      <c r="AU134" s="36">
        <f>(AI134- AVERAGE(AI$41:AI134))/_xlfn.STDEV.S(AI$41:AI134)</f>
        <v>-1.0684289318677056</v>
      </c>
      <c r="AV134" s="36"/>
      <c r="AW134" s="36">
        <f t="shared" si="245"/>
        <v>-0.63731315337209793</v>
      </c>
      <c r="AX134" s="36">
        <f t="shared" si="246"/>
        <v>-0.77592750699491697</v>
      </c>
      <c r="AY134" s="36">
        <f t="shared" si="247"/>
        <v>-0.46645391238839135</v>
      </c>
      <c r="AZ134" s="36">
        <f t="shared" si="248"/>
        <v>1.965792274332248</v>
      </c>
      <c r="BA134" s="36">
        <f t="shared" si="249"/>
        <v>0.2323697120076319</v>
      </c>
      <c r="BB134" s="36">
        <f t="shared" si="250"/>
        <v>0.36209982691701403</v>
      </c>
      <c r="BC134" s="36">
        <f t="shared" si="251"/>
        <v>0.49967384198912101</v>
      </c>
      <c r="BD134" s="36">
        <f t="shared" si="252"/>
        <v>-0.60439777684276264</v>
      </c>
      <c r="BE134" s="36">
        <f t="shared" si="160"/>
        <v>0.27023635658471795</v>
      </c>
      <c r="BF134" s="36">
        <f t="shared" si="161"/>
        <v>-1.0684289318677056</v>
      </c>
      <c r="BG134" s="36"/>
      <c r="BH134" s="41">
        <f t="shared" si="162"/>
        <v>-0.11704210019037969</v>
      </c>
      <c r="BI134" s="41">
        <f t="shared" si="163"/>
        <v>0.11704210019037969</v>
      </c>
      <c r="BJ134" s="41" t="str">
        <f>IF(COUNT(BI$76:BI133)&lt;60,"",MEDIAN(BI$76:BI133))</f>
        <v/>
      </c>
      <c r="BK134" s="41">
        <f t="shared" si="164"/>
        <v>0</v>
      </c>
      <c r="BL134" s="41">
        <f t="shared" si="165"/>
        <v>0</v>
      </c>
      <c r="BM134" s="41">
        <f t="shared" si="193"/>
        <v>0</v>
      </c>
      <c r="BN134" s="41"/>
      <c r="BO134" s="32">
        <f>+_xlfn.XLOOKUP(B134,Indice!B:B,Indice!AI:AI,"NOOOOOO",-1)</f>
        <v>0.61077318300717953</v>
      </c>
      <c r="BP134" s="32">
        <f t="shared" si="166"/>
        <v>-0.49302961130487277</v>
      </c>
      <c r="BQ134" s="57">
        <f t="shared" si="170"/>
        <v>-2.1906372157059817E-2</v>
      </c>
      <c r="BR134" s="56"/>
    </row>
    <row r="135" spans="1:76">
      <c r="A135" s="32">
        <f t="shared" si="299"/>
        <v>2014</v>
      </c>
      <c r="B135" s="42">
        <v>42004</v>
      </c>
      <c r="C135" s="38">
        <v>4502</v>
      </c>
      <c r="D135" s="35">
        <f t="shared" si="176"/>
        <v>-9.0688749747525712</v>
      </c>
      <c r="E135" s="38">
        <v>4300</v>
      </c>
      <c r="F135" s="35">
        <v>588.64</v>
      </c>
      <c r="G135" s="39">
        <f t="shared" si="171"/>
        <v>0.22788121772220712</v>
      </c>
      <c r="H135" s="32">
        <v>-1.5</v>
      </c>
      <c r="I135" s="32">
        <v>2.5</v>
      </c>
      <c r="J135" s="52">
        <v>38.586378509224474</v>
      </c>
      <c r="K135" s="32">
        <v>534.52499999999998</v>
      </c>
      <c r="L135" s="32">
        <f t="shared" si="149"/>
        <v>-1.1142396234931962</v>
      </c>
      <c r="M135" s="32">
        <v>92.013999999999996</v>
      </c>
      <c r="N135" s="32">
        <f t="shared" ref="N135" si="304">(M135/M123-1)*100</f>
        <v>-10.396338494498004</v>
      </c>
      <c r="O135" s="32">
        <v>352979</v>
      </c>
      <c r="P135" s="32">
        <f t="shared" ref="P135" si="305">(O135/O123-1)*100</f>
        <v>6.7385355085501697</v>
      </c>
      <c r="Q135" s="32">
        <f>+'crack spread y Brent_WTI'!D339*100</f>
        <v>-39.465730287136637</v>
      </c>
      <c r="R135" s="32">
        <v>-2.8</v>
      </c>
      <c r="S135" s="32">
        <f t="shared" si="169"/>
        <v>3.1183333333333323</v>
      </c>
      <c r="T135" s="32">
        <v>2.8889999999999998</v>
      </c>
      <c r="U135" s="32">
        <f t="shared" si="210"/>
        <v>-31.702127659574476</v>
      </c>
      <c r="V135" s="32">
        <v>57.33</v>
      </c>
      <c r="W135" s="32">
        <f t="shared" si="210"/>
        <v>-48.258122743682307</v>
      </c>
      <c r="X135" s="43" t="s">
        <v>33</v>
      </c>
      <c r="Z135" s="36">
        <f t="shared" si="229"/>
        <v>-8.7462436810680657</v>
      </c>
      <c r="AA135" s="36">
        <f t="shared" si="230"/>
        <v>-5.918333333333333</v>
      </c>
      <c r="AB135" s="36">
        <f t="shared" si="231"/>
        <v>-1.784999999999999</v>
      </c>
      <c r="AC135" s="36">
        <v>7.02212794413974</v>
      </c>
      <c r="AD135" s="36">
        <f t="shared" si="232"/>
        <v>-1.4646478547219861</v>
      </c>
      <c r="AE135" s="35">
        <f>+AVERAGE(N133:N135)*AVERAGE($G$15:G135)</f>
        <v>-1.5720368243220249</v>
      </c>
      <c r="AF135" s="35">
        <f t="shared" si="233"/>
        <v>-0.81885395837877739</v>
      </c>
      <c r="AG135" s="35">
        <f t="shared" si="234"/>
        <v>-30.595014485632031</v>
      </c>
      <c r="AH135" s="35">
        <f t="shared" si="237"/>
        <v>-6.7196691938417636</v>
      </c>
      <c r="AI135" s="35">
        <f t="shared" si="238"/>
        <v>-35.139575199096363</v>
      </c>
      <c r="AJ135" s="35"/>
      <c r="AL135" s="55">
        <f>(Z135- AVERAGE(Z$41:Z135))/_xlfn.STDEV.S(Z$41:Z135)</f>
        <v>-0.55978220667156953</v>
      </c>
      <c r="AM135" s="55">
        <f>(AA135- AVERAGE(AA$41:AA135))/_xlfn.STDEV.S(AA$41:AA135)</f>
        <v>-0.63604609999800144</v>
      </c>
      <c r="AN135" s="55">
        <f>(AB135- AVERAGE(AB$41:AB135))/_xlfn.STDEV.S(AB$41:AB135)</f>
        <v>-0.25739899406627881</v>
      </c>
      <c r="AO135" s="55">
        <f>(AC135- AVERAGE(AC$41:AC135))/_xlfn.STDEV.S(AC$41:AC135)</f>
        <v>1.5398799772958984</v>
      </c>
      <c r="AP135" s="55">
        <f>(AD135- AVERAGE(AD$41:AD135))/_xlfn.STDEV.S(AD$41:AD135)</f>
        <v>0.23057536700790948</v>
      </c>
      <c r="AQ135" s="55">
        <f>(AE135- AVERAGE(AE$41:AE135))/_xlfn.STDEV.S(AE$41:AE135)</f>
        <v>2.2050664651785817E-2</v>
      </c>
      <c r="AR135" s="36">
        <f>(AF135- AVERAGE(AF$41:AF135))/_xlfn.STDEV.S(AF$41:AF135)</f>
        <v>5.3431296600448194E-2</v>
      </c>
      <c r="AS135" s="36">
        <f>(AG135- AVERAGE(AG$41:AG135))/_xlfn.STDEV.S(AG$41:AG135)</f>
        <v>-0.85450641939807725</v>
      </c>
      <c r="AT135" s="36">
        <f>(AH135- AVERAGE(AH$41:AH135))/_xlfn.STDEV.S(AH$41:AH135)</f>
        <v>-0.2264093911625015</v>
      </c>
      <c r="AU135" s="36">
        <f>(AI135- AVERAGE(AI$41:AI135))/_xlfn.STDEV.S(AI$41:AI135)</f>
        <v>-1.4099274816000629</v>
      </c>
      <c r="AV135" s="36"/>
      <c r="AW135" s="36">
        <f t="shared" si="245"/>
        <v>-0.55978220667156953</v>
      </c>
      <c r="AX135" s="36">
        <f t="shared" si="246"/>
        <v>-0.63604609999800144</v>
      </c>
      <c r="AY135" s="36">
        <f t="shared" si="247"/>
        <v>-0.25739899406627881</v>
      </c>
      <c r="AZ135" s="36">
        <f t="shared" si="248"/>
        <v>1.5398799772958984</v>
      </c>
      <c r="BA135" s="36">
        <f t="shared" si="249"/>
        <v>0.23057536700790948</v>
      </c>
      <c r="BB135" s="36">
        <f t="shared" si="250"/>
        <v>2.2050664651785817E-2</v>
      </c>
      <c r="BC135" s="36">
        <f t="shared" si="251"/>
        <v>5.3431296600448194E-2</v>
      </c>
      <c r="BD135" s="36">
        <f t="shared" si="252"/>
        <v>-0.85450641939807725</v>
      </c>
      <c r="BE135" s="36">
        <f t="shared" si="160"/>
        <v>-0.2264093911625015</v>
      </c>
      <c r="BF135" s="36">
        <f t="shared" si="161"/>
        <v>-1.4099274816000629</v>
      </c>
      <c r="BG135" s="36"/>
      <c r="BH135" s="41">
        <f t="shared" si="162"/>
        <v>-0.24190419261439017</v>
      </c>
      <c r="BI135" s="41">
        <f t="shared" si="163"/>
        <v>0.24190419261439017</v>
      </c>
      <c r="BJ135" s="41" t="str">
        <f>IF(COUNT(BI$76:BI134)&lt;60,"",MEDIAN(BI$76:BI134))</f>
        <v/>
      </c>
      <c r="BK135" s="41">
        <f t="shared" si="164"/>
        <v>0</v>
      </c>
      <c r="BL135" s="41">
        <f t="shared" si="165"/>
        <v>0</v>
      </c>
      <c r="BM135" s="41">
        <f t="shared" si="193"/>
        <v>0</v>
      </c>
      <c r="BN135" s="41"/>
      <c r="BO135" s="32">
        <f>+_xlfn.XLOOKUP(B135,Indice!B:B,Indice!AI:AI,"NOOOOOO",-1)</f>
        <v>0.53173950122831282</v>
      </c>
      <c r="BP135" s="32">
        <f t="shared" si="166"/>
        <v>-0.63160156890805552</v>
      </c>
      <c r="BQ135" s="57">
        <f t="shared" si="170"/>
        <v>-0.13857195760318275</v>
      </c>
      <c r="BR135" s="56"/>
      <c r="BS135" s="56"/>
    </row>
    <row r="136" spans="1:76">
      <c r="A136" s="32">
        <f t="shared" si="299"/>
        <v>2015</v>
      </c>
      <c r="B136" s="42">
        <v>42035</v>
      </c>
      <c r="C136" s="38">
        <v>3796</v>
      </c>
      <c r="D136" s="35">
        <f t="shared" si="176"/>
        <v>-11.204678362573095</v>
      </c>
      <c r="E136" s="38">
        <v>4363</v>
      </c>
      <c r="F136" s="35">
        <v>588.64</v>
      </c>
      <c r="G136" s="39">
        <f t="shared" si="171"/>
        <v>0.22488278064691491</v>
      </c>
      <c r="H136" s="32">
        <v>-2.9</v>
      </c>
      <c r="I136" s="32">
        <v>2.1</v>
      </c>
      <c r="J136" s="52">
        <v>34.741686558207199</v>
      </c>
      <c r="K136" s="32">
        <v>533.25</v>
      </c>
      <c r="L136" s="32">
        <f t="shared" si="149"/>
        <v>-1.0911964209202596</v>
      </c>
      <c r="M136" s="32">
        <v>89.832999999999998</v>
      </c>
      <c r="N136" s="32">
        <f t="shared" ref="N136" si="306">(M136/M124-1)*100</f>
        <v>-24.624730452001575</v>
      </c>
      <c r="O136" s="32">
        <v>379473</v>
      </c>
      <c r="P136" s="32">
        <f t="shared" ref="P136" si="307">(O136/O124-1)*100</f>
        <v>16.071636130058419</v>
      </c>
      <c r="Q136" s="32">
        <f>+'crack spread y Brent_WTI'!D340*100</f>
        <v>-6.4521461237533657</v>
      </c>
      <c r="R136" s="32">
        <v>-2.8</v>
      </c>
      <c r="S136" s="32">
        <f t="shared" si="169"/>
        <v>3.0666666666666655</v>
      </c>
      <c r="T136" s="32">
        <v>2.6909999999999998</v>
      </c>
      <c r="U136" s="32">
        <f t="shared" si="210"/>
        <v>-45.559376896621487</v>
      </c>
      <c r="V136" s="32">
        <v>52.99</v>
      </c>
      <c r="W136" s="32">
        <f t="shared" si="210"/>
        <v>-50.197368421052637</v>
      </c>
      <c r="X136" s="43" t="s">
        <v>33</v>
      </c>
      <c r="Z136" s="36">
        <f t="shared" si="229"/>
        <v>-11.140824262409144</v>
      </c>
      <c r="AA136" s="36">
        <f t="shared" si="230"/>
        <v>-5.633333333333332</v>
      </c>
      <c r="AB136" s="36">
        <f t="shared" si="231"/>
        <v>-1.3999999999999988</v>
      </c>
      <c r="AC136" s="36">
        <v>4.1629326895634051</v>
      </c>
      <c r="AD136" s="36">
        <f t="shared" si="232"/>
        <v>-1.3278088367538927</v>
      </c>
      <c r="AE136" s="35">
        <f>+AVERAGE(N134:N136)*AVERAGE($G$15:G136)</f>
        <v>-3.863189145876329</v>
      </c>
      <c r="AF136" s="35">
        <f t="shared" si="233"/>
        <v>-6.7276350281854782</v>
      </c>
      <c r="AG136" s="35">
        <f t="shared" si="234"/>
        <v>-27.653163857880795</v>
      </c>
      <c r="AH136" s="35">
        <f t="shared" si="237"/>
        <v>-24.624177121497127</v>
      </c>
      <c r="AI136" s="35">
        <f t="shared" si="238"/>
        <v>-44.834177609200999</v>
      </c>
      <c r="AJ136" s="35"/>
      <c r="AL136" s="55">
        <f>(Z136- AVERAGE(Z$41:Z136))/_xlfn.STDEV.S(Z$41:Z136)</f>
        <v>-0.68020664238332951</v>
      </c>
      <c r="AM136" s="55">
        <f>(AA136- AVERAGE(AA$41:AA136))/_xlfn.STDEV.S(AA$41:AA136)</f>
        <v>-0.58057666567397737</v>
      </c>
      <c r="AN136" s="55">
        <f>(AB136- AVERAGE(AB$41:AB136))/_xlfn.STDEV.S(AB$41:AB136)</f>
        <v>-0.15839154810773709</v>
      </c>
      <c r="AO136" s="55">
        <f>(AC136- AVERAGE(AC$41:AC136))/_xlfn.STDEV.S(AC$41:AC136)</f>
        <v>1.1052509994453343</v>
      </c>
      <c r="AP136" s="55">
        <f>(AD136- AVERAGE(AD$41:AD136))/_xlfn.STDEV.S(AD$41:AD136)</f>
        <v>0.25998671389763117</v>
      </c>
      <c r="AQ136" s="55">
        <f>(AE136- AVERAGE(AE$41:AE136))/_xlfn.STDEV.S(AE$41:AE136)</f>
        <v>-0.83066460704790968</v>
      </c>
      <c r="AR136" s="36">
        <f>(AF136- AVERAGE(AF$41:AF136))/_xlfn.STDEV.S(AF$41:AF136)</f>
        <v>-0.7760429240007598</v>
      </c>
      <c r="AS136" s="36">
        <f>(AG136- AVERAGE(AG$41:AG136))/_xlfn.STDEV.S(AG$41:AG136)</f>
        <v>-0.80179428491224503</v>
      </c>
      <c r="AT136" s="36">
        <f>(AH136- AVERAGE(AH$41:AH136))/_xlfn.STDEV.S(AH$41:AH136)</f>
        <v>-0.78607743721712342</v>
      </c>
      <c r="AU136" s="36">
        <f>(AI136- AVERAGE(AI$41:AI136))/_xlfn.STDEV.S(AI$41:AI136)</f>
        <v>-1.6715633923322959</v>
      </c>
      <c r="AV136" s="36"/>
      <c r="AW136" s="36">
        <f t="shared" si="245"/>
        <v>-0.68020664238332951</v>
      </c>
      <c r="AX136" s="36">
        <f t="shared" si="246"/>
        <v>-0.58057666567397737</v>
      </c>
      <c r="AY136" s="36">
        <f t="shared" si="247"/>
        <v>-0.15839154810773709</v>
      </c>
      <c r="AZ136" s="36">
        <f t="shared" si="248"/>
        <v>1.1052509994453343</v>
      </c>
      <c r="BA136" s="36">
        <f t="shared" si="249"/>
        <v>0.25998671389763117</v>
      </c>
      <c r="BB136" s="36">
        <f t="shared" si="250"/>
        <v>-0.83066460704790968</v>
      </c>
      <c r="BC136" s="36">
        <f t="shared" si="251"/>
        <v>-0.7760429240007598</v>
      </c>
      <c r="BD136" s="36">
        <f t="shared" si="252"/>
        <v>-0.80179428491224503</v>
      </c>
      <c r="BE136" s="36">
        <f t="shared" si="160"/>
        <v>-0.78607743721712342</v>
      </c>
      <c r="BF136" s="36">
        <f t="shared" si="161"/>
        <v>-1.6715633923322959</v>
      </c>
      <c r="BG136" s="36"/>
      <c r="BH136" s="41">
        <f t="shared" si="162"/>
        <v>-0.72812478319204466</v>
      </c>
      <c r="BI136" s="41">
        <f t="shared" si="163"/>
        <v>0.72812478319204466</v>
      </c>
      <c r="BJ136" s="41">
        <f>IF(COUNT(BI$76:BI135)&lt;60,"",MEDIAN(BI$76:BI135))</f>
        <v>0.285319885748887</v>
      </c>
      <c r="BK136" s="41">
        <f t="shared" si="164"/>
        <v>-0.72812478319204466</v>
      </c>
      <c r="BL136" s="41">
        <f t="shared" si="165"/>
        <v>-0.72812478319204466</v>
      </c>
      <c r="BM136" s="41">
        <f t="shared" si="193"/>
        <v>-6.0677065266003721E-2</v>
      </c>
      <c r="BN136" s="41">
        <f>+IF(BH136&lt;0,-1,1)</f>
        <v>-1</v>
      </c>
      <c r="BO136" s="32">
        <f>+_xlfn.XLOOKUP(B136,Indice!B:B,Indice!AI:AI,"NOOOOOO",-1)</f>
        <v>0.52706434537464653</v>
      </c>
      <c r="BP136" s="32">
        <f t="shared" si="166"/>
        <v>-0.64043264040896819</v>
      </c>
      <c r="BQ136" s="57">
        <f t="shared" si="170"/>
        <v>-8.8310715009126683E-3</v>
      </c>
      <c r="BR136" s="56"/>
      <c r="BT136" s="32">
        <v>100</v>
      </c>
      <c r="BU136" s="32">
        <v>100</v>
      </c>
    </row>
    <row r="137" spans="1:76">
      <c r="A137" s="32">
        <f t="shared" si="299"/>
        <v>2015</v>
      </c>
      <c r="B137" s="42">
        <v>42063</v>
      </c>
      <c r="C137" s="38">
        <v>3872</v>
      </c>
      <c r="D137" s="35">
        <f t="shared" si="176"/>
        <v>-16.695352839931154</v>
      </c>
      <c r="E137" s="38">
        <v>4085</v>
      </c>
      <c r="F137" s="35">
        <v>588.64</v>
      </c>
      <c r="G137" s="39">
        <f t="shared" si="171"/>
        <v>0.22109778472410982</v>
      </c>
      <c r="H137" s="32">
        <v>0.1</v>
      </c>
      <c r="I137" s="32">
        <v>2.4</v>
      </c>
      <c r="J137" s="52">
        <v>27.717211502782558</v>
      </c>
      <c r="K137" s="32">
        <v>528.83600000000001</v>
      </c>
      <c r="L137" s="32">
        <f t="shared" si="149"/>
        <v>-1.8729705156513732</v>
      </c>
      <c r="M137" s="32">
        <v>88.197999999999993</v>
      </c>
      <c r="N137" s="32">
        <f t="shared" ref="N137" si="308">(M137/M125-1)*100</f>
        <v>-22.180752975639027</v>
      </c>
      <c r="O137" s="32">
        <v>410246</v>
      </c>
      <c r="P137" s="32">
        <f t="shared" ref="P137" si="309">(O137/O125-1)*100</f>
        <v>23.39969860401321</v>
      </c>
      <c r="Q137" s="32">
        <f>+'crack spread y Brent_WTI'!D341*100</f>
        <v>44.546837643990436</v>
      </c>
      <c r="R137" s="32">
        <v>-2.8</v>
      </c>
      <c r="S137" s="32">
        <f t="shared" si="169"/>
        <v>3.0149999999999988</v>
      </c>
      <c r="T137" s="32">
        <v>2.734</v>
      </c>
      <c r="U137" s="32">
        <f t="shared" si="210"/>
        <v>-40.681275764807992</v>
      </c>
      <c r="V137" s="32">
        <v>62.58</v>
      </c>
      <c r="W137" s="32">
        <f t="shared" si="210"/>
        <v>-42.624002933895667</v>
      </c>
      <c r="X137" s="43" t="s">
        <v>33</v>
      </c>
      <c r="Z137" s="36">
        <f t="shared" si="229"/>
        <v>-15.337968725752273</v>
      </c>
      <c r="AA137" s="36">
        <f t="shared" si="230"/>
        <v>-4.4483333333333324</v>
      </c>
      <c r="AB137" s="36">
        <f t="shared" si="231"/>
        <v>-0.68166666666666531</v>
      </c>
      <c r="AC137" s="36">
        <v>-0.30976932549024383</v>
      </c>
      <c r="AD137" s="36">
        <f t="shared" si="232"/>
        <v>-1.3594688533549431</v>
      </c>
      <c r="AE137" s="35">
        <f>+AVERAGE(N135:N137)*AVERAGE($G$15:G137)</f>
        <v>-5.6263152715753044</v>
      </c>
      <c r="AF137" s="35">
        <f t="shared" si="233"/>
        <v>-15.403290080873932</v>
      </c>
      <c r="AG137" s="35">
        <f t="shared" si="234"/>
        <v>-0.45701292229985552</v>
      </c>
      <c r="AH137" s="35">
        <f t="shared" si="237"/>
        <v>-39.314260107001317</v>
      </c>
      <c r="AI137" s="35">
        <f t="shared" si="238"/>
        <v>-47.026498032876873</v>
      </c>
      <c r="AJ137" s="35"/>
      <c r="AL137" s="55">
        <f>(Z137- AVERAGE(Z$41:Z137))/_xlfn.STDEV.S(Z$41:Z137)</f>
        <v>-0.89268243373348666</v>
      </c>
      <c r="AM137" s="55">
        <f>(AA137- AVERAGE(AA$41:AA137))/_xlfn.STDEV.S(AA$41:AA137)</f>
        <v>-0.36396529503047187</v>
      </c>
      <c r="AN137" s="55">
        <f>(AB137- AVERAGE(AB$41:AB137))/_xlfn.STDEV.S(AB$41:AB137)</f>
        <v>2.5577619385815046E-2</v>
      </c>
      <c r="AO137" s="55">
        <f>(AC137- AVERAGE(AC$41:AC137))/_xlfn.STDEV.S(AC$41:AC137)</f>
        <v>0.44381230829487184</v>
      </c>
      <c r="AP137" s="55">
        <f>(AD137- AVERAGE(AD$41:AD137))/_xlfn.STDEV.S(AD$41:AD137)</f>
        <v>0.25143586765574355</v>
      </c>
      <c r="AQ137" s="55">
        <f>(AE137- AVERAGE(AE$41:AE137))/_xlfn.STDEV.S(AE$41:AE137)</f>
        <v>-1.4690055541331237</v>
      </c>
      <c r="AR137" s="36">
        <f>(AF137- AVERAGE(AF$41:AF137))/_xlfn.STDEV.S(AF$41:AF137)</f>
        <v>-1.9552621492134781</v>
      </c>
      <c r="AS137" s="36">
        <f>(AG137- AVERAGE(AG$41:AG137))/_xlfn.STDEV.S(AG$41:AG137)</f>
        <v>-0.37559751230907656</v>
      </c>
      <c r="AT137" s="36">
        <f>(AH137- AVERAGE(AH$41:AH137))/_xlfn.STDEV.S(AH$41:AH137)</f>
        <v>-1.2352446042847001</v>
      </c>
      <c r="AU137" s="36">
        <f>(AI137- AVERAGE(AI$41:AI137))/_xlfn.STDEV.S(AI$41:AI137)</f>
        <v>-1.7023566121691351</v>
      </c>
      <c r="AV137" s="36"/>
      <c r="AW137" s="36">
        <f t="shared" si="245"/>
        <v>-0.89268243373348666</v>
      </c>
      <c r="AX137" s="36">
        <f t="shared" si="246"/>
        <v>-0.36396529503047187</v>
      </c>
      <c r="AY137" s="36">
        <f t="shared" si="247"/>
        <v>2.5577619385815046E-2</v>
      </c>
      <c r="AZ137" s="36">
        <f t="shared" si="248"/>
        <v>0.44381230829487184</v>
      </c>
      <c r="BA137" s="36">
        <f t="shared" si="249"/>
        <v>0.25143586765574355</v>
      </c>
      <c r="BB137" s="36">
        <f t="shared" si="250"/>
        <v>-1.4690055541331237</v>
      </c>
      <c r="BC137" s="36">
        <f t="shared" si="251"/>
        <v>-1.8998285753917323</v>
      </c>
      <c r="BD137" s="36">
        <f t="shared" si="252"/>
        <v>-0.37559751230907656</v>
      </c>
      <c r="BE137" s="36">
        <f t="shared" si="160"/>
        <v>-1.2352446042847001</v>
      </c>
      <c r="BF137" s="36">
        <f t="shared" si="161"/>
        <v>-1.7023566121691351</v>
      </c>
      <c r="BG137" s="36"/>
      <c r="BH137" s="41">
        <f t="shared" si="162"/>
        <v>-0.63413997302128156</v>
      </c>
      <c r="BI137" s="41">
        <f t="shared" si="163"/>
        <v>0.63413997302128156</v>
      </c>
      <c r="BJ137" s="41">
        <f>IF(COUNT(BI$76:BI136)&lt;60,"",MEDIAN(BI$76:BI136))</f>
        <v>0.2855084515172534</v>
      </c>
      <c r="BK137" s="41">
        <f t="shared" si="164"/>
        <v>-0.63413997302128156</v>
      </c>
      <c r="BL137" s="41">
        <f t="shared" si="165"/>
        <v>-0.63413997302128156</v>
      </c>
      <c r="BM137" s="41">
        <f t="shared" si="193"/>
        <v>-0.11352206301777719</v>
      </c>
      <c r="BN137" s="41">
        <f t="shared" ref="BN137:BN200" si="310">+IF(BH137&lt;0,-1,1)</f>
        <v>-1</v>
      </c>
      <c r="BO137" s="32">
        <f>+_xlfn.XLOOKUP(B137,Indice!B:B,Indice!AI:AI,"NOOOOOO",-1)</f>
        <v>0.50172938958776525</v>
      </c>
      <c r="BP137" s="32">
        <f t="shared" si="166"/>
        <v>-0.68969436920415261</v>
      </c>
      <c r="BQ137" s="57">
        <f t="shared" si="170"/>
        <v>-4.9261728795184423E-2</v>
      </c>
      <c r="BR137" s="56">
        <f t="shared" ref="BR137:BR200" si="311">+BQ137*BN136</f>
        <v>4.9261728795184423E-2</v>
      </c>
      <c r="BS137" s="59">
        <f>+BQ137</f>
        <v>-4.9261728795184423E-2</v>
      </c>
      <c r="BT137" s="32">
        <f>+BT136*(1+BR137)</f>
        <v>104.92617287951845</v>
      </c>
      <c r="BU137" s="32">
        <f>+BU136*(1+BS137)</f>
        <v>95.073827120481553</v>
      </c>
      <c r="BW137" s="62"/>
      <c r="BX137" s="59"/>
    </row>
    <row r="138" spans="1:76">
      <c r="A138" s="32">
        <f t="shared" si="299"/>
        <v>2015</v>
      </c>
      <c r="B138" s="42">
        <v>42094</v>
      </c>
      <c r="C138" s="38">
        <v>4381</v>
      </c>
      <c r="D138" s="35">
        <f t="shared" si="176"/>
        <v>-10.828414410747001</v>
      </c>
      <c r="E138" s="38">
        <v>5059</v>
      </c>
      <c r="F138" s="35">
        <v>586.41</v>
      </c>
      <c r="G138" s="39">
        <f t="shared" si="171"/>
        <v>0.22046690881806244</v>
      </c>
      <c r="H138" s="32">
        <v>3.4</v>
      </c>
      <c r="I138" s="32">
        <v>3.1</v>
      </c>
      <c r="J138" s="52">
        <v>25.132210719343572</v>
      </c>
      <c r="K138" s="32">
        <v>531.49099999999999</v>
      </c>
      <c r="L138" s="32">
        <f t="shared" si="149"/>
        <v>-0.59959191841361115</v>
      </c>
      <c r="M138" s="32">
        <v>83.731999999999999</v>
      </c>
      <c r="N138" s="32">
        <f t="shared" ref="N138" si="312">(M138/M126-1)*100</f>
        <v>-25.482797287435698</v>
      </c>
      <c r="O138" s="32">
        <v>437983</v>
      </c>
      <c r="P138" s="32">
        <f t="shared" ref="P138" si="313">(O138/O126-1)*100</f>
        <v>25.704388057045602</v>
      </c>
      <c r="Q138" s="32">
        <f>+'crack spread y Brent_WTI'!D342*100</f>
        <v>22.395685495316474</v>
      </c>
      <c r="R138" s="32">
        <v>0.3</v>
      </c>
      <c r="S138" s="32">
        <f t="shared" si="169"/>
        <v>2.9249999999999985</v>
      </c>
      <c r="T138" s="32">
        <v>2.64</v>
      </c>
      <c r="U138" s="32">
        <f t="shared" si="210"/>
        <v>-39.601921757035008</v>
      </c>
      <c r="V138" s="32">
        <v>55.11</v>
      </c>
      <c r="W138" s="32">
        <f t="shared" si="210"/>
        <v>-48.858574610244986</v>
      </c>
      <c r="X138" s="43" t="s">
        <v>33</v>
      </c>
      <c r="Z138" s="36">
        <f t="shared" si="229"/>
        <v>-15.834481871083749</v>
      </c>
      <c r="AA138" s="36">
        <f t="shared" si="230"/>
        <v>-2.7249999999999983</v>
      </c>
      <c r="AB138" s="36">
        <f t="shared" si="231"/>
        <v>-0.39166666666666528</v>
      </c>
      <c r="AC138" s="36">
        <v>-4.7567323742538825</v>
      </c>
      <c r="AD138" s="36">
        <f t="shared" si="232"/>
        <v>-1.1879196183284146</v>
      </c>
      <c r="AE138" s="35">
        <f>+AVERAGE(N136:N138)*AVERAGE($G$15:G138)</f>
        <v>-7.0957061120162788</v>
      </c>
      <c r="AF138" s="35">
        <f t="shared" si="233"/>
        <v>-21.725240930372411</v>
      </c>
      <c r="AG138" s="35">
        <f t="shared" si="234"/>
        <v>20.163459005184517</v>
      </c>
      <c r="AH138" s="35">
        <f t="shared" si="237"/>
        <v>-41.947524806154831</v>
      </c>
      <c r="AI138" s="35">
        <f t="shared" si="238"/>
        <v>-47.226648655064423</v>
      </c>
      <c r="AJ138" s="35"/>
      <c r="AL138" s="55">
        <f>(Z138- AVERAGE(Z$41:Z138))/_xlfn.STDEV.S(Z$41:Z138)</f>
        <v>-0.91023102308188009</v>
      </c>
      <c r="AM138" s="55">
        <f>(AA138- AVERAGE(AA$41:AA138))/_xlfn.STDEV.S(AA$41:AA138)</f>
        <v>-5.0366044880965043E-2</v>
      </c>
      <c r="AN138" s="55">
        <f>(AB138- AVERAGE(AB$41:AB138))/_xlfn.STDEV.S(AB$41:AB138)</f>
        <v>9.9778372339943813E-2</v>
      </c>
      <c r="AO138" s="55">
        <f>(AC138- AVERAGE(AC$41:AC138))/_xlfn.STDEV.S(AC$41:AC138)</f>
        <v>-0.21271373506693486</v>
      </c>
      <c r="AP138" s="55">
        <f>(AD138- AVERAGE(AD$41:AD138))/_xlfn.STDEV.S(AD$41:AD138)</f>
        <v>0.28890430546685103</v>
      </c>
      <c r="AQ138" s="55">
        <f>(AE138- AVERAGE(AE$41:AE138))/_xlfn.STDEV.S(AE$41:AE138)</f>
        <v>-1.9669787795765072</v>
      </c>
      <c r="AR138" s="36">
        <f>(AF138- AVERAGE(AF$41:AF138))/_xlfn.STDEV.S(AF$41:AF138)</f>
        <v>-2.7132122248162864</v>
      </c>
      <c r="AS138" s="36">
        <f>(AG138- AVERAGE(AG$41:AG138))/_xlfn.STDEV.S(AG$41:AG138)</f>
        <v>-5.2411308499328811E-2</v>
      </c>
      <c r="AT138" s="36">
        <f>(AH138- AVERAGE(AH$41:AH138))/_xlfn.STDEV.S(AH$41:AH138)</f>
        <v>-1.3001942445847725</v>
      </c>
      <c r="AU138" s="36">
        <f>(AI138- AVERAGE(AI$41:AI138))/_xlfn.STDEV.S(AI$41:AI138)</f>
        <v>-1.6746863964132754</v>
      </c>
      <c r="AV138" s="36"/>
      <c r="AW138" s="36">
        <f t="shared" si="245"/>
        <v>-0.91023102308188009</v>
      </c>
      <c r="AX138" s="36">
        <f t="shared" si="246"/>
        <v>-5.0366044880965043E-2</v>
      </c>
      <c r="AY138" s="36">
        <f t="shared" si="247"/>
        <v>9.9778372339943813E-2</v>
      </c>
      <c r="AZ138" s="36">
        <f t="shared" si="248"/>
        <v>-0.21271373506693486</v>
      </c>
      <c r="BA138" s="36">
        <f t="shared" si="249"/>
        <v>0.28890430546685103</v>
      </c>
      <c r="BB138" s="36">
        <f t="shared" si="250"/>
        <v>-1.9669787795765072</v>
      </c>
      <c r="BC138" s="36">
        <f t="shared" si="251"/>
        <v>-1.8998285753917323</v>
      </c>
      <c r="BD138" s="36">
        <f t="shared" si="252"/>
        <v>-5.2411308499328811E-2</v>
      </c>
      <c r="BE138" s="36">
        <f t="shared" si="160"/>
        <v>-1.3001942445847725</v>
      </c>
      <c r="BF138" s="36">
        <f t="shared" si="161"/>
        <v>-1.6746863964132754</v>
      </c>
      <c r="BG138" s="36"/>
      <c r="BH138" s="41">
        <f t="shared" si="162"/>
        <v>-0.5614723790744075</v>
      </c>
      <c r="BI138" s="41">
        <f t="shared" si="163"/>
        <v>0.5614723790744075</v>
      </c>
      <c r="BJ138" s="41">
        <f>IF(COUNT(BI$76:BI137)&lt;60,"",MEDIAN(BI$76:BI137))</f>
        <v>0.28896088619964855</v>
      </c>
      <c r="BK138" s="41">
        <f t="shared" si="164"/>
        <v>-0.5614723790744075</v>
      </c>
      <c r="BL138" s="41">
        <f t="shared" si="165"/>
        <v>-0.5614723790744075</v>
      </c>
      <c r="BM138" s="41">
        <f t="shared" si="193"/>
        <v>-0.16031142794064449</v>
      </c>
      <c r="BN138" s="41">
        <f t="shared" si="310"/>
        <v>-1</v>
      </c>
      <c r="BO138" s="32">
        <f>+_xlfn.XLOOKUP(B138,Indice!B:B,Indice!AI:AI,"NOOOOOO",-1)</f>
        <v>0.5041976918861204</v>
      </c>
      <c r="BP138" s="32">
        <f t="shared" si="166"/>
        <v>-0.68478684201324946</v>
      </c>
      <c r="BQ138" s="57">
        <f t="shared" si="170"/>
        <v>4.9075271909031493E-3</v>
      </c>
      <c r="BR138" s="56">
        <f t="shared" si="311"/>
        <v>-4.9075271909031493E-3</v>
      </c>
      <c r="BS138" s="59">
        <f t="shared" ref="BS138:BS201" si="314">+BQ138</f>
        <v>4.9075271909031493E-3</v>
      </c>
      <c r="BT138" s="32">
        <f t="shared" ref="BT138:BT201" si="315">+BT137*(1+BR138)</f>
        <v>104.4112448330748</v>
      </c>
      <c r="BU138" s="32">
        <f t="shared" ref="BU138:BU201" si="316">+BU137*(1+BS138)</f>
        <v>95.540404512218544</v>
      </c>
      <c r="BW138" s="62"/>
      <c r="BX138" s="59"/>
    </row>
    <row r="139" spans="1:76">
      <c r="A139" s="32">
        <f t="shared" si="299"/>
        <v>2015</v>
      </c>
      <c r="B139" s="42">
        <v>42124</v>
      </c>
      <c r="C139" s="38">
        <v>5155</v>
      </c>
      <c r="D139" s="35">
        <f t="shared" si="176"/>
        <v>-20.435252353758294</v>
      </c>
      <c r="E139" s="38">
        <v>4933</v>
      </c>
      <c r="F139" s="35">
        <v>586.41</v>
      </c>
      <c r="G139" s="39">
        <f t="shared" si="171"/>
        <v>0.21697617707747138</v>
      </c>
      <c r="H139" s="32">
        <v>3.4</v>
      </c>
      <c r="I139" s="32">
        <v>2.9</v>
      </c>
      <c r="J139" s="52">
        <v>24.813100833055056</v>
      </c>
      <c r="K139" s="32">
        <v>533.28599999999994</v>
      </c>
      <c r="L139" s="32">
        <f t="shared" si="149"/>
        <v>3.6172763465450508</v>
      </c>
      <c r="M139" s="32">
        <v>85.584999999999994</v>
      </c>
      <c r="N139" s="32">
        <f t="shared" ref="N139" si="317">(M139/M127-1)*100</f>
        <v>-22.371177969868207</v>
      </c>
      <c r="O139" s="32">
        <v>458181</v>
      </c>
      <c r="P139" s="32">
        <f t="shared" ref="P139" si="318">(O139/O127-1)*100</f>
        <v>24.649324221385505</v>
      </c>
      <c r="Q139" s="32">
        <f>+'crack spread y Brent_WTI'!D343*100</f>
        <v>4.5471410314548377</v>
      </c>
      <c r="R139" s="32">
        <v>0.3</v>
      </c>
      <c r="S139" s="32">
        <f t="shared" si="169"/>
        <v>2.8349999999999986</v>
      </c>
      <c r="T139" s="32">
        <v>2.7509999999999999</v>
      </c>
      <c r="U139" s="32">
        <f t="shared" si="210"/>
        <v>-42.86604361370717</v>
      </c>
      <c r="V139" s="32">
        <v>66.78</v>
      </c>
      <c r="W139" s="32">
        <f t="shared" si="210"/>
        <v>-38.206717868048479</v>
      </c>
      <c r="X139" s="43" t="s">
        <v>33</v>
      </c>
      <c r="Z139" s="36">
        <f t="shared" si="229"/>
        <v>-18.821339868145483</v>
      </c>
      <c r="AA139" s="36">
        <f t="shared" si="230"/>
        <v>-0.53499999999999837</v>
      </c>
      <c r="AB139" s="36">
        <f t="shared" si="231"/>
        <v>-3.4999999999998366E-2</v>
      </c>
      <c r="AC139" s="36">
        <v>-8.0358346954329285</v>
      </c>
      <c r="AD139" s="36">
        <f t="shared" si="232"/>
        <v>0.38157130416002216</v>
      </c>
      <c r="AE139" s="35">
        <f>+AVERAGE(N137:N139)*AVERAGE($G$15:G139)</f>
        <v>-6.8600271836147</v>
      </c>
      <c r="AF139" s="35">
        <f t="shared" si="233"/>
        <v>-24.584470294148105</v>
      </c>
      <c r="AG139" s="35">
        <f t="shared" si="234"/>
        <v>23.829888056920584</v>
      </c>
      <c r="AH139" s="35">
        <f t="shared" si="237"/>
        <v>-41.049747045183388</v>
      </c>
      <c r="AI139" s="35">
        <f t="shared" si="238"/>
        <v>-43.229765137396377</v>
      </c>
      <c r="AJ139" s="35"/>
      <c r="AL139" s="55">
        <f>(Z139- AVERAGE(Z$41:Z139))/_xlfn.STDEV.S(Z$41:Z139)</f>
        <v>-1.0562154129815076</v>
      </c>
      <c r="AM139" s="55">
        <f>(AA139- AVERAGE(AA$41:AA139))/_xlfn.STDEV.S(AA$41:AA139)</f>
        <v>0.34791970204838579</v>
      </c>
      <c r="AN139" s="55">
        <f>(AB139- AVERAGE(AB$41:AB139))/_xlfn.STDEV.S(AB$41:AB139)</f>
        <v>0.19114118769883826</v>
      </c>
      <c r="AO139" s="55">
        <f>(AC139- AVERAGE(AC$41:AC139))/_xlfn.STDEV.S(AC$41:AC139)</f>
        <v>-0.69481881402097845</v>
      </c>
      <c r="AP139" s="55">
        <f>(AD139- AVERAGE(AD$41:AD139))/_xlfn.STDEV.S(AD$41:AD139)</f>
        <v>0.64338004507128943</v>
      </c>
      <c r="AQ139" s="55">
        <f>(AE139- AVERAGE(AE$41:AE139))/_xlfn.STDEV.S(AE$41:AE139)</f>
        <v>-1.8379728467668037</v>
      </c>
      <c r="AR139" s="36">
        <f>(AF139- AVERAGE(AF$41:AF139))/_xlfn.STDEV.S(AF$41:AF139)</f>
        <v>-2.9424863217844477</v>
      </c>
      <c r="AS139" s="36">
        <f>(AG139- AVERAGE(AG$41:AG139))/_xlfn.STDEV.S(AG$41:AG139)</f>
        <v>5.2762288653391762E-3</v>
      </c>
      <c r="AT139" s="36">
        <f>(AH139- AVERAGE(AH$41:AH139))/_xlfn.STDEV.S(AH$41:AH139)</f>
        <v>-1.2552311983406463</v>
      </c>
      <c r="AU139" s="36">
        <f>(AI139- AVERAGE(AI$41:AI139))/_xlfn.STDEV.S(AI$41:AI139)</f>
        <v>-1.5296900009597505</v>
      </c>
      <c r="AV139" s="36"/>
      <c r="AW139" s="36">
        <f t="shared" si="245"/>
        <v>-1.0562154129815076</v>
      </c>
      <c r="AX139" s="36">
        <f t="shared" si="246"/>
        <v>0.34791970204838579</v>
      </c>
      <c r="AY139" s="36">
        <f t="shared" si="247"/>
        <v>0.19114118769883826</v>
      </c>
      <c r="AZ139" s="36">
        <f t="shared" si="248"/>
        <v>-0.69481881402097845</v>
      </c>
      <c r="BA139" s="36">
        <f t="shared" si="249"/>
        <v>0.64338004507128943</v>
      </c>
      <c r="BB139" s="36">
        <f t="shared" si="250"/>
        <v>-1.8379728467668037</v>
      </c>
      <c r="BC139" s="36">
        <f t="shared" si="251"/>
        <v>-1.8998285753917323</v>
      </c>
      <c r="BD139" s="36">
        <f t="shared" si="252"/>
        <v>5.2762288653391762E-3</v>
      </c>
      <c r="BE139" s="36">
        <f t="shared" si="160"/>
        <v>-1.2552311983406463</v>
      </c>
      <c r="BF139" s="36">
        <f t="shared" si="161"/>
        <v>-1.5296900009597505</v>
      </c>
      <c r="BG139" s="36"/>
      <c r="BH139" s="41">
        <f t="shared" si="162"/>
        <v>-0.87551711350124295</v>
      </c>
      <c r="BI139" s="41">
        <f t="shared" si="163"/>
        <v>0.87551711350124295</v>
      </c>
      <c r="BJ139" s="41">
        <f>IF(COUNT(BI$76:BI138)&lt;60,"",MEDIAN(BI$76:BI138))</f>
        <v>0.29241332088204375</v>
      </c>
      <c r="BK139" s="41">
        <f t="shared" si="164"/>
        <v>-0.87551711350124295</v>
      </c>
      <c r="BL139" s="41">
        <f t="shared" si="165"/>
        <v>-0.87551711350124295</v>
      </c>
      <c r="BM139" s="41">
        <f t="shared" si="193"/>
        <v>-0.2332711873990814</v>
      </c>
      <c r="BN139" s="41">
        <f t="shared" si="310"/>
        <v>-1</v>
      </c>
      <c r="BO139" s="32">
        <f>+_xlfn.XLOOKUP(B139,Indice!B:B,Indice!AI:AI,"NOOOOOO",-1)</f>
        <v>0.46141607636535625</v>
      </c>
      <c r="BP139" s="32">
        <f t="shared" si="166"/>
        <v>-0.77345509127176038</v>
      </c>
      <c r="BQ139" s="57">
        <f t="shared" si="170"/>
        <v>-8.8668249258510912E-2</v>
      </c>
      <c r="BR139" s="56">
        <f t="shared" si="311"/>
        <v>8.8668249258510912E-2</v>
      </c>
      <c r="BS139" s="59">
        <f t="shared" si="314"/>
        <v>-8.8668249258510912E-2</v>
      </c>
      <c r="BT139" s="32">
        <f t="shared" si="315"/>
        <v>113.66920711532529</v>
      </c>
      <c r="BU139" s="32">
        <f t="shared" si="316"/>
        <v>87.069004110670193</v>
      </c>
      <c r="BW139" s="62"/>
      <c r="BX139" s="59"/>
    </row>
    <row r="140" spans="1:76">
      <c r="A140" s="32">
        <f t="shared" si="299"/>
        <v>2015</v>
      </c>
      <c r="B140" s="42">
        <v>42155</v>
      </c>
      <c r="C140" s="38">
        <v>5206</v>
      </c>
      <c r="D140" s="35">
        <f t="shared" si="176"/>
        <v>-27.482936342108932</v>
      </c>
      <c r="E140" s="38">
        <v>5003</v>
      </c>
      <c r="F140" s="35">
        <v>586.41</v>
      </c>
      <c r="G140" s="39">
        <f t="shared" si="171"/>
        <v>0.21229174127317066</v>
      </c>
      <c r="H140" s="32">
        <v>2.9</v>
      </c>
      <c r="I140" s="32">
        <v>0.9</v>
      </c>
      <c r="J140" s="52">
        <v>24.027220119080223</v>
      </c>
      <c r="K140" s="32">
        <v>536.36400000000003</v>
      </c>
      <c r="L140" s="32">
        <f t="shared" si="149"/>
        <v>1.4968190230370215</v>
      </c>
      <c r="M140" s="32">
        <v>83.153999999999996</v>
      </c>
      <c r="N140" s="32">
        <f t="shared" ref="N140" si="319">(M140/M128-1)*100</f>
        <v>-23.622936816290551</v>
      </c>
      <c r="O140" s="32">
        <v>444464</v>
      </c>
      <c r="P140" s="32">
        <f t="shared" ref="P140" si="320">(O140/O128-1)*100</f>
        <v>24.168950498811292</v>
      </c>
      <c r="Q140" s="32">
        <f>+'crack spread y Brent_WTI'!D344*100</f>
        <v>18.21090839621742</v>
      </c>
      <c r="R140" s="32">
        <v>0.3</v>
      </c>
      <c r="S140" s="32">
        <f t="shared" si="169"/>
        <v>2.7449999999999983</v>
      </c>
      <c r="T140" s="32">
        <v>2.6419999999999999</v>
      </c>
      <c r="U140" s="32">
        <f t="shared" si="210"/>
        <v>-41.831792162043158</v>
      </c>
      <c r="V140" s="32">
        <v>65.56</v>
      </c>
      <c r="W140" s="32">
        <f t="shared" si="210"/>
        <v>-40.078603418334701</v>
      </c>
      <c r="X140" s="43" t="s">
        <v>33</v>
      </c>
      <c r="Z140" s="36">
        <f t="shared" si="229"/>
        <v>-22.327201035538074</v>
      </c>
      <c r="AA140" s="36">
        <f t="shared" si="230"/>
        <v>0.48833333333333462</v>
      </c>
      <c r="AB140" s="36">
        <f t="shared" si="231"/>
        <v>-0.44499999999999806</v>
      </c>
      <c r="AC140" s="36">
        <v>-9.2200868613020397</v>
      </c>
      <c r="AD140" s="36">
        <f t="shared" si="232"/>
        <v>1.5048344837228205</v>
      </c>
      <c r="AE140" s="35">
        <f>+AVERAGE(N138:N140)*AVERAGE($G$15:G140)</f>
        <v>-6.9858686156573437</v>
      </c>
      <c r="AF140" s="35">
        <f t="shared" si="233"/>
        <v>-24.840887592414134</v>
      </c>
      <c r="AG140" s="35">
        <f t="shared" si="234"/>
        <v>15.051244974329578</v>
      </c>
      <c r="AH140" s="35">
        <f t="shared" si="237"/>
        <v>-41.433252510928448</v>
      </c>
      <c r="AI140" s="35">
        <f t="shared" si="238"/>
        <v>-42.381298632209386</v>
      </c>
      <c r="AJ140" s="35"/>
      <c r="AL140" s="55">
        <f>(Z140- AVERAGE(Z$41:Z140))/_xlfn.STDEV.S(Z$41:Z140)</f>
        <v>-1.2252659119354625</v>
      </c>
      <c r="AM140" s="55">
        <f>(AA140- AVERAGE(AA$41:AA140))/_xlfn.STDEV.S(AA$41:AA140)</f>
        <v>0.53236414856961101</v>
      </c>
      <c r="AN140" s="55">
        <f>(AB140- AVERAGE(AB$41:AB140))/_xlfn.STDEV.S(AB$41:AB140)</f>
        <v>8.4020559865608635E-2</v>
      </c>
      <c r="AO140" s="55">
        <f>(AC140- AVERAGE(AC$41:AC140))/_xlfn.STDEV.S(AC$41:AC140)</f>
        <v>-0.86366115100967611</v>
      </c>
      <c r="AP140" s="55">
        <f>(AD140- AVERAGE(AD$41:AD140))/_xlfn.STDEV.S(AD$41:AD140)</f>
        <v>0.89302595613456948</v>
      </c>
      <c r="AQ140" s="55">
        <f>(AE140- AVERAGE(AE$41:AE140))/_xlfn.STDEV.S(AE$41:AE140)</f>
        <v>-1.8416352427357918</v>
      </c>
      <c r="AR140" s="36">
        <f>(AF140- AVERAGE(AF$41:AF140))/_xlfn.STDEV.S(AF$41:AF140)</f>
        <v>-2.8367392447663025</v>
      </c>
      <c r="AS140" s="36">
        <f>(AG140- AVERAGE(AG$41:AG140))/_xlfn.STDEV.S(AG$41:AG140)</f>
        <v>-0.13294590250432201</v>
      </c>
      <c r="AT140" s="36">
        <f>(AH140- AVERAGE(AH$41:AH140))/_xlfn.STDEV.S(AH$41:AH140)</f>
        <v>-1.2508762120857302</v>
      </c>
      <c r="AU140" s="36">
        <f>(AI140- AVERAGE(AI$41:AI140))/_xlfn.STDEV.S(AI$41:AI140)</f>
        <v>-1.4804299262192189</v>
      </c>
      <c r="AV140" s="36"/>
      <c r="AW140" s="36">
        <f t="shared" si="245"/>
        <v>-1.2252659119354625</v>
      </c>
      <c r="AX140" s="36">
        <f t="shared" si="246"/>
        <v>0.53236414856961101</v>
      </c>
      <c r="AY140" s="36">
        <f t="shared" si="247"/>
        <v>8.4020559865608635E-2</v>
      </c>
      <c r="AZ140" s="36">
        <f t="shared" si="248"/>
        <v>-0.86366115100967611</v>
      </c>
      <c r="BA140" s="36">
        <f t="shared" si="249"/>
        <v>0.89302595613456948</v>
      </c>
      <c r="BB140" s="36">
        <f t="shared" si="250"/>
        <v>-1.8416352427357918</v>
      </c>
      <c r="BC140" s="36">
        <f t="shared" si="251"/>
        <v>-1.8998285753917323</v>
      </c>
      <c r="BD140" s="36">
        <f t="shared" si="252"/>
        <v>-0.13294590250432201</v>
      </c>
      <c r="BE140" s="36">
        <f t="shared" si="160"/>
        <v>-1.2508762120857302</v>
      </c>
      <c r="BF140" s="36">
        <f t="shared" si="161"/>
        <v>-1.4804299262192189</v>
      </c>
      <c r="BG140" s="36"/>
      <c r="BH140" s="41">
        <f t="shared" si="162"/>
        <v>-1.0444635314725694</v>
      </c>
      <c r="BI140" s="41">
        <f t="shared" si="163"/>
        <v>1.0444635314725694</v>
      </c>
      <c r="BJ140" s="41">
        <f>IF(COUNT(BI$76:BI139)&lt;60,"",MEDIAN(BI$76:BI139))</f>
        <v>0.30112040281185182</v>
      </c>
      <c r="BK140" s="41">
        <f t="shared" si="164"/>
        <v>-1.0444635314725694</v>
      </c>
      <c r="BL140" s="41">
        <f t="shared" si="165"/>
        <v>-1</v>
      </c>
      <c r="BM140" s="41">
        <f t="shared" si="193"/>
        <v>-0.31660452073241474</v>
      </c>
      <c r="BN140" s="41">
        <f t="shared" si="310"/>
        <v>-1</v>
      </c>
      <c r="BO140" s="32">
        <f>+_xlfn.XLOOKUP(B140,Indice!B:B,Indice!AI:AI,"NOOOOOO",-1)</f>
        <v>0.47598633676735141</v>
      </c>
      <c r="BP140" s="32">
        <f t="shared" si="166"/>
        <v>-0.74236612943296265</v>
      </c>
      <c r="BQ140" s="57">
        <f t="shared" si="170"/>
        <v>3.1088961838797724E-2</v>
      </c>
      <c r="BR140" s="56">
        <f t="shared" si="311"/>
        <v>-3.1088961838797724E-2</v>
      </c>
      <c r="BS140" s="59">
        <f t="shared" si="314"/>
        <v>3.1088961838797724E-2</v>
      </c>
      <c r="BT140" s="32">
        <f t="shared" si="315"/>
        <v>110.13534947307055</v>
      </c>
      <c r="BU140" s="32">
        <f t="shared" si="316"/>
        <v>89.775889056808936</v>
      </c>
      <c r="BW140" s="62"/>
      <c r="BX140" s="59"/>
    </row>
    <row r="141" spans="1:76">
      <c r="A141" s="32">
        <f t="shared" si="299"/>
        <v>2015</v>
      </c>
      <c r="B141" s="42">
        <v>42185</v>
      </c>
      <c r="C141" s="38">
        <v>6046</v>
      </c>
      <c r="D141" s="35">
        <f t="shared" si="176"/>
        <v>-16.074403109383674</v>
      </c>
      <c r="E141" s="38">
        <v>5707</v>
      </c>
      <c r="F141" s="35">
        <v>664.83</v>
      </c>
      <c r="G141" s="39">
        <f t="shared" si="171"/>
        <v>0.18529699321631093</v>
      </c>
      <c r="H141" s="32">
        <v>5.9</v>
      </c>
      <c r="I141" s="32">
        <v>2.9</v>
      </c>
      <c r="J141" s="52">
        <v>23.113110387295617</v>
      </c>
      <c r="K141" s="32">
        <v>533.62199999999996</v>
      </c>
      <c r="L141" s="32">
        <f t="shared" ref="L141:L204" si="321">(K141/K129-1)*100</f>
        <v>0.65775698642798197</v>
      </c>
      <c r="M141" s="32">
        <v>84.046999999999997</v>
      </c>
      <c r="N141" s="32">
        <f t="shared" ref="N141" si="322">(M141/M129-1)*100</f>
        <v>-22.417198980910534</v>
      </c>
      <c r="O141" s="32">
        <v>433223</v>
      </c>
      <c r="P141" s="32">
        <f t="shared" ref="P141" si="323">(O141/O129-1)*100</f>
        <v>22.646498447182985</v>
      </c>
      <c r="Q141" s="32">
        <f>+'crack spread y Brent_WTI'!D345*100</f>
        <v>14.174070800576821</v>
      </c>
      <c r="R141" s="32">
        <v>4</v>
      </c>
      <c r="S141" s="32">
        <f t="shared" si="169"/>
        <v>2.5416666666666652</v>
      </c>
      <c r="T141" s="32">
        <v>2.8319999999999999</v>
      </c>
      <c r="U141" s="32">
        <f t="shared" si="210"/>
        <v>-36.516476126429055</v>
      </c>
      <c r="V141" s="32">
        <v>63.59</v>
      </c>
      <c r="W141" s="32">
        <f t="shared" si="210"/>
        <v>-43.405126379494476</v>
      </c>
      <c r="X141" s="43" t="s">
        <v>33</v>
      </c>
      <c r="Z141" s="36">
        <f t="shared" si="229"/>
        <v>-23.872530601750299</v>
      </c>
      <c r="AA141" s="36">
        <f t="shared" si="230"/>
        <v>1.5250000000000012</v>
      </c>
      <c r="AB141" s="36">
        <f t="shared" si="231"/>
        <v>-0.30833333333333224</v>
      </c>
      <c r="AC141" s="36">
        <v>-9.859977540231359</v>
      </c>
      <c r="AD141" s="36">
        <f t="shared" si="232"/>
        <v>1.9239507853366848</v>
      </c>
      <c r="AE141" s="35">
        <f>+AVERAGE(N139:N141)*AVERAGE($G$15:G141)</f>
        <v>-6.666873038172616</v>
      </c>
      <c r="AF141" s="35">
        <f t="shared" si="233"/>
        <v>-23.82159105579326</v>
      </c>
      <c r="AG141" s="35">
        <f t="shared" si="234"/>
        <v>12.310706742749693</v>
      </c>
      <c r="AH141" s="35">
        <f t="shared" si="237"/>
        <v>-40.404770634059794</v>
      </c>
      <c r="AI141" s="35">
        <f t="shared" si="238"/>
        <v>-40.563482555292552</v>
      </c>
      <c r="AJ141" s="35"/>
      <c r="AL141" s="55">
        <f>(Z141- AVERAGE(Z$41:Z141))/_xlfn.STDEV.S(Z$41:Z141)</f>
        <v>-1.2890897543653512</v>
      </c>
      <c r="AM141" s="55">
        <f>(AA141- AVERAGE(AA$41:AA141))/_xlfn.STDEV.S(AA$41:AA141)</f>
        <v>0.71794798894524259</v>
      </c>
      <c r="AN141" s="55">
        <f>(AB141- AVERAGE(AB$41:AB141))/_xlfn.STDEV.S(AB$41:AB141)</f>
        <v>0.11916951040747965</v>
      </c>
      <c r="AO141" s="55">
        <f>(AC141- AVERAGE(AC$41:AC141))/_xlfn.STDEV.S(AC$41:AC141)</f>
        <v>-0.95006137369381505</v>
      </c>
      <c r="AP141" s="55">
        <f>(AD141- AVERAGE(AD$41:AD141))/_xlfn.STDEV.S(AD$41:AD141)</f>
        <v>0.97965915317188956</v>
      </c>
      <c r="AQ141" s="55">
        <f>(AE141- AVERAGE(AE$41:AE141))/_xlfn.STDEV.S(AE$41:AE141)</f>
        <v>-1.6936061362271893</v>
      </c>
      <c r="AR141" s="36">
        <f>(AF141- AVERAGE(AF$41:AF141))/_xlfn.STDEV.S(AF$41:AF141)</f>
        <v>-2.6025796153359515</v>
      </c>
      <c r="AS141" s="36">
        <f>(AG141- AVERAGE(AG$41:AG141))/_xlfn.STDEV.S(AG$41:AG141)</f>
        <v>-0.17562924852946887</v>
      </c>
      <c r="AT141" s="36">
        <f>(AH141- AVERAGE(AH$41:AH141))/_xlfn.STDEV.S(AH$41:AH141)</f>
        <v>-1.203791159951507</v>
      </c>
      <c r="AU141" s="36">
        <f>(AI141- AVERAGE(AI$41:AI141))/_xlfn.STDEV.S(AI$41:AI141)</f>
        <v>-1.4060261223013892</v>
      </c>
      <c r="AV141" s="36"/>
      <c r="AW141" s="36">
        <f t="shared" ref="AW141:AW172" si="324">+IF(AL141&gt;AL$2,AL$2,IF(AL141&lt;AL$1,AL$1,AL141))</f>
        <v>-1.2890897543653512</v>
      </c>
      <c r="AX141" s="36">
        <f t="shared" ref="AX141:AX172" si="325">+IF(AM141&gt;AM$2,AM$2,IF(AM141&lt;AM$1,AM$1,AM141))</f>
        <v>0.71794798894524259</v>
      </c>
      <c r="AY141" s="36">
        <f t="shared" ref="AY141:AY172" si="326">+IF(AN141&gt;AN$2,AN$2,IF(AN141&lt;AN$1,AN$1,AN141))</f>
        <v>0.11916951040747965</v>
      </c>
      <c r="AZ141" s="36">
        <f t="shared" ref="AZ141:AZ172" si="327">+IF(AO141&gt;AO$2,AO$2,IF(AO141&lt;AO$1,AO$1,AO141))</f>
        <v>-0.95006137369381505</v>
      </c>
      <c r="BA141" s="36">
        <f t="shared" ref="BA141:BA172" si="328">+IF(AP141&gt;AP$2,AP$2,IF(AP141&lt;AP$1,AP$1,AP141))</f>
        <v>0.97965915317188956</v>
      </c>
      <c r="BB141" s="36">
        <f t="shared" ref="BB141:BB172" si="329">+IF(AQ141&gt;AQ$2,AQ$2,IF(AQ141&lt;AQ$1,AQ$1,AQ141))</f>
        <v>-1.6936061362271893</v>
      </c>
      <c r="BC141" s="36">
        <f t="shared" ref="BC141:BC172" si="330">+IF(AR141&gt;AR$2,AR$2,IF(AR141&lt;AR$1,AR$1,AR141))</f>
        <v>-1.8998285753917323</v>
      </c>
      <c r="BD141" s="36">
        <f t="shared" ref="BD141:BD172" si="331">+IF(AS141&gt;AS$2,AS$2,IF(AS141&lt;AS$1,AS$1,AS141))</f>
        <v>-0.17562924852946887</v>
      </c>
      <c r="BE141" s="36">
        <f t="shared" ref="BE141:BE204" si="332">+IF(AT141&gt;AT$2,AT$2,IF(AT141&lt;AT$1,AT$1,AT141))</f>
        <v>-1.203791159951507</v>
      </c>
      <c r="BF141" s="36">
        <f t="shared" ref="BF141:BF204" si="333">+IF(AU141&gt;AU$2,AU$2,IF(AU141&lt;AU$1,AU$1,AU141))</f>
        <v>-1.4060261223013892</v>
      </c>
      <c r="BG141" s="36"/>
      <c r="BH141" s="41">
        <f t="shared" ref="BH141:BH204" si="334">+MEDIAN(AW141:BF141)</f>
        <v>-1.0769262668226611</v>
      </c>
      <c r="BI141" s="41">
        <f t="shared" ref="BI141:BI204" si="335">+ABS(BH141)</f>
        <v>1.0769262668226611</v>
      </c>
      <c r="BJ141" s="41">
        <f>IF(COUNT(BI$76:BI140)&lt;60,"",MEDIAN(BI$76:BI140))</f>
        <v>0.30982748474165989</v>
      </c>
      <c r="BK141" s="41">
        <f t="shared" ref="BK141:BK204" si="336">IF(BH141="","",IF(BJ141="",0,IF(BI141&gt;=BJ141,BH141,0)))</f>
        <v>-1.0769262668226611</v>
      </c>
      <c r="BL141" s="41">
        <f t="shared" ref="BL141:BL204" si="337">IF(BK141="","",MEDIAN(-1,BK141,1))</f>
        <v>-1</v>
      </c>
      <c r="BM141" s="41">
        <f t="shared" si="193"/>
        <v>-0.39993785406574806</v>
      </c>
      <c r="BN141" s="41">
        <f t="shared" si="310"/>
        <v>-1</v>
      </c>
      <c r="BO141" s="32">
        <f>+_xlfn.XLOOKUP(B141,Indice!B:B,Indice!AI:AI,"NOOOOOO",-1)</f>
        <v>0.46585363728618523</v>
      </c>
      <c r="BP141" s="32">
        <f t="shared" ref="BP141:BP204" si="338">IF(BO141="","",LN(BO141))</f>
        <v>-0.76388377726776679</v>
      </c>
      <c r="BQ141" s="57">
        <f t="shared" si="170"/>
        <v>-2.1517647834804143E-2</v>
      </c>
      <c r="BR141" s="56">
        <f t="shared" si="311"/>
        <v>2.1517647834804143E-2</v>
      </c>
      <c r="BS141" s="59">
        <f t="shared" si="314"/>
        <v>-2.1517647834804143E-2</v>
      </c>
      <c r="BT141" s="32">
        <f t="shared" si="315"/>
        <v>112.50520313719517</v>
      </c>
      <c r="BU141" s="32">
        <f t="shared" si="316"/>
        <v>87.84412309202807</v>
      </c>
      <c r="BW141" s="62"/>
      <c r="BX141" s="59"/>
    </row>
    <row r="142" spans="1:76">
      <c r="A142" s="32">
        <f t="shared" si="299"/>
        <v>2015</v>
      </c>
      <c r="B142" s="42">
        <v>42216</v>
      </c>
      <c r="C142" s="38">
        <v>5569</v>
      </c>
      <c r="D142" s="35">
        <f t="shared" si="176"/>
        <v>-13.214897927380399</v>
      </c>
      <c r="E142" s="38">
        <v>5801</v>
      </c>
      <c r="F142" s="35">
        <v>664.83</v>
      </c>
      <c r="G142" s="39">
        <f t="shared" si="171"/>
        <v>0.18350405366785494</v>
      </c>
      <c r="H142" s="32">
        <v>4.4000000000000004</v>
      </c>
      <c r="I142" s="32">
        <v>4.3</v>
      </c>
      <c r="J142" s="52">
        <v>23.554888244701143</v>
      </c>
      <c r="K142" s="32">
        <v>532.18100000000004</v>
      </c>
      <c r="L142" s="32">
        <f t="shared" si="321"/>
        <v>1.3809407694711062</v>
      </c>
      <c r="M142" s="32">
        <v>80.363</v>
      </c>
      <c r="N142" s="32">
        <f t="shared" ref="N142" si="339">(M142/M130-1)*100</f>
        <v>-24.00446348359765</v>
      </c>
      <c r="O142" s="32">
        <v>423226</v>
      </c>
      <c r="P142" s="32">
        <f t="shared" ref="P142" si="340">(O142/O130-1)*100</f>
        <v>26.098602334110964</v>
      </c>
      <c r="Q142" s="32">
        <f>+'crack spread y Brent_WTI'!D346*100</f>
        <v>20.781803191231397</v>
      </c>
      <c r="R142" s="32">
        <v>4</v>
      </c>
      <c r="S142" s="32">
        <f t="shared" ref="S142:S205" si="341">+AVERAGE(R83:R142)</f>
        <v>2.3383333333333325</v>
      </c>
      <c r="T142" s="32">
        <v>2.7160000000000002</v>
      </c>
      <c r="U142" s="32">
        <f t="shared" si="210"/>
        <v>-29.28924759177297</v>
      </c>
      <c r="V142" s="32">
        <v>52.21</v>
      </c>
      <c r="W142" s="32">
        <f t="shared" si="210"/>
        <v>-50.754574608564418</v>
      </c>
      <c r="X142" s="43" t="s">
        <v>33</v>
      </c>
      <c r="Z142" s="36">
        <f t="shared" si="229"/>
        <v>-21.262412459624333</v>
      </c>
      <c r="AA142" s="36">
        <f t="shared" si="230"/>
        <v>2.0616666666666679</v>
      </c>
      <c r="AB142" s="36">
        <f t="shared" si="231"/>
        <v>0.36166666666666725</v>
      </c>
      <c r="AC142" s="36">
        <v>-10.199003868296003</v>
      </c>
      <c r="AD142" s="36">
        <f t="shared" si="232"/>
        <v>1.1785055929787032</v>
      </c>
      <c r="AE142" s="35">
        <f>+AVERAGE(N140:N142)*AVERAGE($G$15:G142)</f>
        <v>-6.8061853851811103</v>
      </c>
      <c r="AF142" s="35">
        <f t="shared" si="233"/>
        <v>-24.304683760035079</v>
      </c>
      <c r="AG142" s="35">
        <f t="shared" si="234"/>
        <v>17.722260796008545</v>
      </c>
      <c r="AH142" s="35">
        <f t="shared" si="237"/>
        <v>-35.879171960081727</v>
      </c>
      <c r="AI142" s="35">
        <f t="shared" si="238"/>
        <v>-44.74610146879786</v>
      </c>
      <c r="AJ142" s="35"/>
      <c r="AL142" s="55">
        <f>(Z142- AVERAGE(Z$41:Z142))/_xlfn.STDEV.S(Z$41:Z142)</f>
        <v>-1.1393394841793882</v>
      </c>
      <c r="AM142" s="55">
        <f>(AA142- AVERAGE(AA$41:AA142))/_xlfn.STDEV.S(AA$41:AA142)</f>
        <v>0.81042262837910006</v>
      </c>
      <c r="AN142" s="55">
        <f>(AB142- AVERAGE(AB$41:AB142))/_xlfn.STDEV.S(AB$41:AB142)</f>
        <v>0.29371850736290933</v>
      </c>
      <c r="AO142" s="55">
        <f>(AC142- AVERAGE(AC$41:AC142))/_xlfn.STDEV.S(AC$41:AC142)</f>
        <v>-0.99089846591873354</v>
      </c>
      <c r="AP142" s="55">
        <f>(AD142- AVERAGE(AD$41:AD142))/_xlfn.STDEV.S(AD$41:AD142)</f>
        <v>0.80187072435482598</v>
      </c>
      <c r="AQ142" s="55">
        <f>(AE142- AVERAGE(AE$41:AE142))/_xlfn.STDEV.S(AE$41:AE142)</f>
        <v>-1.7091135817500427</v>
      </c>
      <c r="AR142" s="36">
        <f>(AF142- AVERAGE(AF$41:AF142))/_xlfn.STDEV.S(AF$41:AF142)</f>
        <v>-2.5597949790078638</v>
      </c>
      <c r="AS142" s="36">
        <f>(AG142- AVERAGE(AG$41:AG142))/_xlfn.STDEV.S(AG$41:AG142)</f>
        <v>-8.8721472738926208E-2</v>
      </c>
      <c r="AT142" s="36">
        <f>(AH142- AVERAGE(AH$41:AH142))/_xlfn.STDEV.S(AH$41:AH142)</f>
        <v>-1.0514477100475477</v>
      </c>
      <c r="AU142" s="36">
        <f>(AI142- AVERAGE(AI$41:AI142))/_xlfn.STDEV.S(AI$41:AI142)</f>
        <v>-1.502981095720358</v>
      </c>
      <c r="AV142" s="36"/>
      <c r="AW142" s="36">
        <f t="shared" si="324"/>
        <v>-1.1393394841793882</v>
      </c>
      <c r="AX142" s="36">
        <f t="shared" si="325"/>
        <v>0.81042262837910006</v>
      </c>
      <c r="AY142" s="36">
        <f t="shared" si="326"/>
        <v>0.29371850736290933</v>
      </c>
      <c r="AZ142" s="36">
        <f t="shared" si="327"/>
        <v>-0.99089846591873354</v>
      </c>
      <c r="BA142" s="36">
        <f t="shared" si="328"/>
        <v>0.80187072435482598</v>
      </c>
      <c r="BB142" s="36">
        <f t="shared" si="329"/>
        <v>-1.7091135817500427</v>
      </c>
      <c r="BC142" s="36">
        <f t="shared" si="330"/>
        <v>-1.8998285753917323</v>
      </c>
      <c r="BD142" s="36">
        <f t="shared" si="331"/>
        <v>-8.8721472738926208E-2</v>
      </c>
      <c r="BE142" s="36">
        <f t="shared" si="332"/>
        <v>-1.0514477100475477</v>
      </c>
      <c r="BF142" s="36">
        <f t="shared" si="333"/>
        <v>-1.502981095720358</v>
      </c>
      <c r="BG142" s="36"/>
      <c r="BH142" s="41">
        <f t="shared" si="334"/>
        <v>-1.0211730879831407</v>
      </c>
      <c r="BI142" s="41">
        <f t="shared" si="335"/>
        <v>1.0211730879831407</v>
      </c>
      <c r="BJ142" s="41">
        <f>IF(COUNT(BI$76:BI141)&lt;60,"",MEDIAN(BI$76:BI141))</f>
        <v>0.31121166939009692</v>
      </c>
      <c r="BK142" s="41">
        <f t="shared" si="336"/>
        <v>-1.0211730879831407</v>
      </c>
      <c r="BL142" s="41">
        <f t="shared" si="337"/>
        <v>-1</v>
      </c>
      <c r="BM142" s="41">
        <f t="shared" si="193"/>
        <v>-0.48327118739908137</v>
      </c>
      <c r="BN142" s="41">
        <f t="shared" si="310"/>
        <v>-1</v>
      </c>
      <c r="BO142" s="32">
        <f>+_xlfn.XLOOKUP(B142,Indice!B:B,Indice!AI:AI,"NOOOOOO",-1)</f>
        <v>0.44621696033180064</v>
      </c>
      <c r="BP142" s="32">
        <f t="shared" si="338"/>
        <v>-0.80694998710142662</v>
      </c>
      <c r="BQ142" s="57">
        <f t="shared" ref="BQ142:BQ205" si="342">+BP142-BP141</f>
        <v>-4.306620983365983E-2</v>
      </c>
      <c r="BR142" s="56">
        <f t="shared" si="311"/>
        <v>4.306620983365983E-2</v>
      </c>
      <c r="BS142" s="59">
        <f t="shared" si="314"/>
        <v>-4.306620983365983E-2</v>
      </c>
      <c r="BT142" s="32">
        <f t="shared" si="315"/>
        <v>117.35037582288014</v>
      </c>
      <c r="BU142" s="32">
        <f t="shared" si="316"/>
        <v>84.061009654292945</v>
      </c>
      <c r="BW142" s="62"/>
      <c r="BX142" s="59"/>
    </row>
    <row r="143" spans="1:76">
      <c r="A143" s="32">
        <f t="shared" si="299"/>
        <v>2015</v>
      </c>
      <c r="B143" s="42">
        <v>42247</v>
      </c>
      <c r="C143" s="38">
        <v>5136</v>
      </c>
      <c r="D143" s="35">
        <f t="shared" si="176"/>
        <v>-19.999999999999996</v>
      </c>
      <c r="E143" s="38">
        <v>5605</v>
      </c>
      <c r="F143" s="35">
        <v>664.83</v>
      </c>
      <c r="G143" s="39">
        <f t="shared" ref="G143:G206" si="343">+(SUM(C132:C143)+SUM(E132:E143))/(F143*1000)</f>
        <v>0.18151407126633876</v>
      </c>
      <c r="H143" s="32">
        <v>4.5</v>
      </c>
      <c r="I143" s="32">
        <v>4.8</v>
      </c>
      <c r="J143" s="52">
        <v>22.769179647783378</v>
      </c>
      <c r="K143" s="32">
        <v>529.22400000000005</v>
      </c>
      <c r="L143" s="32">
        <f t="shared" si="321"/>
        <v>6.6556747190271714E-2</v>
      </c>
      <c r="M143" s="32">
        <v>78.262</v>
      </c>
      <c r="N143" s="32">
        <f t="shared" ref="N143" si="344">(M143/M131-1)*100</f>
        <v>-26.17697829511475</v>
      </c>
      <c r="O143" s="32">
        <v>423657</v>
      </c>
      <c r="P143" s="32">
        <f t="shared" ref="P143" si="345">(O143/O131-1)*100</f>
        <v>29.116875280005129</v>
      </c>
      <c r="Q143" s="32">
        <f>+'crack spread y Brent_WTI'!D347*100</f>
        <v>-5.3130171774239621</v>
      </c>
      <c r="R143" s="32">
        <v>4</v>
      </c>
      <c r="S143" s="32">
        <f t="shared" si="341"/>
        <v>2.1350000000000002</v>
      </c>
      <c r="T143" s="32">
        <v>2.6890000000000001</v>
      </c>
      <c r="U143" s="32">
        <f t="shared" si="210"/>
        <v>-33.849938499385004</v>
      </c>
      <c r="V143" s="32">
        <v>54.15</v>
      </c>
      <c r="W143" s="32">
        <f t="shared" si="210"/>
        <v>-47.52398488225603</v>
      </c>
      <c r="X143" s="43" t="s">
        <v>33</v>
      </c>
      <c r="Z143" s="36">
        <f t="shared" si="229"/>
        <v>-18.564767012254691</v>
      </c>
      <c r="AA143" s="36">
        <f t="shared" si="230"/>
        <v>2.7983333333333333</v>
      </c>
      <c r="AB143" s="36">
        <f t="shared" si="231"/>
        <v>1.8649999999999998</v>
      </c>
      <c r="AC143" s="36">
        <v>-10.509245425829942</v>
      </c>
      <c r="AD143" s="36">
        <f t="shared" si="232"/>
        <v>0.70175150102978667</v>
      </c>
      <c r="AE143" s="35">
        <f>+AVERAGE(N141:N143)*AVERAGE($G$15:G143)</f>
        <v>-7.033725712992605</v>
      </c>
      <c r="AF143" s="35">
        <f t="shared" si="233"/>
        <v>-25.953992020433024</v>
      </c>
      <c r="AG143" s="35">
        <f t="shared" si="234"/>
        <v>9.8809522714614193</v>
      </c>
      <c r="AH143" s="35">
        <f t="shared" si="237"/>
        <v>-33.21855407252901</v>
      </c>
      <c r="AI143" s="35">
        <f t="shared" si="238"/>
        <v>-47.227895290104975</v>
      </c>
      <c r="AJ143" s="35"/>
      <c r="AL143" s="55">
        <f>(Z143- AVERAGE(Z$41:Z143))/_xlfn.STDEV.S(Z$41:Z143)</f>
        <v>-0.98867053225377688</v>
      </c>
      <c r="AM143" s="55">
        <f>(AA143- AVERAGE(AA$41:AA143))/_xlfn.STDEV.S(AA$41:AA143)</f>
        <v>0.93804209281438777</v>
      </c>
      <c r="AN143" s="55">
        <f>(AB143- AVERAGE(AB$41:AB143))/_xlfn.STDEV.S(AB$41:AB143)</f>
        <v>0.68574593052373722</v>
      </c>
      <c r="AO143" s="55">
        <f>(AC143- AVERAGE(AC$41:AC143))/_xlfn.STDEV.S(AC$41:AC143)</f>
        <v>-1.0268107762966106</v>
      </c>
      <c r="AP143" s="55">
        <f>(AD143- AVERAGE(AD$41:AD143))/_xlfn.STDEV.S(AD$41:AD143)</f>
        <v>0.68719810837932227</v>
      </c>
      <c r="AQ143" s="55">
        <f>(AE143- AVERAGE(AE$41:AE143))/_xlfn.STDEV.S(AE$41:AE143)</f>
        <v>-1.7532604647033174</v>
      </c>
      <c r="AR143" s="36">
        <f>(AF143- AVERAGE(AF$41:AF143))/_xlfn.STDEV.S(AF$41:AF143)</f>
        <v>-2.6436615917036237</v>
      </c>
      <c r="AS143" s="36">
        <f>(AG143- AVERAGE(AG$41:AG143))/_xlfn.STDEV.S(AG$41:AG143)</f>
        <v>-0.21355423606838403</v>
      </c>
      <c r="AT143" s="36">
        <f>(AH143- AVERAGE(AH$41:AH143))/_xlfn.STDEV.S(AH$41:AH143)</f>
        <v>-0.95935012849669521</v>
      </c>
      <c r="AU143" s="36">
        <f>(AI143- AVERAGE(AI$41:AI143))/_xlfn.STDEV.S(AI$41:AI143)</f>
        <v>-1.5484044234722738</v>
      </c>
      <c r="AV143" s="36"/>
      <c r="AW143" s="36">
        <f t="shared" si="324"/>
        <v>-0.98867053225377688</v>
      </c>
      <c r="AX143" s="36">
        <f t="shared" si="325"/>
        <v>0.93804209281438777</v>
      </c>
      <c r="AY143" s="36">
        <f t="shared" si="326"/>
        <v>0.68574593052373722</v>
      </c>
      <c r="AZ143" s="36">
        <f t="shared" si="327"/>
        <v>-1.0268107762966106</v>
      </c>
      <c r="BA143" s="36">
        <f t="shared" si="328"/>
        <v>0.68719810837932227</v>
      </c>
      <c r="BB143" s="36">
        <f t="shared" si="329"/>
        <v>-1.7532604647033174</v>
      </c>
      <c r="BC143" s="36">
        <f t="shared" si="330"/>
        <v>-1.8998285753917323</v>
      </c>
      <c r="BD143" s="36">
        <f t="shared" si="331"/>
        <v>-0.21355423606838403</v>
      </c>
      <c r="BE143" s="36">
        <f t="shared" si="332"/>
        <v>-0.95935012849669521</v>
      </c>
      <c r="BF143" s="36">
        <f t="shared" si="333"/>
        <v>-1.5484044234722738</v>
      </c>
      <c r="BG143" s="36"/>
      <c r="BH143" s="41">
        <f t="shared" si="334"/>
        <v>-0.9740103303752361</v>
      </c>
      <c r="BI143" s="41">
        <f t="shared" si="335"/>
        <v>0.9740103303752361</v>
      </c>
      <c r="BJ143" s="41">
        <f>IF(COUNT(BI$76:BI142)&lt;60,"",MEDIAN(BI$76:BI142))</f>
        <v>0.31259585403853396</v>
      </c>
      <c r="BK143" s="41">
        <f t="shared" si="336"/>
        <v>-0.9740103303752361</v>
      </c>
      <c r="BL143" s="41">
        <f t="shared" si="337"/>
        <v>-0.9740103303752361</v>
      </c>
      <c r="BM143" s="41">
        <f t="shared" si="193"/>
        <v>-0.56443871493035103</v>
      </c>
      <c r="BN143" s="41">
        <f t="shared" si="310"/>
        <v>-1</v>
      </c>
      <c r="BO143" s="32">
        <f>+_xlfn.XLOOKUP(B143,Indice!B:B,Indice!AI:AI,"NOOOOOO",-1)</f>
        <v>0.43411904363293219</v>
      </c>
      <c r="BP143" s="32">
        <f t="shared" si="338"/>
        <v>-0.83443648840837992</v>
      </c>
      <c r="BQ143" s="57">
        <f t="shared" si="342"/>
        <v>-2.7486501306953293E-2</v>
      </c>
      <c r="BR143" s="56">
        <f t="shared" si="311"/>
        <v>2.7486501306953293E-2</v>
      </c>
      <c r="BS143" s="59">
        <f t="shared" si="314"/>
        <v>-2.7486501306953293E-2</v>
      </c>
      <c r="BT143" s="32">
        <f t="shared" si="315"/>
        <v>120.57592708130721</v>
      </c>
      <c r="BU143" s="32">
        <f t="shared" si="316"/>
        <v>81.750466602566405</v>
      </c>
      <c r="BW143" s="62"/>
      <c r="BX143" s="59"/>
    </row>
    <row r="144" spans="1:76">
      <c r="A144" s="32">
        <f t="shared" si="299"/>
        <v>2015</v>
      </c>
      <c r="B144" s="42">
        <v>42277</v>
      </c>
      <c r="C144" s="38">
        <v>5162</v>
      </c>
      <c r="D144" s="35">
        <f t="shared" si="176"/>
        <v>-9.1996481970096795</v>
      </c>
      <c r="E144" s="38">
        <v>5487</v>
      </c>
      <c r="F144" s="35">
        <v>672.91</v>
      </c>
      <c r="G144" s="39">
        <f t="shared" si="343"/>
        <v>0.17832399577952476</v>
      </c>
      <c r="H144" s="32">
        <v>2.9</v>
      </c>
      <c r="I144" s="32">
        <v>5.2</v>
      </c>
      <c r="J144" s="52">
        <v>21.923512671603625</v>
      </c>
      <c r="K144" s="32">
        <v>529.27099999999996</v>
      </c>
      <c r="L144" s="32">
        <f t="shared" si="321"/>
        <v>-1.9147410225665906</v>
      </c>
      <c r="M144" s="32">
        <v>75.251000000000005</v>
      </c>
      <c r="N144" s="32">
        <f t="shared" ref="N144" si="346">(M144/M132-1)*100</f>
        <v>-23.915109601229467</v>
      </c>
      <c r="O144" s="32">
        <v>425988</v>
      </c>
      <c r="P144" s="32">
        <f t="shared" ref="P144" si="347">(O144/O132-1)*100</f>
        <v>30.885963160401264</v>
      </c>
      <c r="Q144" s="32">
        <f>+'crack spread y Brent_WTI'!D348*100</f>
        <v>3.593827073497291</v>
      </c>
      <c r="R144" s="32">
        <v>4</v>
      </c>
      <c r="S144" s="32">
        <f t="shared" si="341"/>
        <v>2.0433333333333339</v>
      </c>
      <c r="T144" s="32">
        <v>2.524</v>
      </c>
      <c r="U144" s="32">
        <f t="shared" si="210"/>
        <v>-38.752729919922359</v>
      </c>
      <c r="V144" s="32">
        <v>48.37</v>
      </c>
      <c r="W144" s="32">
        <f t="shared" si="210"/>
        <v>-48.90672863631562</v>
      </c>
      <c r="X144" s="43" t="s">
        <v>33</v>
      </c>
      <c r="Z144" s="36">
        <f t="shared" si="229"/>
        <v>-16.181515374796692</v>
      </c>
      <c r="AA144" s="36">
        <f t="shared" si="230"/>
        <v>1.8899999999999997</v>
      </c>
      <c r="AB144" s="36">
        <f t="shared" si="231"/>
        <v>2.7233333333333327</v>
      </c>
      <c r="AC144" s="36">
        <v>-10.895095330022279</v>
      </c>
      <c r="AD144" s="36">
        <f t="shared" si="232"/>
        <v>-0.15574783530173755</v>
      </c>
      <c r="AE144" s="35">
        <f>+AVERAGE(N142:N144)*AVERAGE($G$15:G144)</f>
        <v>-7.1575089677816512</v>
      </c>
      <c r="AF144" s="35">
        <f t="shared" si="233"/>
        <v>-28.700480258172451</v>
      </c>
      <c r="AG144" s="35">
        <f t="shared" si="234"/>
        <v>6.3542043624349089</v>
      </c>
      <c r="AH144" s="35">
        <f t="shared" si="237"/>
        <v>-33.963972003693442</v>
      </c>
      <c r="AI144" s="35">
        <f t="shared" si="238"/>
        <v>-49.061762709045354</v>
      </c>
      <c r="AJ144" s="35"/>
      <c r="AL144" s="55">
        <f>(Z144- AVERAGE(Z$41:Z144))/_xlfn.STDEV.S(Z$41:Z144)</f>
        <v>-0.85683607538620277</v>
      </c>
      <c r="AM144" s="55">
        <f>(AA144- AVERAGE(AA$41:AA144))/_xlfn.STDEV.S(AA$41:AA144)</f>
        <v>0.76402518806789665</v>
      </c>
      <c r="AN144" s="55">
        <f>(AB144- AVERAGE(AB$41:AB144))/_xlfn.STDEV.S(AB$41:AB144)</f>
        <v>0.90496665507541707</v>
      </c>
      <c r="AO144" s="55">
        <f>(AC144- AVERAGE(AC$41:AC144))/_xlfn.STDEV.S(AC$41:AC144)</f>
        <v>-1.073106081429344</v>
      </c>
      <c r="AP144" s="55">
        <f>(AD144- AVERAGE(AD$41:AD144))/_xlfn.STDEV.S(AD$41:AD144)</f>
        <v>0.48643270441840641</v>
      </c>
      <c r="AQ144" s="55">
        <f>(AE144- AVERAGE(AE$41:AE144))/_xlfn.STDEV.S(AE$41:AE144)</f>
        <v>-1.7604237085795964</v>
      </c>
      <c r="AR144" s="36">
        <f>(AF144- AVERAGE(AF$41:AF144))/_xlfn.STDEV.S(AF$41:AF144)</f>
        <v>-2.8247611645283732</v>
      </c>
      <c r="AS144" s="36">
        <f>(AG144- AVERAGE(AG$41:AG144))/_xlfn.STDEV.S(AG$41:AG144)</f>
        <v>-0.26906708655476469</v>
      </c>
      <c r="AT144" s="36">
        <f>(AH144- AVERAGE(AH$41:AH144))/_xlfn.STDEV.S(AH$41:AH144)</f>
        <v>-0.97337917020159925</v>
      </c>
      <c r="AU144" s="36">
        <f>(AI144- AVERAGE(AI$41:AI144))/_xlfn.STDEV.S(AI$41:AI144)</f>
        <v>-1.5739201988109153</v>
      </c>
      <c r="AV144" s="36"/>
      <c r="AW144" s="36">
        <f t="shared" si="324"/>
        <v>-0.85683607538620277</v>
      </c>
      <c r="AX144" s="36">
        <f t="shared" si="325"/>
        <v>0.76402518806789665</v>
      </c>
      <c r="AY144" s="36">
        <f t="shared" si="326"/>
        <v>0.90496665507541707</v>
      </c>
      <c r="AZ144" s="36">
        <f t="shared" si="327"/>
        <v>-1.073106081429344</v>
      </c>
      <c r="BA144" s="36">
        <f t="shared" si="328"/>
        <v>0.48643270441840641</v>
      </c>
      <c r="BB144" s="36">
        <f t="shared" si="329"/>
        <v>-1.7604237085795964</v>
      </c>
      <c r="BC144" s="36">
        <f t="shared" si="330"/>
        <v>-1.8998285753917323</v>
      </c>
      <c r="BD144" s="36">
        <f t="shared" si="331"/>
        <v>-0.26906708655476469</v>
      </c>
      <c r="BE144" s="36">
        <f t="shared" si="332"/>
        <v>-0.97337917020159925</v>
      </c>
      <c r="BF144" s="36">
        <f t="shared" si="333"/>
        <v>-1.5739201988109153</v>
      </c>
      <c r="BG144" s="36"/>
      <c r="BH144" s="41">
        <f t="shared" si="334"/>
        <v>-0.91510762279390101</v>
      </c>
      <c r="BI144" s="41">
        <f t="shared" si="335"/>
        <v>0.91510762279390101</v>
      </c>
      <c r="BJ144" s="41">
        <f>IF(COUNT(BI$76:BI143)&lt;60,"",MEDIAN(BI$76:BI143))</f>
        <v>0.33220242074217765</v>
      </c>
      <c r="BK144" s="41">
        <f t="shared" si="336"/>
        <v>-0.91510762279390101</v>
      </c>
      <c r="BL144" s="41">
        <f t="shared" si="337"/>
        <v>-0.91510762279390101</v>
      </c>
      <c r="BM144" s="41">
        <f t="shared" si="193"/>
        <v>-0.64069768349650946</v>
      </c>
      <c r="BN144" s="41">
        <f t="shared" si="310"/>
        <v>-1</v>
      </c>
      <c r="BO144" s="32">
        <f>+_xlfn.XLOOKUP(B144,Indice!B:B,Indice!AI:AI,"NOOOOOO",-1)</f>
        <v>0.39691309587329621</v>
      </c>
      <c r="BP144" s="32">
        <f t="shared" si="338"/>
        <v>-0.92403792433988186</v>
      </c>
      <c r="BQ144" s="57">
        <f t="shared" si="342"/>
        <v>-8.9601435931501938E-2</v>
      </c>
      <c r="BR144" s="56">
        <f t="shared" si="311"/>
        <v>8.9601435931501938E-2</v>
      </c>
      <c r="BS144" s="59">
        <f t="shared" si="314"/>
        <v>-8.9601435931501938E-2</v>
      </c>
      <c r="BT144" s="32">
        <f t="shared" si="315"/>
        <v>131.37970328656442</v>
      </c>
      <c r="BU144" s="32">
        <f t="shared" si="316"/>
        <v>74.425507406906164</v>
      </c>
      <c r="BW144" s="62"/>
      <c r="BX144" s="59"/>
    </row>
    <row r="145" spans="1:76">
      <c r="A145" s="32">
        <f t="shared" si="299"/>
        <v>2015</v>
      </c>
      <c r="B145" s="42">
        <v>42308</v>
      </c>
      <c r="C145" s="38">
        <v>5033</v>
      </c>
      <c r="D145" s="35">
        <f t="shared" ref="D145:D208" si="348">+(C145/C133-1)*100</f>
        <v>-13.134276838108383</v>
      </c>
      <c r="E145" s="38">
        <v>5058</v>
      </c>
      <c r="F145" s="35">
        <v>672.91</v>
      </c>
      <c r="G145" s="39">
        <f t="shared" si="343"/>
        <v>0.17654515462691892</v>
      </c>
      <c r="H145" s="32">
        <v>2.6</v>
      </c>
      <c r="I145" s="32">
        <v>3.3</v>
      </c>
      <c r="J145" s="52">
        <v>22.092195658347812</v>
      </c>
      <c r="K145" s="32">
        <v>534.61900000000003</v>
      </c>
      <c r="L145" s="32">
        <f t="shared" si="321"/>
        <v>-0.74466702560198605</v>
      </c>
      <c r="M145" s="32">
        <v>75.823999999999998</v>
      </c>
      <c r="N145" s="32">
        <f t="shared" ref="N145" si="349">(M145/M133-1)*100</f>
        <v>-22.668026517083117</v>
      </c>
      <c r="O145" s="32">
        <v>450841</v>
      </c>
      <c r="P145" s="32">
        <f t="shared" ref="P145" si="350">(O145/O133-1)*100</f>
        <v>29.204866235831894</v>
      </c>
      <c r="Q145" s="32">
        <f>+'crack spread y Brent_WTI'!D349*100</f>
        <v>-11.538200799945763</v>
      </c>
      <c r="R145" s="32">
        <v>4</v>
      </c>
      <c r="S145" s="32">
        <f t="shared" si="341"/>
        <v>1.9516666666666673</v>
      </c>
      <c r="T145" s="32">
        <v>2.3210000000000002</v>
      </c>
      <c r="U145" s="32">
        <f t="shared" si="210"/>
        <v>-40.072295378259746</v>
      </c>
      <c r="V145" s="32">
        <v>49.56</v>
      </c>
      <c r="W145" s="32">
        <f t="shared" si="210"/>
        <v>-42.278127183787561</v>
      </c>
      <c r="X145" s="43" t="s">
        <v>33</v>
      </c>
      <c r="Z145" s="36">
        <f t="shared" si="229"/>
        <v>-16.062975011706019</v>
      </c>
      <c r="AA145" s="36">
        <f t="shared" si="230"/>
        <v>1.3816666666666662</v>
      </c>
      <c r="AB145" s="36">
        <f t="shared" si="231"/>
        <v>2.4816666666666665</v>
      </c>
      <c r="AC145" s="36">
        <v>-11.278744631411715</v>
      </c>
      <c r="AD145" s="36">
        <f t="shared" si="232"/>
        <v>-0.86428376699276832</v>
      </c>
      <c r="AE145" s="35">
        <f>+AVERAGE(N143:N145)*AVERAGE($G$15:G145)</f>
        <v>-7.0074466909164803</v>
      </c>
      <c r="AF145" s="35">
        <f t="shared" si="233"/>
        <v>-29.735901558746093</v>
      </c>
      <c r="AG145" s="35">
        <f t="shared" si="234"/>
        <v>-4.419130301290811</v>
      </c>
      <c r="AH145" s="35">
        <f t="shared" si="237"/>
        <v>-37.558321265855703</v>
      </c>
      <c r="AI145" s="35">
        <f t="shared" si="238"/>
        <v>-46.236280234119739</v>
      </c>
      <c r="AJ145" s="35"/>
      <c r="AL145" s="55">
        <f>(Z145- AVERAGE(Z$41:Z145))/_xlfn.STDEV.S(Z$41:Z145)</f>
        <v>-0.84367894634372831</v>
      </c>
      <c r="AM145" s="55">
        <f>(AA145- AVERAGE(AA$41:AA145))/_xlfn.STDEV.S(AA$41:AA145)</f>
        <v>0.6651362741659872</v>
      </c>
      <c r="AN145" s="55">
        <f>(AB145- AVERAGE(AB$41:AB145))/_xlfn.STDEV.S(AB$41:AB145)</f>
        <v>0.83412759817743154</v>
      </c>
      <c r="AO145" s="55">
        <f>(AC145- AVERAGE(AC$41:AC145))/_xlfn.STDEV.S(AC$41:AC145)</f>
        <v>-1.1181203789699077</v>
      </c>
      <c r="AP145" s="55">
        <f>(AD145- AVERAGE(AD$41:AD145))/_xlfn.STDEV.S(AD$41:AD145)</f>
        <v>0.32064779448695668</v>
      </c>
      <c r="AQ145" s="55">
        <f>(AE145- AVERAGE(AE$41:AE145))/_xlfn.STDEV.S(AE$41:AE145)</f>
        <v>-1.6772581599657268</v>
      </c>
      <c r="AR145" s="36">
        <f>(AF145- AVERAGE(AF$41:AF145))/_xlfn.STDEV.S(AF$41:AF145)</f>
        <v>-2.8102332869890643</v>
      </c>
      <c r="AS145" s="36">
        <f>(AG145- AVERAGE(AG$41:AG145))/_xlfn.STDEV.S(AG$41:AG145)</f>
        <v>-0.44115289555437648</v>
      </c>
      <c r="AT145" s="36">
        <f>(AH145- AVERAGE(AH$41:AH145))/_xlfn.STDEV.S(AH$41:AH145)</f>
        <v>-1.0744090206272643</v>
      </c>
      <c r="AU145" s="36">
        <f>(AI145- AVERAGE(AI$41:AI145))/_xlfn.STDEV.S(AI$41:AI145)</f>
        <v>-1.4706944813586551</v>
      </c>
      <c r="AV145" s="36"/>
      <c r="AW145" s="36">
        <f t="shared" si="324"/>
        <v>-0.84367894634372831</v>
      </c>
      <c r="AX145" s="36">
        <f t="shared" si="325"/>
        <v>0.6651362741659872</v>
      </c>
      <c r="AY145" s="36">
        <f t="shared" si="326"/>
        <v>0.83412759817743154</v>
      </c>
      <c r="AZ145" s="36">
        <f t="shared" si="327"/>
        <v>-1.1181203789699077</v>
      </c>
      <c r="BA145" s="36">
        <f t="shared" si="328"/>
        <v>0.32064779448695668</v>
      </c>
      <c r="BB145" s="36">
        <f t="shared" si="329"/>
        <v>-1.6772581599657268</v>
      </c>
      <c r="BC145" s="36">
        <f t="shared" si="330"/>
        <v>-1.8998285753917323</v>
      </c>
      <c r="BD145" s="36">
        <f t="shared" si="331"/>
        <v>-0.44115289555437648</v>
      </c>
      <c r="BE145" s="36">
        <f t="shared" si="332"/>
        <v>-1.0744090206272643</v>
      </c>
      <c r="BF145" s="36">
        <f t="shared" si="333"/>
        <v>-1.4706944813586551</v>
      </c>
      <c r="BG145" s="36"/>
      <c r="BH145" s="41">
        <f t="shared" si="334"/>
        <v>-0.95904398348549624</v>
      </c>
      <c r="BI145" s="41">
        <f t="shared" si="335"/>
        <v>0.95904398348549624</v>
      </c>
      <c r="BJ145" s="41">
        <f>IF(COUNT(BI$76:BI144)&lt;60,"",MEDIAN(BI$76:BI144))</f>
        <v>0.35180898744582129</v>
      </c>
      <c r="BK145" s="41">
        <f t="shared" si="336"/>
        <v>-0.95904398348549624</v>
      </c>
      <c r="BL145" s="41">
        <f t="shared" si="337"/>
        <v>-0.95904398348549624</v>
      </c>
      <c r="BM145" s="41">
        <f t="shared" si="193"/>
        <v>-0.72061801545363424</v>
      </c>
      <c r="BN145" s="41">
        <f t="shared" si="310"/>
        <v>-1</v>
      </c>
      <c r="BO145" s="32">
        <f>+_xlfn.XLOOKUP(B145,Indice!B:B,Indice!AI:AI,"NOOOOOO",-1)</f>
        <v>0.4114789953850107</v>
      </c>
      <c r="BP145" s="32">
        <f t="shared" si="338"/>
        <v>-0.88799730418964817</v>
      </c>
      <c r="BQ145" s="57">
        <f t="shared" si="342"/>
        <v>3.6040620150233682E-2</v>
      </c>
      <c r="BR145" s="56">
        <f t="shared" si="311"/>
        <v>-3.6040620150233682E-2</v>
      </c>
      <c r="BS145" s="59">
        <f t="shared" si="314"/>
        <v>3.6040620150233682E-2</v>
      </c>
      <c r="BT145" s="32">
        <f t="shared" si="315"/>
        <v>126.64469730496295</v>
      </c>
      <c r="BU145" s="32">
        <f t="shared" si="316"/>
        <v>77.107848848846871</v>
      </c>
      <c r="BW145" s="62"/>
      <c r="BX145" s="59"/>
    </row>
    <row r="146" spans="1:76">
      <c r="A146" s="32">
        <f t="shared" si="299"/>
        <v>2015</v>
      </c>
      <c r="B146" s="42">
        <v>42338</v>
      </c>
      <c r="C146" s="38">
        <v>3999</v>
      </c>
      <c r="D146" s="35">
        <f t="shared" si="348"/>
        <v>-18.204131724278994</v>
      </c>
      <c r="E146" s="38">
        <v>4700</v>
      </c>
      <c r="F146" s="35">
        <v>672.91</v>
      </c>
      <c r="G146" s="39">
        <f t="shared" si="343"/>
        <v>0.17529535896330861</v>
      </c>
      <c r="H146" s="32">
        <v>3.8</v>
      </c>
      <c r="I146" s="32">
        <v>2.6</v>
      </c>
      <c r="J146" s="52">
        <v>23.931455887614788</v>
      </c>
      <c r="K146" s="32">
        <v>532.16399999999999</v>
      </c>
      <c r="L146" s="32">
        <f t="shared" si="321"/>
        <v>-0.27845966457415994</v>
      </c>
      <c r="M146" s="32">
        <v>74.05</v>
      </c>
      <c r="N146" s="32">
        <f t="shared" ref="N146" si="351">(M146/M134-1)*100</f>
        <v>-21.923600054827453</v>
      </c>
      <c r="O146" s="32">
        <v>457212</v>
      </c>
      <c r="P146" s="32">
        <f t="shared" ref="P146" si="352">(O146/O134-1)*100</f>
        <v>31.755687794475751</v>
      </c>
      <c r="Q146" s="32">
        <f>+'crack spread y Brent_WTI'!D350*100</f>
        <v>-9.0183246073298413</v>
      </c>
      <c r="R146" s="32">
        <v>4</v>
      </c>
      <c r="S146" s="32">
        <f t="shared" si="341"/>
        <v>1.8599999999999999</v>
      </c>
      <c r="T146" s="32">
        <v>2.2349999999999999</v>
      </c>
      <c r="U146" s="32">
        <f t="shared" si="210"/>
        <v>-45.327788649706456</v>
      </c>
      <c r="V146" s="32">
        <v>44.61</v>
      </c>
      <c r="W146" s="32">
        <f t="shared" si="210"/>
        <v>-36.407697790449042</v>
      </c>
      <c r="X146" s="43" t="s">
        <v>33</v>
      </c>
      <c r="Z146" s="36">
        <f t="shared" si="229"/>
        <v>-15.372685586465686</v>
      </c>
      <c r="AA146" s="36">
        <f t="shared" si="230"/>
        <v>1.2400000000000002</v>
      </c>
      <c r="AB146" s="36">
        <f t="shared" si="231"/>
        <v>1.8399999999999999</v>
      </c>
      <c r="AC146" s="36">
        <v>-10.694378872991251</v>
      </c>
      <c r="AD146" s="36">
        <f t="shared" si="232"/>
        <v>-0.97928923758091224</v>
      </c>
      <c r="AE146" s="35">
        <f>+AVERAGE(N144:N146)*AVERAGE($G$15:G146)</f>
        <v>-6.5781506448872689</v>
      </c>
      <c r="AF146" s="35">
        <f t="shared" si="233"/>
        <v>-30.615505730236304</v>
      </c>
      <c r="AG146" s="35">
        <f t="shared" si="234"/>
        <v>-5.6542327779261043</v>
      </c>
      <c r="AH146" s="35">
        <f t="shared" si="237"/>
        <v>-41.384271315962856</v>
      </c>
      <c r="AI146" s="35">
        <f t="shared" si="238"/>
        <v>-42.530851203517408</v>
      </c>
      <c r="AJ146" s="35"/>
      <c r="AL146" s="55">
        <f>(Z146- AVERAGE(Z$41:Z146))/_xlfn.STDEV.S(Z$41:Z146)</f>
        <v>-0.80122574747572206</v>
      </c>
      <c r="AM146" s="55">
        <f>(AA146- AVERAGE(AA$41:AA146))/_xlfn.STDEV.S(AA$41:AA146)</f>
        <v>0.63456486264439615</v>
      </c>
      <c r="AN146" s="55">
        <f>(AB146- AVERAGE(AB$41:AB146))/_xlfn.STDEV.S(AB$41:AB146)</f>
        <v>0.65937391893527475</v>
      </c>
      <c r="AO146" s="55">
        <f>(AC146- AVERAGE(AC$41:AC146))/_xlfn.STDEV.S(AC$41:AC146)</f>
        <v>-1.0211121697482084</v>
      </c>
      <c r="AP146" s="55">
        <f>(AD146- AVERAGE(AD$41:AD146))/_xlfn.STDEV.S(AD$41:AD146)</f>
        <v>0.29239966085597591</v>
      </c>
      <c r="AQ146" s="55">
        <f>(AE146- AVERAGE(AE$41:AE146))/_xlfn.STDEV.S(AE$41:AE146)</f>
        <v>-1.5067809473811629</v>
      </c>
      <c r="AR146" s="36">
        <f>(AF146- AVERAGE(AF$41:AF146))/_xlfn.STDEV.S(AF$41:AF146)</f>
        <v>-2.7804311861775624</v>
      </c>
      <c r="AS146" s="36">
        <f>(AG146- AVERAGE(AG$41:AG146))/_xlfn.STDEV.S(AG$41:AG146)</f>
        <v>-0.45862332090551616</v>
      </c>
      <c r="AT146" s="36">
        <f>(AH146- AVERAGE(AH$41:AH146))/_xlfn.STDEV.S(AH$41:AH146)</f>
        <v>-1.1802043905664257</v>
      </c>
      <c r="AU146" s="36">
        <f>(AI146- AVERAGE(AI$41:AI146))/_xlfn.STDEV.S(AI$41:AI146)</f>
        <v>-1.3474486080939541</v>
      </c>
      <c r="AV146" s="36"/>
      <c r="AW146" s="36">
        <f t="shared" si="324"/>
        <v>-0.80122574747572206</v>
      </c>
      <c r="AX146" s="36">
        <f t="shared" si="325"/>
        <v>0.63456486264439615</v>
      </c>
      <c r="AY146" s="36">
        <f t="shared" si="326"/>
        <v>0.65937391893527475</v>
      </c>
      <c r="AZ146" s="36">
        <f t="shared" si="327"/>
        <v>-1.0211121697482084</v>
      </c>
      <c r="BA146" s="36">
        <f t="shared" si="328"/>
        <v>0.29239966085597591</v>
      </c>
      <c r="BB146" s="36">
        <f t="shared" si="329"/>
        <v>-1.5067809473811629</v>
      </c>
      <c r="BC146" s="36">
        <f t="shared" si="330"/>
        <v>-1.8998285753917323</v>
      </c>
      <c r="BD146" s="36">
        <f t="shared" si="331"/>
        <v>-0.45862332090551616</v>
      </c>
      <c r="BE146" s="36">
        <f t="shared" si="332"/>
        <v>-1.1802043905664257</v>
      </c>
      <c r="BF146" s="36">
        <f t="shared" si="333"/>
        <v>-1.3474486080939541</v>
      </c>
      <c r="BG146" s="36"/>
      <c r="BH146" s="41">
        <f t="shared" si="334"/>
        <v>-0.91116895861196523</v>
      </c>
      <c r="BI146" s="41">
        <f t="shared" si="335"/>
        <v>0.91116895861196523</v>
      </c>
      <c r="BJ146" s="41">
        <f>IF(COUNT(BI$76:BI145)&lt;60,"",MEDIAN(BI$76:BI145))</f>
        <v>0.35382721124009675</v>
      </c>
      <c r="BK146" s="41">
        <f t="shared" si="336"/>
        <v>-0.91116895861196523</v>
      </c>
      <c r="BL146" s="41">
        <f t="shared" si="337"/>
        <v>-0.91116895861196523</v>
      </c>
      <c r="BM146" s="41">
        <f t="shared" si="193"/>
        <v>-0.79654876200463132</v>
      </c>
      <c r="BN146" s="41">
        <f t="shared" si="310"/>
        <v>-1</v>
      </c>
      <c r="BO146" s="32">
        <f>+_xlfn.XLOOKUP(B146,Indice!B:B,Indice!AI:AI,"NOOOOOO",-1)</f>
        <v>0.37931490989531497</v>
      </c>
      <c r="BP146" s="32">
        <f t="shared" si="338"/>
        <v>-0.96938852208196802</v>
      </c>
      <c r="BQ146" s="57">
        <f t="shared" si="342"/>
        <v>-8.1391217892319845E-2</v>
      </c>
      <c r="BR146" s="56">
        <f t="shared" si="311"/>
        <v>8.1391217892319845E-2</v>
      </c>
      <c r="BS146" s="59">
        <f t="shared" si="314"/>
        <v>-8.1391217892319845E-2</v>
      </c>
      <c r="BT146" s="32">
        <f t="shared" si="315"/>
        <v>136.95246345821806</v>
      </c>
      <c r="BU146" s="32">
        <f t="shared" si="316"/>
        <v>70.83194712198231</v>
      </c>
      <c r="BW146" s="62"/>
      <c r="BX146" s="59"/>
    </row>
    <row r="147" spans="1:76">
      <c r="A147" s="32">
        <f t="shared" si="299"/>
        <v>2015</v>
      </c>
      <c r="B147" s="42">
        <v>42369</v>
      </c>
      <c r="C147" s="38">
        <v>3429</v>
      </c>
      <c r="D147" s="35">
        <f t="shared" si="348"/>
        <v>-23.833851621501555</v>
      </c>
      <c r="E147" s="38">
        <v>4404</v>
      </c>
      <c r="F147" s="35">
        <v>652.54</v>
      </c>
      <c r="G147" s="39">
        <f t="shared" si="343"/>
        <v>0.17928249609219357</v>
      </c>
      <c r="H147" s="32">
        <v>1.1000000000000001</v>
      </c>
      <c r="I147" s="32">
        <v>2</v>
      </c>
      <c r="J147" s="52">
        <v>30.587718247816731</v>
      </c>
      <c r="K147" s="32">
        <v>532.21699999999998</v>
      </c>
      <c r="L147" s="32">
        <f t="shared" si="321"/>
        <v>-0.43178522987699086</v>
      </c>
      <c r="M147" s="32">
        <v>94.864999999999995</v>
      </c>
      <c r="N147" s="32">
        <f t="shared" ref="N147" si="353">(M147/M135-1)*100</f>
        <v>3.0984415415045596</v>
      </c>
      <c r="O147" s="32">
        <v>455106</v>
      </c>
      <c r="P147" s="32">
        <f t="shared" ref="P147" si="354">(O147/O135-1)*100</f>
        <v>28.932882692738104</v>
      </c>
      <c r="Q147" s="32">
        <f>+'crack spread y Brent_WTI'!D351*100</f>
        <v>4.8755415228724619</v>
      </c>
      <c r="R147" s="32">
        <v>2.5</v>
      </c>
      <c r="S147" s="32">
        <f t="shared" si="341"/>
        <v>1.7583333333333333</v>
      </c>
      <c r="T147" s="32">
        <v>2.3370000000000002</v>
      </c>
      <c r="U147" s="32">
        <f t="shared" si="210"/>
        <v>-19.106957424714423</v>
      </c>
      <c r="V147" s="32">
        <v>37.28</v>
      </c>
      <c r="W147" s="32">
        <f t="shared" si="210"/>
        <v>-34.972963544392108</v>
      </c>
      <c r="X147" s="43" t="s">
        <v>33</v>
      </c>
      <c r="Z147" s="36">
        <f t="shared" si="229"/>
        <v>-20.149086727962978</v>
      </c>
      <c r="AA147" s="36">
        <f t="shared" si="230"/>
        <v>0.7416666666666667</v>
      </c>
      <c r="AB147" s="36">
        <f t="shared" si="231"/>
        <v>0.875</v>
      </c>
      <c r="AC147" s="36">
        <v>-7.7293395130402196</v>
      </c>
      <c r="AD147" s="36">
        <f t="shared" si="232"/>
        <v>-0.48497064001771228</v>
      </c>
      <c r="AE147" s="35">
        <f>+AVERAGE(N145:N147)*AVERAGE($G$15:G147)</f>
        <v>-3.9729439869222705</v>
      </c>
      <c r="AF147" s="35">
        <f t="shared" si="233"/>
        <v>-29.964478907681919</v>
      </c>
      <c r="AG147" s="35">
        <f t="shared" si="234"/>
        <v>-5.2269946281343804</v>
      </c>
      <c r="AH147" s="35">
        <f t="shared" si="237"/>
        <v>-34.835680484226877</v>
      </c>
      <c r="AI147" s="35">
        <f t="shared" si="238"/>
        <v>-37.886262839542901</v>
      </c>
      <c r="AJ147" s="35"/>
      <c r="AL147" s="55">
        <f>(Z147- AVERAGE(Z$41:Z147))/_xlfn.STDEV.S(Z$41:Z147)</f>
        <v>-1.04173976379959</v>
      </c>
      <c r="AM147" s="55">
        <f>(AA147- AVERAGE(AA$41:AA147))/_xlfn.STDEV.S(AA$41:AA147)</f>
        <v>0.53836039060003638</v>
      </c>
      <c r="AN147" s="55">
        <f>(AB147- AVERAGE(AB$41:AB147))/_xlfn.STDEV.S(AB$41:AB147)</f>
        <v>0.40045315921945318</v>
      </c>
      <c r="AO147" s="55">
        <f>(AC147- AVERAGE(AC$41:AC147))/_xlfn.STDEV.S(AC$41:AC147)</f>
        <v>-0.57607437511688042</v>
      </c>
      <c r="AP147" s="55">
        <f>(AD147- AVERAGE(AD$41:AD147))/_xlfn.STDEV.S(AD$41:AD147)</f>
        <v>0.40567699329041362</v>
      </c>
      <c r="AQ147" s="55">
        <f>(AE147- AVERAGE(AE$41:AE147))/_xlfn.STDEV.S(AE$41:AE147)</f>
        <v>-0.61871856708091511</v>
      </c>
      <c r="AR147" s="36">
        <f>(AF147- AVERAGE(AF$41:AF147))/_xlfn.STDEV.S(AF$41:AF147)</f>
        <v>-2.611893062814163</v>
      </c>
      <c r="AS147" s="36">
        <f>(AG147- AVERAGE(AG$41:AG147))/_xlfn.STDEV.S(AG$41:AG147)</f>
        <v>-0.44911854933711787</v>
      </c>
      <c r="AT147" s="36">
        <f>(AH147- AVERAGE(AH$41:AH147))/_xlfn.STDEV.S(AH$41:AH147)</f>
        <v>-0.96741962015388183</v>
      </c>
      <c r="AU147" s="36">
        <f>(AI147- AVERAGE(AI$41:AI147))/_xlfn.STDEV.S(AI$41:AI147)</f>
        <v>-1.2024391577211111</v>
      </c>
      <c r="AV147" s="36"/>
      <c r="AW147" s="36">
        <f t="shared" si="324"/>
        <v>-1.04173976379959</v>
      </c>
      <c r="AX147" s="36">
        <f t="shared" si="325"/>
        <v>0.53836039060003638</v>
      </c>
      <c r="AY147" s="36">
        <f t="shared" si="326"/>
        <v>0.40045315921945318</v>
      </c>
      <c r="AZ147" s="36">
        <f t="shared" si="327"/>
        <v>-0.57607437511688042</v>
      </c>
      <c r="BA147" s="36">
        <f t="shared" si="328"/>
        <v>0.40567699329041362</v>
      </c>
      <c r="BB147" s="36">
        <f t="shared" si="329"/>
        <v>-0.61871856708091511</v>
      </c>
      <c r="BC147" s="36">
        <f t="shared" si="330"/>
        <v>-1.8998285753917323</v>
      </c>
      <c r="BD147" s="36">
        <f t="shared" si="331"/>
        <v>-0.44911854933711787</v>
      </c>
      <c r="BE147" s="36">
        <f t="shared" si="332"/>
        <v>-0.96741962015388183</v>
      </c>
      <c r="BF147" s="36">
        <f t="shared" si="333"/>
        <v>-1.2024391577211111</v>
      </c>
      <c r="BG147" s="36"/>
      <c r="BH147" s="41">
        <f t="shared" si="334"/>
        <v>-0.59739647109889771</v>
      </c>
      <c r="BI147" s="41">
        <f t="shared" si="335"/>
        <v>0.59739647109889771</v>
      </c>
      <c r="BJ147" s="41">
        <f>IF(COUNT(BI$76:BI146)&lt;60,"",MEDIAN(BI$76:BI146))</f>
        <v>0.35584543503437216</v>
      </c>
      <c r="BK147" s="41">
        <f t="shared" si="336"/>
        <v>-0.59739647109889771</v>
      </c>
      <c r="BL147" s="41">
        <f t="shared" si="337"/>
        <v>-0.59739647109889771</v>
      </c>
      <c r="BM147" s="41">
        <f t="shared" si="193"/>
        <v>-0.84633180126287277</v>
      </c>
      <c r="BN147" s="41">
        <f t="shared" si="310"/>
        <v>-1</v>
      </c>
      <c r="BO147" s="32">
        <f>+_xlfn.XLOOKUP(B147,Indice!B:B,Indice!AI:AI,"NOOOOOO",-1)</f>
        <v>0.35773181751479616</v>
      </c>
      <c r="BP147" s="32">
        <f t="shared" si="338"/>
        <v>-1.0279716863940125</v>
      </c>
      <c r="BQ147" s="57">
        <f t="shared" si="342"/>
        <v>-5.8583164312044467E-2</v>
      </c>
      <c r="BR147" s="56">
        <f t="shared" si="311"/>
        <v>5.8583164312044467E-2</v>
      </c>
      <c r="BS147" s="59">
        <f t="shared" si="314"/>
        <v>-5.8583164312044467E-2</v>
      </c>
      <c r="BT147" s="32">
        <f t="shared" si="315"/>
        <v>144.97557212793012</v>
      </c>
      <c r="BU147" s="32">
        <f t="shared" si="316"/>
        <v>66.682387525193178</v>
      </c>
      <c r="BW147" s="62"/>
      <c r="BX147" s="59"/>
    </row>
    <row r="148" spans="1:76">
      <c r="A148" s="32">
        <f t="shared" si="299"/>
        <v>2016</v>
      </c>
      <c r="B148" s="42">
        <v>42400</v>
      </c>
      <c r="C148" s="38">
        <v>3881</v>
      </c>
      <c r="D148" s="35">
        <f t="shared" si="348"/>
        <v>2.2391991570073655</v>
      </c>
      <c r="E148" s="38">
        <v>4123</v>
      </c>
      <c r="F148" s="35">
        <v>652.54</v>
      </c>
      <c r="G148" s="39">
        <f t="shared" si="343"/>
        <v>0.17904496276090354</v>
      </c>
      <c r="H148" s="32">
        <v>0.6</v>
      </c>
      <c r="I148" s="32">
        <v>5.8</v>
      </c>
      <c r="J148" s="52">
        <v>34.33387826859704</v>
      </c>
      <c r="K148" s="32">
        <v>524.60500000000002</v>
      </c>
      <c r="L148" s="32">
        <f t="shared" si="321"/>
        <v>-1.6211908110642215</v>
      </c>
      <c r="M148" s="32">
        <v>97.103999999999999</v>
      </c>
      <c r="N148" s="32">
        <f t="shared" ref="N148" si="355">(M148/M136-1)*100</f>
        <v>8.0939075840726673</v>
      </c>
      <c r="O148" s="32">
        <v>471344</v>
      </c>
      <c r="P148" s="32">
        <f t="shared" ref="P148" si="356">(O148/O136-1)*100</f>
        <v>24.210154609155321</v>
      </c>
      <c r="Q148" s="32">
        <f>+'crack spread y Brent_WTI'!D352*100</f>
        <v>-22.334786193897994</v>
      </c>
      <c r="R148" s="32">
        <v>2.5</v>
      </c>
      <c r="S148" s="32">
        <f t="shared" si="341"/>
        <v>1.6566666666666665</v>
      </c>
      <c r="T148" s="32">
        <v>2.298</v>
      </c>
      <c r="U148" s="32">
        <f t="shared" si="210"/>
        <v>-14.604236343366772</v>
      </c>
      <c r="V148" s="32">
        <v>34.74</v>
      </c>
      <c r="W148" s="32">
        <f t="shared" si="210"/>
        <v>-34.440460464238534</v>
      </c>
      <c r="X148" s="43" t="s">
        <v>33</v>
      </c>
      <c r="Z148" s="36">
        <f t="shared" si="229"/>
        <v>-14.922928062924393</v>
      </c>
      <c r="AA148" s="36">
        <f t="shared" si="230"/>
        <v>0.17666666666666675</v>
      </c>
      <c r="AB148" s="36">
        <f t="shared" si="231"/>
        <v>1.8099999999999998</v>
      </c>
      <c r="AC148" s="36">
        <v>-3.5849165678504811</v>
      </c>
      <c r="AD148" s="36">
        <f t="shared" si="232"/>
        <v>-0.77714523517179079</v>
      </c>
      <c r="AE148" s="35">
        <f>+AVERAGE(N146:N148)*AVERAGE($G$15:G148)</f>
        <v>-1.0246214697825264</v>
      </c>
      <c r="AF148" s="35">
        <f t="shared" si="233"/>
        <v>-28.299575032123059</v>
      </c>
      <c r="AG148" s="35">
        <f t="shared" si="234"/>
        <v>-8.8258564261184578</v>
      </c>
      <c r="AH148" s="35">
        <f t="shared" si="237"/>
        <v>-26.346327472595885</v>
      </c>
      <c r="AI148" s="35">
        <f t="shared" si="238"/>
        <v>-35.273707266359899</v>
      </c>
      <c r="AJ148" s="35"/>
      <c r="AL148" s="55">
        <f>(Z148- AVERAGE(Z$41:Z148))/_xlfn.STDEV.S(Z$41:Z148)</f>
        <v>-0.76180497765464517</v>
      </c>
      <c r="AM148" s="55">
        <f>(AA148- AVERAGE(AA$41:AA148))/_xlfn.STDEV.S(AA$41:AA148)</f>
        <v>0.43025957209257121</v>
      </c>
      <c r="AN148" s="55">
        <f>(AB148- AVERAGE(AB$41:AB148))/_xlfn.STDEV.S(AB$41:AB148)</f>
        <v>0.64594495985431211</v>
      </c>
      <c r="AO148" s="55">
        <f>(AC148- AVERAGE(AC$41:AC148))/_xlfn.STDEV.S(AC$41:AC148)</f>
        <v>4.270175294089739E-2</v>
      </c>
      <c r="AP148" s="55">
        <f>(AD148- AVERAGE(AD$41:AD148))/_xlfn.STDEV.S(AD$41:AD148)</f>
        <v>0.3354175473548896</v>
      </c>
      <c r="AQ148" s="55">
        <f>(AE148- AVERAGE(AE$41:AE148))/_xlfn.STDEV.S(AE$41:AE148)</f>
        <v>0.38264159733441755</v>
      </c>
      <c r="AR148" s="36">
        <f>(AF148- AVERAGE(AF$41:AF148))/_xlfn.STDEV.S(AF$41:AF148)</f>
        <v>-2.369482473271955</v>
      </c>
      <c r="AS148" s="36">
        <f>(AG148- AVERAGE(AG$41:AG148))/_xlfn.STDEV.S(AG$41:AG148)</f>
        <v>-0.50517024004246769</v>
      </c>
      <c r="AT148" s="36">
        <f>(AH148- AVERAGE(AH$41:AH148))/_xlfn.STDEV.S(AH$41:AH148)</f>
        <v>-0.69815975401068542</v>
      </c>
      <c r="AU148" s="36">
        <f>(AI148- AVERAGE(AI$41:AI148))/_xlfn.STDEV.S(AI$41:AI148)</f>
        <v>-1.1170901111115399</v>
      </c>
      <c r="AV148" s="36"/>
      <c r="AW148" s="36">
        <f t="shared" si="324"/>
        <v>-0.76180497765464517</v>
      </c>
      <c r="AX148" s="36">
        <f t="shared" si="325"/>
        <v>0.43025957209257121</v>
      </c>
      <c r="AY148" s="36">
        <f t="shared" si="326"/>
        <v>0.64594495985431211</v>
      </c>
      <c r="AZ148" s="36">
        <f t="shared" si="327"/>
        <v>4.270175294089739E-2</v>
      </c>
      <c r="BA148" s="36">
        <f t="shared" si="328"/>
        <v>0.3354175473548896</v>
      </c>
      <c r="BB148" s="36">
        <f t="shared" si="329"/>
        <v>0.38264159733441755</v>
      </c>
      <c r="BC148" s="36">
        <f t="shared" si="330"/>
        <v>-1.8998285753917323</v>
      </c>
      <c r="BD148" s="36">
        <f t="shared" si="331"/>
        <v>-0.50517024004246769</v>
      </c>
      <c r="BE148" s="36">
        <f t="shared" si="332"/>
        <v>-0.69815975401068542</v>
      </c>
      <c r="BF148" s="36">
        <f t="shared" si="333"/>
        <v>-1.1170901111115399</v>
      </c>
      <c r="BG148" s="36"/>
      <c r="BH148" s="41">
        <f t="shared" si="334"/>
        <v>-0.23123424355078515</v>
      </c>
      <c r="BI148" s="41">
        <f t="shared" si="335"/>
        <v>0.23123424355078515</v>
      </c>
      <c r="BJ148" s="41">
        <f>IF(COUNT(BI$76:BI147)&lt;60,"",MEDIAN(BI$76:BI147))</f>
        <v>0.35749878405611302</v>
      </c>
      <c r="BK148" s="41">
        <f t="shared" si="336"/>
        <v>0</v>
      </c>
      <c r="BL148" s="41">
        <f t="shared" si="337"/>
        <v>0</v>
      </c>
      <c r="BM148" s="41">
        <f t="shared" si="193"/>
        <v>-0.78565473599686919</v>
      </c>
      <c r="BN148" s="41">
        <f t="shared" si="310"/>
        <v>-1</v>
      </c>
      <c r="BO148" s="32">
        <f>+_xlfn.XLOOKUP(B148,Indice!B:B,Indice!AI:AI,"NOOOOOO",-1)</f>
        <v>0.38678786238513574</v>
      </c>
      <c r="BP148" s="32">
        <f t="shared" si="338"/>
        <v>-0.94987889545807735</v>
      </c>
      <c r="BQ148" s="57">
        <f t="shared" si="342"/>
        <v>7.809279093593513E-2</v>
      </c>
      <c r="BR148" s="56">
        <f t="shared" si="311"/>
        <v>-7.809279093593513E-2</v>
      </c>
      <c r="BS148" s="59">
        <f t="shared" si="314"/>
        <v>7.809279093593513E-2</v>
      </c>
      <c r="BT148" s="32">
        <f t="shared" si="315"/>
        <v>133.6540250829261</v>
      </c>
      <c r="BU148" s="32">
        <f t="shared" si="316"/>
        <v>71.8898012733071</v>
      </c>
      <c r="BW148" s="62"/>
      <c r="BX148" s="59"/>
    </row>
    <row r="149" spans="1:76">
      <c r="A149" s="32">
        <f t="shared" si="299"/>
        <v>2016</v>
      </c>
      <c r="B149" s="42">
        <v>42429</v>
      </c>
      <c r="C149" s="38">
        <v>4141</v>
      </c>
      <c r="D149" s="35">
        <f t="shared" si="348"/>
        <v>6.9473140495867725</v>
      </c>
      <c r="E149" s="38">
        <v>4096</v>
      </c>
      <c r="F149" s="35">
        <v>652.54</v>
      </c>
      <c r="G149" s="39">
        <f t="shared" si="343"/>
        <v>0.17947405523033072</v>
      </c>
      <c r="H149" s="32">
        <v>1.2</v>
      </c>
      <c r="I149" s="32">
        <v>6.1</v>
      </c>
      <c r="J149" s="52">
        <v>35.345368194484628</v>
      </c>
      <c r="K149" s="32">
        <v>518.274</v>
      </c>
      <c r="L149" s="32">
        <f t="shared" si="321"/>
        <v>-1.9972165283755339</v>
      </c>
      <c r="M149" s="32">
        <v>107.663</v>
      </c>
      <c r="N149" s="32">
        <f t="shared" ref="N149" si="357">(M149/M137-1)*100</f>
        <v>22.069661443570165</v>
      </c>
      <c r="O149" s="32">
        <v>486699</v>
      </c>
      <c r="P149" s="32">
        <f t="shared" ref="P149" si="358">(O149/O137-1)*100</f>
        <v>18.635891635750255</v>
      </c>
      <c r="Q149" s="32">
        <f>+'crack spread y Brent_WTI'!D353*100</f>
        <v>-44.242624725588662</v>
      </c>
      <c r="R149" s="32">
        <v>2.5</v>
      </c>
      <c r="S149" s="32">
        <f t="shared" si="341"/>
        <v>1.5549999999999997</v>
      </c>
      <c r="T149" s="32">
        <v>1.7110000000000001</v>
      </c>
      <c r="U149" s="32">
        <f t="shared" si="210"/>
        <v>-37.417702999268464</v>
      </c>
      <c r="V149" s="32">
        <v>35.97</v>
      </c>
      <c r="W149" s="32">
        <f t="shared" si="210"/>
        <v>-42.5215723873442</v>
      </c>
      <c r="X149" s="43" t="s">
        <v>33</v>
      </c>
      <c r="Z149" s="36">
        <f t="shared" si="229"/>
        <v>-6.4374461383024721</v>
      </c>
      <c r="AA149" s="36">
        <f t="shared" si="230"/>
        <v>-0.58833333333333293</v>
      </c>
      <c r="AB149" s="36">
        <f t="shared" si="231"/>
        <v>3.0783333333333331</v>
      </c>
      <c r="AC149" s="36">
        <v>0.21458832081280121</v>
      </c>
      <c r="AD149" s="36">
        <f t="shared" si="232"/>
        <v>-1.3500641897722485</v>
      </c>
      <c r="AE149" s="35">
        <f>+AVERAGE(N147:N149)*AVERAGE($G$15:G149)</f>
        <v>3.1670768430712326</v>
      </c>
      <c r="AF149" s="35">
        <f t="shared" si="233"/>
        <v>-23.926309645881229</v>
      </c>
      <c r="AG149" s="35">
        <f t="shared" si="234"/>
        <v>-20.567289798871396</v>
      </c>
      <c r="AH149" s="35">
        <f t="shared" si="237"/>
        <v>-23.70963225578322</v>
      </c>
      <c r="AI149" s="35">
        <f t="shared" si="238"/>
        <v>-37.31166546532495</v>
      </c>
      <c r="AJ149" s="35"/>
      <c r="AL149" s="55">
        <f>(Z149- AVERAGE(Z$41:Z149))/_xlfn.STDEV.S(Z$41:Z149)</f>
        <v>-0.31396347447305961</v>
      </c>
      <c r="AM149" s="55">
        <f>(AA149- AVERAGE(AA$41:AA149))/_xlfn.STDEV.S(AA$41:AA149)</f>
        <v>0.2851333426541513</v>
      </c>
      <c r="AN149" s="55">
        <f>(AB149- AVERAGE(AB$41:AB149))/_xlfn.STDEV.S(AB$41:AB149)</f>
        <v>0.97679022425374418</v>
      </c>
      <c r="AO149" s="55">
        <f>(AC149- AVERAGE(AC$41:AC149))/_xlfn.STDEV.S(AC$41:AC149)</f>
        <v>0.60897765304871587</v>
      </c>
      <c r="AP149" s="55">
        <f>(AD149- AVERAGE(AD$41:AD149))/_xlfn.STDEV.S(AD$41:AD149)</f>
        <v>0.19952458679396587</v>
      </c>
      <c r="AQ149" s="55">
        <f>(AE149- AVERAGE(AE$41:AE149))/_xlfn.STDEV.S(AE$41:AE149)</f>
        <v>1.779706506075952</v>
      </c>
      <c r="AR149" s="36">
        <f>(AF149- AVERAGE(AF$41:AF149))/_xlfn.STDEV.S(AF$41:AF149)</f>
        <v>-1.9018013072889279</v>
      </c>
      <c r="AS149" s="36">
        <f>(AG149- AVERAGE(AG$41:AG149))/_xlfn.STDEV.S(AG$41:AG149)</f>
        <v>-0.69357683690997818</v>
      </c>
      <c r="AT149" s="36">
        <f>(AH149- AVERAGE(AH$41:AH149))/_xlfn.STDEV.S(AH$41:AH149)</f>
        <v>-0.61195931653169522</v>
      </c>
      <c r="AU149" s="36">
        <f>(AI149- AVERAGE(AI$41:AI149))/_xlfn.STDEV.S(AI$41:AI149)</f>
        <v>-1.1616313072702136</v>
      </c>
      <c r="AV149" s="36"/>
      <c r="AW149" s="36">
        <f t="shared" si="324"/>
        <v>-0.31396347447305961</v>
      </c>
      <c r="AX149" s="36">
        <f t="shared" si="325"/>
        <v>0.2851333426541513</v>
      </c>
      <c r="AY149" s="36">
        <f t="shared" si="326"/>
        <v>0.97679022425374418</v>
      </c>
      <c r="AZ149" s="36">
        <f t="shared" si="327"/>
        <v>0.60897765304871587</v>
      </c>
      <c r="BA149" s="36">
        <f t="shared" si="328"/>
        <v>0.19952458679396587</v>
      </c>
      <c r="BB149" s="36">
        <f t="shared" si="329"/>
        <v>1.779706506075952</v>
      </c>
      <c r="BC149" s="36">
        <f t="shared" si="330"/>
        <v>-1.8998285753917323</v>
      </c>
      <c r="BD149" s="36">
        <f t="shared" si="331"/>
        <v>-0.69357683690997818</v>
      </c>
      <c r="BE149" s="36">
        <f t="shared" si="332"/>
        <v>-0.61195931653169522</v>
      </c>
      <c r="BF149" s="36">
        <f t="shared" si="333"/>
        <v>-1.1616313072702136</v>
      </c>
      <c r="BG149" s="36"/>
      <c r="BH149" s="41">
        <f t="shared" si="334"/>
        <v>-5.7219443839546857E-2</v>
      </c>
      <c r="BI149" s="41">
        <f t="shared" si="335"/>
        <v>5.7219443839546857E-2</v>
      </c>
      <c r="BJ149" s="41">
        <f>IF(COUNT(BI$76:BI148)&lt;60,"",MEDIAN(BI$76:BI148))</f>
        <v>0.35584543503437216</v>
      </c>
      <c r="BK149" s="41">
        <f t="shared" si="336"/>
        <v>0</v>
      </c>
      <c r="BL149" s="41">
        <f t="shared" si="337"/>
        <v>0</v>
      </c>
      <c r="BM149" s="41">
        <f t="shared" si="193"/>
        <v>-0.73280973824509565</v>
      </c>
      <c r="BN149" s="41">
        <f t="shared" si="310"/>
        <v>-1</v>
      </c>
      <c r="BO149" s="32">
        <f>+_xlfn.XLOOKUP(B149,Indice!B:B,Indice!AI:AI,"NOOOOOO",-1)</f>
        <v>0.41200821191610415</v>
      </c>
      <c r="BP149" s="32">
        <f t="shared" si="338"/>
        <v>-0.88671199799604283</v>
      </c>
      <c r="BQ149" s="57">
        <f t="shared" si="342"/>
        <v>6.3166897462034521E-2</v>
      </c>
      <c r="BR149" s="56">
        <f t="shared" si="311"/>
        <v>-6.3166897462034521E-2</v>
      </c>
      <c r="BS149" s="59">
        <f t="shared" si="314"/>
        <v>6.3166897462034521E-2</v>
      </c>
      <c r="BT149" s="32">
        <f t="shared" si="315"/>
        <v>125.21151498512471</v>
      </c>
      <c r="BU149" s="32">
        <f t="shared" si="316"/>
        <v>76.430856978904131</v>
      </c>
      <c r="BW149" s="62"/>
      <c r="BX149" s="59"/>
    </row>
    <row r="150" spans="1:76">
      <c r="A150" s="32">
        <f t="shared" si="299"/>
        <v>2016</v>
      </c>
      <c r="B150" s="42">
        <v>42460</v>
      </c>
      <c r="C150" s="38">
        <v>4421</v>
      </c>
      <c r="D150" s="35">
        <f t="shared" si="348"/>
        <v>0.91303355398311137</v>
      </c>
      <c r="E150" s="38">
        <v>4556</v>
      </c>
      <c r="F150" s="35">
        <v>486.18</v>
      </c>
      <c r="G150" s="39">
        <f t="shared" si="343"/>
        <v>0.23993376938582417</v>
      </c>
      <c r="H150" s="32">
        <v>0.5</v>
      </c>
      <c r="I150" s="32">
        <v>6</v>
      </c>
      <c r="J150" s="52">
        <v>36.663125024882184</v>
      </c>
      <c r="K150" s="32">
        <v>521.64499999999998</v>
      </c>
      <c r="L150" s="32">
        <f t="shared" si="321"/>
        <v>-1.8525243136760516</v>
      </c>
      <c r="M150" s="32">
        <v>101.92700000000001</v>
      </c>
      <c r="N150" s="32">
        <f t="shared" ref="N150" si="359">(M150/M138-1)*100</f>
        <v>21.730043472029827</v>
      </c>
      <c r="O150" s="32">
        <v>503816</v>
      </c>
      <c r="P150" s="32">
        <f t="shared" ref="P150" si="360">(O150/O138-1)*100</f>
        <v>15.030948689789337</v>
      </c>
      <c r="Q150" s="32">
        <f>+'crack spread y Brent_WTI'!D354*100</f>
        <v>-27.469851576994429</v>
      </c>
      <c r="R150" s="32">
        <v>0.7</v>
      </c>
      <c r="S150" s="32">
        <f t="shared" si="341"/>
        <v>1.428333333333333</v>
      </c>
      <c r="T150" s="32">
        <v>1.9590000000000001</v>
      </c>
      <c r="U150" s="32">
        <f t="shared" si="210"/>
        <v>-25.795454545454543</v>
      </c>
      <c r="V150" s="32">
        <v>39.6</v>
      </c>
      <c r="W150" s="32">
        <f t="shared" si="210"/>
        <v>-28.143712574850298</v>
      </c>
      <c r="X150" s="43" t="s">
        <v>33</v>
      </c>
      <c r="Z150" s="36">
        <f t="shared" si="229"/>
        <v>1.9381822535257507</v>
      </c>
      <c r="AA150" s="36">
        <f t="shared" si="230"/>
        <v>-0.6616666666666664</v>
      </c>
      <c r="AB150" s="36">
        <f t="shared" si="231"/>
        <v>4.5383333333333331</v>
      </c>
      <c r="AC150" s="36">
        <v>2.2626455075962824</v>
      </c>
      <c r="AD150" s="36">
        <f t="shared" si="232"/>
        <v>-1.8236438843719356</v>
      </c>
      <c r="AE150" s="35">
        <f>+AVERAGE(N148:N150)*AVERAGE($G$15:G150)</f>
        <v>4.9352897320784823</v>
      </c>
      <c r="AF150" s="35">
        <f t="shared" si="233"/>
        <v>-19.292331644898308</v>
      </c>
      <c r="AG150" s="35">
        <f t="shared" si="234"/>
        <v>-31.349087498827028</v>
      </c>
      <c r="AH150" s="35">
        <f t="shared" si="237"/>
        <v>-25.939131296029927</v>
      </c>
      <c r="AI150" s="35">
        <f t="shared" si="238"/>
        <v>-35.03524847547768</v>
      </c>
      <c r="AJ150" s="35"/>
      <c r="AL150" s="55">
        <f>(Z150- AVERAGE(Z$41:Z150))/_xlfn.STDEV.S(Z$41:Z150)</f>
        <v>0.12777925971822979</v>
      </c>
      <c r="AM150" s="55">
        <f>(AA150- AVERAGE(AA$41:AA150))/_xlfn.STDEV.S(AA$41:AA150)</f>
        <v>0.2699822351663731</v>
      </c>
      <c r="AN150" s="55">
        <f>(AB150- AVERAGE(AB$41:AB150))/_xlfn.STDEV.S(AB$41:AB150)</f>
        <v>1.3501985412362443</v>
      </c>
      <c r="AO150" s="55">
        <f>(AC150- AVERAGE(AC$41:AC150))/_xlfn.STDEV.S(AC$41:AC150)</f>
        <v>0.90954754114840375</v>
      </c>
      <c r="AP150" s="55">
        <f>(AD150- AVERAGE(AD$41:AD150))/_xlfn.STDEV.S(AD$41:AD150)</f>
        <v>8.7082713969556552E-2</v>
      </c>
      <c r="AQ150" s="55">
        <f>(AE150- AVERAGE(AE$41:AE150))/_xlfn.STDEV.S(AE$41:AE150)</f>
        <v>2.3078283939292445</v>
      </c>
      <c r="AR150" s="36">
        <f>(AF150- AVERAGE(AF$41:AF150))/_xlfn.STDEV.S(AF$41:AF150)</f>
        <v>-1.4357159648631697</v>
      </c>
      <c r="AS150" s="36">
        <f>(AG150- AVERAGE(AG$41:AG150))/_xlfn.STDEV.S(AG$41:AG150)</f>
        <v>-0.86442894915842083</v>
      </c>
      <c r="AT150" s="36">
        <f>(AH150- AVERAGE(AH$41:AH150))/_xlfn.STDEV.S(AH$41:AH150)</f>
        <v>-0.67724964366837292</v>
      </c>
      <c r="AU150" s="36">
        <f>(AI150- AVERAGE(AI$41:AI150))/_xlfn.STDEV.S(AI$41:AI150)</f>
        <v>-1.0868053577756025</v>
      </c>
      <c r="AV150" s="36"/>
      <c r="AW150" s="36">
        <f t="shared" si="324"/>
        <v>0.12777925971822979</v>
      </c>
      <c r="AX150" s="36">
        <f t="shared" si="325"/>
        <v>0.2699822351663731</v>
      </c>
      <c r="AY150" s="36">
        <f t="shared" si="326"/>
        <v>1.3501985412362443</v>
      </c>
      <c r="AZ150" s="36">
        <f t="shared" si="327"/>
        <v>0.90954754114840375</v>
      </c>
      <c r="BA150" s="36">
        <f t="shared" si="328"/>
        <v>8.7082713969556552E-2</v>
      </c>
      <c r="BB150" s="36">
        <f t="shared" si="329"/>
        <v>2.3078283939292445</v>
      </c>
      <c r="BC150" s="36">
        <f t="shared" si="330"/>
        <v>-1.4357159648631697</v>
      </c>
      <c r="BD150" s="36">
        <f t="shared" si="331"/>
        <v>-0.86442894915842083</v>
      </c>
      <c r="BE150" s="36">
        <f t="shared" si="332"/>
        <v>-0.67724964366837292</v>
      </c>
      <c r="BF150" s="36">
        <f t="shared" si="333"/>
        <v>-1.0868053577756025</v>
      </c>
      <c r="BG150" s="36"/>
      <c r="BH150" s="41">
        <f t="shared" si="334"/>
        <v>0.10743098684389317</v>
      </c>
      <c r="BI150" s="41">
        <f t="shared" si="335"/>
        <v>0.10743098684389317</v>
      </c>
      <c r="BJ150" s="41">
        <f>IF(COUNT(BI$76:BI149)&lt;60,"",MEDIAN(BI$76:BI149))</f>
        <v>0.35382721124009675</v>
      </c>
      <c r="BK150" s="41">
        <f t="shared" si="336"/>
        <v>0</v>
      </c>
      <c r="BL150" s="41">
        <f t="shared" si="337"/>
        <v>0</v>
      </c>
      <c r="BM150" s="41">
        <f t="shared" si="193"/>
        <v>-0.68602037332222821</v>
      </c>
      <c r="BN150" s="41">
        <f t="shared" si="310"/>
        <v>1</v>
      </c>
      <c r="BO150" s="32">
        <f>+_xlfn.XLOOKUP(B150,Indice!B:B,Indice!AI:AI,"NOOOOOO",-1)</f>
        <v>0.36875457427900143</v>
      </c>
      <c r="BP150" s="32">
        <f t="shared" si="338"/>
        <v>-0.99762396658063601</v>
      </c>
      <c r="BQ150" s="57">
        <f t="shared" si="342"/>
        <v>-0.11091196858459318</v>
      </c>
      <c r="BR150" s="56">
        <f t="shared" si="311"/>
        <v>0.11091196858459318</v>
      </c>
      <c r="BS150" s="59">
        <f t="shared" si="314"/>
        <v>-0.11091196858459318</v>
      </c>
      <c r="BT150" s="32">
        <f t="shared" si="315"/>
        <v>139.09897060158417</v>
      </c>
      <c r="BU150" s="32">
        <f t="shared" si="316"/>
        <v>67.953760170766387</v>
      </c>
      <c r="BW150" s="62"/>
      <c r="BX150" s="59"/>
    </row>
    <row r="151" spans="1:76">
      <c r="A151" s="32">
        <f t="shared" si="299"/>
        <v>2016</v>
      </c>
      <c r="B151" s="42">
        <v>42490</v>
      </c>
      <c r="C151" s="38">
        <v>4740</v>
      </c>
      <c r="D151" s="35">
        <f t="shared" si="348"/>
        <v>-8.050436469447142</v>
      </c>
      <c r="E151" s="38">
        <v>4423</v>
      </c>
      <c r="F151" s="35">
        <v>486.18</v>
      </c>
      <c r="G151" s="39">
        <f t="shared" si="343"/>
        <v>0.23803118186679831</v>
      </c>
      <c r="H151" s="32">
        <v>-2.7</v>
      </c>
      <c r="I151" s="32">
        <v>1.5</v>
      </c>
      <c r="J151" s="52">
        <v>38.939231222329525</v>
      </c>
      <c r="K151" s="32">
        <v>520.95699999999999</v>
      </c>
      <c r="L151" s="32">
        <f t="shared" si="321"/>
        <v>-2.3118926804753803</v>
      </c>
      <c r="M151" s="32">
        <v>95.718999999999994</v>
      </c>
      <c r="N151" s="32">
        <f t="shared" ref="N151" si="361">(M151/M139-1)*100</f>
        <v>11.840859963778705</v>
      </c>
      <c r="O151" s="32">
        <v>512095</v>
      </c>
      <c r="P151" s="32">
        <f t="shared" ref="P151" si="362">(O151/O139-1)*100</f>
        <v>11.766965456882762</v>
      </c>
      <c r="Q151" s="32">
        <f>+'crack spread y Brent_WTI'!D355*100</f>
        <v>-27.417192429022073</v>
      </c>
      <c r="R151" s="32">
        <v>0.7</v>
      </c>
      <c r="S151" s="32">
        <f t="shared" si="341"/>
        <v>1.3016666666666665</v>
      </c>
      <c r="T151" s="32">
        <v>2.1779999999999999</v>
      </c>
      <c r="U151" s="32">
        <f t="shared" si="210"/>
        <v>-20.828789531079607</v>
      </c>
      <c r="V151" s="32">
        <v>48.13</v>
      </c>
      <c r="W151" s="32">
        <f t="shared" si="210"/>
        <v>-27.92752321054207</v>
      </c>
      <c r="X151" s="43" t="s">
        <v>33</v>
      </c>
      <c r="Z151" s="36">
        <f t="shared" si="229"/>
        <v>-1.3650296219590858</v>
      </c>
      <c r="AA151" s="36">
        <f t="shared" si="230"/>
        <v>-1.635</v>
      </c>
      <c r="AB151" s="36">
        <f t="shared" si="231"/>
        <v>3.2316666666666665</v>
      </c>
      <c r="AC151" s="36">
        <v>3.7023496045437767</v>
      </c>
      <c r="AD151" s="36">
        <f t="shared" si="232"/>
        <v>-2.0538778408423219</v>
      </c>
      <c r="AE151" s="35">
        <f>+AVERAGE(N149:N151)*AVERAGE($G$15:G151)</f>
        <v>5.2852390596240264</v>
      </c>
      <c r="AF151" s="35">
        <f t="shared" si="233"/>
        <v>-15.144601927474119</v>
      </c>
      <c r="AG151" s="35">
        <f t="shared" si="234"/>
        <v>-33.043222910535057</v>
      </c>
      <c r="AH151" s="35">
        <f t="shared" si="237"/>
        <v>-28.01398235860087</v>
      </c>
      <c r="AI151" s="35">
        <f t="shared" si="238"/>
        <v>-32.864269390912192</v>
      </c>
      <c r="AJ151" s="35"/>
      <c r="AL151" s="55">
        <f>(Z151- AVERAGE(Z$41:Z151))/_xlfn.STDEV.S(Z$41:Z151)</f>
        <v>-4.7248954961420946E-2</v>
      </c>
      <c r="AM151" s="55">
        <f>(AA151- AVERAGE(AA$41:AA151))/_xlfn.STDEV.S(AA$41:AA151)</f>
        <v>8.5178001776904294E-2</v>
      </c>
      <c r="AN151" s="55">
        <f>(AB151- AVERAGE(AB$41:AB151))/_xlfn.STDEV.S(AB$41:AB151)</f>
        <v>0.99251948956408409</v>
      </c>
      <c r="AO151" s="55">
        <f>(AC151- AVERAGE(AC$41:AC151))/_xlfn.STDEV.S(AC$41:AC151)</f>
        <v>1.1149244325412038</v>
      </c>
      <c r="AP151" s="55">
        <f>(AD151- AVERAGE(AD$41:AD151))/_xlfn.STDEV.S(AD$41:AD151)</f>
        <v>3.2217196316918627E-2</v>
      </c>
      <c r="AQ151" s="55">
        <f>(AE151- AVERAGE(AE$41:AE151))/_xlfn.STDEV.S(AE$41:AE151)</f>
        <v>2.3509404465285497</v>
      </c>
      <c r="AR151" s="36">
        <f>(AF151- AVERAGE(AF$41:AF151))/_xlfn.STDEV.S(AF$41:AF151)</f>
        <v>-1.0291769279436787</v>
      </c>
      <c r="AS151" s="36">
        <f>(AG151- AVERAGE(AG$41:AG151))/_xlfn.STDEV.S(AG$41:AG151)</f>
        <v>-0.88520591911322632</v>
      </c>
      <c r="AT151" s="36">
        <f>(AH151- AVERAGE(AH$41:AH151))/_xlfn.STDEV.S(AH$41:AH151)</f>
        <v>-0.73721329112853218</v>
      </c>
      <c r="AU151" s="36">
        <f>(AI151- AVERAGE(AI$41:AI151))/_xlfn.STDEV.S(AI$41:AI151)</f>
        <v>-1.0164974422196924</v>
      </c>
      <c r="AV151" s="36"/>
      <c r="AW151" s="36">
        <f t="shared" si="324"/>
        <v>-4.7248954961420946E-2</v>
      </c>
      <c r="AX151" s="36">
        <f t="shared" si="325"/>
        <v>8.5178001776904294E-2</v>
      </c>
      <c r="AY151" s="36">
        <f t="shared" si="326"/>
        <v>0.99251948956408409</v>
      </c>
      <c r="AZ151" s="36">
        <f t="shared" si="327"/>
        <v>1.1149244325412038</v>
      </c>
      <c r="BA151" s="36">
        <f t="shared" si="328"/>
        <v>3.2217196316918627E-2</v>
      </c>
      <c r="BB151" s="36">
        <f t="shared" si="329"/>
        <v>2.3509404465285497</v>
      </c>
      <c r="BC151" s="36">
        <f t="shared" si="330"/>
        <v>-1.0291769279436787</v>
      </c>
      <c r="BD151" s="36">
        <f t="shared" si="331"/>
        <v>-0.88520591911322632</v>
      </c>
      <c r="BE151" s="36">
        <f t="shared" si="332"/>
        <v>-0.73721329112853218</v>
      </c>
      <c r="BF151" s="36">
        <f t="shared" si="333"/>
        <v>-1.0164974422196924</v>
      </c>
      <c r="BG151" s="36"/>
      <c r="BH151" s="41">
        <f t="shared" si="334"/>
        <v>-7.5158793222511594E-3</v>
      </c>
      <c r="BI151" s="41">
        <f t="shared" si="335"/>
        <v>7.5158793222511594E-3</v>
      </c>
      <c r="BJ151" s="41">
        <f>IF(COUNT(BI$76:BI150)&lt;60,"",MEDIAN(BI$76:BI150))</f>
        <v>0.35180898744582129</v>
      </c>
      <c r="BK151" s="41">
        <f t="shared" si="336"/>
        <v>0</v>
      </c>
      <c r="BL151" s="41">
        <f t="shared" si="337"/>
        <v>0</v>
      </c>
      <c r="BM151" s="41">
        <f t="shared" si="193"/>
        <v>-0.61306061386379129</v>
      </c>
      <c r="BN151" s="41">
        <f t="shared" si="310"/>
        <v>-1</v>
      </c>
      <c r="BO151" s="32">
        <f>+_xlfn.XLOOKUP(B151,Indice!B:B,Indice!AI:AI,"NOOOOOO",-1)</f>
        <v>0.36959377703991131</v>
      </c>
      <c r="BP151" s="32">
        <f t="shared" si="338"/>
        <v>-0.99535077636957903</v>
      </c>
      <c r="BQ151" s="57">
        <f t="shared" si="342"/>
        <v>2.2731902110569857E-3</v>
      </c>
      <c r="BR151" s="56">
        <f t="shared" si="311"/>
        <v>2.2731902110569857E-3</v>
      </c>
      <c r="BS151" s="59">
        <f t="shared" si="314"/>
        <v>2.2731902110569857E-3</v>
      </c>
      <c r="BT151" s="32">
        <f t="shared" si="315"/>
        <v>139.41516901992378</v>
      </c>
      <c r="BU151" s="32">
        <f t="shared" si="316"/>
        <v>68.108231993191083</v>
      </c>
      <c r="BW151" s="62"/>
      <c r="BX151" s="59"/>
    </row>
    <row r="152" spans="1:76">
      <c r="A152" s="32">
        <f t="shared" si="299"/>
        <v>2016</v>
      </c>
      <c r="B152" s="42">
        <v>42521</v>
      </c>
      <c r="C152" s="38">
        <v>5383</v>
      </c>
      <c r="D152" s="35">
        <f t="shared" si="348"/>
        <v>3.3999231655781781</v>
      </c>
      <c r="E152" s="38">
        <v>4874</v>
      </c>
      <c r="F152" s="35">
        <v>486.18</v>
      </c>
      <c r="G152" s="39">
        <f t="shared" si="343"/>
        <v>0.23812991073265047</v>
      </c>
      <c r="H152" s="32">
        <v>-3.2</v>
      </c>
      <c r="I152" s="32">
        <v>3.1</v>
      </c>
      <c r="J152" s="52">
        <v>42.224339828883117</v>
      </c>
      <c r="K152" s="32">
        <v>499.13400000000001</v>
      </c>
      <c r="L152" s="32">
        <f t="shared" si="321"/>
        <v>-6.9411817347920461</v>
      </c>
      <c r="M152" s="32">
        <v>88.075000000000003</v>
      </c>
      <c r="N152" s="32">
        <f t="shared" ref="N152" si="363">(M152/M140-1)*100</f>
        <v>5.9179353969742943</v>
      </c>
      <c r="O152" s="32">
        <v>504205</v>
      </c>
      <c r="P152" s="32">
        <f t="shared" ref="P152" si="364">(O152/O140-1)*100</f>
        <v>13.441133590122046</v>
      </c>
      <c r="Q152" s="32">
        <f>+'crack spread y Brent_WTI'!D356*100</f>
        <v>-31.17449800008081</v>
      </c>
      <c r="R152" s="32">
        <v>0.7</v>
      </c>
      <c r="S152" s="32">
        <f t="shared" si="341"/>
        <v>1.1750000000000007</v>
      </c>
      <c r="T152" s="32">
        <v>2.2879999999999998</v>
      </c>
      <c r="U152" s="32">
        <f t="shared" si="210"/>
        <v>-13.398940196820597</v>
      </c>
      <c r="V152" s="32">
        <v>49.69</v>
      </c>
      <c r="W152" s="32">
        <f t="shared" si="210"/>
        <v>-24.206833435021359</v>
      </c>
      <c r="X152" s="43" t="s">
        <v>33</v>
      </c>
      <c r="Z152" s="36">
        <f t="shared" si="229"/>
        <v>-2.4208265832952849</v>
      </c>
      <c r="AA152" s="36">
        <f t="shared" si="230"/>
        <v>-2.9750000000000005</v>
      </c>
      <c r="AB152" s="36">
        <f t="shared" si="231"/>
        <v>2.3583333333333325</v>
      </c>
      <c r="AC152" s="36">
        <v>5.9469064311382738</v>
      </c>
      <c r="AD152" s="36">
        <f t="shared" si="232"/>
        <v>-3.7018662429811595</v>
      </c>
      <c r="AE152" s="35">
        <f>+AVERAGE(N150:N152)*AVERAGE($G$15:G152)</f>
        <v>3.7465360164009898</v>
      </c>
      <c r="AF152" s="35">
        <f t="shared" si="233"/>
        <v>-13.413015912264717</v>
      </c>
      <c r="AG152" s="35">
        <f t="shared" si="234"/>
        <v>-28.687180668699103</v>
      </c>
      <c r="AH152" s="35">
        <f t="shared" si="237"/>
        <v>-20.007728091118249</v>
      </c>
      <c r="AI152" s="35">
        <f t="shared" si="238"/>
        <v>-26.759356406804574</v>
      </c>
      <c r="AJ152" s="35"/>
      <c r="AL152" s="55">
        <f>(Z152- AVERAGE(Z$41:Z152))/_xlfn.STDEV.S(Z$41:Z152)</f>
        <v>-0.10305260004146137</v>
      </c>
      <c r="AM152" s="55">
        <f>(AA152- AVERAGE(AA$41:AA152))/_xlfn.STDEV.S(AA$41:AA152)</f>
        <v>-0.16909173538655514</v>
      </c>
      <c r="AN152" s="55">
        <f>(AB152- AVERAGE(AB$41:AB152))/_xlfn.STDEV.S(AB$41:AB152)</f>
        <v>0.75414011341546217</v>
      </c>
      <c r="AO152" s="55">
        <f>(AC152- AVERAGE(AC$41:AC152))/_xlfn.STDEV.S(AC$41:AC152)</f>
        <v>1.4325794095743105</v>
      </c>
      <c r="AP152" s="55">
        <f>(AD152- AVERAGE(AD$41:AD152))/_xlfn.STDEV.S(AD$41:AD152)</f>
        <v>-0.35944425092749682</v>
      </c>
      <c r="AQ152" s="55">
        <f>(AE152- AVERAGE(AE$41:AE152))/_xlfn.STDEV.S(AE$41:AE152)</f>
        <v>1.8160070240752451</v>
      </c>
      <c r="AR152" s="36">
        <f>(AF152- AVERAGE(AF$41:AF152))/_xlfn.STDEV.S(AF$41:AF152)</f>
        <v>-0.85684853886578083</v>
      </c>
      <c r="AS152" s="36">
        <f>(AG152- AVERAGE(AG$41:AG152))/_xlfn.STDEV.S(AG$41:AG152)</f>
        <v>-0.80721724924981353</v>
      </c>
      <c r="AT152" s="36">
        <f>(AH152- AVERAGE(AH$41:AH152))/_xlfn.STDEV.S(AH$41:AH152)</f>
        <v>-0.48271353856307708</v>
      </c>
      <c r="AU152" s="36">
        <f>(AI152- AVERAGE(AI$41:AI152))/_xlfn.STDEV.S(AI$41:AI152)</f>
        <v>-0.83892688958651696</v>
      </c>
      <c r="AV152" s="36"/>
      <c r="AW152" s="36">
        <f t="shared" si="324"/>
        <v>-0.10305260004146137</v>
      </c>
      <c r="AX152" s="36">
        <f t="shared" si="325"/>
        <v>-0.16909173538655514</v>
      </c>
      <c r="AY152" s="36">
        <f t="shared" si="326"/>
        <v>0.75414011341546217</v>
      </c>
      <c r="AZ152" s="36">
        <f t="shared" si="327"/>
        <v>1.4325794095743105</v>
      </c>
      <c r="BA152" s="36">
        <f t="shared" si="328"/>
        <v>-0.35944425092749682</v>
      </c>
      <c r="BB152" s="36">
        <f t="shared" si="329"/>
        <v>1.8160070240752451</v>
      </c>
      <c r="BC152" s="36">
        <f t="shared" si="330"/>
        <v>-0.85684853886578083</v>
      </c>
      <c r="BD152" s="36">
        <f t="shared" si="331"/>
        <v>-0.80721724924981353</v>
      </c>
      <c r="BE152" s="36">
        <f t="shared" si="332"/>
        <v>-0.48271353856307708</v>
      </c>
      <c r="BF152" s="36">
        <f t="shared" si="333"/>
        <v>-0.83892688958651696</v>
      </c>
      <c r="BG152" s="36"/>
      <c r="BH152" s="41">
        <f t="shared" si="334"/>
        <v>-0.26426799315702598</v>
      </c>
      <c r="BI152" s="41">
        <f t="shared" si="335"/>
        <v>0.26426799315702598</v>
      </c>
      <c r="BJ152" s="41">
        <f>IF(COUNT(BI$76:BI151)&lt;60,"",MEDIAN(BI$76:BI151))</f>
        <v>0.33220242074217765</v>
      </c>
      <c r="BK152" s="41">
        <f t="shared" si="336"/>
        <v>0</v>
      </c>
      <c r="BL152" s="41">
        <f t="shared" si="337"/>
        <v>0</v>
      </c>
      <c r="BM152" s="41">
        <f t="shared" ref="BM152:BM215" si="365">+AVERAGE(BL141:BL152)</f>
        <v>-0.52972728053045792</v>
      </c>
      <c r="BN152" s="41">
        <f t="shared" si="310"/>
        <v>-1</v>
      </c>
      <c r="BO152" s="32">
        <f>+_xlfn.XLOOKUP(B152,Indice!B:B,Indice!AI:AI,"NOOOOOO",-1)</f>
        <v>0.41380479889496652</v>
      </c>
      <c r="BP152" s="32">
        <f t="shared" si="338"/>
        <v>-0.88236091660172389</v>
      </c>
      <c r="BQ152" s="57">
        <f t="shared" si="342"/>
        <v>0.11298985976785514</v>
      </c>
      <c r="BR152" s="56">
        <f t="shared" si="311"/>
        <v>-0.11298985976785514</v>
      </c>
      <c r="BS152" s="59">
        <f t="shared" si="314"/>
        <v>0.11298985976785514</v>
      </c>
      <c r="BT152" s="32">
        <f t="shared" si="315"/>
        <v>123.66266862285077</v>
      </c>
      <c r="BU152" s="32">
        <f t="shared" si="316"/>
        <v>75.803771575138285</v>
      </c>
      <c r="BW152" s="62"/>
      <c r="BX152" s="59"/>
    </row>
    <row r="153" spans="1:76">
      <c r="A153" s="32">
        <f t="shared" si="299"/>
        <v>2016</v>
      </c>
      <c r="B153" s="42">
        <v>42551</v>
      </c>
      <c r="C153" s="38">
        <v>5305</v>
      </c>
      <c r="D153" s="35">
        <f t="shared" si="348"/>
        <v>-12.256037049288782</v>
      </c>
      <c r="E153" s="38">
        <v>5046</v>
      </c>
      <c r="F153" s="35">
        <v>592.1</v>
      </c>
      <c r="G153" s="39">
        <f t="shared" si="343"/>
        <v>0.19316331700726228</v>
      </c>
      <c r="H153" s="32">
        <v>-5.7</v>
      </c>
      <c r="I153" s="32">
        <v>1.2</v>
      </c>
      <c r="J153" s="52">
        <v>45.20088583511577</v>
      </c>
      <c r="K153" s="32">
        <v>500.53899999999999</v>
      </c>
      <c r="L153" s="32">
        <f t="shared" si="321"/>
        <v>-6.1997069086356937</v>
      </c>
      <c r="M153" s="32">
        <v>95.262</v>
      </c>
      <c r="N153" s="32">
        <f t="shared" ref="N153" si="366">(M153/M141-1)*100</f>
        <v>13.343724344711895</v>
      </c>
      <c r="O153" s="32">
        <v>495941</v>
      </c>
      <c r="P153" s="32">
        <f t="shared" ref="P153" si="367">(O153/O141-1)*100</f>
        <v>14.477070700309081</v>
      </c>
      <c r="Q153" s="32">
        <f>+'crack spread y Brent_WTI'!D357*100</f>
        <v>-40.726857887874836</v>
      </c>
      <c r="R153" s="32">
        <v>-3.9</v>
      </c>
      <c r="S153" s="32">
        <f t="shared" si="341"/>
        <v>1.0366666666666673</v>
      </c>
      <c r="T153" s="32">
        <v>2.9239999999999999</v>
      </c>
      <c r="U153" s="32">
        <f t="shared" si="210"/>
        <v>3.2485875706214751</v>
      </c>
      <c r="V153" s="32">
        <v>49.68</v>
      </c>
      <c r="W153" s="32">
        <f t="shared" si="210"/>
        <v>-21.874508570529962</v>
      </c>
      <c r="X153" s="43">
        <v>21.5</v>
      </c>
      <c r="Z153" s="36">
        <f t="shared" si="229"/>
        <v>-6.6721834510525833</v>
      </c>
      <c r="AA153" s="36">
        <f t="shared" si="230"/>
        <v>-4.9033333333333342</v>
      </c>
      <c r="AB153" s="36">
        <f t="shared" si="231"/>
        <v>0.89666666666666606</v>
      </c>
      <c r="AC153" s="36">
        <f t="shared" ref="AC153:AC184" si="368">+AVERAGE(J151:J153)-AVERAGE(X94:X153)</f>
        <v>20.621485628776135</v>
      </c>
      <c r="AD153" s="36">
        <f t="shared" si="232"/>
        <v>-5.150927107967707</v>
      </c>
      <c r="AE153" s="35">
        <f>+AVERAGE(N151:N153)*AVERAGE($G$15:G153)</f>
        <v>2.9440551220710742</v>
      </c>
      <c r="AF153" s="35">
        <f t="shared" si="233"/>
        <v>-13.228389915771297</v>
      </c>
      <c r="AG153" s="35">
        <f t="shared" si="234"/>
        <v>-33.106182772325901</v>
      </c>
      <c r="AH153" s="35">
        <f t="shared" si="237"/>
        <v>-10.32638071909291</v>
      </c>
      <c r="AI153" s="35">
        <f t="shared" si="238"/>
        <v>-24.669621738697799</v>
      </c>
      <c r="AJ153" s="35"/>
      <c r="AL153" s="55">
        <f>(Z153- AVERAGE(Z$41:Z153))/_xlfn.STDEV.S(Z$41:Z153)</f>
        <v>-0.32902710020461118</v>
      </c>
      <c r="AM153" s="55">
        <f>(AA153- AVERAGE(AA$41:AA153))/_xlfn.STDEV.S(AA$41:AA153)</f>
        <v>-0.53467878021684756</v>
      </c>
      <c r="AN153" s="55">
        <f>(AB153- AVERAGE(AB$41:AB153))/_xlfn.STDEV.S(AB$41:AB153)</f>
        <v>0.36151966387076112</v>
      </c>
      <c r="AO153" s="55">
        <f>(AC153- AVERAGE(AC$41:AC153))/_xlfn.STDEV.S(AC$41:AC153)</f>
        <v>3.4179383289275167</v>
      </c>
      <c r="AP153" s="55">
        <f>(AD153- AVERAGE(AD$41:AD153))/_xlfn.STDEV.S(AD$41:AD153)</f>
        <v>-0.70211715246214468</v>
      </c>
      <c r="AQ153" s="55">
        <f>(AE153- AVERAGE(AE$41:AE153))/_xlfn.STDEV.S(AE$41:AE153)</f>
        <v>1.5351859747707175</v>
      </c>
      <c r="AR153" s="36">
        <f>(AF153- AVERAGE(AF$41:AF153))/_xlfn.STDEV.S(AF$41:AF153)</f>
        <v>-0.83286578467047956</v>
      </c>
      <c r="AS153" s="36">
        <f>(AG153- AVERAGE(AG$41:AG153))/_xlfn.STDEV.S(AG$41:AG153)</f>
        <v>-0.87346661070972864</v>
      </c>
      <c r="AT153" s="36">
        <f>(AH153- AVERAGE(AH$41:AH153))/_xlfn.STDEV.S(AH$41:AH153)</f>
        <v>-0.17632801120089295</v>
      </c>
      <c r="AU153" s="36">
        <f>(AI153- AVERAGE(AI$41:AI153))/_xlfn.STDEV.S(AI$41:AI153)</f>
        <v>-0.77474050051553289</v>
      </c>
      <c r="AV153" s="36"/>
      <c r="AW153" s="36">
        <f t="shared" si="324"/>
        <v>-0.32902710020461118</v>
      </c>
      <c r="AX153" s="36">
        <f t="shared" si="325"/>
        <v>-0.53467878021684756</v>
      </c>
      <c r="AY153" s="36">
        <f t="shared" si="326"/>
        <v>0.36151966387076112</v>
      </c>
      <c r="AZ153" s="36">
        <f t="shared" si="327"/>
        <v>3.4179383289275167</v>
      </c>
      <c r="BA153" s="36">
        <f t="shared" si="328"/>
        <v>-0.70211715246214468</v>
      </c>
      <c r="BB153" s="36">
        <f t="shared" si="329"/>
        <v>1.5351859747707175</v>
      </c>
      <c r="BC153" s="36">
        <f t="shared" si="330"/>
        <v>-0.83286578467047956</v>
      </c>
      <c r="BD153" s="36">
        <f t="shared" si="331"/>
        <v>-0.87346661070972864</v>
      </c>
      <c r="BE153" s="36">
        <f t="shared" si="332"/>
        <v>-0.17632801120089295</v>
      </c>
      <c r="BF153" s="36">
        <f t="shared" si="333"/>
        <v>-0.77474050051553289</v>
      </c>
      <c r="BG153" s="36"/>
      <c r="BH153" s="41">
        <f t="shared" si="334"/>
        <v>-0.4318529402107294</v>
      </c>
      <c r="BI153" s="41">
        <f t="shared" si="335"/>
        <v>0.4318529402107294</v>
      </c>
      <c r="BJ153" s="41">
        <f>IF(COUNT(BI$76:BI152)&lt;60,"",MEDIAN(BI$76:BI152))</f>
        <v>0.31259585403853396</v>
      </c>
      <c r="BK153" s="41">
        <f t="shared" si="336"/>
        <v>-0.4318529402107294</v>
      </c>
      <c r="BL153" s="41">
        <f t="shared" si="337"/>
        <v>-0.4318529402107294</v>
      </c>
      <c r="BM153" s="41">
        <f t="shared" si="365"/>
        <v>-0.48238169221468546</v>
      </c>
      <c r="BN153" s="41">
        <f t="shared" si="310"/>
        <v>-1</v>
      </c>
      <c r="BO153" s="32">
        <f>+_xlfn.XLOOKUP(B153,Indice!B:B,Indice!AI:AI,"NOOOOOO",-1)</f>
        <v>0.38058612201091979</v>
      </c>
      <c r="BP153" s="32">
        <f t="shared" si="338"/>
        <v>-0.96604278823492251</v>
      </c>
      <c r="BQ153" s="57">
        <f t="shared" si="342"/>
        <v>-8.3681871633198623E-2</v>
      </c>
      <c r="BR153" s="56">
        <f t="shared" si="311"/>
        <v>8.3681871633198623E-2</v>
      </c>
      <c r="BS153" s="59">
        <f t="shared" si="314"/>
        <v>-8.3681871633198623E-2</v>
      </c>
      <c r="BT153" s="32">
        <f t="shared" si="315"/>
        <v>134.01099218436696</v>
      </c>
      <c r="BU153" s="32">
        <f t="shared" si="316"/>
        <v>69.460370092875252</v>
      </c>
      <c r="BW153" s="62"/>
      <c r="BX153" s="59"/>
    </row>
    <row r="154" spans="1:76">
      <c r="A154" s="32">
        <f t="shared" si="299"/>
        <v>2016</v>
      </c>
      <c r="B154" s="42">
        <v>42582</v>
      </c>
      <c r="C154" s="38">
        <v>5002</v>
      </c>
      <c r="D154" s="35">
        <f t="shared" si="348"/>
        <v>-10.181361106123177</v>
      </c>
      <c r="E154" s="38">
        <v>4718</v>
      </c>
      <c r="F154" s="35">
        <v>592.1</v>
      </c>
      <c r="G154" s="39">
        <f t="shared" si="343"/>
        <v>0.19037662557000506</v>
      </c>
      <c r="H154" s="32">
        <v>-5.3</v>
      </c>
      <c r="I154" s="32">
        <v>1</v>
      </c>
      <c r="J154" s="52">
        <v>44.808185304875494</v>
      </c>
      <c r="K154" s="32">
        <v>511.63799999999998</v>
      </c>
      <c r="L154" s="32">
        <f t="shared" si="321"/>
        <v>-3.8601528427358422</v>
      </c>
      <c r="M154" s="32">
        <v>93.549000000000007</v>
      </c>
      <c r="N154" s="32">
        <f t="shared" ref="N154" si="369">(M154/M142-1)*100</f>
        <v>16.408048480021908</v>
      </c>
      <c r="O154" s="32">
        <v>491914</v>
      </c>
      <c r="P154" s="32">
        <f t="shared" ref="P154" si="370">(O154/O142-1)*100</f>
        <v>16.229626724256075</v>
      </c>
      <c r="Q154" s="32">
        <f>+'crack spread y Brent_WTI'!D358*100</f>
        <v>-45.197558625120458</v>
      </c>
      <c r="R154" s="32">
        <v>-3.9</v>
      </c>
      <c r="S154" s="32">
        <f t="shared" si="341"/>
        <v>0.89833333333333365</v>
      </c>
      <c r="T154" s="32">
        <v>2.8759999999999999</v>
      </c>
      <c r="U154" s="32">
        <f t="shared" si="210"/>
        <v>5.8910162002945299</v>
      </c>
      <c r="V154" s="32">
        <v>42.46</v>
      </c>
      <c r="W154" s="32">
        <f t="shared" si="210"/>
        <v>-18.674583413139246</v>
      </c>
      <c r="X154" s="43">
        <v>21.7</v>
      </c>
      <c r="Z154" s="36">
        <f t="shared" si="229"/>
        <v>-7.244158329944594</v>
      </c>
      <c r="AA154" s="36">
        <f t="shared" si="230"/>
        <v>-5.6316666666666668</v>
      </c>
      <c r="AB154" s="36">
        <f t="shared" si="231"/>
        <v>0.86833333333333296</v>
      </c>
      <c r="AC154" s="36">
        <f t="shared" si="368"/>
        <v>22.477803656291456</v>
      </c>
      <c r="AD154" s="36">
        <f t="shared" si="232"/>
        <v>-5.6670138287211946</v>
      </c>
      <c r="AE154" s="35">
        <f>+AVERAGE(N152:N154)*AVERAGE($G$15:G154)</f>
        <v>3.3684204836582277</v>
      </c>
      <c r="AF154" s="35">
        <f t="shared" si="233"/>
        <v>-14.7159436715624</v>
      </c>
      <c r="AG154" s="35">
        <f t="shared" si="234"/>
        <v>-39.032971504358699</v>
      </c>
      <c r="AH154" s="35">
        <f t="shared" si="237"/>
        <v>-1.4197788086348642</v>
      </c>
      <c r="AI154" s="35">
        <f t="shared" si="238"/>
        <v>-21.585308472896855</v>
      </c>
      <c r="AJ154" s="35"/>
      <c r="AL154" s="55">
        <f>(Z154- AVERAGE(Z$41:Z154))/_xlfn.STDEV.S(Z$41:Z154)</f>
        <v>-0.35799691588597193</v>
      </c>
      <c r="AM154" s="55">
        <f>(AA154- AVERAGE(AA$41:AA154))/_xlfn.STDEV.S(AA$41:AA154)</f>
        <v>-0.67007505557952307</v>
      </c>
      <c r="AN154" s="55">
        <f>(AB154- AVERAGE(AB$41:AB154))/_xlfn.STDEV.S(AB$41:AB154)</f>
        <v>0.35217749501400375</v>
      </c>
      <c r="AO154" s="55">
        <f>(AC154- AVERAGE(AC$41:AC154))/_xlfn.STDEV.S(AC$41:AC154)</f>
        <v>3.464009001697768</v>
      </c>
      <c r="AP154" s="55">
        <f>(AD154- AVERAGE(AD$41:AD154))/_xlfn.STDEV.S(AD$41:AD154)</f>
        <v>-0.82003241026729989</v>
      </c>
      <c r="AQ154" s="55">
        <f>(AE154- AVERAGE(AE$41:AE154))/_xlfn.STDEV.S(AE$41:AE154)</f>
        <v>1.6430194917973064</v>
      </c>
      <c r="AR154" s="36">
        <f>(AF154- AVERAGE(AF$41:AF154))/_xlfn.STDEV.S(AF$41:AF154)</f>
        <v>-0.96719568758882013</v>
      </c>
      <c r="AS154" s="36">
        <f>(AG154- AVERAGE(AG$41:AG154))/_xlfn.STDEV.S(AG$41:AG154)</f>
        <v>-0.96340837432330206</v>
      </c>
      <c r="AT154" s="36">
        <f>(AH154- AVERAGE(AH$41:AH154))/_xlfn.STDEV.S(AH$41:AH154)</f>
        <v>0.10555704464145987</v>
      </c>
      <c r="AU154" s="36">
        <f>(AI154- AVERAGE(AI$41:AI154))/_xlfn.STDEV.S(AI$41:AI154)</f>
        <v>-0.68358928840599409</v>
      </c>
      <c r="AV154" s="36"/>
      <c r="AW154" s="36">
        <f t="shared" si="324"/>
        <v>-0.35799691588597193</v>
      </c>
      <c r="AX154" s="36">
        <f t="shared" si="325"/>
        <v>-0.67007505557952307</v>
      </c>
      <c r="AY154" s="36">
        <f t="shared" si="326"/>
        <v>0.35217749501400375</v>
      </c>
      <c r="AZ154" s="36">
        <f t="shared" si="327"/>
        <v>3.464009001697768</v>
      </c>
      <c r="BA154" s="36">
        <f t="shared" si="328"/>
        <v>-0.82003241026729989</v>
      </c>
      <c r="BB154" s="36">
        <f t="shared" si="329"/>
        <v>1.6430194917973064</v>
      </c>
      <c r="BC154" s="36">
        <f t="shared" si="330"/>
        <v>-0.96719568758882013</v>
      </c>
      <c r="BD154" s="36">
        <f t="shared" si="331"/>
        <v>-0.96340837432330206</v>
      </c>
      <c r="BE154" s="36">
        <f t="shared" si="332"/>
        <v>0.10555704464145987</v>
      </c>
      <c r="BF154" s="36">
        <f t="shared" si="333"/>
        <v>-0.68358928840599409</v>
      </c>
      <c r="BG154" s="36"/>
      <c r="BH154" s="41">
        <f t="shared" si="334"/>
        <v>-0.51403598573274745</v>
      </c>
      <c r="BI154" s="41">
        <f t="shared" si="335"/>
        <v>0.51403598573274745</v>
      </c>
      <c r="BJ154" s="41">
        <f>IF(COUNT(BI$76:BI153)&lt;60,"",MEDIAN(BI$76:BI153))</f>
        <v>0.33220242074217765</v>
      </c>
      <c r="BK154" s="41">
        <f t="shared" si="336"/>
        <v>-0.51403598573274745</v>
      </c>
      <c r="BL154" s="41">
        <f t="shared" si="337"/>
        <v>-0.51403598573274745</v>
      </c>
      <c r="BM154" s="41">
        <f t="shared" si="365"/>
        <v>-0.44188469102574773</v>
      </c>
      <c r="BN154" s="41">
        <f t="shared" si="310"/>
        <v>-1</v>
      </c>
      <c r="BO154" s="32">
        <f>+_xlfn.XLOOKUP(B154,Indice!B:B,Indice!AI:AI,"NOOOOOO",-1)</f>
        <v>0.33574842007436634</v>
      </c>
      <c r="BP154" s="32">
        <f t="shared" si="338"/>
        <v>-1.0913931492507214</v>
      </c>
      <c r="BQ154" s="57">
        <f t="shared" si="342"/>
        <v>-0.12535036101579888</v>
      </c>
      <c r="BR154" s="56">
        <f t="shared" si="311"/>
        <v>0.12535036101579888</v>
      </c>
      <c r="BS154" s="59">
        <f t="shared" si="314"/>
        <v>-0.12535036101579888</v>
      </c>
      <c r="BT154" s="32">
        <f t="shared" si="315"/>
        <v>150.80931843476276</v>
      </c>
      <c r="BU154" s="32">
        <f t="shared" si="316"/>
        <v>60.753487625442339</v>
      </c>
      <c r="BW154" s="62"/>
      <c r="BX154" s="59"/>
    </row>
    <row r="155" spans="1:76">
      <c r="A155" s="32">
        <f t="shared" si="299"/>
        <v>2016</v>
      </c>
      <c r="B155" s="42">
        <v>42613</v>
      </c>
      <c r="C155" s="38">
        <v>5764</v>
      </c>
      <c r="D155" s="35">
        <f t="shared" si="348"/>
        <v>12.227414330218078</v>
      </c>
      <c r="E155" s="38">
        <v>5174</v>
      </c>
      <c r="F155" s="35">
        <v>592.1</v>
      </c>
      <c r="G155" s="39">
        <f t="shared" si="343"/>
        <v>0.19070933963857456</v>
      </c>
      <c r="H155" s="32">
        <v>-1.9</v>
      </c>
      <c r="I155" s="32">
        <v>2.9</v>
      </c>
      <c r="J155" s="52">
        <v>42.191651006039635</v>
      </c>
      <c r="K155" s="32">
        <v>509.50200000000001</v>
      </c>
      <c r="L155" s="32">
        <f t="shared" si="321"/>
        <v>-3.7265883633395336</v>
      </c>
      <c r="M155" s="32">
        <v>92.911000000000001</v>
      </c>
      <c r="N155" s="32">
        <f t="shared" ref="N155" si="371">(M155/M143-1)*100</f>
        <v>18.717896297053493</v>
      </c>
      <c r="O155" s="32">
        <v>495238</v>
      </c>
      <c r="P155" s="32">
        <f t="shared" ref="P155" si="372">(O155/O143-1)*100</f>
        <v>16.895979530610838</v>
      </c>
      <c r="Q155" s="32">
        <f>+'crack spread y Brent_WTI'!D359*100</f>
        <v>-24.089922854387645</v>
      </c>
      <c r="R155" s="32">
        <v>-3.9</v>
      </c>
      <c r="S155" s="32">
        <f t="shared" si="341"/>
        <v>0.76000000000000023</v>
      </c>
      <c r="T155" s="32">
        <v>2.887</v>
      </c>
      <c r="U155" s="32">
        <f t="shared" si="210"/>
        <v>7.3633320937151359</v>
      </c>
      <c r="V155" s="32">
        <v>47.04</v>
      </c>
      <c r="W155" s="32">
        <f t="shared" si="210"/>
        <v>-13.130193905817178</v>
      </c>
      <c r="X155" s="43">
        <v>21.9</v>
      </c>
      <c r="Z155" s="36">
        <f t="shared" si="229"/>
        <v>-4.1633279417312936</v>
      </c>
      <c r="AA155" s="36">
        <f t="shared" si="230"/>
        <v>-5.0600000000000005</v>
      </c>
      <c r="AB155" s="36">
        <f t="shared" si="231"/>
        <v>0.93999999999999972</v>
      </c>
      <c r="AC155" s="36">
        <f t="shared" si="368"/>
        <v>22.3669073820103</v>
      </c>
      <c r="AD155" s="36">
        <f t="shared" si="232"/>
        <v>-4.5954827049036906</v>
      </c>
      <c r="AE155" s="35">
        <f>+AVERAGE(N153:N155)*AVERAGE($G$15:G155)</f>
        <v>4.5665577646176407</v>
      </c>
      <c r="AF155" s="35">
        <f t="shared" si="233"/>
        <v>-15.867558985058665</v>
      </c>
      <c r="AG155" s="35">
        <f t="shared" si="234"/>
        <v>-36.671446455794317</v>
      </c>
      <c r="AH155" s="35">
        <f t="shared" si="237"/>
        <v>5.5009786215437133</v>
      </c>
      <c r="AI155" s="35">
        <f t="shared" si="238"/>
        <v>-17.893095296495463</v>
      </c>
      <c r="AJ155" s="35"/>
      <c r="AL155" s="55">
        <f>(Z155- AVERAGE(Z$41:Z155))/_xlfn.STDEV.S(Z$41:Z155)</f>
        <v>-0.1909087128508829</v>
      </c>
      <c r="AM155" s="55">
        <f>(AA155- AVERAGE(AA$41:AA155))/_xlfn.STDEV.S(AA$41:AA155)</f>
        <v>-0.55698670590509902</v>
      </c>
      <c r="AN155" s="55">
        <f>(AB155- AVERAGE(AB$41:AB155))/_xlfn.STDEV.S(AB$41:AB155)</f>
        <v>0.36966085679862776</v>
      </c>
      <c r="AO155" s="55">
        <f>(AC155- AVERAGE(AC$41:AC155))/_xlfn.STDEV.S(AC$41:AC155)</f>
        <v>3.2678589549849049</v>
      </c>
      <c r="AP155" s="55">
        <f>(AD155- AVERAGE(AD$41:AD155))/_xlfn.STDEV.S(AD$41:AD155)</f>
        <v>-0.55903074819496679</v>
      </c>
      <c r="AQ155" s="55">
        <f>(AE155- AVERAGE(AE$41:AE155))/_xlfn.STDEV.S(AE$41:AE155)</f>
        <v>1.97810668350672</v>
      </c>
      <c r="AR155" s="36">
        <f>(AF155- AVERAGE(AF$41:AF155))/_xlfn.STDEV.S(AF$41:AF155)</f>
        <v>-1.067575056185778</v>
      </c>
      <c r="AS155" s="36">
        <f>(AG155- AVERAGE(AG$41:AG155))/_xlfn.STDEV.S(AG$41:AG155)</f>
        <v>-0.91685181583223707</v>
      </c>
      <c r="AT155" s="36">
        <f>(AH155- AVERAGE(AH$41:AH155))/_xlfn.STDEV.S(AH$41:AH155)</f>
        <v>0.32436266911152301</v>
      </c>
      <c r="AU155" s="36">
        <f>(AI155- AVERAGE(AI$41:AI155))/_xlfn.STDEV.S(AI$41:AI155)</f>
        <v>-0.57617743508822861</v>
      </c>
      <c r="AV155" s="36"/>
      <c r="AW155" s="36">
        <f t="shared" si="324"/>
        <v>-0.1909087128508829</v>
      </c>
      <c r="AX155" s="36">
        <f t="shared" si="325"/>
        <v>-0.55698670590509902</v>
      </c>
      <c r="AY155" s="36">
        <f t="shared" si="326"/>
        <v>0.36966085679862776</v>
      </c>
      <c r="AZ155" s="36">
        <f t="shared" si="327"/>
        <v>3.2678589549849049</v>
      </c>
      <c r="BA155" s="36">
        <f t="shared" si="328"/>
        <v>-0.55903074819496679</v>
      </c>
      <c r="BB155" s="36">
        <f t="shared" si="329"/>
        <v>1.97810668350672</v>
      </c>
      <c r="BC155" s="36">
        <f t="shared" si="330"/>
        <v>-1.067575056185778</v>
      </c>
      <c r="BD155" s="36">
        <f t="shared" si="331"/>
        <v>-0.91685181583223707</v>
      </c>
      <c r="BE155" s="36">
        <f t="shared" si="332"/>
        <v>0.32436266911152301</v>
      </c>
      <c r="BF155" s="36">
        <f t="shared" si="333"/>
        <v>-0.57617743508822861</v>
      </c>
      <c r="BG155" s="36"/>
      <c r="BH155" s="41">
        <f t="shared" si="334"/>
        <v>-0.37394770937799093</v>
      </c>
      <c r="BI155" s="41">
        <f t="shared" si="335"/>
        <v>0.37394770937799093</v>
      </c>
      <c r="BJ155" s="41">
        <f>IF(COUNT(BI$76:BI154)&lt;60,"",MEDIAN(BI$76:BI154))</f>
        <v>0.35180898744582129</v>
      </c>
      <c r="BK155" s="41">
        <f t="shared" si="336"/>
        <v>-0.37394770937799093</v>
      </c>
      <c r="BL155" s="41">
        <f t="shared" si="337"/>
        <v>-0.37394770937799093</v>
      </c>
      <c r="BM155" s="41">
        <f t="shared" si="365"/>
        <v>-0.39187947260931066</v>
      </c>
      <c r="BN155" s="41">
        <f t="shared" si="310"/>
        <v>-1</v>
      </c>
      <c r="BO155" s="32">
        <f>+_xlfn.XLOOKUP(B155,Indice!B:B,Indice!AI:AI,"NOOOOOO",-1)</f>
        <v>0.31013164572996149</v>
      </c>
      <c r="BP155" s="32">
        <f t="shared" si="338"/>
        <v>-1.1707584080019942</v>
      </c>
      <c r="BQ155" s="57">
        <f t="shared" si="342"/>
        <v>-7.936525875127276E-2</v>
      </c>
      <c r="BR155" s="56">
        <f t="shared" si="311"/>
        <v>7.936525875127276E-2</v>
      </c>
      <c r="BS155" s="59">
        <f t="shared" si="314"/>
        <v>-7.936525875127276E-2</v>
      </c>
      <c r="BT155" s="32">
        <f t="shared" si="315"/>
        <v>162.7783390144408</v>
      </c>
      <c r="BU155" s="32">
        <f t="shared" si="316"/>
        <v>55.931771360006863</v>
      </c>
      <c r="BW155" s="62"/>
      <c r="BX155" s="59"/>
    </row>
    <row r="156" spans="1:76">
      <c r="A156" s="32">
        <f t="shared" si="299"/>
        <v>2016</v>
      </c>
      <c r="B156" s="42">
        <v>42643</v>
      </c>
      <c r="C156" s="38">
        <v>5050</v>
      </c>
      <c r="D156" s="35">
        <f t="shared" si="348"/>
        <v>-2.1697016660209179</v>
      </c>
      <c r="E156" s="38">
        <v>4741</v>
      </c>
      <c r="F156" s="35">
        <v>570.55999999999995</v>
      </c>
      <c r="G156" s="39">
        <f t="shared" si="343"/>
        <v>0.19640528603477286</v>
      </c>
      <c r="H156" s="32">
        <v>-2.7</v>
      </c>
      <c r="I156" s="32">
        <v>1.7</v>
      </c>
      <c r="J156" s="52">
        <v>40.260751969991325</v>
      </c>
      <c r="K156" s="32">
        <v>512.86500000000001</v>
      </c>
      <c r="L156" s="32">
        <f t="shared" si="321"/>
        <v>-3.0997352962848779</v>
      </c>
      <c r="M156" s="32">
        <v>94.287000000000006</v>
      </c>
      <c r="N156" s="32">
        <f t="shared" ref="N156" si="373">(M156/M144-1)*100</f>
        <v>25.296673798354831</v>
      </c>
      <c r="O156" s="32">
        <v>469108</v>
      </c>
      <c r="P156" s="32">
        <f t="shared" ref="P156" si="374">(O156/O144-1)*100</f>
        <v>10.122350864343588</v>
      </c>
      <c r="Q156" s="32">
        <f>+'crack spread y Brent_WTI'!D360*100</f>
        <v>-2.9793891572001963</v>
      </c>
      <c r="R156" s="32">
        <v>-3.3</v>
      </c>
      <c r="S156" s="32">
        <f t="shared" si="341"/>
        <v>0.59833333333333372</v>
      </c>
      <c r="T156" s="32">
        <v>2.9060000000000001</v>
      </c>
      <c r="U156" s="32">
        <f t="shared" si="210"/>
        <v>15.134706814580046</v>
      </c>
      <c r="V156" s="32">
        <v>49.06</v>
      </c>
      <c r="W156" s="32">
        <f t="shared" si="210"/>
        <v>1.4265040314244359</v>
      </c>
      <c r="X156" s="43">
        <v>21.1</v>
      </c>
      <c r="Z156" s="36">
        <f t="shared" si="229"/>
        <v>-0.6395494806420059</v>
      </c>
      <c r="AA156" s="36">
        <f t="shared" si="230"/>
        <v>-3.898333333333333</v>
      </c>
      <c r="AB156" s="36">
        <f t="shared" si="231"/>
        <v>1.2683333333333326</v>
      </c>
      <c r="AC156" s="36">
        <f t="shared" si="368"/>
        <v>20.870196093635492</v>
      </c>
      <c r="AD156" s="36">
        <f t="shared" si="232"/>
        <v>-3.5621588341200847</v>
      </c>
      <c r="AE156" s="35">
        <f>+AVERAGE(N154:N156)*AVERAGE($G$15:G156)</f>
        <v>5.6804700231319831</v>
      </c>
      <c r="AF156" s="35">
        <f t="shared" si="233"/>
        <v>-14.415985706403498</v>
      </c>
      <c r="AG156" s="35">
        <f t="shared" si="234"/>
        <v>-24.088956878902767</v>
      </c>
      <c r="AH156" s="35">
        <f t="shared" si="237"/>
        <v>9.4630183695299035</v>
      </c>
      <c r="AI156" s="35">
        <f t="shared" si="238"/>
        <v>-10.126091095843996</v>
      </c>
      <c r="AJ156" s="35"/>
      <c r="AL156" s="55">
        <f>(Z156- AVERAGE(Z$41:Z156))/_xlfn.STDEV.S(Z$41:Z156)</f>
        <v>2.8644854123953177E-5</v>
      </c>
      <c r="AM156" s="55">
        <f>(AA156- AVERAGE(AA$41:AA156))/_xlfn.STDEV.S(AA$41:AA156)</f>
        <v>-0.33139296465981377</v>
      </c>
      <c r="AN156" s="55">
        <f>(AB156- AVERAGE(AB$41:AB156))/_xlfn.STDEV.S(AB$41:AB156)</f>
        <v>0.45609161077091098</v>
      </c>
      <c r="AO156" s="55">
        <f>(AC156- AVERAGE(AC$41:AC156))/_xlfn.STDEV.S(AC$41:AC156)</f>
        <v>2.9429814090632096</v>
      </c>
      <c r="AP156" s="55">
        <f>(AD156- AVERAGE(AD$41:AD156))/_xlfn.STDEV.S(AD$41:AD156)</f>
        <v>-0.30821759580467228</v>
      </c>
      <c r="AQ156" s="55">
        <f>(AE156- AVERAGE(AE$41:AE156))/_xlfn.STDEV.S(AE$41:AE156)</f>
        <v>2.263240732508998</v>
      </c>
      <c r="AR156" s="36">
        <f>(AF156- AVERAGE(AF$41:AF156))/_xlfn.STDEV.S(AF$41:AF156)</f>
        <v>-0.92101717684482409</v>
      </c>
      <c r="AS156" s="36">
        <f>(AG156- AVERAGE(AG$41:AG156))/_xlfn.STDEV.S(AG$41:AG156)</f>
        <v>-0.70362788748778293</v>
      </c>
      <c r="AT156" s="36">
        <f>(AH156- AVERAGE(AH$41:AH156))/_xlfn.STDEV.S(AH$41:AH156)</f>
        <v>0.4486883232434597</v>
      </c>
      <c r="AU156" s="36">
        <f>(AI156- AVERAGE(AI$41:AI156))/_xlfn.STDEV.S(AI$41:AI156)</f>
        <v>-0.35490695441947384</v>
      </c>
      <c r="AV156" s="36"/>
      <c r="AW156" s="36">
        <f t="shared" si="324"/>
        <v>2.8644854123953177E-5</v>
      </c>
      <c r="AX156" s="36">
        <f t="shared" si="325"/>
        <v>-0.33139296465981377</v>
      </c>
      <c r="AY156" s="36">
        <f t="shared" si="326"/>
        <v>0.45609161077091098</v>
      </c>
      <c r="AZ156" s="36">
        <f t="shared" si="327"/>
        <v>2.9429814090632096</v>
      </c>
      <c r="BA156" s="36">
        <f t="shared" si="328"/>
        <v>-0.30821759580467228</v>
      </c>
      <c r="BB156" s="36">
        <f t="shared" si="329"/>
        <v>2.263240732508998</v>
      </c>
      <c r="BC156" s="36">
        <f t="shared" si="330"/>
        <v>-0.92101717684482409</v>
      </c>
      <c r="BD156" s="36">
        <f t="shared" si="331"/>
        <v>-0.70362788748778293</v>
      </c>
      <c r="BE156" s="36">
        <f t="shared" si="332"/>
        <v>0.4486883232434597</v>
      </c>
      <c r="BF156" s="36">
        <f t="shared" si="333"/>
        <v>-0.35490695441947384</v>
      </c>
      <c r="BG156" s="36"/>
      <c r="BH156" s="41">
        <f t="shared" si="334"/>
        <v>-0.15409447547527416</v>
      </c>
      <c r="BI156" s="41">
        <f t="shared" si="335"/>
        <v>0.15409447547527416</v>
      </c>
      <c r="BJ156" s="41">
        <f>IF(COUNT(BI$76:BI155)&lt;60,"",MEDIAN(BI$76:BI155))</f>
        <v>0.35382721124009675</v>
      </c>
      <c r="BK156" s="41">
        <f t="shared" si="336"/>
        <v>0</v>
      </c>
      <c r="BL156" s="41">
        <f t="shared" si="337"/>
        <v>0</v>
      </c>
      <c r="BM156" s="41">
        <f t="shared" si="365"/>
        <v>-0.31562050404315223</v>
      </c>
      <c r="BN156" s="41">
        <f t="shared" si="310"/>
        <v>-1</v>
      </c>
      <c r="BO156" s="32">
        <f>+_xlfn.XLOOKUP(B156,Indice!B:B,Indice!AI:AI,"NOOOOOO",-1)</f>
        <v>0.32755547083011755</v>
      </c>
      <c r="BP156" s="32">
        <f t="shared" si="338"/>
        <v>-1.1160978616689123</v>
      </c>
      <c r="BQ156" s="57">
        <f t="shared" si="342"/>
        <v>5.4660546333081816E-2</v>
      </c>
      <c r="BR156" s="56">
        <f t="shared" si="311"/>
        <v>-5.4660546333081816E-2</v>
      </c>
      <c r="BS156" s="59">
        <f t="shared" si="314"/>
        <v>5.4660546333081816E-2</v>
      </c>
      <c r="BT156" s="32">
        <f t="shared" si="315"/>
        <v>153.88078607271987</v>
      </c>
      <c r="BU156" s="32">
        <f t="shared" si="316"/>
        <v>58.989032539921858</v>
      </c>
      <c r="BW156" s="62"/>
      <c r="BX156" s="59"/>
    </row>
    <row r="157" spans="1:76">
      <c r="A157" s="32">
        <f t="shared" si="299"/>
        <v>2016</v>
      </c>
      <c r="B157" s="42">
        <v>42674</v>
      </c>
      <c r="C157" s="38">
        <v>4737</v>
      </c>
      <c r="D157" s="35">
        <f t="shared" si="348"/>
        <v>-5.8811841843830699</v>
      </c>
      <c r="E157" s="38">
        <v>4783</v>
      </c>
      <c r="F157" s="35">
        <v>570.55999999999995</v>
      </c>
      <c r="G157" s="39">
        <f t="shared" si="343"/>
        <v>0.19540451486259114</v>
      </c>
      <c r="H157" s="32">
        <v>-4</v>
      </c>
      <c r="I157" s="32">
        <v>2.1</v>
      </c>
      <c r="J157" s="52">
        <v>41.715612237739251</v>
      </c>
      <c r="K157" s="32">
        <v>510.61399999999998</v>
      </c>
      <c r="L157" s="32">
        <f t="shared" si="321"/>
        <v>-4.4901135200956288</v>
      </c>
      <c r="M157" s="32">
        <v>90.840999999999994</v>
      </c>
      <c r="N157" s="32">
        <f t="shared" ref="N157" si="375">(M157/M145-1)*100</f>
        <v>19.80507491031862</v>
      </c>
      <c r="O157" s="32">
        <v>482578</v>
      </c>
      <c r="P157" s="32">
        <f t="shared" ref="P157" si="376">(O157/O145-1)*100</f>
        <v>7.03951060351653</v>
      </c>
      <c r="Q157" s="32">
        <f>+'crack spread y Brent_WTI'!D361*100</f>
        <v>6.8357728561575737</v>
      </c>
      <c r="R157" s="32">
        <v>-3.3</v>
      </c>
      <c r="S157" s="32">
        <f t="shared" si="341"/>
        <v>0.43666666666666692</v>
      </c>
      <c r="T157" s="32">
        <v>3.0259999999999998</v>
      </c>
      <c r="U157" s="32">
        <f t="shared" si="210"/>
        <v>30.374838431710451</v>
      </c>
      <c r="V157" s="32">
        <v>48.3</v>
      </c>
      <c r="W157" s="32">
        <f t="shared" si="210"/>
        <v>-2.5423728813559476</v>
      </c>
      <c r="X157" s="43">
        <v>19.43</v>
      </c>
      <c r="Z157" s="36">
        <f t="shared" si="229"/>
        <v>0.95550949327136303</v>
      </c>
      <c r="AA157" s="36">
        <f t="shared" si="230"/>
        <v>-3.3033333333333337</v>
      </c>
      <c r="AB157" s="36">
        <f t="shared" si="231"/>
        <v>1.796666666666666</v>
      </c>
      <c r="AC157" s="36">
        <f t="shared" si="368"/>
        <v>20.263338404590073</v>
      </c>
      <c r="AD157" s="36">
        <f t="shared" si="232"/>
        <v>-3.7721457265733469</v>
      </c>
      <c r="AE157" s="35">
        <f>+AVERAGE(N155:N157)*AVERAGE($G$15:G157)</f>
        <v>5.9869445664273755</v>
      </c>
      <c r="AF157" s="35">
        <f t="shared" si="233"/>
        <v>-11.352613666156985</v>
      </c>
      <c r="AG157" s="35">
        <f t="shared" si="234"/>
        <v>-6.7445130518100882</v>
      </c>
      <c r="AH157" s="35">
        <f t="shared" si="237"/>
        <v>17.624292446668544</v>
      </c>
      <c r="AI157" s="35">
        <f t="shared" si="238"/>
        <v>-4.7486875852495629</v>
      </c>
      <c r="AJ157" s="35"/>
      <c r="AL157" s="55">
        <f>(Z157- AVERAGE(Z$41:Z157))/_xlfn.STDEV.S(Z$41:Z157)</f>
        <v>8.6464374273786421E-2</v>
      </c>
      <c r="AM157" s="55">
        <f>(AA157- AVERAGE(AA$41:AA157))/_xlfn.STDEV.S(AA$41:AA157)</f>
        <v>-0.21524911929435178</v>
      </c>
      <c r="AN157" s="55">
        <f>(AB157- AVERAGE(AB$41:AB157))/_xlfn.STDEV.S(AB$41:AB157)</f>
        <v>0.59602653776650416</v>
      </c>
      <c r="AO157" s="55">
        <f>(AC157- AVERAGE(AC$41:AC157))/_xlfn.STDEV.S(AC$41:AC157)</f>
        <v>2.7590945136675846</v>
      </c>
      <c r="AP157" s="55">
        <f>(AD157- AVERAGE(AD$41:AD157))/_xlfn.STDEV.S(AD$41:AD157)</f>
        <v>-0.35736839203653553</v>
      </c>
      <c r="AQ157" s="55">
        <f>(AE157- AVERAGE(AE$41:AE157))/_xlfn.STDEV.S(AE$41:AE157)</f>
        <v>2.2928634362063152</v>
      </c>
      <c r="AR157" s="36">
        <f>(AF157- AVERAGE(AF$41:AF157))/_xlfn.STDEV.S(AF$41:AF157)</f>
        <v>-0.62348078207794433</v>
      </c>
      <c r="AS157" s="36">
        <f>(AG157- AVERAGE(AG$41:AG157))/_xlfn.STDEV.S(AG$41:AG157)</f>
        <v>-0.41329890908589589</v>
      </c>
      <c r="AT157" s="36">
        <f>(AH157- AVERAGE(AH$41:AH157))/_xlfn.STDEV.S(AH$41:AH157)</f>
        <v>0.70593721734691983</v>
      </c>
      <c r="AU157" s="36">
        <f>(AI157- AVERAGE(AI$41:AI157))/_xlfn.STDEV.S(AI$41:AI157)</f>
        <v>-0.20143038456471693</v>
      </c>
      <c r="AV157" s="36"/>
      <c r="AW157" s="36">
        <f t="shared" si="324"/>
        <v>8.6464374273786421E-2</v>
      </c>
      <c r="AX157" s="36">
        <f t="shared" si="325"/>
        <v>-0.21524911929435178</v>
      </c>
      <c r="AY157" s="36">
        <f t="shared" si="326"/>
        <v>0.59602653776650416</v>
      </c>
      <c r="AZ157" s="36">
        <f t="shared" si="327"/>
        <v>2.7590945136675846</v>
      </c>
      <c r="BA157" s="36">
        <f t="shared" si="328"/>
        <v>-0.35736839203653553</v>
      </c>
      <c r="BB157" s="36">
        <f t="shared" si="329"/>
        <v>2.2928634362063152</v>
      </c>
      <c r="BC157" s="36">
        <f t="shared" si="330"/>
        <v>-0.62348078207794433</v>
      </c>
      <c r="BD157" s="36">
        <f t="shared" si="331"/>
        <v>-0.41329890908589589</v>
      </c>
      <c r="BE157" s="36">
        <f t="shared" si="332"/>
        <v>0.70593721734691983</v>
      </c>
      <c r="BF157" s="36">
        <f t="shared" si="333"/>
        <v>-0.20143038456471693</v>
      </c>
      <c r="BG157" s="36"/>
      <c r="BH157" s="41">
        <f t="shared" si="334"/>
        <v>-5.7483005145465255E-2</v>
      </c>
      <c r="BI157" s="41">
        <f t="shared" si="335"/>
        <v>5.7483005145465255E-2</v>
      </c>
      <c r="BJ157" s="41">
        <f>IF(COUNT(BI$76:BI156)&lt;60,"",MEDIAN(BI$76:BI156))</f>
        <v>0.35180898744582129</v>
      </c>
      <c r="BK157" s="41">
        <f t="shared" si="336"/>
        <v>0</v>
      </c>
      <c r="BL157" s="41">
        <f t="shared" si="337"/>
        <v>0</v>
      </c>
      <c r="BM157" s="41">
        <f t="shared" si="365"/>
        <v>-0.23570017208602756</v>
      </c>
      <c r="BN157" s="41">
        <f t="shared" si="310"/>
        <v>-1</v>
      </c>
      <c r="BO157" s="32">
        <f>+_xlfn.XLOOKUP(B157,Indice!B:B,Indice!AI:AI,"NOOOOOO",-1)</f>
        <v>0.30843570091414674</v>
      </c>
      <c r="BP157" s="32">
        <f t="shared" si="338"/>
        <v>-1.1762418822738103</v>
      </c>
      <c r="BQ157" s="57">
        <f t="shared" si="342"/>
        <v>-6.0144020604897985E-2</v>
      </c>
      <c r="BR157" s="56">
        <f t="shared" si="311"/>
        <v>6.0144020604897985E-2</v>
      </c>
      <c r="BS157" s="59">
        <f t="shared" si="314"/>
        <v>-6.0144020604897985E-2</v>
      </c>
      <c r="BT157" s="32">
        <f t="shared" si="315"/>
        <v>163.13579524097543</v>
      </c>
      <c r="BU157" s="32">
        <f t="shared" si="316"/>
        <v>55.441194951377803</v>
      </c>
      <c r="BW157" s="62"/>
      <c r="BX157" s="59"/>
    </row>
    <row r="158" spans="1:76">
      <c r="A158" s="32">
        <f t="shared" si="299"/>
        <v>2016</v>
      </c>
      <c r="B158" s="42">
        <v>42704</v>
      </c>
      <c r="C158" s="38">
        <v>4837</v>
      </c>
      <c r="D158" s="35">
        <f t="shared" si="348"/>
        <v>20.955238809702426</v>
      </c>
      <c r="E158" s="38">
        <v>4723</v>
      </c>
      <c r="F158" s="35">
        <v>570.55999999999995</v>
      </c>
      <c r="G158" s="39">
        <f t="shared" si="343"/>
        <v>0.1969135586090858</v>
      </c>
      <c r="H158" s="32">
        <v>-0.8</v>
      </c>
      <c r="I158" s="32">
        <v>4.8</v>
      </c>
      <c r="J158" s="52">
        <v>39.857851942747772</v>
      </c>
      <c r="K158" s="32">
        <v>501.97300000000001</v>
      </c>
      <c r="L158" s="32">
        <f t="shared" si="321"/>
        <v>-5.6732511030434196</v>
      </c>
      <c r="M158" s="32">
        <v>90.472999999999999</v>
      </c>
      <c r="N158" s="32">
        <f t="shared" ref="N158" si="377">(M158/M146-1)*100</f>
        <v>22.178257933828505</v>
      </c>
      <c r="O158" s="32">
        <v>488145</v>
      </c>
      <c r="P158" s="32">
        <f t="shared" ref="P158" si="378">(O158/O146-1)*100</f>
        <v>6.7655704574683062</v>
      </c>
      <c r="Q158" s="32">
        <f>+'crack spread y Brent_WTI'!D362*100</f>
        <v>1.6975974679902306</v>
      </c>
      <c r="R158" s="32">
        <v>-3.3</v>
      </c>
      <c r="S158" s="32">
        <f t="shared" si="341"/>
        <v>0.27500000000000041</v>
      </c>
      <c r="T158" s="32">
        <v>3.3519999999999999</v>
      </c>
      <c r="U158" s="32">
        <f t="shared" si="210"/>
        <v>49.977628635346761</v>
      </c>
      <c r="V158" s="32">
        <v>50.47</v>
      </c>
      <c r="W158" s="32">
        <f t="shared" si="210"/>
        <v>13.136068146155576</v>
      </c>
      <c r="X158" s="43">
        <v>20</v>
      </c>
      <c r="Z158" s="36">
        <f t="shared" si="229"/>
        <v>4.0264509864328124</v>
      </c>
      <c r="AA158" s="36">
        <f t="shared" si="230"/>
        <v>-2.7750000000000004</v>
      </c>
      <c r="AB158" s="36">
        <f t="shared" si="231"/>
        <v>2.5916666666666663</v>
      </c>
      <c r="AC158" s="36">
        <f t="shared" si="368"/>
        <v>19.673072050159448</v>
      </c>
      <c r="AD158" s="36">
        <f t="shared" si="232"/>
        <v>-4.4210333064746417</v>
      </c>
      <c r="AE158" s="35">
        <f>+AVERAGE(N156:N158)*AVERAGE($G$15:G158)</f>
        <v>6.2983995471358156</v>
      </c>
      <c r="AF158" s="35">
        <f t="shared" si="233"/>
        <v>-7.9758106417761416</v>
      </c>
      <c r="AG158" s="35">
        <f t="shared" si="234"/>
        <v>1.8513270556492027</v>
      </c>
      <c r="AH158" s="35">
        <f t="shared" si="237"/>
        <v>31.829057960545754</v>
      </c>
      <c r="AI158" s="35">
        <f t="shared" si="238"/>
        <v>4.0067330987413543</v>
      </c>
      <c r="AJ158" s="35"/>
      <c r="AL158" s="55">
        <f>(Z158- AVERAGE(Z$41:Z158))/_xlfn.STDEV.S(Z$41:Z158)</f>
        <v>0.25317192775433606</v>
      </c>
      <c r="AM158" s="55">
        <f>(AA158- AVERAGE(AA$41:AA158))/_xlfn.STDEV.S(AA$41:AA158)</f>
        <v>-0.11206928957438085</v>
      </c>
      <c r="AN158" s="55">
        <f>(AB158- AVERAGE(AB$41:AB158))/_xlfn.STDEV.S(AB$41:AB158)</f>
        <v>0.80671800829823515</v>
      </c>
      <c r="AO158" s="55">
        <f>(AC158- AVERAGE(AC$41:AC158))/_xlfn.STDEV.S(AC$41:AC158)</f>
        <v>2.5974228532486223</v>
      </c>
      <c r="AP158" s="55">
        <f>(AD158- AVERAGE(AD$41:AD158))/_xlfn.STDEV.S(AD$41:AD158)</f>
        <v>-0.51242037487851422</v>
      </c>
      <c r="AQ158" s="55">
        <f>(AE158- AVERAGE(AE$41:AE158))/_xlfn.STDEV.S(AE$41:AE158)</f>
        <v>2.3206289841927763</v>
      </c>
      <c r="AR158" s="36">
        <f>(AF158- AVERAGE(AF$41:AF158))/_xlfn.STDEV.S(AF$41:AF158)</f>
        <v>-0.29737549476127223</v>
      </c>
      <c r="AS158" s="36">
        <f>(AG158- AVERAGE(AG$41:AG158))/_xlfn.STDEV.S(AG$41:AG158)</f>
        <v>-0.26870602955698192</v>
      </c>
      <c r="AT158" s="36">
        <f>(AH158- AVERAGE(AH$41:AH158))/_xlfn.STDEV.S(AH$41:AH158)</f>
        <v>1.1510618558976222</v>
      </c>
      <c r="AU158" s="36">
        <f>(AI158- AVERAGE(AI$41:AI158))/_xlfn.STDEV.S(AI$41:AI158)</f>
        <v>4.7832831459759903E-2</v>
      </c>
      <c r="AV158" s="36"/>
      <c r="AW158" s="36">
        <f t="shared" si="324"/>
        <v>0.25317192775433606</v>
      </c>
      <c r="AX158" s="36">
        <f t="shared" si="325"/>
        <v>-0.11206928957438085</v>
      </c>
      <c r="AY158" s="36">
        <f t="shared" si="326"/>
        <v>0.80671800829823515</v>
      </c>
      <c r="AZ158" s="36">
        <f t="shared" si="327"/>
        <v>2.5974228532486223</v>
      </c>
      <c r="BA158" s="36">
        <f t="shared" si="328"/>
        <v>-0.51242037487851422</v>
      </c>
      <c r="BB158" s="36">
        <f t="shared" si="329"/>
        <v>2.3206289841927763</v>
      </c>
      <c r="BC158" s="36">
        <f t="shared" si="330"/>
        <v>-0.29737549476127223</v>
      </c>
      <c r="BD158" s="36">
        <f t="shared" si="331"/>
        <v>-0.26870602955698192</v>
      </c>
      <c r="BE158" s="36">
        <f t="shared" si="332"/>
        <v>1.1510618558976222</v>
      </c>
      <c r="BF158" s="36">
        <f t="shared" si="333"/>
        <v>4.7832831459759903E-2</v>
      </c>
      <c r="BG158" s="36"/>
      <c r="BH158" s="41">
        <f t="shared" si="334"/>
        <v>0.15050237960704799</v>
      </c>
      <c r="BI158" s="41">
        <f t="shared" si="335"/>
        <v>0.15050237960704799</v>
      </c>
      <c r="BJ158" s="41">
        <f>IF(COUNT(BI$76:BI157)&lt;60,"",MEDIAN(BI$76:BI157))</f>
        <v>0.33220242074217765</v>
      </c>
      <c r="BK158" s="41">
        <f t="shared" si="336"/>
        <v>0</v>
      </c>
      <c r="BL158" s="41">
        <f t="shared" si="337"/>
        <v>0</v>
      </c>
      <c r="BM158" s="41">
        <f t="shared" si="365"/>
        <v>-0.15976942553503046</v>
      </c>
      <c r="BN158" s="41">
        <f t="shared" si="310"/>
        <v>1</v>
      </c>
      <c r="BO158" s="32">
        <f>+_xlfn.XLOOKUP(B158,Indice!B:B,Indice!AI:AI,"NOOOOOO",-1)</f>
        <v>0.31718873608654052</v>
      </c>
      <c r="BP158" s="32">
        <f t="shared" si="338"/>
        <v>-1.1482583002979181</v>
      </c>
      <c r="BQ158" s="57">
        <f t="shared" si="342"/>
        <v>2.7983581975892236E-2</v>
      </c>
      <c r="BR158" s="56">
        <f t="shared" si="311"/>
        <v>-2.7983581975892236E-2</v>
      </c>
      <c r="BS158" s="59">
        <f t="shared" si="314"/>
        <v>2.7983581975892236E-2</v>
      </c>
      <c r="BT158" s="32">
        <f t="shared" si="315"/>
        <v>158.57067134164723</v>
      </c>
      <c r="BU158" s="32">
        <f t="shared" si="316"/>
        <v>56.992638175141103</v>
      </c>
      <c r="BW158" s="62"/>
      <c r="BX158" s="59"/>
    </row>
    <row r="159" spans="1:76">
      <c r="A159" s="32">
        <f t="shared" si="299"/>
        <v>2016</v>
      </c>
      <c r="B159" s="42">
        <v>42735</v>
      </c>
      <c r="C159" s="38">
        <v>4649</v>
      </c>
      <c r="D159" s="35">
        <f t="shared" si="348"/>
        <v>35.578885972586761</v>
      </c>
      <c r="E159" s="38">
        <v>4595</v>
      </c>
      <c r="F159" s="35">
        <v>580.29</v>
      </c>
      <c r="G159" s="39">
        <f t="shared" si="343"/>
        <v>0.19604335763152905</v>
      </c>
      <c r="H159" s="32">
        <v>0.5</v>
      </c>
      <c r="I159" s="32">
        <v>5.3</v>
      </c>
      <c r="J159" s="52">
        <v>32.372993875724589</v>
      </c>
      <c r="K159" s="32">
        <v>494.637</v>
      </c>
      <c r="L159" s="32">
        <f t="shared" si="321"/>
        <v>-7.0610296176183756</v>
      </c>
      <c r="M159" s="32">
        <v>90.712000000000003</v>
      </c>
      <c r="N159" s="32">
        <f t="shared" ref="N159" si="379">(M159/M147-1)*100</f>
        <v>-4.3778000316238792</v>
      </c>
      <c r="O159" s="32">
        <v>479012</v>
      </c>
      <c r="P159" s="32">
        <f t="shared" ref="P159" si="380">(O159/O147-1)*100</f>
        <v>5.2528421950051252</v>
      </c>
      <c r="Q159" s="32">
        <f>+'crack spread y Brent_WTI'!D363*100</f>
        <v>20.842960162430877</v>
      </c>
      <c r="R159" s="32">
        <v>-1.5</v>
      </c>
      <c r="S159" s="32">
        <f t="shared" si="341"/>
        <v>0.16333333333333347</v>
      </c>
      <c r="T159" s="32">
        <v>3.7240000000000002</v>
      </c>
      <c r="U159" s="32">
        <f t="shared" si="210"/>
        <v>59.349593495934961</v>
      </c>
      <c r="V159" s="32">
        <v>56.82</v>
      </c>
      <c r="W159" s="32">
        <f t="shared" si="210"/>
        <v>52.41416309012876</v>
      </c>
      <c r="X159" s="43">
        <v>19.600000000000001</v>
      </c>
      <c r="Z159" s="36">
        <f t="shared" si="229"/>
        <v>16.720980199302037</v>
      </c>
      <c r="AA159" s="36">
        <f t="shared" si="230"/>
        <v>-1.5966666666666669</v>
      </c>
      <c r="AB159" s="36">
        <f t="shared" si="231"/>
        <v>3.9033333333333329</v>
      </c>
      <c r="AC159" s="36">
        <f t="shared" si="368"/>
        <v>17.235009828261013</v>
      </c>
      <c r="AD159" s="36">
        <f t="shared" si="232"/>
        <v>-5.7414647469191422</v>
      </c>
      <c r="AE159" s="35">
        <f>+AVERAGE(N157:N159)*AVERAGE($G$15:G159)</f>
        <v>3.5131007505717502</v>
      </c>
      <c r="AF159" s="35">
        <f t="shared" si="233"/>
        <v>-6.3526410853299877</v>
      </c>
      <c r="AG159" s="35">
        <f t="shared" si="234"/>
        <v>9.792110162192893</v>
      </c>
      <c r="AH159" s="35">
        <f t="shared" si="237"/>
        <v>46.567353520997386</v>
      </c>
      <c r="AI159" s="35">
        <f t="shared" si="238"/>
        <v>21.002619451642797</v>
      </c>
      <c r="AJ159" s="35"/>
      <c r="AL159" s="55">
        <f>(Z159- AVERAGE(Z$41:Z159))/_xlfn.STDEV.S(Z$41:Z159)</f>
        <v>0.94224690154399804</v>
      </c>
      <c r="AM159" s="55">
        <f>(AA159- AVERAGE(AA$41:AA159))/_xlfn.STDEV.S(AA$41:AA159)</f>
        <v>0.11745408921700082</v>
      </c>
      <c r="AN159" s="55">
        <f>(AB159- AVERAGE(AB$41:AB159))/_xlfn.STDEV.S(AB$41:AB159)</f>
        <v>1.1527940830038921</v>
      </c>
      <c r="AO159" s="55">
        <f>(AC159- AVERAGE(AC$41:AC159))/_xlfn.STDEV.S(AC$41:AC159)</f>
        <v>2.2501516006079085</v>
      </c>
      <c r="AP159" s="55">
        <f>(AD159- AVERAGE(AD$41:AD159))/_xlfn.STDEV.S(AD$41:AD159)</f>
        <v>-0.82862345206205645</v>
      </c>
      <c r="AQ159" s="55">
        <f>(AE159- AVERAGE(AE$41:AE159))/_xlfn.STDEV.S(AE$41:AE159)</f>
        <v>1.4791941105869024</v>
      </c>
      <c r="AR159" s="36">
        <f>(AF159- AVERAGE(AF$41:AF159))/_xlfn.STDEV.S(AF$41:AF159)</f>
        <v>-0.14007088828157097</v>
      </c>
      <c r="AS159" s="36">
        <f>(AG159- AVERAGE(AG$41:AG159))/_xlfn.STDEV.S(AG$41:AG159)</f>
        <v>-0.1351536272876136</v>
      </c>
      <c r="AT159" s="36">
        <f>(AH159- AVERAGE(AH$41:AH159))/_xlfn.STDEV.S(AH$41:AH159)</f>
        <v>1.5996123392999455</v>
      </c>
      <c r="AU159" s="36">
        <f>(AI159- AVERAGE(AI$41:AI159))/_xlfn.STDEV.S(AI$41:AI159)</f>
        <v>0.53129815556222915</v>
      </c>
      <c r="AV159" s="36"/>
      <c r="AW159" s="36">
        <f t="shared" si="324"/>
        <v>0.94224690154399804</v>
      </c>
      <c r="AX159" s="36">
        <f t="shared" si="325"/>
        <v>0.11745408921700082</v>
      </c>
      <c r="AY159" s="36">
        <f t="shared" si="326"/>
        <v>1.1527940830038921</v>
      </c>
      <c r="AZ159" s="36">
        <f t="shared" si="327"/>
        <v>2.2501516006079085</v>
      </c>
      <c r="BA159" s="36">
        <f t="shared" si="328"/>
        <v>-0.82862345206205645</v>
      </c>
      <c r="BB159" s="36">
        <f t="shared" si="329"/>
        <v>1.4791941105869024</v>
      </c>
      <c r="BC159" s="36">
        <f t="shared" si="330"/>
        <v>-0.14007088828157097</v>
      </c>
      <c r="BD159" s="36">
        <f t="shared" si="331"/>
        <v>-0.1351536272876136</v>
      </c>
      <c r="BE159" s="36">
        <f t="shared" si="332"/>
        <v>1.5996123392999455</v>
      </c>
      <c r="BF159" s="36">
        <f t="shared" si="333"/>
        <v>0.53129815556222915</v>
      </c>
      <c r="BG159" s="36"/>
      <c r="BH159" s="41">
        <f t="shared" si="334"/>
        <v>0.73677252855311359</v>
      </c>
      <c r="BI159" s="41">
        <f t="shared" si="335"/>
        <v>0.73677252855311359</v>
      </c>
      <c r="BJ159" s="41">
        <f>IF(COUNT(BI$76:BI158)&lt;60,"",MEDIAN(BI$76:BI158))</f>
        <v>0.31259585403853396</v>
      </c>
      <c r="BK159" s="41">
        <f t="shared" si="336"/>
        <v>0.73677252855311359</v>
      </c>
      <c r="BL159" s="41">
        <f t="shared" si="337"/>
        <v>0.73677252855311359</v>
      </c>
      <c r="BM159" s="41">
        <f t="shared" si="365"/>
        <v>-4.8588675564029522E-2</v>
      </c>
      <c r="BN159" s="41">
        <f t="shared" si="310"/>
        <v>1</v>
      </c>
      <c r="BO159" s="32">
        <f>+_xlfn.XLOOKUP(B159,Indice!B:B,Indice!AI:AI,"NOOOOOO",-1)</f>
        <v>0.33095570592103307</v>
      </c>
      <c r="BP159" s="32">
        <f t="shared" si="338"/>
        <v>-1.1057707315293199</v>
      </c>
      <c r="BQ159" s="57">
        <f t="shared" si="342"/>
        <v>4.2487568768598161E-2</v>
      </c>
      <c r="BR159" s="56">
        <f t="shared" si="311"/>
        <v>4.2487568768598161E-2</v>
      </c>
      <c r="BS159" s="59">
        <f t="shared" si="314"/>
        <v>4.2487568768598161E-2</v>
      </c>
      <c r="BT159" s="32">
        <f t="shared" si="315"/>
        <v>165.30795364495825</v>
      </c>
      <c r="BU159" s="32">
        <f t="shared" si="316"/>
        <v>59.414116808911245</v>
      </c>
      <c r="BW159" s="62"/>
      <c r="BX159" s="59"/>
    </row>
    <row r="160" spans="1:76">
      <c r="A160" s="32">
        <f t="shared" si="299"/>
        <v>2017</v>
      </c>
      <c r="B160" s="42">
        <v>42766</v>
      </c>
      <c r="C160" s="38">
        <v>4291</v>
      </c>
      <c r="D160" s="35">
        <f t="shared" si="348"/>
        <v>10.564287554753937</v>
      </c>
      <c r="E160" s="38">
        <v>4344</v>
      </c>
      <c r="F160" s="35">
        <v>580.29</v>
      </c>
      <c r="G160" s="39">
        <f t="shared" si="343"/>
        <v>0.19713074497234143</v>
      </c>
      <c r="H160" s="32">
        <v>1.5</v>
      </c>
      <c r="I160" s="32">
        <v>3.5</v>
      </c>
      <c r="J160" s="52">
        <v>28.78933174995813</v>
      </c>
      <c r="K160" s="32">
        <v>497.315</v>
      </c>
      <c r="L160" s="32">
        <f t="shared" si="321"/>
        <v>-5.2020091306792748</v>
      </c>
      <c r="M160" s="32">
        <v>91.316000000000003</v>
      </c>
      <c r="N160" s="32">
        <f t="shared" ref="N160" si="381">(M160/M148-1)*100</f>
        <v>-5.9606195419344203</v>
      </c>
      <c r="O160" s="32">
        <v>494762</v>
      </c>
      <c r="P160" s="32">
        <f t="shared" ref="P160" si="382">(O160/O148-1)*100</f>
        <v>4.9683458365864519</v>
      </c>
      <c r="Q160" s="32">
        <f>+'crack spread y Brent_WTI'!D364*100</f>
        <v>1.8049446382526924</v>
      </c>
      <c r="R160" s="32">
        <v>-1.5</v>
      </c>
      <c r="S160" s="32">
        <f t="shared" si="341"/>
        <v>5.1666666666666826E-2</v>
      </c>
      <c r="T160" s="32">
        <v>3.117</v>
      </c>
      <c r="U160" s="32">
        <f t="shared" ref="U160:W223" si="383">(T160/T148-1)*100</f>
        <v>35.639686684073112</v>
      </c>
      <c r="V160" s="32">
        <v>55.7</v>
      </c>
      <c r="W160" s="32">
        <f t="shared" si="383"/>
        <v>60.333909038572251</v>
      </c>
      <c r="X160" s="43">
        <v>19.649999999999999</v>
      </c>
      <c r="Z160" s="36">
        <f t="shared" si="229"/>
        <v>22.314470779014371</v>
      </c>
      <c r="AA160" s="36">
        <f t="shared" si="230"/>
        <v>0.34833333333333316</v>
      </c>
      <c r="AB160" s="36">
        <f t="shared" si="231"/>
        <v>4.4816666666666665</v>
      </c>
      <c r="AC160" s="36">
        <f t="shared" si="368"/>
        <v>13.063392522810162</v>
      </c>
      <c r="AD160" s="36">
        <f t="shared" si="232"/>
        <v>-5.9787632837803564</v>
      </c>
      <c r="AE160" s="35">
        <f>+AVERAGE(N158:N160)*AVERAGE($G$15:G160)</f>
        <v>1.103828042801835</v>
      </c>
      <c r="AF160" s="35">
        <f t="shared" si="233"/>
        <v>-5.6622528296866284</v>
      </c>
      <c r="AG160" s="35">
        <f t="shared" si="234"/>
        <v>8.1151674228912665</v>
      </c>
      <c r="AH160" s="35">
        <f t="shared" si="237"/>
        <v>48.322302938451607</v>
      </c>
      <c r="AI160" s="35">
        <f t="shared" si="238"/>
        <v>41.961380091618857</v>
      </c>
      <c r="AJ160" s="35"/>
      <c r="AL160" s="55">
        <f>(Z160- AVERAGE(Z$41:Z160))/_xlfn.STDEV.S(Z$41:Z160)</f>
        <v>1.236084008226231</v>
      </c>
      <c r="AM160" s="55">
        <f>(AA160- AVERAGE(AA$41:AA160))/_xlfn.STDEV.S(AA$41:AA160)</f>
        <v>0.49615148665457454</v>
      </c>
      <c r="AN160" s="55">
        <f>(AB160- AVERAGE(AB$41:AB160))/_xlfn.STDEV.S(AB$41:AB160)</f>
        <v>1.2954734038253615</v>
      </c>
      <c r="AO160" s="55">
        <f>(AC160- AVERAGE(AC$41:AC160))/_xlfn.STDEV.S(AC$41:AC160)</f>
        <v>1.7372983076356918</v>
      </c>
      <c r="AP160" s="55">
        <f>(AD160- AVERAGE(AD$41:AD160))/_xlfn.STDEV.S(AD$41:AD160)</f>
        <v>-0.88001771013307661</v>
      </c>
      <c r="AQ160" s="55">
        <f>(AE160- AVERAGE(AE$41:AE160))/_xlfn.STDEV.S(AE$41:AE160)</f>
        <v>0.76745544433646273</v>
      </c>
      <c r="AR160" s="36">
        <f>(AF160- AVERAGE(AF$41:AF160))/_xlfn.STDEV.S(AF$41:AF160)</f>
        <v>-7.283568843526865E-2</v>
      </c>
      <c r="AS160" s="36">
        <f>(AG160- AVERAGE(AG$41:AG160))/_xlfn.STDEV.S(AG$41:AG160)</f>
        <v>-0.16265846390153574</v>
      </c>
      <c r="AT160" s="36">
        <f>(AH160- AVERAGE(AH$41:AH160))/_xlfn.STDEV.S(AH$41:AH160)</f>
        <v>1.630045051453507</v>
      </c>
      <c r="AU160" s="36">
        <f>(AI160- AVERAGE(AI$41:AI160))/_xlfn.STDEV.S(AI$41:AI160)</f>
        <v>1.122138331902041</v>
      </c>
      <c r="AV160" s="36"/>
      <c r="AW160" s="36">
        <f t="shared" si="324"/>
        <v>1.236084008226231</v>
      </c>
      <c r="AX160" s="36">
        <f t="shared" si="325"/>
        <v>0.49615148665457454</v>
      </c>
      <c r="AY160" s="36">
        <f t="shared" si="326"/>
        <v>1.2954734038253615</v>
      </c>
      <c r="AZ160" s="36">
        <f t="shared" si="327"/>
        <v>1.7372983076356918</v>
      </c>
      <c r="BA160" s="36">
        <f t="shared" si="328"/>
        <v>-0.88001771013307661</v>
      </c>
      <c r="BB160" s="36">
        <f t="shared" si="329"/>
        <v>0.76745544433646273</v>
      </c>
      <c r="BC160" s="36">
        <f t="shared" si="330"/>
        <v>-7.283568843526865E-2</v>
      </c>
      <c r="BD160" s="36">
        <f t="shared" si="331"/>
        <v>-0.16265846390153574</v>
      </c>
      <c r="BE160" s="36">
        <f t="shared" si="332"/>
        <v>1.630045051453507</v>
      </c>
      <c r="BF160" s="36">
        <f t="shared" si="333"/>
        <v>1.122138331902041</v>
      </c>
      <c r="BG160" s="36"/>
      <c r="BH160" s="41">
        <f t="shared" si="334"/>
        <v>0.94479688811925189</v>
      </c>
      <c r="BI160" s="41">
        <f t="shared" si="335"/>
        <v>0.94479688811925189</v>
      </c>
      <c r="BJ160" s="41">
        <f>IF(COUNT(BI$76:BI159)&lt;60,"",MEDIAN(BI$76:BI159))</f>
        <v>0.33220242074217765</v>
      </c>
      <c r="BK160" s="41">
        <f t="shared" si="336"/>
        <v>0.94479688811925189</v>
      </c>
      <c r="BL160" s="41">
        <f t="shared" si="337"/>
        <v>0.94479688811925189</v>
      </c>
      <c r="BM160" s="41">
        <f t="shared" si="365"/>
        <v>3.0144398445908133E-2</v>
      </c>
      <c r="BN160" s="41">
        <f t="shared" si="310"/>
        <v>1</v>
      </c>
      <c r="BO160" s="32">
        <f>+_xlfn.XLOOKUP(B160,Indice!B:B,Indice!AI:AI,"NOOOOOO",-1)</f>
        <v>0.37857150884490587</v>
      </c>
      <c r="BP160" s="32">
        <f t="shared" si="338"/>
        <v>-0.9713502970140574</v>
      </c>
      <c r="BQ160" s="57">
        <f t="shared" si="342"/>
        <v>0.13442043451526253</v>
      </c>
      <c r="BR160" s="56">
        <f t="shared" si="311"/>
        <v>0.13442043451526253</v>
      </c>
      <c r="BS160" s="59">
        <f t="shared" si="314"/>
        <v>0.13442043451526253</v>
      </c>
      <c r="BT160" s="32">
        <f t="shared" si="315"/>
        <v>187.5287206027424</v>
      </c>
      <c r="BU160" s="32">
        <f t="shared" si="316"/>
        <v>67.400588206705649</v>
      </c>
      <c r="BW160" s="62"/>
      <c r="BX160" s="59"/>
    </row>
    <row r="161" spans="1:76">
      <c r="A161" s="32">
        <f t="shared" si="299"/>
        <v>2017</v>
      </c>
      <c r="B161" s="42">
        <v>42794</v>
      </c>
      <c r="C161" s="38">
        <v>3899</v>
      </c>
      <c r="D161" s="35">
        <f t="shared" si="348"/>
        <v>-5.8439990340497516</v>
      </c>
      <c r="E161" s="38">
        <v>4117</v>
      </c>
      <c r="F161" s="35">
        <v>580.29</v>
      </c>
      <c r="G161" s="39">
        <f t="shared" si="343"/>
        <v>0.19674990091161315</v>
      </c>
      <c r="H161" s="32">
        <v>-1.2</v>
      </c>
      <c r="I161" s="32">
        <v>0.9</v>
      </c>
      <c r="J161" s="52">
        <v>27.911983573002097</v>
      </c>
      <c r="K161" s="32">
        <v>485.70299999999997</v>
      </c>
      <c r="L161" s="32">
        <f t="shared" si="321"/>
        <v>-6.2845135970548416</v>
      </c>
      <c r="M161" s="32">
        <v>87.799000000000007</v>
      </c>
      <c r="N161" s="32">
        <f t="shared" ref="N161" si="384">(M161/M149-1)*100</f>
        <v>-18.450163937471544</v>
      </c>
      <c r="O161" s="32">
        <v>520184</v>
      </c>
      <c r="P161" s="32">
        <f t="shared" ref="P161" si="385">(O161/O149-1)*100</f>
        <v>6.8800223546791717</v>
      </c>
      <c r="Q161" s="32">
        <f>+'crack spread y Brent_WTI'!D365*100</f>
        <v>-6.3049457958038957</v>
      </c>
      <c r="R161" s="32">
        <v>-1.5</v>
      </c>
      <c r="S161" s="32">
        <f t="shared" si="341"/>
        <v>-6.0000000000000039E-2</v>
      </c>
      <c r="T161" s="32">
        <v>2.774</v>
      </c>
      <c r="U161" s="32">
        <f t="shared" si="383"/>
        <v>62.127410870835753</v>
      </c>
      <c r="V161" s="32">
        <v>55.59</v>
      </c>
      <c r="W161" s="32">
        <f t="shared" si="383"/>
        <v>54.545454545454561</v>
      </c>
      <c r="X161" s="43">
        <v>19.45</v>
      </c>
      <c r="Z161" s="36">
        <f t="shared" si="229"/>
        <v>13.493058164430316</v>
      </c>
      <c r="AA161" s="36">
        <f t="shared" si="230"/>
        <v>0.32666666666666672</v>
      </c>
      <c r="AB161" s="36">
        <f t="shared" si="231"/>
        <v>3.2933333333333339</v>
      </c>
      <c r="AC161" s="36">
        <f t="shared" si="368"/>
        <v>9.2103252884504982</v>
      </c>
      <c r="AD161" s="36">
        <f t="shared" si="232"/>
        <v>-6.182517448450831</v>
      </c>
      <c r="AE161" s="35">
        <f>+AVERAGE(N159:N161)*AVERAGE($G$15:G161)</f>
        <v>-2.678545080224997</v>
      </c>
      <c r="AF161" s="35">
        <f t="shared" si="233"/>
        <v>-5.7004034620902502</v>
      </c>
      <c r="AG161" s="35">
        <f t="shared" si="234"/>
        <v>5.4476530016265583</v>
      </c>
      <c r="AH161" s="35">
        <f t="shared" si="237"/>
        <v>52.372230350281278</v>
      </c>
      <c r="AI161" s="35">
        <f t="shared" si="238"/>
        <v>55.764508891385191</v>
      </c>
      <c r="AJ161" s="35"/>
      <c r="AL161" s="55">
        <f>(Z161- AVERAGE(Z$41:Z161))/_xlfn.STDEV.S(Z$41:Z161)</f>
        <v>0.74803112823534834</v>
      </c>
      <c r="AM161" s="55">
        <f>(AA161- AVERAGE(AA$41:AA161))/_xlfn.STDEV.S(AA$41:AA161)</f>
        <v>0.48937767110661934</v>
      </c>
      <c r="AN161" s="55">
        <f>(AB161- AVERAGE(AB$41:AB161))/_xlfn.STDEV.S(AB$41:AB161)</f>
        <v>0.96517910911316573</v>
      </c>
      <c r="AO161" s="55">
        <f>(AC161- AVERAGE(AC$41:AC161))/_xlfn.STDEV.S(AC$41:AC161)</f>
        <v>1.2809260149138884</v>
      </c>
      <c r="AP161" s="55">
        <f>(AD161- AVERAGE(AD$41:AD161))/_xlfn.STDEV.S(AD$41:AD161)</f>
        <v>-0.92270013796066541</v>
      </c>
      <c r="AQ161" s="55">
        <f>(AE161- AVERAGE(AE$41:AE161))/_xlfn.STDEV.S(AE$41:AE161)</f>
        <v>-0.34220687788569187</v>
      </c>
      <c r="AR161" s="36">
        <f>(AF161- AVERAGE(AF$41:AF161))/_xlfn.STDEV.S(AF$41:AF161)</f>
        <v>-7.6233623109296836E-2</v>
      </c>
      <c r="AS161" s="36">
        <f>(AG161- AVERAGE(AG$41:AG161))/_xlfn.STDEV.S(AG$41:AG161)</f>
        <v>-0.20680984812058745</v>
      </c>
      <c r="AT161" s="36">
        <f>(AH161- AVERAGE(AH$41:AH161))/_xlfn.STDEV.S(AH$41:AH161)</f>
        <v>1.7288988309238664</v>
      </c>
      <c r="AU161" s="36">
        <f>(AI161- AVERAGE(AI$41:AI161))/_xlfn.STDEV.S(AI$41:AI161)</f>
        <v>1.4973281849704752</v>
      </c>
      <c r="AV161" s="36"/>
      <c r="AW161" s="36">
        <f t="shared" si="324"/>
        <v>0.74803112823534834</v>
      </c>
      <c r="AX161" s="36">
        <f t="shared" si="325"/>
        <v>0.48937767110661934</v>
      </c>
      <c r="AY161" s="36">
        <f t="shared" si="326"/>
        <v>0.96517910911316573</v>
      </c>
      <c r="AZ161" s="36">
        <f t="shared" si="327"/>
        <v>1.2809260149138884</v>
      </c>
      <c r="BA161" s="36">
        <f t="shared" si="328"/>
        <v>-0.92270013796066541</v>
      </c>
      <c r="BB161" s="36">
        <f t="shared" si="329"/>
        <v>-0.34220687788569187</v>
      </c>
      <c r="BC161" s="36">
        <f t="shared" si="330"/>
        <v>-7.6233623109296836E-2</v>
      </c>
      <c r="BD161" s="36">
        <f t="shared" si="331"/>
        <v>-0.20680984812058745</v>
      </c>
      <c r="BE161" s="36">
        <f t="shared" si="332"/>
        <v>1.7288988309238664</v>
      </c>
      <c r="BF161" s="36">
        <f t="shared" si="333"/>
        <v>1.4973281849704752</v>
      </c>
      <c r="BG161" s="36"/>
      <c r="BH161" s="41">
        <f t="shared" si="334"/>
        <v>0.61870439967098378</v>
      </c>
      <c r="BI161" s="41">
        <f t="shared" si="335"/>
        <v>0.61870439967098378</v>
      </c>
      <c r="BJ161" s="41">
        <f>IF(COUNT(BI$76:BI160)&lt;60,"",MEDIAN(BI$76:BI160))</f>
        <v>0.35180898744582129</v>
      </c>
      <c r="BK161" s="41">
        <f t="shared" si="336"/>
        <v>0.61870439967098378</v>
      </c>
      <c r="BL161" s="41">
        <f t="shared" si="337"/>
        <v>0.61870439967098378</v>
      </c>
      <c r="BM161" s="41">
        <f t="shared" si="365"/>
        <v>8.1703098418490119E-2</v>
      </c>
      <c r="BN161" s="41">
        <f t="shared" si="310"/>
        <v>1</v>
      </c>
      <c r="BO161" s="32">
        <f>+_xlfn.XLOOKUP(B161,Indice!B:B,Indice!AI:AI,"NOOOOOO",-1)</f>
        <v>0.36977811508747915</v>
      </c>
      <c r="BP161" s="32">
        <f t="shared" si="338"/>
        <v>-0.99485214218196638</v>
      </c>
      <c r="BQ161" s="57">
        <f t="shared" si="342"/>
        <v>-2.3501845167908986E-2</v>
      </c>
      <c r="BR161" s="56">
        <f t="shared" si="311"/>
        <v>-2.3501845167908986E-2</v>
      </c>
      <c r="BS161" s="59">
        <f t="shared" si="314"/>
        <v>-2.3501845167908986E-2</v>
      </c>
      <c r="BT161" s="32">
        <f t="shared" si="315"/>
        <v>183.12144964660067</v>
      </c>
      <c r="BU161" s="32">
        <f t="shared" si="316"/>
        <v>65.816550018445668</v>
      </c>
      <c r="BW161" s="62"/>
      <c r="BX161" s="59"/>
    </row>
    <row r="162" spans="1:76">
      <c r="A162" s="32">
        <f t="shared" si="299"/>
        <v>2017</v>
      </c>
      <c r="B162" s="42">
        <v>42825</v>
      </c>
      <c r="C162" s="38">
        <v>4565</v>
      </c>
      <c r="D162" s="35">
        <f t="shared" si="348"/>
        <v>3.2571816331146808</v>
      </c>
      <c r="E162" s="38">
        <v>5475</v>
      </c>
      <c r="F162" s="35">
        <v>589.42999999999995</v>
      </c>
      <c r="G162" s="39">
        <f t="shared" si="343"/>
        <v>0.19550243455541794</v>
      </c>
      <c r="H162" s="32">
        <v>1.3</v>
      </c>
      <c r="I162" s="32">
        <v>3</v>
      </c>
      <c r="J162" s="52">
        <v>27.100396324583276</v>
      </c>
      <c r="K162" s="32">
        <v>485.37900000000002</v>
      </c>
      <c r="L162" s="32">
        <f t="shared" si="321"/>
        <v>-6.9522376328729258</v>
      </c>
      <c r="M162" s="32">
        <v>85.385999999999996</v>
      </c>
      <c r="N162" s="32">
        <f t="shared" ref="N162" si="386">(M162/M150-1)*100</f>
        <v>-16.228281024654912</v>
      </c>
      <c r="O162" s="32">
        <v>535543</v>
      </c>
      <c r="P162" s="32">
        <f t="shared" ref="P162" si="387">(O162/O150-1)*100</f>
        <v>6.297338710957967</v>
      </c>
      <c r="Q162" s="32">
        <f>+'crack spread y Brent_WTI'!D366*100</f>
        <v>1.9344524380495498</v>
      </c>
      <c r="R162" s="32">
        <v>0.6</v>
      </c>
      <c r="S162" s="32">
        <f t="shared" si="341"/>
        <v>-7.666666666666673E-2</v>
      </c>
      <c r="T162" s="32">
        <v>3.19</v>
      </c>
      <c r="U162" s="32">
        <f t="shared" si="383"/>
        <v>62.838182746299132</v>
      </c>
      <c r="V162" s="32">
        <v>52.83</v>
      </c>
      <c r="W162" s="32">
        <f t="shared" si="383"/>
        <v>33.409090909090899</v>
      </c>
      <c r="X162" s="43">
        <v>18.399999999999999</v>
      </c>
      <c r="Z162" s="36">
        <f t="shared" si="229"/>
        <v>2.7358233846062889</v>
      </c>
      <c r="AA162" s="36">
        <f t="shared" si="230"/>
        <v>0.6100000000000001</v>
      </c>
      <c r="AB162" s="36">
        <f t="shared" si="231"/>
        <v>2.5433333333333334</v>
      </c>
      <c r="AC162" s="36">
        <f t="shared" si="368"/>
        <v>7.6609038825144999</v>
      </c>
      <c r="AD162" s="36">
        <f t="shared" si="232"/>
        <v>-6.1462534535356808</v>
      </c>
      <c r="AE162" s="35">
        <f>+AVERAGE(N160:N162)*AVERAGE($G$15:G162)</f>
        <v>-3.7734825883860439</v>
      </c>
      <c r="AF162" s="35">
        <f t="shared" si="233"/>
        <v>-6.0485689674078635</v>
      </c>
      <c r="AG162" s="35">
        <f t="shared" si="234"/>
        <v>-0.85518290650055118</v>
      </c>
      <c r="AH162" s="35">
        <f t="shared" si="237"/>
        <v>53.535093433736002</v>
      </c>
      <c r="AI162" s="35">
        <f t="shared" si="238"/>
        <v>49.42948483103924</v>
      </c>
      <c r="AJ162" s="35"/>
      <c r="AL162" s="55">
        <f>(Z162- AVERAGE(Z$41:Z162))/_xlfn.STDEV.S(Z$41:Z162)</f>
        <v>0.15706263458069902</v>
      </c>
      <c r="AM162" s="55">
        <f>(AA162- AVERAGE(AA$41:AA162))/_xlfn.STDEV.S(AA$41:AA162)</f>
        <v>0.54238696950927934</v>
      </c>
      <c r="AN162" s="55">
        <f>(AB162- AVERAGE(AB$41:AB162))/_xlfn.STDEV.S(AB$41:AB162)</f>
        <v>0.75667312934542996</v>
      </c>
      <c r="AO162" s="55">
        <f>(AC162- AVERAGE(AC$41:AC162))/_xlfn.STDEV.S(AC$41:AC162)</f>
        <v>1.0936369709279541</v>
      </c>
      <c r="AP162" s="55">
        <f>(AD162- AVERAGE(AD$41:AD162))/_xlfn.STDEV.S(AD$41:AD162)</f>
        <v>-0.90698173237781055</v>
      </c>
      <c r="AQ162" s="55">
        <f>(AE162- AVERAGE(AE$41:AE162))/_xlfn.STDEV.S(AE$41:AE162)</f>
        <v>-0.66116768839241513</v>
      </c>
      <c r="AR162" s="36">
        <f>(AF162- AVERAGE(AF$41:AF162))/_xlfn.STDEV.S(AF$41:AF162)</f>
        <v>-0.10981568408943276</v>
      </c>
      <c r="AS162" s="36">
        <f>(AG162- AVERAGE(AG$41:AG162))/_xlfn.STDEV.S(AG$41:AG162)</f>
        <v>-0.31225688531515933</v>
      </c>
      <c r="AT162" s="36">
        <f>(AH162- AVERAGE(AH$41:AH162))/_xlfn.STDEV.S(AH$41:AH162)</f>
        <v>1.7359906517413803</v>
      </c>
      <c r="AU162" s="36">
        <f>(AI162- AVERAGE(AI$41:AI162))/_xlfn.STDEV.S(AI$41:AI162)</f>
        <v>1.3020134547768862</v>
      </c>
      <c r="AV162" s="36"/>
      <c r="AW162" s="36">
        <f t="shared" si="324"/>
        <v>0.15706263458069902</v>
      </c>
      <c r="AX162" s="36">
        <f t="shared" si="325"/>
        <v>0.54238696950927934</v>
      </c>
      <c r="AY162" s="36">
        <f t="shared" si="326"/>
        <v>0.75667312934542996</v>
      </c>
      <c r="AZ162" s="36">
        <f t="shared" si="327"/>
        <v>1.0936369709279541</v>
      </c>
      <c r="BA162" s="36">
        <f t="shared" si="328"/>
        <v>-0.90698173237781055</v>
      </c>
      <c r="BB162" s="36">
        <f t="shared" si="329"/>
        <v>-0.66116768839241513</v>
      </c>
      <c r="BC162" s="36">
        <f t="shared" si="330"/>
        <v>-0.10981568408943276</v>
      </c>
      <c r="BD162" s="36">
        <f t="shared" si="331"/>
        <v>-0.31225688531515933</v>
      </c>
      <c r="BE162" s="36">
        <f t="shared" si="332"/>
        <v>1.7359906517413803</v>
      </c>
      <c r="BF162" s="36">
        <f t="shared" si="333"/>
        <v>1.3020134547768862</v>
      </c>
      <c r="BG162" s="36"/>
      <c r="BH162" s="41">
        <f t="shared" si="334"/>
        <v>0.34972480204498918</v>
      </c>
      <c r="BI162" s="41">
        <f t="shared" si="335"/>
        <v>0.34972480204498918</v>
      </c>
      <c r="BJ162" s="41">
        <f>IF(COUNT(BI$76:BI161)&lt;60,"",MEDIAN(BI$76:BI161))</f>
        <v>0.35382721124009675</v>
      </c>
      <c r="BK162" s="41">
        <f t="shared" si="336"/>
        <v>0</v>
      </c>
      <c r="BL162" s="41">
        <f t="shared" si="337"/>
        <v>0</v>
      </c>
      <c r="BM162" s="41">
        <f t="shared" si="365"/>
        <v>8.1703098418490119E-2</v>
      </c>
      <c r="BN162" s="41">
        <f t="shared" si="310"/>
        <v>1</v>
      </c>
      <c r="BO162" s="32">
        <f>+_xlfn.XLOOKUP(B162,Indice!B:B,Indice!AI:AI,"NOOOOOO",-1)</f>
        <v>0.40569217915127853</v>
      </c>
      <c r="BP162" s="32">
        <f t="shared" si="338"/>
        <v>-0.9021605863741361</v>
      </c>
      <c r="BQ162" s="57">
        <f t="shared" si="342"/>
        <v>9.2691555807830284E-2</v>
      </c>
      <c r="BR162" s="56">
        <f t="shared" si="311"/>
        <v>9.2691555807830284E-2</v>
      </c>
      <c r="BS162" s="59">
        <f t="shared" si="314"/>
        <v>9.2691555807830284E-2</v>
      </c>
      <c r="BT162" s="32">
        <f t="shared" si="315"/>
        <v>200.09526171612933</v>
      </c>
      <c r="BU162" s="32">
        <f t="shared" si="316"/>
        <v>71.917188437559275</v>
      </c>
      <c r="BW162" s="62"/>
      <c r="BX162" s="59"/>
    </row>
    <row r="163" spans="1:76">
      <c r="A163" s="32">
        <f t="shared" si="299"/>
        <v>2017</v>
      </c>
      <c r="B163" s="42">
        <v>42855</v>
      </c>
      <c r="C163" s="38">
        <v>4867</v>
      </c>
      <c r="D163" s="35">
        <f t="shared" si="348"/>
        <v>2.6793248945147674</v>
      </c>
      <c r="E163" s="38">
        <v>4973</v>
      </c>
      <c r="F163" s="35">
        <v>589.42999999999995</v>
      </c>
      <c r="G163" s="39">
        <f t="shared" si="343"/>
        <v>0.19665100181531309</v>
      </c>
      <c r="H163" s="32">
        <v>-0.7</v>
      </c>
      <c r="I163" s="32">
        <v>2.4</v>
      </c>
      <c r="J163" s="52">
        <v>26.114567553596469</v>
      </c>
      <c r="K163" s="32">
        <v>453.85300000000001</v>
      </c>
      <c r="L163" s="32">
        <f t="shared" si="321"/>
        <v>-12.880909556834819</v>
      </c>
      <c r="M163" s="32">
        <v>83.418000000000006</v>
      </c>
      <c r="N163" s="32">
        <f t="shared" ref="N163" si="388">(M163/M151-1)*100</f>
        <v>-12.851158077288716</v>
      </c>
      <c r="O163" s="32">
        <v>527772</v>
      </c>
      <c r="P163" s="32">
        <f t="shared" ref="P163" si="389">(O163/O151-1)*100</f>
        <v>3.0613460393091207</v>
      </c>
      <c r="Q163" s="32">
        <f>+'crack spread y Brent_WTI'!D367*100</f>
        <v>-17.868202314336934</v>
      </c>
      <c r="R163" s="32">
        <v>0.6</v>
      </c>
      <c r="S163" s="32">
        <f t="shared" si="341"/>
        <v>-9.3333333333333407E-2</v>
      </c>
      <c r="T163" s="32">
        <v>3.2759999999999998</v>
      </c>
      <c r="U163" s="32">
        <f t="shared" si="383"/>
        <v>50.413223140495859</v>
      </c>
      <c r="V163" s="32">
        <v>51.73</v>
      </c>
      <c r="W163" s="32">
        <f t="shared" si="383"/>
        <v>7.4797423644296535</v>
      </c>
      <c r="X163" s="43">
        <v>17.510000000000002</v>
      </c>
      <c r="Z163" s="36">
        <f t="shared" si="229"/>
        <v>0.1241691645265656</v>
      </c>
      <c r="AA163" s="36">
        <f t="shared" si="230"/>
        <v>-0.10666666666666655</v>
      </c>
      <c r="AB163" s="36">
        <f t="shared" si="231"/>
        <v>2.1933333333333334</v>
      </c>
      <c r="AC163" s="36">
        <f t="shared" si="368"/>
        <v>7.0204976352424353</v>
      </c>
      <c r="AD163" s="36">
        <f t="shared" si="232"/>
        <v>-8.7058869289208616</v>
      </c>
      <c r="AE163" s="35">
        <f>+AVERAGE(N161:N163)*AVERAGE($G$15:G163)</f>
        <v>-4.4045842737589789</v>
      </c>
      <c r="AF163" s="35">
        <f t="shared" si="233"/>
        <v>-5.4129023683154207</v>
      </c>
      <c r="AG163" s="35">
        <f t="shared" si="234"/>
        <v>-7.4128985573637598</v>
      </c>
      <c r="AH163" s="35">
        <f t="shared" si="237"/>
        <v>58.459605585876915</v>
      </c>
      <c r="AI163" s="35">
        <f t="shared" si="238"/>
        <v>31.811429272991706</v>
      </c>
      <c r="AJ163" s="35"/>
      <c r="AL163" s="55">
        <f>(Z163- AVERAGE(Z$41:Z163))/_xlfn.STDEV.S(Z$41:Z163)</f>
        <v>1.3112160679866898E-2</v>
      </c>
      <c r="AM163" s="55">
        <f>(AA163- AVERAGE(AA$41:AA163))/_xlfn.STDEV.S(AA$41:AA163)</f>
        <v>0.39870848225439742</v>
      </c>
      <c r="AN163" s="55">
        <f>(AB163- AVERAGE(AB$41:AB163))/_xlfn.STDEV.S(AB$41:AB163)</f>
        <v>0.65764523778232775</v>
      </c>
      <c r="AO163" s="55">
        <f>(AC163- AVERAGE(AC$41:AC163))/_xlfn.STDEV.S(AC$41:AC163)</f>
        <v>1.0119848749790323</v>
      </c>
      <c r="AP163" s="55">
        <f>(AD163- AVERAGE(AD$41:AD163))/_xlfn.STDEV.S(AD$41:AD163)</f>
        <v>-1.5129297091497742</v>
      </c>
      <c r="AQ163" s="55">
        <f>(AE163- AVERAGE(AE$41:AE163))/_xlfn.STDEV.S(AE$41:AE163)</f>
        <v>-0.84180087410802862</v>
      </c>
      <c r="AR163" s="36">
        <f>(AF163- AVERAGE(AF$41:AF163))/_xlfn.STDEV.S(AF$41:AF163)</f>
        <v>-4.722561732530197E-2</v>
      </c>
      <c r="AS163" s="36">
        <f>(AG163- AVERAGE(AG$41:AG163))/_xlfn.STDEV.S(AG$41:AG163)</f>
        <v>-0.4218234149218642</v>
      </c>
      <c r="AT163" s="36">
        <f>(AH163- AVERAGE(AH$41:AH163))/_xlfn.STDEV.S(AH$41:AH163)</f>
        <v>1.8546679108758515</v>
      </c>
      <c r="AU163" s="36">
        <f>(AI163- AVERAGE(AI$41:AI163))/_xlfn.STDEV.S(AI$41:AI163)</f>
        <v>0.79575529651510934</v>
      </c>
      <c r="AV163" s="36"/>
      <c r="AW163" s="36">
        <f t="shared" si="324"/>
        <v>1.3112160679866898E-2</v>
      </c>
      <c r="AX163" s="36">
        <f t="shared" si="325"/>
        <v>0.39870848225439742</v>
      </c>
      <c r="AY163" s="36">
        <f t="shared" si="326"/>
        <v>0.65764523778232775</v>
      </c>
      <c r="AZ163" s="36">
        <f t="shared" si="327"/>
        <v>1.0119848749790323</v>
      </c>
      <c r="BA163" s="36">
        <f t="shared" si="328"/>
        <v>-1.5129297091497742</v>
      </c>
      <c r="BB163" s="36">
        <f t="shared" si="329"/>
        <v>-0.84180087410802862</v>
      </c>
      <c r="BC163" s="36">
        <f t="shared" si="330"/>
        <v>-4.722561732530197E-2</v>
      </c>
      <c r="BD163" s="36">
        <f t="shared" si="331"/>
        <v>-0.4218234149218642</v>
      </c>
      <c r="BE163" s="36">
        <f t="shared" si="332"/>
        <v>1.8546679108758515</v>
      </c>
      <c r="BF163" s="36">
        <f t="shared" si="333"/>
        <v>0.79575529651510934</v>
      </c>
      <c r="BG163" s="36"/>
      <c r="BH163" s="41">
        <f t="shared" si="334"/>
        <v>0.20591032146713215</v>
      </c>
      <c r="BI163" s="41">
        <f t="shared" si="335"/>
        <v>0.20591032146713215</v>
      </c>
      <c r="BJ163" s="41">
        <f>IF(COUNT(BI$76:BI162)&lt;60,"",MEDIAN(BI$76:BI162))</f>
        <v>0.35180898744582129</v>
      </c>
      <c r="BK163" s="41">
        <f t="shared" si="336"/>
        <v>0</v>
      </c>
      <c r="BL163" s="41">
        <f t="shared" si="337"/>
        <v>0</v>
      </c>
      <c r="BM163" s="41">
        <f t="shared" si="365"/>
        <v>8.1703098418490119E-2</v>
      </c>
      <c r="BN163" s="41">
        <f t="shared" si="310"/>
        <v>1</v>
      </c>
      <c r="BO163" s="32">
        <f>+_xlfn.XLOOKUP(B163,Indice!B:B,Indice!AI:AI,"NOOOOOO",-1)</f>
        <v>0.41311221766180556</v>
      </c>
      <c r="BP163" s="32">
        <f t="shared" si="338"/>
        <v>-0.88403600946168148</v>
      </c>
      <c r="BQ163" s="57">
        <f t="shared" si="342"/>
        <v>1.8124576912454615E-2</v>
      </c>
      <c r="BR163" s="56">
        <f t="shared" si="311"/>
        <v>1.8124576912454615E-2</v>
      </c>
      <c r="BS163" s="59">
        <f t="shared" si="314"/>
        <v>1.8124576912454615E-2</v>
      </c>
      <c r="BT163" s="32">
        <f t="shared" si="315"/>
        <v>203.72190367692102</v>
      </c>
      <c r="BU163" s="32">
        <f t="shared" si="316"/>
        <v>73.220657050723304</v>
      </c>
      <c r="BW163" s="62"/>
      <c r="BX163" s="59"/>
    </row>
    <row r="164" spans="1:76">
      <c r="A164" s="32">
        <f t="shared" si="299"/>
        <v>2017</v>
      </c>
      <c r="B164" s="42">
        <v>42886</v>
      </c>
      <c r="C164" s="38">
        <v>5493</v>
      </c>
      <c r="D164" s="35">
        <f t="shared" si="348"/>
        <v>2.0434701839123104</v>
      </c>
      <c r="E164" s="38">
        <v>6064</v>
      </c>
      <c r="F164" s="35">
        <v>589.42999999999995</v>
      </c>
      <c r="G164" s="39">
        <f t="shared" si="343"/>
        <v>0.1988565224029995</v>
      </c>
      <c r="H164" s="32">
        <v>2.4</v>
      </c>
      <c r="I164" s="32">
        <v>3.7</v>
      </c>
      <c r="J164" s="52">
        <v>22.487646701377304</v>
      </c>
      <c r="K164" s="32">
        <v>469.77800000000002</v>
      </c>
      <c r="L164" s="32">
        <f t="shared" si="321"/>
        <v>-5.8813865615245593</v>
      </c>
      <c r="M164" s="32">
        <v>86.212000000000003</v>
      </c>
      <c r="N164" s="32">
        <f t="shared" ref="N164" si="390">(M164/M152-1)*100</f>
        <v>-2.1152426908884414</v>
      </c>
      <c r="O164" s="32">
        <v>509912</v>
      </c>
      <c r="P164" s="32">
        <f t="shared" ref="P164" si="391">(O164/O152-1)*100</f>
        <v>1.1318808817841974</v>
      </c>
      <c r="Q164" s="32">
        <f>+'crack spread y Brent_WTI'!D368*100</f>
        <v>3.5104197240974466</v>
      </c>
      <c r="R164" s="32">
        <v>0.6</v>
      </c>
      <c r="S164" s="32">
        <f t="shared" si="341"/>
        <v>-0.11000000000000006</v>
      </c>
      <c r="T164" s="32">
        <v>3.0710000000000002</v>
      </c>
      <c r="U164" s="32">
        <f t="shared" si="383"/>
        <v>34.222027972027981</v>
      </c>
      <c r="V164" s="32">
        <v>50.31</v>
      </c>
      <c r="W164" s="32">
        <f t="shared" si="383"/>
        <v>1.247735962970431</v>
      </c>
      <c r="X164" s="43">
        <v>17</v>
      </c>
      <c r="Z164" s="36">
        <f t="shared" si="229"/>
        <v>2.7699922371805861</v>
      </c>
      <c r="AA164" s="36">
        <f t="shared" si="230"/>
        <v>1.1100000000000001</v>
      </c>
      <c r="AB164" s="36">
        <f t="shared" si="231"/>
        <v>3.1433333333333335</v>
      </c>
      <c r="AC164" s="36">
        <f t="shared" si="368"/>
        <v>5.4642035265190145</v>
      </c>
      <c r="AD164" s="36">
        <f t="shared" si="232"/>
        <v>-8.5715112504107669</v>
      </c>
      <c r="AE164" s="35">
        <f>+AVERAGE(N162:N164)*AVERAGE($G$15:G164)</f>
        <v>-2.885334527864841</v>
      </c>
      <c r="AF164" s="35">
        <f t="shared" si="233"/>
        <v>-3.496855210683762</v>
      </c>
      <c r="AG164" s="35">
        <f t="shared" si="234"/>
        <v>-4.1411100507299787</v>
      </c>
      <c r="AH164" s="35">
        <f t="shared" si="237"/>
        <v>49.157811286274324</v>
      </c>
      <c r="AI164" s="35">
        <f t="shared" si="238"/>
        <v>14.045523078830328</v>
      </c>
      <c r="AJ164" s="35"/>
      <c r="AL164" s="55">
        <f>(Z164- AVERAGE(Z$41:Z164))/_xlfn.STDEV.S(Z$41:Z164)</f>
        <v>0.15883753738566514</v>
      </c>
      <c r="AM164" s="55">
        <f>(AA164- AVERAGE(AA$41:AA164))/_xlfn.STDEV.S(AA$41:AA164)</f>
        <v>0.63664319952121118</v>
      </c>
      <c r="AN164" s="55">
        <f>(AB164- AVERAGE(AB$41:AB164))/_xlfn.STDEV.S(AB$41:AB164)</f>
        <v>0.90980919197329657</v>
      </c>
      <c r="AO164" s="55">
        <f>(AC164- AVERAGE(AC$41:AC164))/_xlfn.STDEV.S(AC$41:AC164)</f>
        <v>0.82838977376544798</v>
      </c>
      <c r="AP164" s="55">
        <f>(AD164- AVERAGE(AD$41:AD164))/_xlfn.STDEV.S(AD$41:AD164)</f>
        <v>-1.461318900682135</v>
      </c>
      <c r="AQ164" s="55">
        <f>(AE164- AVERAGE(AE$41:AE164))/_xlfn.STDEV.S(AE$41:AE164)</f>
        <v>-0.39041369060661496</v>
      </c>
      <c r="AR164" s="36">
        <f>(AF164- AVERAGE(AF$41:AF164))/_xlfn.STDEV.S(AF$41:AF164)</f>
        <v>0.14105147006347943</v>
      </c>
      <c r="AS164" s="36">
        <f>(AG164- AVERAGE(AG$41:AG164))/_xlfn.STDEV.S(AG$41:AG164)</f>
        <v>-0.36429571772371555</v>
      </c>
      <c r="AT164" s="36">
        <f>(AH164- AVERAGE(AH$41:AH164))/_xlfn.STDEV.S(AH$41:AH164)</f>
        <v>1.546504188307297</v>
      </c>
      <c r="AU164" s="36">
        <f>(AI164- AVERAGE(AI$41:AI164))/_xlfn.STDEV.S(AI$41:AI164)</f>
        <v>0.28860548311887563</v>
      </c>
      <c r="AV164" s="36"/>
      <c r="AW164" s="36">
        <f t="shared" si="324"/>
        <v>0.15883753738566514</v>
      </c>
      <c r="AX164" s="36">
        <f t="shared" si="325"/>
        <v>0.63664319952121118</v>
      </c>
      <c r="AY164" s="36">
        <f t="shared" si="326"/>
        <v>0.90980919197329657</v>
      </c>
      <c r="AZ164" s="36">
        <f t="shared" si="327"/>
        <v>0.82838977376544798</v>
      </c>
      <c r="BA164" s="36">
        <f t="shared" si="328"/>
        <v>-1.461318900682135</v>
      </c>
      <c r="BB164" s="36">
        <f t="shared" si="329"/>
        <v>-0.39041369060661496</v>
      </c>
      <c r="BC164" s="36">
        <f t="shared" si="330"/>
        <v>0.14105147006347943</v>
      </c>
      <c r="BD164" s="36">
        <f t="shared" si="331"/>
        <v>-0.36429571772371555</v>
      </c>
      <c r="BE164" s="36">
        <f t="shared" si="332"/>
        <v>1.546504188307297</v>
      </c>
      <c r="BF164" s="36">
        <f t="shared" si="333"/>
        <v>0.28860548311887563</v>
      </c>
      <c r="BG164" s="36"/>
      <c r="BH164" s="41">
        <f t="shared" si="334"/>
        <v>0.22372151025227038</v>
      </c>
      <c r="BI164" s="41">
        <f t="shared" si="335"/>
        <v>0.22372151025227038</v>
      </c>
      <c r="BJ164" s="41">
        <f>IF(COUNT(BI$76:BI163)&lt;60,"",MEDIAN(BI$76:BI163))</f>
        <v>0.35076689474540523</v>
      </c>
      <c r="BK164" s="41">
        <f t="shared" si="336"/>
        <v>0</v>
      </c>
      <c r="BL164" s="41">
        <f t="shared" si="337"/>
        <v>0</v>
      </c>
      <c r="BM164" s="41">
        <f t="shared" si="365"/>
        <v>8.1703098418490119E-2</v>
      </c>
      <c r="BN164" s="41">
        <f t="shared" si="310"/>
        <v>1</v>
      </c>
      <c r="BO164" s="32">
        <f>+_xlfn.XLOOKUP(B164,Indice!B:B,Indice!AI:AI,"NOOOOOO",-1)</f>
        <v>0.41584762955580046</v>
      </c>
      <c r="BP164" s="32">
        <f t="shared" si="338"/>
        <v>-0.87743636092223343</v>
      </c>
      <c r="BQ164" s="57">
        <f t="shared" si="342"/>
        <v>6.5996485394480553E-3</v>
      </c>
      <c r="BR164" s="56">
        <f t="shared" si="311"/>
        <v>6.5996485394480553E-3</v>
      </c>
      <c r="BS164" s="59">
        <f t="shared" si="314"/>
        <v>6.5996485394480553E-3</v>
      </c>
      <c r="BT164" s="32">
        <f t="shared" si="315"/>
        <v>205.06639664097597</v>
      </c>
      <c r="BU164" s="32">
        <f t="shared" si="316"/>
        <v>73.70388765308553</v>
      </c>
      <c r="BW164" s="62"/>
      <c r="BX164" s="59"/>
    </row>
    <row r="165" spans="1:76">
      <c r="A165" s="32">
        <f t="shared" si="299"/>
        <v>2017</v>
      </c>
      <c r="B165" s="42">
        <v>42916</v>
      </c>
      <c r="C165" s="38">
        <v>5158</v>
      </c>
      <c r="D165" s="35">
        <f t="shared" si="348"/>
        <v>-2.7709707822808682</v>
      </c>
      <c r="E165" s="38">
        <v>5898</v>
      </c>
      <c r="F165" s="35">
        <v>671.52</v>
      </c>
      <c r="G165" s="39">
        <f t="shared" si="343"/>
        <v>0.17559715272813914</v>
      </c>
      <c r="H165" s="32">
        <v>5.2</v>
      </c>
      <c r="I165" s="32">
        <v>3.4</v>
      </c>
      <c r="J165" s="52">
        <v>20.050432875827166</v>
      </c>
      <c r="K165" s="32">
        <v>461.52100000000002</v>
      </c>
      <c r="L165" s="32">
        <f t="shared" si="321"/>
        <v>-7.7951967778734481</v>
      </c>
      <c r="M165" s="32">
        <v>87.929000000000002</v>
      </c>
      <c r="N165" s="32">
        <f t="shared" ref="N165" si="392">(M165/M153-1)*100</f>
        <v>-7.6977178728139251</v>
      </c>
      <c r="O165" s="32">
        <v>502914</v>
      </c>
      <c r="P165" s="32">
        <f t="shared" ref="P165" si="393">(O165/O153-1)*100</f>
        <v>1.406014021829205</v>
      </c>
      <c r="Q165" s="32">
        <f>+'crack spread y Brent_WTI'!D369*100</f>
        <v>17.590046741820188</v>
      </c>
      <c r="R165" s="32">
        <v>2.2999999999999998</v>
      </c>
      <c r="S165" s="32">
        <f t="shared" si="341"/>
        <v>4.999999999999975E-3</v>
      </c>
      <c r="T165" s="32">
        <v>3.0350000000000001</v>
      </c>
      <c r="U165" s="32">
        <f t="shared" si="383"/>
        <v>3.7961696306429538</v>
      </c>
      <c r="V165" s="32">
        <v>47.92</v>
      </c>
      <c r="W165" s="32">
        <f t="shared" si="383"/>
        <v>-3.5426731078904927</v>
      </c>
      <c r="X165" s="43">
        <v>17</v>
      </c>
      <c r="Z165" s="36">
        <f t="shared" si="229"/>
        <v>0.64560809871540314</v>
      </c>
      <c r="AA165" s="36">
        <f t="shared" si="230"/>
        <v>2.2950000000000004</v>
      </c>
      <c r="AB165" s="36">
        <f t="shared" si="231"/>
        <v>3.1616666666666666</v>
      </c>
      <c r="AC165" s="36">
        <f t="shared" si="368"/>
        <v>3.3272926333439052</v>
      </c>
      <c r="AD165" s="36">
        <f t="shared" si="232"/>
        <v>-8.8524976320776094</v>
      </c>
      <c r="AE165" s="35">
        <f>+AVERAGE(N163:N165)*AVERAGE($G$15:G165)</f>
        <v>-2.0912074089897952</v>
      </c>
      <c r="AF165" s="35">
        <f t="shared" si="233"/>
        <v>-1.8664136476408411</v>
      </c>
      <c r="AG165" s="35">
        <f t="shared" si="234"/>
        <v>1.0774213838602336</v>
      </c>
      <c r="AH165" s="35">
        <f t="shared" si="237"/>
        <v>29.477140247722261</v>
      </c>
      <c r="AI165" s="35">
        <f t="shared" si="238"/>
        <v>1.7282684065031975</v>
      </c>
      <c r="AJ165" s="35"/>
      <c r="AL165" s="55">
        <f>(Z165- AVERAGE(Z$41:Z165))/_xlfn.STDEV.S(Z$41:Z165)</f>
        <v>4.0674204656001418E-2</v>
      </c>
      <c r="AM165" s="55">
        <f>(AA165- AVERAGE(AA$41:AA165))/_xlfn.STDEV.S(AA$41:AA165)</f>
        <v>0.86636218445928448</v>
      </c>
      <c r="AN165" s="55">
        <f>(AB165- AVERAGE(AB$41:AB165))/_xlfn.STDEV.S(AB$41:AB165)</f>
        <v>0.90811322078706513</v>
      </c>
      <c r="AO165" s="55">
        <f>(AC165- AVERAGE(AC$41:AC165))/_xlfn.STDEV.S(AC$41:AC165)</f>
        <v>0.58067471895914202</v>
      </c>
      <c r="AP165" s="55">
        <f>(AD165- AVERAGE(AD$41:AD165))/_xlfn.STDEV.S(AD$41:AD165)</f>
        <v>-1.509165168434957</v>
      </c>
      <c r="AQ165" s="55">
        <f>(AE165- AVERAGE(AE$41:AE165))/_xlfn.STDEV.S(AE$41:AE165)</f>
        <v>-0.15397510206172055</v>
      </c>
      <c r="AR165" s="36">
        <f>(AF165- AVERAGE(AF$41:AF165))/_xlfn.STDEV.S(AF$41:AF165)</f>
        <v>0.30108766266189652</v>
      </c>
      <c r="AS165" s="36">
        <f>(AG165- AVERAGE(AG$41:AG165))/_xlfn.STDEV.S(AG$41:AG165)</f>
        <v>-0.27370207420610254</v>
      </c>
      <c r="AT165" s="36">
        <f>(AH165- AVERAGE(AH$41:AH165))/_xlfn.STDEV.S(AH$41:AH165)</f>
        <v>0.93674437600396199</v>
      </c>
      <c r="AU165" s="36">
        <f>(AI165- AVERAGE(AI$41:AI165))/_xlfn.STDEV.S(AI$41:AI165)</f>
        <v>-6.3193128089082687E-2</v>
      </c>
      <c r="AV165" s="36"/>
      <c r="AW165" s="36">
        <f t="shared" si="324"/>
        <v>4.0674204656001418E-2</v>
      </c>
      <c r="AX165" s="36">
        <f t="shared" si="325"/>
        <v>0.86636218445928448</v>
      </c>
      <c r="AY165" s="36">
        <f t="shared" si="326"/>
        <v>0.90811322078706513</v>
      </c>
      <c r="AZ165" s="36">
        <f t="shared" si="327"/>
        <v>0.58067471895914202</v>
      </c>
      <c r="BA165" s="36">
        <f t="shared" si="328"/>
        <v>-1.509165168434957</v>
      </c>
      <c r="BB165" s="36">
        <f t="shared" si="329"/>
        <v>-0.15397510206172055</v>
      </c>
      <c r="BC165" s="36">
        <f t="shared" si="330"/>
        <v>0.30108766266189652</v>
      </c>
      <c r="BD165" s="36">
        <f t="shared" si="331"/>
        <v>-0.27370207420610254</v>
      </c>
      <c r="BE165" s="36">
        <f t="shared" si="332"/>
        <v>0.93674437600396199</v>
      </c>
      <c r="BF165" s="36">
        <f t="shared" si="333"/>
        <v>-6.3193128089082687E-2</v>
      </c>
      <c r="BG165" s="36"/>
      <c r="BH165" s="41">
        <f t="shared" si="334"/>
        <v>0.17088093365894896</v>
      </c>
      <c r="BI165" s="41">
        <f t="shared" si="335"/>
        <v>0.17088093365894896</v>
      </c>
      <c r="BJ165" s="41">
        <f>IF(COUNT(BI$76:BI164)&lt;60,"",MEDIAN(BI$76:BI164))</f>
        <v>0.34972480204498918</v>
      </c>
      <c r="BK165" s="41">
        <f t="shared" si="336"/>
        <v>0</v>
      </c>
      <c r="BL165" s="41">
        <f t="shared" si="337"/>
        <v>0</v>
      </c>
      <c r="BM165" s="41">
        <f t="shared" si="365"/>
        <v>0.11769084343605091</v>
      </c>
      <c r="BN165" s="41">
        <f t="shared" si="310"/>
        <v>1</v>
      </c>
      <c r="BO165" s="32">
        <f>+_xlfn.XLOOKUP(B165,Indice!B:B,Indice!AI:AI,"NOOOOOO",-1)</f>
        <v>0.40091923695767506</v>
      </c>
      <c r="BP165" s="32">
        <f t="shared" si="338"/>
        <v>-0.91399527605566977</v>
      </c>
      <c r="BQ165" s="57">
        <f t="shared" si="342"/>
        <v>-3.6558915133436343E-2</v>
      </c>
      <c r="BR165" s="56">
        <f t="shared" si="311"/>
        <v>-3.6558915133436343E-2</v>
      </c>
      <c r="BS165" s="59">
        <f t="shared" si="314"/>
        <v>-3.6558915133436343E-2</v>
      </c>
      <c r="BT165" s="32">
        <f t="shared" si="315"/>
        <v>197.56939164945894</v>
      </c>
      <c r="BU165" s="32">
        <f t="shared" si="316"/>
        <v>71.009353479372052</v>
      </c>
      <c r="BW165" s="62"/>
      <c r="BX165" s="59"/>
    </row>
    <row r="166" spans="1:76">
      <c r="A166" s="32">
        <f t="shared" si="299"/>
        <v>2017</v>
      </c>
      <c r="B166" s="42">
        <v>42947</v>
      </c>
      <c r="C166" s="38">
        <v>5304</v>
      </c>
      <c r="D166" s="35">
        <f t="shared" si="348"/>
        <v>6.0375849660135872</v>
      </c>
      <c r="E166" s="38">
        <v>6043</v>
      </c>
      <c r="F166" s="35">
        <v>671.52</v>
      </c>
      <c r="G166" s="39">
        <f t="shared" si="343"/>
        <v>0.17802001429592565</v>
      </c>
      <c r="H166" s="32">
        <v>4.2</v>
      </c>
      <c r="I166" s="32">
        <v>3.5</v>
      </c>
      <c r="J166" s="52">
        <v>19.646925006985246</v>
      </c>
      <c r="K166" s="32">
        <v>473.38099999999997</v>
      </c>
      <c r="L166" s="32">
        <f t="shared" si="321"/>
        <v>-7.4773570375929914</v>
      </c>
      <c r="M166" s="32">
        <v>94.525000000000006</v>
      </c>
      <c r="N166" s="32">
        <f t="shared" ref="N166" si="394">(M166/M154-1)*100</f>
        <v>1.0433035093907916</v>
      </c>
      <c r="O166" s="32">
        <v>481888</v>
      </c>
      <c r="P166" s="32">
        <f t="shared" ref="P166" si="395">(O166/O154-1)*100</f>
        <v>-2.0381611419882373</v>
      </c>
      <c r="Q166" s="32">
        <f>+'crack spread y Brent_WTI'!D370*100</f>
        <v>47.406213364595537</v>
      </c>
      <c r="R166" s="32">
        <v>2.2999999999999998</v>
      </c>
      <c r="S166" s="32">
        <f t="shared" si="341"/>
        <v>0.12000000000000009</v>
      </c>
      <c r="T166" s="32">
        <v>2.794</v>
      </c>
      <c r="U166" s="32">
        <f t="shared" si="383"/>
        <v>-2.8511821974965157</v>
      </c>
      <c r="V166" s="32">
        <v>52.65</v>
      </c>
      <c r="W166" s="32">
        <f t="shared" si="383"/>
        <v>23.999057936881773</v>
      </c>
      <c r="X166" s="43">
        <v>17.100000000000001</v>
      </c>
      <c r="Z166" s="36">
        <f t="shared" si="229"/>
        <v>1.6500281225483429</v>
      </c>
      <c r="AA166" s="36">
        <f t="shared" si="230"/>
        <v>3.8133333333333335</v>
      </c>
      <c r="AB166" s="36">
        <f t="shared" si="231"/>
        <v>3.4133333333333331</v>
      </c>
      <c r="AC166" s="36">
        <f t="shared" si="368"/>
        <v>1.346906289968004</v>
      </c>
      <c r="AD166" s="36">
        <f t="shared" si="232"/>
        <v>-7.0513134589969999</v>
      </c>
      <c r="AE166" s="35">
        <f>+AVERAGE(N164:N166)*AVERAGE($G$15:G166)</f>
        <v>-0.80727219824657248</v>
      </c>
      <c r="AF166" s="35">
        <f t="shared" si="233"/>
        <v>-0.16657792054172171</v>
      </c>
      <c r="AG166" s="35">
        <f t="shared" si="234"/>
        <v>22.835559943504393</v>
      </c>
      <c r="AH166" s="35">
        <f t="shared" si="237"/>
        <v>11.722338468391476</v>
      </c>
      <c r="AI166" s="35">
        <f t="shared" si="238"/>
        <v>7.2347069306539034</v>
      </c>
      <c r="AJ166" s="35"/>
      <c r="AL166" s="55">
        <f>(Z166- AVERAGE(Z$41:Z166))/_xlfn.STDEV.S(Z$41:Z166)</f>
        <v>9.6306538722871649E-2</v>
      </c>
      <c r="AM166" s="55">
        <f>(AA166- AVERAGE(AA$41:AA166))/_xlfn.STDEV.S(AA$41:AA166)</f>
        <v>1.1579239942750088</v>
      </c>
      <c r="AN166" s="55">
        <f>(AB166- AVERAGE(AB$41:AB166))/_xlfn.STDEV.S(AB$41:AB166)</f>
        <v>0.96925773035292084</v>
      </c>
      <c r="AO166" s="55">
        <f>(AC166- AVERAGE(AC$41:AC166))/_xlfn.STDEV.S(AC$41:AC166)</f>
        <v>0.35181732653132147</v>
      </c>
      <c r="AP166" s="55">
        <f>(AD166- AVERAGE(AD$41:AD166))/_xlfn.STDEV.S(AD$41:AD166)</f>
        <v>-1.0658093080190776</v>
      </c>
      <c r="AQ166" s="55">
        <f>(AE166- AVERAGE(AE$41:AE166))/_xlfn.STDEV.S(AE$41:AE166)</f>
        <v>0.2278378921869606</v>
      </c>
      <c r="AR166" s="36">
        <f>(AF166- AVERAGE(AF$41:AF166))/_xlfn.STDEV.S(AF$41:AF166)</f>
        <v>0.46765811264957668</v>
      </c>
      <c r="AS166" s="36">
        <f>(AG166- AVERAGE(AG$41:AG166))/_xlfn.STDEV.S(AG$41:AG166)</f>
        <v>0.10011285529449272</v>
      </c>
      <c r="AT166" s="36">
        <f>(AH166- AVERAGE(AH$41:AH166))/_xlfn.STDEV.S(AH$41:AH166)</f>
        <v>0.39102311944055701</v>
      </c>
      <c r="AU166" s="36">
        <f>(AI166- AVERAGE(AI$41:AI166))/_xlfn.STDEV.S(AI$41:AI166)</f>
        <v>9.4450435355646456E-2</v>
      </c>
      <c r="AV166" s="36"/>
      <c r="AW166" s="36">
        <f t="shared" si="324"/>
        <v>9.6306538722871649E-2</v>
      </c>
      <c r="AX166" s="36">
        <f t="shared" si="325"/>
        <v>1.1579239942750088</v>
      </c>
      <c r="AY166" s="36">
        <f t="shared" si="326"/>
        <v>0.96925773035292084</v>
      </c>
      <c r="AZ166" s="36">
        <f t="shared" si="327"/>
        <v>0.35181732653132147</v>
      </c>
      <c r="BA166" s="36">
        <f t="shared" si="328"/>
        <v>-1.0658093080190776</v>
      </c>
      <c r="BB166" s="36">
        <f t="shared" si="329"/>
        <v>0.2278378921869606</v>
      </c>
      <c r="BC166" s="36">
        <f t="shared" si="330"/>
        <v>0.46765811264957668</v>
      </c>
      <c r="BD166" s="36">
        <f t="shared" si="331"/>
        <v>0.10011285529449272</v>
      </c>
      <c r="BE166" s="36">
        <f t="shared" si="332"/>
        <v>0.39102311944055701</v>
      </c>
      <c r="BF166" s="36">
        <f t="shared" si="333"/>
        <v>9.4450435355646456E-2</v>
      </c>
      <c r="BG166" s="36"/>
      <c r="BH166" s="41">
        <f t="shared" si="334"/>
        <v>0.28982760935914104</v>
      </c>
      <c r="BI166" s="41">
        <f t="shared" si="335"/>
        <v>0.28982760935914104</v>
      </c>
      <c r="BJ166" s="41">
        <f>IF(COUNT(BI$76:BI165)&lt;60,"",MEDIAN(BI$76:BI165))</f>
        <v>0.33116032804176154</v>
      </c>
      <c r="BK166" s="41">
        <f t="shared" si="336"/>
        <v>0</v>
      </c>
      <c r="BL166" s="41">
        <f t="shared" si="337"/>
        <v>0</v>
      </c>
      <c r="BM166" s="41">
        <f t="shared" si="365"/>
        <v>0.16052717558044652</v>
      </c>
      <c r="BN166" s="41">
        <f t="shared" si="310"/>
        <v>1</v>
      </c>
      <c r="BO166" s="32">
        <f>+_xlfn.XLOOKUP(B166,Indice!B:B,Indice!AI:AI,"NOOOOOO",-1)</f>
        <v>0.40436561410055427</v>
      </c>
      <c r="BP166" s="32">
        <f t="shared" si="338"/>
        <v>-0.90543582487596719</v>
      </c>
      <c r="BQ166" s="57">
        <f t="shared" si="342"/>
        <v>8.5594511797025818E-3</v>
      </c>
      <c r="BR166" s="56">
        <f t="shared" si="311"/>
        <v>8.5594511797025818E-3</v>
      </c>
      <c r="BS166" s="59">
        <f t="shared" si="314"/>
        <v>8.5594511797025818E-3</v>
      </c>
      <c r="BT166" s="32">
        <f t="shared" si="315"/>
        <v>199.26047721188598</v>
      </c>
      <c r="BU166" s="32">
        <f t="shared" si="316"/>
        <v>71.617154573780979</v>
      </c>
      <c r="BW166" s="62"/>
      <c r="BX166" s="59"/>
    </row>
    <row r="167" spans="1:76">
      <c r="A167" s="32">
        <f t="shared" si="299"/>
        <v>2017</v>
      </c>
      <c r="B167" s="42">
        <v>42978</v>
      </c>
      <c r="C167" s="38">
        <v>5272</v>
      </c>
      <c r="D167" s="35">
        <f t="shared" si="348"/>
        <v>-8.5357390700902194</v>
      </c>
      <c r="E167" s="38">
        <v>6317</v>
      </c>
      <c r="F167" s="35">
        <v>671.52</v>
      </c>
      <c r="G167" s="39">
        <f t="shared" si="343"/>
        <v>0.17898945675482489</v>
      </c>
      <c r="H167" s="32">
        <v>4</v>
      </c>
      <c r="I167" s="32">
        <v>1.6</v>
      </c>
      <c r="J167" s="52">
        <v>21.211629189331823</v>
      </c>
      <c r="K167" s="32">
        <v>478.94400000000002</v>
      </c>
      <c r="L167" s="32">
        <f t="shared" si="321"/>
        <v>-5.9976212065899652</v>
      </c>
      <c r="M167" s="32">
        <v>92.081999999999994</v>
      </c>
      <c r="N167" s="32">
        <f t="shared" ref="N167" si="396">(M167/M155-1)*100</f>
        <v>-0.89225172476887771</v>
      </c>
      <c r="O167" s="32">
        <v>457773</v>
      </c>
      <c r="P167" s="32">
        <f t="shared" ref="P167" si="397">(O167/O155-1)*100</f>
        <v>-7.5650495317402981</v>
      </c>
      <c r="Q167" s="32">
        <f>+'crack spread y Brent_WTI'!D371*100</f>
        <v>114.16435093290987</v>
      </c>
      <c r="R167" s="32">
        <v>2.2999999999999998</v>
      </c>
      <c r="S167" s="32">
        <f t="shared" si="341"/>
        <v>0.23500000000000007</v>
      </c>
      <c r="T167" s="32">
        <v>3.04</v>
      </c>
      <c r="U167" s="32">
        <f t="shared" si="383"/>
        <v>5.2996189816418404</v>
      </c>
      <c r="V167" s="32">
        <v>52.38</v>
      </c>
      <c r="W167" s="32">
        <f t="shared" si="383"/>
        <v>11.352040816326546</v>
      </c>
      <c r="X167" s="43">
        <v>17.2</v>
      </c>
      <c r="Z167" s="36">
        <f t="shared" si="229"/>
        <v>-1.991374962119167</v>
      </c>
      <c r="AA167" s="36">
        <f t="shared" si="230"/>
        <v>4.2316666666666665</v>
      </c>
      <c r="AB167" s="36">
        <f t="shared" si="231"/>
        <v>2.5983333333333336</v>
      </c>
      <c r="AC167" s="36">
        <f t="shared" si="368"/>
        <v>1.066995690714748</v>
      </c>
      <c r="AD167" s="36">
        <f t="shared" si="232"/>
        <v>-7.0900583406854691</v>
      </c>
      <c r="AE167" s="35">
        <f>+AVERAGE(N165:N167)*AVERAGE($G$15:G167)</f>
        <v>-0.69309474533197601</v>
      </c>
      <c r="AF167" s="35">
        <f t="shared" si="233"/>
        <v>2.7323988839664435</v>
      </c>
      <c r="AG167" s="35">
        <f t="shared" si="234"/>
        <v>59.720203679775203</v>
      </c>
      <c r="AH167" s="35">
        <f t="shared" si="237"/>
        <v>2.081535471596093</v>
      </c>
      <c r="AI167" s="35">
        <f t="shared" si="238"/>
        <v>10.602808548439276</v>
      </c>
      <c r="AJ167" s="35"/>
      <c r="AL167" s="55">
        <f>(Z167- AVERAGE(Z$41:Z167))/_xlfn.STDEV.S(Z$41:Z167)</f>
        <v>-0.10716110955906219</v>
      </c>
      <c r="AM167" s="55">
        <f>(AA167- AVERAGE(AA$41:AA167))/_xlfn.STDEV.S(AA$41:AA167)</f>
        <v>1.228800076250258</v>
      </c>
      <c r="AN167" s="55">
        <f>(AB167- AVERAGE(AB$41:AB167))/_xlfn.STDEV.S(AB$41:AB167)</f>
        <v>0.74220143996065802</v>
      </c>
      <c r="AO167" s="55">
        <f>(AC167- AVERAGE(AC$41:AC167))/_xlfn.STDEV.S(AC$41:AC167)</f>
        <v>0.3181993811632341</v>
      </c>
      <c r="AP167" s="55">
        <f>(AD167- AVERAGE(AD$41:AD167))/_xlfn.STDEV.S(AD$41:AD167)</f>
        <v>-1.0660571611256053</v>
      </c>
      <c r="AQ167" s="55">
        <f>(AE167- AVERAGE(AE$41:AE167))/_xlfn.STDEV.S(AE$41:AE167)</f>
        <v>0.26090956271752314</v>
      </c>
      <c r="AR167" s="36">
        <f>(AF167- AVERAGE(AF$41:AF167))/_xlfn.STDEV.S(AF$41:AF167)</f>
        <v>0.75183775563877253</v>
      </c>
      <c r="AS167" s="36">
        <f>(AG167- AVERAGE(AG$41:AG167))/_xlfn.STDEV.S(AG$41:AG167)</f>
        <v>0.73255251376093766</v>
      </c>
      <c r="AT167" s="36">
        <f>(AH167- AVERAGE(AH$41:AH167))/_xlfn.STDEV.S(AH$41:AH167)</f>
        <v>9.4290975924886417E-2</v>
      </c>
      <c r="AU167" s="36">
        <f>(AI167- AVERAGE(AI$41:AI167))/_xlfn.STDEV.S(AI$41:AI167)</f>
        <v>0.19071484262790947</v>
      </c>
      <c r="AV167" s="36"/>
      <c r="AW167" s="36">
        <f t="shared" si="324"/>
        <v>-0.10716110955906219</v>
      </c>
      <c r="AX167" s="36">
        <f t="shared" si="325"/>
        <v>1.228800076250258</v>
      </c>
      <c r="AY167" s="36">
        <f t="shared" si="326"/>
        <v>0.74220143996065802</v>
      </c>
      <c r="AZ167" s="36">
        <f t="shared" si="327"/>
        <v>0.3181993811632341</v>
      </c>
      <c r="BA167" s="36">
        <f t="shared" si="328"/>
        <v>-1.0660571611256053</v>
      </c>
      <c r="BB167" s="36">
        <f t="shared" si="329"/>
        <v>0.26090956271752314</v>
      </c>
      <c r="BC167" s="36">
        <f t="shared" si="330"/>
        <v>0.75183775563877253</v>
      </c>
      <c r="BD167" s="36">
        <f t="shared" si="331"/>
        <v>0.73255251376093766</v>
      </c>
      <c r="BE167" s="36">
        <f t="shared" si="332"/>
        <v>9.4290975924886417E-2</v>
      </c>
      <c r="BF167" s="36">
        <f t="shared" si="333"/>
        <v>0.19071484262790947</v>
      </c>
      <c r="BG167" s="36"/>
      <c r="BH167" s="41">
        <f t="shared" si="334"/>
        <v>0.28955447194037864</v>
      </c>
      <c r="BI167" s="41">
        <f t="shared" si="335"/>
        <v>0.28955447194037864</v>
      </c>
      <c r="BJ167" s="41">
        <f>IF(COUNT(BI$76:BI166)&lt;60,"",MEDIAN(BI$76:BI166))</f>
        <v>0.31259585403853396</v>
      </c>
      <c r="BK167" s="41">
        <f t="shared" si="336"/>
        <v>0</v>
      </c>
      <c r="BL167" s="41">
        <f t="shared" si="337"/>
        <v>0</v>
      </c>
      <c r="BM167" s="41">
        <f t="shared" si="365"/>
        <v>0.19168948469527911</v>
      </c>
      <c r="BN167" s="41">
        <f t="shared" si="310"/>
        <v>1</v>
      </c>
      <c r="BO167" s="32">
        <f>+_xlfn.XLOOKUP(B167,Indice!B:B,Indice!AI:AI,"NOOOOOO",-1)</f>
        <v>0.38776093102671116</v>
      </c>
      <c r="BP167" s="32">
        <f t="shared" si="338"/>
        <v>-0.94736628640934117</v>
      </c>
      <c r="BQ167" s="57">
        <f t="shared" si="342"/>
        <v>-4.1930461533373986E-2</v>
      </c>
      <c r="BR167" s="56">
        <f t="shared" si="311"/>
        <v>-4.1930461533373986E-2</v>
      </c>
      <c r="BS167" s="59">
        <f t="shared" si="314"/>
        <v>-4.1930461533373986E-2</v>
      </c>
      <c r="BT167" s="32">
        <f t="shared" si="315"/>
        <v>190.90539343703125</v>
      </c>
      <c r="BU167" s="32">
        <f t="shared" si="316"/>
        <v>68.614214228795362</v>
      </c>
      <c r="BW167" s="62"/>
      <c r="BX167" s="59"/>
    </row>
    <row r="168" spans="1:76">
      <c r="A168" s="32">
        <f t="shared" si="299"/>
        <v>2017</v>
      </c>
      <c r="B168" s="42">
        <v>43008</v>
      </c>
      <c r="C168" s="38">
        <v>5268</v>
      </c>
      <c r="D168" s="35">
        <f t="shared" si="348"/>
        <v>4.3168316831683207</v>
      </c>
      <c r="E168" s="38">
        <v>5968</v>
      </c>
      <c r="F168" s="35">
        <v>643.78</v>
      </c>
      <c r="G168" s="39">
        <f t="shared" si="343"/>
        <v>0.18894653453042964</v>
      </c>
      <c r="H168" s="32">
        <v>3.3</v>
      </c>
      <c r="I168" s="32">
        <v>1.5</v>
      </c>
      <c r="J168" s="52">
        <v>22.189652653532637</v>
      </c>
      <c r="K168" s="32">
        <v>484.50599999999997</v>
      </c>
      <c r="L168" s="32">
        <f t="shared" si="321"/>
        <v>-5.5295253136790397</v>
      </c>
      <c r="M168" s="32">
        <v>89.855999999999995</v>
      </c>
      <c r="N168" s="32">
        <f t="shared" ref="N168" si="398">(M168/M156-1)*100</f>
        <v>-4.6994813707085914</v>
      </c>
      <c r="O168" s="32">
        <v>464963</v>
      </c>
      <c r="P168" s="32">
        <f t="shared" ref="P168" si="399">(O168/O156-1)*100</f>
        <v>-0.88359183812682929</v>
      </c>
      <c r="Q168" s="32">
        <f>+'crack spread y Brent_WTI'!D372*100</f>
        <v>26.950851854448565</v>
      </c>
      <c r="R168" s="32">
        <v>3.9</v>
      </c>
      <c r="S168" s="32">
        <f t="shared" si="341"/>
        <v>0.31833333333333347</v>
      </c>
      <c r="T168" s="32">
        <v>3.0070000000000001</v>
      </c>
      <c r="U168" s="32">
        <f t="shared" si="383"/>
        <v>3.4755677907776894</v>
      </c>
      <c r="V168" s="32">
        <v>57.54</v>
      </c>
      <c r="W168" s="32">
        <f t="shared" si="383"/>
        <v>17.284957195271101</v>
      </c>
      <c r="X168" s="43">
        <v>16.899999999999999</v>
      </c>
      <c r="Z168" s="36">
        <f t="shared" si="229"/>
        <v>0.28789252636389606</v>
      </c>
      <c r="AA168" s="36">
        <f t="shared" si="230"/>
        <v>3.5150000000000001</v>
      </c>
      <c r="AB168" s="36">
        <f t="shared" si="231"/>
        <v>1.8816666666666664</v>
      </c>
      <c r="AC168" s="36">
        <f t="shared" si="368"/>
        <v>1.9260689499499044</v>
      </c>
      <c r="AD168" s="36">
        <f t="shared" si="232"/>
        <v>-6.3348345192873312</v>
      </c>
      <c r="AE168" s="35">
        <f>+AVERAGE(N166:N168)*AVERAGE($G$15:G168)</f>
        <v>-0.41688079829960145</v>
      </c>
      <c r="AF168" s="35">
        <f t="shared" si="233"/>
        <v>3.4956008372851213</v>
      </c>
      <c r="AG168" s="35">
        <f t="shared" si="234"/>
        <v>62.840472050651321</v>
      </c>
      <c r="AH168" s="35">
        <f t="shared" si="237"/>
        <v>1.9746681916410047</v>
      </c>
      <c r="AI168" s="35">
        <f t="shared" si="238"/>
        <v>17.545351982826475</v>
      </c>
      <c r="AJ168" s="35"/>
      <c r="AL168" s="55">
        <f>(Z168- AVERAGE(Z$41:Z168))/_xlfn.STDEV.S(Z$41:Z168)</f>
        <v>2.0884384889338855E-2</v>
      </c>
      <c r="AM168" s="55">
        <f>(AA168- AVERAGE(AA$41:AA168))/_xlfn.STDEV.S(AA$41:AA168)</f>
        <v>1.0773110222309066</v>
      </c>
      <c r="AN168" s="55">
        <f>(AB168- AVERAGE(AB$41:AB168))/_xlfn.STDEV.S(AB$41:AB168)</f>
        <v>0.54344638384813826</v>
      </c>
      <c r="AO168" s="55">
        <f>(AC168- AVERAGE(AC$41:AC168))/_xlfn.STDEV.S(AC$41:AC168)</f>
        <v>0.41559056235500424</v>
      </c>
      <c r="AP168" s="55">
        <f>(AD168- AVERAGE(AD$41:AD168))/_xlfn.STDEV.S(AD$41:AD168)</f>
        <v>-0.87808012627309984</v>
      </c>
      <c r="AQ168" s="55">
        <f>(AE168- AVERAGE(AE$41:AE168))/_xlfn.STDEV.S(AE$41:AE168)</f>
        <v>0.34238046592740334</v>
      </c>
      <c r="AR168" s="36">
        <f>(AF168- AVERAGE(AF$41:AF168))/_xlfn.STDEV.S(AF$41:AF168)</f>
        <v>0.8225791088113289</v>
      </c>
      <c r="AS168" s="36">
        <f>(AG168- AVERAGE(AG$41:AG168))/_xlfn.STDEV.S(AG$41:AG168)</f>
        <v>0.78157475226784445</v>
      </c>
      <c r="AT168" s="36">
        <f>(AH168- AVERAGE(AH$41:AH168))/_xlfn.STDEV.S(AH$41:AH168)</f>
        <v>9.0636595681038878E-2</v>
      </c>
      <c r="AU168" s="36">
        <f>(AI168- AVERAGE(AI$41:AI168))/_xlfn.STDEV.S(AI$41:AI168)</f>
        <v>0.38975689302366184</v>
      </c>
      <c r="AV168" s="36"/>
      <c r="AW168" s="36">
        <f t="shared" si="324"/>
        <v>2.0884384889338855E-2</v>
      </c>
      <c r="AX168" s="36">
        <f t="shared" si="325"/>
        <v>1.0773110222309066</v>
      </c>
      <c r="AY168" s="36">
        <f t="shared" si="326"/>
        <v>0.54344638384813826</v>
      </c>
      <c r="AZ168" s="36">
        <f t="shared" si="327"/>
        <v>0.41559056235500424</v>
      </c>
      <c r="BA168" s="36">
        <f t="shared" si="328"/>
        <v>-0.87808012627309984</v>
      </c>
      <c r="BB168" s="36">
        <f t="shared" si="329"/>
        <v>0.34238046592740334</v>
      </c>
      <c r="BC168" s="36">
        <f t="shared" si="330"/>
        <v>0.8225791088113289</v>
      </c>
      <c r="BD168" s="36">
        <f t="shared" si="331"/>
        <v>0.78157475226784445</v>
      </c>
      <c r="BE168" s="36">
        <f t="shared" si="332"/>
        <v>9.0636595681038878E-2</v>
      </c>
      <c r="BF168" s="36">
        <f t="shared" si="333"/>
        <v>0.38975689302366184</v>
      </c>
      <c r="BG168" s="36"/>
      <c r="BH168" s="41">
        <f t="shared" si="334"/>
        <v>0.40267372768933307</v>
      </c>
      <c r="BI168" s="41">
        <f t="shared" si="335"/>
        <v>0.40267372768933307</v>
      </c>
      <c r="BJ168" s="41">
        <f>IF(COUNT(BI$76:BI167)&lt;60,"",MEDIAN(BI$76:BI167))</f>
        <v>0.31121166939009692</v>
      </c>
      <c r="BK168" s="41">
        <f t="shared" si="336"/>
        <v>0.40267372768933307</v>
      </c>
      <c r="BL168" s="41">
        <f t="shared" si="337"/>
        <v>0.40267372768933307</v>
      </c>
      <c r="BM168" s="41">
        <f t="shared" si="365"/>
        <v>0.22524562866939016</v>
      </c>
      <c r="BN168" s="41">
        <f t="shared" si="310"/>
        <v>1</v>
      </c>
      <c r="BO168" s="32">
        <f>+_xlfn.XLOOKUP(B168,Indice!B:B,Indice!AI:AI,"NOOOOOO",-1)</f>
        <v>0.37959113883358298</v>
      </c>
      <c r="BP168" s="32">
        <f t="shared" si="338"/>
        <v>-0.96866055594985123</v>
      </c>
      <c r="BQ168" s="57">
        <f t="shared" si="342"/>
        <v>-2.1294269540510058E-2</v>
      </c>
      <c r="BR168" s="56">
        <f t="shared" si="311"/>
        <v>-2.1294269540510058E-2</v>
      </c>
      <c r="BS168" s="59">
        <f t="shared" si="314"/>
        <v>-2.1294269540510058E-2</v>
      </c>
      <c r="BT168" s="32">
        <f t="shared" si="315"/>
        <v>186.840202532446</v>
      </c>
      <c r="BU168" s="32">
        <f t="shared" si="316"/>
        <v>67.153124656697088</v>
      </c>
      <c r="BW168" s="62"/>
      <c r="BX168" s="59"/>
    </row>
    <row r="169" spans="1:76">
      <c r="A169" s="32">
        <f t="shared" si="299"/>
        <v>2017</v>
      </c>
      <c r="B169" s="42">
        <v>43039</v>
      </c>
      <c r="C169" s="38">
        <v>5281</v>
      </c>
      <c r="D169" s="35">
        <f t="shared" si="348"/>
        <v>11.484061642389708</v>
      </c>
      <c r="E169" s="38">
        <v>6209</v>
      </c>
      <c r="F169" s="35">
        <v>643.78</v>
      </c>
      <c r="G169" s="39">
        <f t="shared" si="343"/>
        <v>0.1920065861008419</v>
      </c>
      <c r="H169" s="32">
        <v>6</v>
      </c>
      <c r="I169" s="32">
        <v>2.2999999999999998</v>
      </c>
      <c r="J169" s="52">
        <v>21.091638114043551</v>
      </c>
      <c r="K169" s="32">
        <v>489.38600000000002</v>
      </c>
      <c r="L169" s="32">
        <f t="shared" si="321"/>
        <v>-4.1573478204671162</v>
      </c>
      <c r="M169" s="32">
        <v>88.843000000000004</v>
      </c>
      <c r="N169" s="32">
        <f t="shared" ref="N169" si="400">(M169/M157-1)*100</f>
        <v>-2.1994473860921682</v>
      </c>
      <c r="O169" s="32">
        <v>454906</v>
      </c>
      <c r="P169" s="32">
        <f t="shared" ref="P169" si="401">(O169/O157-1)*100</f>
        <v>-5.7342025537840513</v>
      </c>
      <c r="Q169" s="32">
        <f>+'crack spread y Brent_WTI'!D373*100</f>
        <v>46.739832149774038</v>
      </c>
      <c r="R169" s="32">
        <v>3.9</v>
      </c>
      <c r="S169" s="32">
        <f t="shared" si="341"/>
        <v>0.40166666666666678</v>
      </c>
      <c r="T169" s="32">
        <v>2.8959999999999999</v>
      </c>
      <c r="U169" s="32">
        <f t="shared" si="383"/>
        <v>-4.2961004626569714</v>
      </c>
      <c r="V169" s="32">
        <v>61.37</v>
      </c>
      <c r="W169" s="32">
        <f t="shared" si="383"/>
        <v>27.060041407867509</v>
      </c>
      <c r="X169" s="43">
        <v>17.3</v>
      </c>
      <c r="Z169" s="36">
        <f t="shared" ref="Z169:Z232" si="402">+AVERAGE(D167:D169)-$S169</f>
        <v>2.0200514184892695</v>
      </c>
      <c r="AA169" s="36">
        <f t="shared" ref="AA169:AA232" si="403">+AVERAGE(H167:H169)-$S169</f>
        <v>4.0316666666666672</v>
      </c>
      <c r="AB169" s="36">
        <f t="shared" ref="AB169:AB232" si="404">+AVERAGE(I167:I169)-$S169</f>
        <v>1.3983333333333332</v>
      </c>
      <c r="AC169" s="36">
        <f t="shared" si="368"/>
        <v>2.5129341032830652</v>
      </c>
      <c r="AD169" s="36">
        <f t="shared" ref="AD169:AD232" si="405">AVERAGE(L167:L169)</f>
        <v>-5.2281647802453737</v>
      </c>
      <c r="AE169" s="35">
        <f>+AVERAGE(N167:N169)*AVERAGE($G$15:G169)</f>
        <v>-0.71270127338298439</v>
      </c>
      <c r="AF169" s="35">
        <f t="shared" ref="AF169:AF232" si="406">-AVERAGE(P167:P169)</f>
        <v>4.7276146412170599</v>
      </c>
      <c r="AG169" s="35">
        <f t="shared" ref="AG169:AG232" si="407">AVERAGE(Q167:Q169)</f>
        <v>62.61834497904416</v>
      </c>
      <c r="AH169" s="35">
        <f t="shared" si="237"/>
        <v>1.4930287699208531</v>
      </c>
      <c r="AI169" s="35">
        <f t="shared" si="238"/>
        <v>18.565679806488387</v>
      </c>
      <c r="AJ169" s="35"/>
      <c r="AL169" s="55">
        <f>(Z169- AVERAGE(Z$41:Z169))/_xlfn.STDEV.S(Z$41:Z169)</f>
        <v>0.11817794191766635</v>
      </c>
      <c r="AM169" s="55">
        <f>(AA169- AVERAGE(AA$41:AA169))/_xlfn.STDEV.S(AA$41:AA169)</f>
        <v>1.1689267050915302</v>
      </c>
      <c r="AN169" s="55">
        <f>(AB169- AVERAGE(AB$41:AB169))/_xlfn.STDEV.S(AB$41:AB169)</f>
        <v>0.40904212626983638</v>
      </c>
      <c r="AO169" s="55">
        <f>(AC169- AVERAGE(AC$41:AC169))/_xlfn.STDEV.S(AC$41:AC169)</f>
        <v>0.48134314763289371</v>
      </c>
      <c r="AP169" s="55">
        <f>(AD169- AVERAGE(AD$41:AD169))/_xlfn.STDEV.S(AD$41:AD169)</f>
        <v>-0.60813461336304209</v>
      </c>
      <c r="AQ169" s="55">
        <f>(AE169- AVERAGE(AE$41:AE169))/_xlfn.STDEV.S(AE$41:AE169)</f>
        <v>0.2521765433143352</v>
      </c>
      <c r="AR169" s="36">
        <f>(AF169- AVERAGE(AF$41:AF169))/_xlfn.STDEV.S(AF$41:AF169)</f>
        <v>0.93878156690133852</v>
      </c>
      <c r="AS169" s="36">
        <f>(AG169- AVERAGE(AG$41:AG169))/_xlfn.STDEV.S(AG$41:AG169)</f>
        <v>0.77290551699168342</v>
      </c>
      <c r="AT169" s="36">
        <f>(AH169- AVERAGE(AH$41:AH169))/_xlfn.STDEV.S(AH$41:AH169)</f>
        <v>7.5420616640783297E-2</v>
      </c>
      <c r="AU169" s="36">
        <f>(AI169- AVERAGE(AI$41:AI169))/_xlfn.STDEV.S(AI$41:AI169)</f>
        <v>0.41746401454215565</v>
      </c>
      <c r="AV169" s="36"/>
      <c r="AW169" s="36">
        <f t="shared" si="324"/>
        <v>0.11817794191766635</v>
      </c>
      <c r="AX169" s="36">
        <f t="shared" si="325"/>
        <v>1.1689267050915302</v>
      </c>
      <c r="AY169" s="36">
        <f t="shared" si="326"/>
        <v>0.40904212626983638</v>
      </c>
      <c r="AZ169" s="36">
        <f t="shared" si="327"/>
        <v>0.48134314763289371</v>
      </c>
      <c r="BA169" s="36">
        <f t="shared" si="328"/>
        <v>-0.60813461336304209</v>
      </c>
      <c r="BB169" s="36">
        <f t="shared" si="329"/>
        <v>0.2521765433143352</v>
      </c>
      <c r="BC169" s="36">
        <f t="shared" si="330"/>
        <v>0.93878156690133852</v>
      </c>
      <c r="BD169" s="36">
        <f t="shared" si="331"/>
        <v>0.77290551699168342</v>
      </c>
      <c r="BE169" s="36">
        <f t="shared" si="332"/>
        <v>7.5420616640783297E-2</v>
      </c>
      <c r="BF169" s="36">
        <f t="shared" si="333"/>
        <v>0.41746401454215565</v>
      </c>
      <c r="BG169" s="36"/>
      <c r="BH169" s="41">
        <f t="shared" si="334"/>
        <v>0.41325307040599601</v>
      </c>
      <c r="BI169" s="41">
        <f t="shared" si="335"/>
        <v>0.41325307040599601</v>
      </c>
      <c r="BJ169" s="41">
        <f>IF(COUNT(BI$76:BI168)&lt;60,"",MEDIAN(BI$76:BI168))</f>
        <v>0.31259585403853396</v>
      </c>
      <c r="BK169" s="41">
        <f t="shared" si="336"/>
        <v>0.41325307040599601</v>
      </c>
      <c r="BL169" s="41">
        <f t="shared" si="337"/>
        <v>0.41325307040599601</v>
      </c>
      <c r="BM169" s="41">
        <f t="shared" si="365"/>
        <v>0.25968338453655648</v>
      </c>
      <c r="BN169" s="41">
        <f t="shared" si="310"/>
        <v>1</v>
      </c>
      <c r="BO169" s="32">
        <f>+_xlfn.XLOOKUP(B169,Indice!B:B,Indice!AI:AI,"NOOOOOO",-1)</f>
        <v>0.38719847788216477</v>
      </c>
      <c r="BP169" s="32">
        <f t="shared" si="338"/>
        <v>-0.94881785467689239</v>
      </c>
      <c r="BQ169" s="57">
        <f t="shared" si="342"/>
        <v>1.984270127295884E-2</v>
      </c>
      <c r="BR169" s="56">
        <f t="shared" si="311"/>
        <v>1.984270127295884E-2</v>
      </c>
      <c r="BS169" s="59">
        <f t="shared" si="314"/>
        <v>1.984270127295884E-2</v>
      </c>
      <c r="BT169" s="32">
        <f t="shared" si="315"/>
        <v>190.54761685707646</v>
      </c>
      <c r="BU169" s="32">
        <f t="shared" si="316"/>
        <v>68.485624048805704</v>
      </c>
      <c r="BW169" s="62"/>
      <c r="BX169" s="59"/>
    </row>
    <row r="170" spans="1:76">
      <c r="A170" s="32">
        <f t="shared" si="299"/>
        <v>2017</v>
      </c>
      <c r="B170" s="42">
        <v>43069</v>
      </c>
      <c r="C170" s="38">
        <v>4668</v>
      </c>
      <c r="D170" s="35">
        <f t="shared" si="348"/>
        <v>-3.4939011784163698</v>
      </c>
      <c r="E170" s="38">
        <v>6163</v>
      </c>
      <c r="F170" s="35">
        <v>643.78</v>
      </c>
      <c r="G170" s="39">
        <f t="shared" si="343"/>
        <v>0.1939808630277424</v>
      </c>
      <c r="H170" s="32">
        <v>5.0999999999999996</v>
      </c>
      <c r="I170" s="32">
        <v>1.4</v>
      </c>
      <c r="J170" s="52">
        <v>20.775577992742054</v>
      </c>
      <c r="K170" s="32">
        <v>488.84699999999998</v>
      </c>
      <c r="L170" s="32">
        <f t="shared" si="321"/>
        <v>-2.614881676902947</v>
      </c>
      <c r="M170" s="32">
        <v>86.471000000000004</v>
      </c>
      <c r="N170" s="32">
        <f t="shared" ref="N170" si="408">(M170/M158-1)*100</f>
        <v>-4.4234191416223538</v>
      </c>
      <c r="O170" s="32">
        <v>453713</v>
      </c>
      <c r="P170" s="32">
        <f t="shared" ref="P170" si="409">(O170/O158-1)*100</f>
        <v>-7.0536418482213259</v>
      </c>
      <c r="Q170" s="32">
        <f>+'crack spread y Brent_WTI'!D374*100</f>
        <v>24.529636440797866</v>
      </c>
      <c r="R170" s="32">
        <v>3.9</v>
      </c>
      <c r="S170" s="32">
        <f t="shared" si="341"/>
        <v>0.48500000000000015</v>
      </c>
      <c r="T170" s="32">
        <v>3.0249999999999999</v>
      </c>
      <c r="U170" s="32">
        <f t="shared" si="383"/>
        <v>-9.7553699284009596</v>
      </c>
      <c r="V170" s="32">
        <v>63.57</v>
      </c>
      <c r="W170" s="32">
        <f t="shared" si="383"/>
        <v>25.956013473350502</v>
      </c>
      <c r="X170" s="43">
        <v>17.5</v>
      </c>
      <c r="Z170" s="36">
        <f t="shared" si="402"/>
        <v>3.6173307157138863</v>
      </c>
      <c r="AA170" s="36">
        <f t="shared" si="403"/>
        <v>4.3149999999999995</v>
      </c>
      <c r="AB170" s="36">
        <f t="shared" si="404"/>
        <v>1.2483333333333331</v>
      </c>
      <c r="AC170" s="36">
        <f t="shared" si="368"/>
        <v>2.4500673645505238</v>
      </c>
      <c r="AD170" s="36">
        <f t="shared" si="405"/>
        <v>-4.1005849370163672</v>
      </c>
      <c r="AE170" s="35">
        <f>+AVERAGE(N168:N170)*AVERAGE($G$15:G170)</f>
        <v>-1.033769972695735</v>
      </c>
      <c r="AF170" s="35">
        <f t="shared" si="406"/>
        <v>4.5571454133774019</v>
      </c>
      <c r="AG170" s="35">
        <f t="shared" si="407"/>
        <v>32.740106815006818</v>
      </c>
      <c r="AH170" s="35">
        <f t="shared" ref="AH170:AH233" si="410">AVERAGE(U168:U170)</f>
        <v>-3.5253008667600803</v>
      </c>
      <c r="AI170" s="35">
        <f t="shared" ref="AI170:AI233" si="411">AVERAGE(W168:W170)</f>
        <v>23.433670692163037</v>
      </c>
      <c r="AJ170" s="35"/>
      <c r="AL170" s="55">
        <f>(Z170- AVERAGE(Z$41:Z170))/_xlfn.STDEV.S(Z$41:Z170)</f>
        <v>0.20783925123553709</v>
      </c>
      <c r="AM170" s="55">
        <f>(AA170- AVERAGE(AA$41:AA170))/_xlfn.STDEV.S(AA$41:AA170)</f>
        <v>1.2133312511655538</v>
      </c>
      <c r="AN170" s="55">
        <f>(AB170- AVERAGE(AB$41:AB170))/_xlfn.STDEV.S(AB$41:AB170)</f>
        <v>0.36617292475787927</v>
      </c>
      <c r="AO170" s="55">
        <f>(AC170- AVERAGE(AC$41:AC170))/_xlfn.STDEV.S(AC$41:AC170)</f>
        <v>0.47180755085433701</v>
      </c>
      <c r="AP170" s="55">
        <f>(AD170- AVERAGE(AD$41:AD170))/_xlfn.STDEV.S(AD$41:AD170)</f>
        <v>-0.33429292841757374</v>
      </c>
      <c r="AQ170" s="55">
        <f>(AE170- AVERAGE(AE$41:AE170))/_xlfn.STDEV.S(AE$41:AE170)</f>
        <v>0.15443805788852977</v>
      </c>
      <c r="AR170" s="36">
        <f>(AF170- AVERAGE(AF$41:AF170))/_xlfn.STDEV.S(AF$41:AF170)</f>
        <v>0.91520490375933461</v>
      </c>
      <c r="AS170" s="36">
        <f>(AG170- AVERAGE(AG$41:AG170))/_xlfn.STDEV.S(AG$41:AG170)</f>
        <v>0.2534053512620375</v>
      </c>
      <c r="AT170" s="36">
        <f>(AH170- AVERAGE(AH$41:AH170))/_xlfn.STDEV.S(AH$41:AH170)</f>
        <v>-8.0358433378160191E-2</v>
      </c>
      <c r="AU170" s="36">
        <f>(AI170- AVERAGE(AI$41:AI170))/_xlfn.STDEV.S(AI$41:AI170)</f>
        <v>0.55637772684205478</v>
      </c>
      <c r="AV170" s="36"/>
      <c r="AW170" s="36">
        <f t="shared" si="324"/>
        <v>0.20783925123553709</v>
      </c>
      <c r="AX170" s="36">
        <f t="shared" si="325"/>
        <v>1.2133312511655538</v>
      </c>
      <c r="AY170" s="36">
        <f t="shared" si="326"/>
        <v>0.36617292475787927</v>
      </c>
      <c r="AZ170" s="36">
        <f t="shared" si="327"/>
        <v>0.47180755085433701</v>
      </c>
      <c r="BA170" s="36">
        <f t="shared" si="328"/>
        <v>-0.33429292841757374</v>
      </c>
      <c r="BB170" s="36">
        <f t="shared" si="329"/>
        <v>0.15443805788852977</v>
      </c>
      <c r="BC170" s="36">
        <f t="shared" si="330"/>
        <v>0.91520490375933461</v>
      </c>
      <c r="BD170" s="36">
        <f t="shared" si="331"/>
        <v>0.2534053512620375</v>
      </c>
      <c r="BE170" s="36">
        <f t="shared" si="332"/>
        <v>-8.0358433378160191E-2</v>
      </c>
      <c r="BF170" s="36">
        <f t="shared" si="333"/>
        <v>0.55637772684205478</v>
      </c>
      <c r="BG170" s="36"/>
      <c r="BH170" s="41">
        <f t="shared" si="334"/>
        <v>0.30978913800995839</v>
      </c>
      <c r="BI170" s="41">
        <f t="shared" si="335"/>
        <v>0.30978913800995839</v>
      </c>
      <c r="BJ170" s="41">
        <f>IF(COUNT(BI$76:BI169)&lt;60,"",MEDIAN(BI$76:BI169))</f>
        <v>0.33116032804176154</v>
      </c>
      <c r="BK170" s="41">
        <f t="shared" si="336"/>
        <v>0</v>
      </c>
      <c r="BL170" s="41">
        <f t="shared" si="337"/>
        <v>0</v>
      </c>
      <c r="BM170" s="41">
        <f t="shared" si="365"/>
        <v>0.25968338453655648</v>
      </c>
      <c r="BN170" s="41">
        <f t="shared" si="310"/>
        <v>1</v>
      </c>
      <c r="BO170" s="32">
        <f>+_xlfn.XLOOKUP(B170,Indice!B:B,Indice!AI:AI,"NOOOOOO",-1)</f>
        <v>0.37353168413582005</v>
      </c>
      <c r="BP170" s="32">
        <f t="shared" si="338"/>
        <v>-0.98475244765690129</v>
      </c>
      <c r="BQ170" s="57">
        <f t="shared" si="342"/>
        <v>-3.5934592980008895E-2</v>
      </c>
      <c r="BR170" s="56">
        <f t="shared" si="311"/>
        <v>-3.5934592980008895E-2</v>
      </c>
      <c r="BS170" s="59">
        <f t="shared" si="314"/>
        <v>-3.5934592980008895E-2</v>
      </c>
      <c r="BT170" s="32">
        <f t="shared" si="315"/>
        <v>183.70036580200673</v>
      </c>
      <c r="BU170" s="32">
        <f t="shared" si="316"/>
        <v>66.024621023629962</v>
      </c>
      <c r="BW170" s="62"/>
      <c r="BX170" s="59"/>
    </row>
    <row r="171" spans="1:76">
      <c r="A171" s="32">
        <f t="shared" si="299"/>
        <v>2017</v>
      </c>
      <c r="B171" s="42">
        <v>43100</v>
      </c>
      <c r="C171" s="38">
        <v>4578</v>
      </c>
      <c r="D171" s="35">
        <f t="shared" si="348"/>
        <v>-1.5272101527210147</v>
      </c>
      <c r="E171" s="38">
        <v>5366</v>
      </c>
      <c r="F171" s="35">
        <v>668.85</v>
      </c>
      <c r="G171" s="39">
        <f t="shared" si="343"/>
        <v>0.18775659714435225</v>
      </c>
      <c r="H171" s="32">
        <v>2.5</v>
      </c>
      <c r="I171" s="32">
        <v>-0.2</v>
      </c>
      <c r="J171" s="52">
        <f>_xll.BDH("ARNCYTRA Index","PX_LAST",$D1,$C2,"Dir=V","Per=M","Days=A","Dts=H","cols=1;rows=106")</f>
        <v>20.6</v>
      </c>
      <c r="K171" s="32">
        <v>486.57799999999997</v>
      </c>
      <c r="L171" s="32">
        <f t="shared" si="321"/>
        <v>-1.6292756101949579</v>
      </c>
      <c r="M171" s="32">
        <v>91.082999999999998</v>
      </c>
      <c r="N171" s="32">
        <f t="shared" ref="N171" si="412">(M171/M159-1)*100</f>
        <v>0.40898668312900899</v>
      </c>
      <c r="O171" s="32">
        <v>424463</v>
      </c>
      <c r="P171" s="32">
        <f t="shared" ref="P171" si="413">(O171/O159-1)*100</f>
        <v>-11.387814919041695</v>
      </c>
      <c r="Q171" s="32">
        <f>+'crack spread y Brent_WTI'!D375*100</f>
        <v>8.6442641946697485</v>
      </c>
      <c r="R171" s="32">
        <v>4.5</v>
      </c>
      <c r="S171" s="32">
        <f t="shared" si="341"/>
        <v>0.55000000000000027</v>
      </c>
      <c r="T171" s="32">
        <v>2.9529999999999998</v>
      </c>
      <c r="U171" s="32">
        <f t="shared" si="383"/>
        <v>-20.703544575725029</v>
      </c>
      <c r="V171" s="32">
        <v>66.87</v>
      </c>
      <c r="W171" s="32">
        <f t="shared" si="383"/>
        <v>17.687434002111946</v>
      </c>
      <c r="X171" s="43">
        <v>17.399999999999999</v>
      </c>
      <c r="Z171" s="36">
        <f t="shared" si="402"/>
        <v>1.6043167704174408</v>
      </c>
      <c r="AA171" s="36">
        <f t="shared" si="403"/>
        <v>3.9833333333333329</v>
      </c>
      <c r="AB171" s="36">
        <f t="shared" si="404"/>
        <v>0.61666666666666625</v>
      </c>
      <c r="AC171" s="36">
        <f t="shared" si="368"/>
        <v>1.9992474741916979</v>
      </c>
      <c r="AD171" s="36">
        <f t="shared" si="405"/>
        <v>-2.8005017025216734</v>
      </c>
      <c r="AE171" s="35">
        <f>+AVERAGE(N169:N171)*AVERAGE($G$15:G171)</f>
        <v>-0.56621234401616582</v>
      </c>
      <c r="AF171" s="35">
        <f t="shared" si="406"/>
        <v>8.0585531070156904</v>
      </c>
      <c r="AG171" s="35">
        <f t="shared" si="407"/>
        <v>26.637910928413884</v>
      </c>
      <c r="AH171" s="35">
        <f t="shared" si="410"/>
        <v>-11.585004988927652</v>
      </c>
      <c r="AI171" s="35">
        <f t="shared" si="411"/>
        <v>23.56782962777665</v>
      </c>
      <c r="AJ171" s="35"/>
      <c r="AL171" s="55">
        <f>(Z171- AVERAGE(Z$41:Z171))/_xlfn.STDEV.S(Z$41:Z171)</f>
        <v>9.3008699341314768E-2</v>
      </c>
      <c r="AM171" s="55">
        <f>(AA171- AVERAGE(AA$41:AA171))/_xlfn.STDEV.S(AA$41:AA171)</f>
        <v>1.1376491821333217</v>
      </c>
      <c r="AN171" s="55">
        <f>(AB171- AVERAGE(AB$41:AB171))/_xlfn.STDEV.S(AB$41:AB171)</f>
        <v>0.19103498305189281</v>
      </c>
      <c r="AO171" s="55">
        <f>(AC171- AVERAGE(AC$41:AC171))/_xlfn.STDEV.S(AC$41:AC171)</f>
        <v>0.41733932671132179</v>
      </c>
      <c r="AP171" s="55">
        <f>(AD171- AVERAGE(AD$41:AD171))/_xlfn.STDEV.S(AD$41:AD171)</f>
        <v>-1.9046427293823907E-2</v>
      </c>
      <c r="AQ171" s="55">
        <f>(AE171- AVERAGE(AE$41:AE171))/_xlfn.STDEV.S(AE$41:AE171)</f>
        <v>0.29519950855947624</v>
      </c>
      <c r="AR171" s="36">
        <f>(AF171- AVERAGE(AF$41:AF171))/_xlfn.STDEV.S(AF$41:AF171)</f>
        <v>1.2529864194903737</v>
      </c>
      <c r="AS171" s="36">
        <f>(AG171- AVERAGE(AG$41:AG171))/_xlfn.STDEV.S(AG$41:AG171)</f>
        <v>0.14656001314657707</v>
      </c>
      <c r="AT171" s="36">
        <f>(AH171- AVERAGE(AH$41:AH171))/_xlfn.STDEV.S(AH$41:AH171)</f>
        <v>-0.33061746727431879</v>
      </c>
      <c r="AU171" s="36">
        <f>(AI171- AVERAGE(AI$41:AI171))/_xlfn.STDEV.S(AI$41:AI171)</f>
        <v>0.55749521455051509</v>
      </c>
      <c r="AV171" s="36"/>
      <c r="AW171" s="36">
        <f t="shared" si="324"/>
        <v>9.3008699341314768E-2</v>
      </c>
      <c r="AX171" s="36">
        <f t="shared" si="325"/>
        <v>1.1376491821333217</v>
      </c>
      <c r="AY171" s="36">
        <f t="shared" si="326"/>
        <v>0.19103498305189281</v>
      </c>
      <c r="AZ171" s="36">
        <f t="shared" si="327"/>
        <v>0.41733932671132179</v>
      </c>
      <c r="BA171" s="36">
        <f t="shared" si="328"/>
        <v>-1.9046427293823907E-2</v>
      </c>
      <c r="BB171" s="36">
        <f t="shared" si="329"/>
        <v>0.29519950855947624</v>
      </c>
      <c r="BC171" s="36">
        <f t="shared" si="330"/>
        <v>1.2529864194903737</v>
      </c>
      <c r="BD171" s="36">
        <f t="shared" si="331"/>
        <v>0.14656001314657707</v>
      </c>
      <c r="BE171" s="36">
        <f t="shared" si="332"/>
        <v>-0.33061746727431879</v>
      </c>
      <c r="BF171" s="36">
        <f t="shared" si="333"/>
        <v>0.55749521455051509</v>
      </c>
      <c r="BG171" s="36"/>
      <c r="BH171" s="41">
        <f t="shared" si="334"/>
        <v>0.24311724580568453</v>
      </c>
      <c r="BI171" s="41">
        <f t="shared" si="335"/>
        <v>0.24311724580568453</v>
      </c>
      <c r="BJ171" s="41">
        <f>IF(COUNT(BI$76:BI170)&lt;60,"",MEDIAN(BI$76:BI170))</f>
        <v>0.31259585403853396</v>
      </c>
      <c r="BK171" s="41">
        <f t="shared" si="336"/>
        <v>0</v>
      </c>
      <c r="BL171" s="41">
        <f t="shared" si="337"/>
        <v>0</v>
      </c>
      <c r="BM171" s="41">
        <f t="shared" si="365"/>
        <v>0.19828567382379705</v>
      </c>
      <c r="BN171" s="41">
        <f t="shared" si="310"/>
        <v>1</v>
      </c>
      <c r="BO171" s="32">
        <f>+_xlfn.XLOOKUP(B171,Indice!B:B,Indice!AI:AI,"NOOOOOO",-1)</f>
        <v>0.3646351380384607</v>
      </c>
      <c r="BP171" s="32">
        <f t="shared" si="338"/>
        <v>-1.0088580471671711</v>
      </c>
      <c r="BQ171" s="57">
        <f t="shared" si="342"/>
        <v>-2.4105599510269804E-2</v>
      </c>
      <c r="BR171" s="56">
        <f t="shared" si="311"/>
        <v>-2.4105599510269804E-2</v>
      </c>
      <c r="BS171" s="59">
        <f t="shared" si="314"/>
        <v>-2.4105599510269804E-2</v>
      </c>
      <c r="BT171" s="32">
        <f t="shared" si="315"/>
        <v>179.27215835409351</v>
      </c>
      <c r="BU171" s="32">
        <f t="shared" si="316"/>
        <v>64.433057951416998</v>
      </c>
      <c r="BW171" s="62"/>
      <c r="BX171" s="59"/>
    </row>
    <row r="172" spans="1:76">
      <c r="A172" s="32">
        <f t="shared" si="299"/>
        <v>2018</v>
      </c>
      <c r="B172" s="42">
        <v>43131</v>
      </c>
      <c r="C172" s="38">
        <v>4810</v>
      </c>
      <c r="D172" s="35">
        <f t="shared" si="348"/>
        <v>12.095082731298067</v>
      </c>
      <c r="E172" s="38">
        <v>5743</v>
      </c>
      <c r="F172" s="35">
        <v>668.85</v>
      </c>
      <c r="G172" s="39">
        <f t="shared" si="343"/>
        <v>0.19062420572624655</v>
      </c>
      <c r="H172" s="32">
        <v>4.5</v>
      </c>
      <c r="I172" s="32">
        <v>1</v>
      </c>
      <c r="J172" s="52">
        <v>20.7</v>
      </c>
      <c r="K172" s="32">
        <v>480.84899999999999</v>
      </c>
      <c r="L172" s="32">
        <f t="shared" si="321"/>
        <v>-3.3109799623980751</v>
      </c>
      <c r="M172" s="32">
        <v>97.072000000000003</v>
      </c>
      <c r="N172" s="32">
        <f t="shared" ref="N172" si="414">(M172/M160-1)*100</f>
        <v>6.30338604406675</v>
      </c>
      <c r="O172" s="32">
        <v>418359</v>
      </c>
      <c r="P172" s="32">
        <f t="shared" ref="P172" si="415">(O172/O160-1)*100</f>
        <v>-15.442374313306196</v>
      </c>
      <c r="Q172" s="32">
        <f>+'crack spread y Brent_WTI'!D376*100</f>
        <v>28.300059594755655</v>
      </c>
      <c r="R172" s="32">
        <v>4.5</v>
      </c>
      <c r="S172" s="32">
        <f t="shared" si="341"/>
        <v>0.61500000000000021</v>
      </c>
      <c r="T172" s="32">
        <v>2.9950000000000001</v>
      </c>
      <c r="U172" s="32">
        <f t="shared" si="383"/>
        <v>-3.9140198909207502</v>
      </c>
      <c r="V172" s="32">
        <v>69.05</v>
      </c>
      <c r="W172" s="32">
        <f t="shared" si="383"/>
        <v>23.967684021543967</v>
      </c>
      <c r="X172" s="43">
        <v>18.600000000000001</v>
      </c>
      <c r="Z172" s="36">
        <f t="shared" si="402"/>
        <v>1.7429904667202272</v>
      </c>
      <c r="AA172" s="36">
        <f t="shared" si="403"/>
        <v>3.418333333333333</v>
      </c>
      <c r="AB172" s="36">
        <f t="shared" si="404"/>
        <v>0.11833333333333318</v>
      </c>
      <c r="AC172" s="36">
        <f t="shared" si="368"/>
        <v>1.8798593309140195</v>
      </c>
      <c r="AD172" s="36">
        <f t="shared" si="405"/>
        <v>-2.5183790831653265</v>
      </c>
      <c r="AE172" s="35">
        <f>+AVERAGE(N170:N172)*AVERAGE($G$15:G172)</f>
        <v>0.2081712405546651</v>
      </c>
      <c r="AF172" s="35">
        <f t="shared" si="406"/>
        <v>11.294610360189738</v>
      </c>
      <c r="AG172" s="35">
        <f t="shared" si="407"/>
        <v>20.49132007674109</v>
      </c>
      <c r="AH172" s="35">
        <f t="shared" si="410"/>
        <v>-11.457644798348914</v>
      </c>
      <c r="AI172" s="35">
        <f t="shared" si="411"/>
        <v>22.537043832335474</v>
      </c>
      <c r="AJ172" s="35"/>
      <c r="AL172" s="55">
        <f>(Z172- AVERAGE(Z$41:Z172))/_xlfn.STDEV.S(Z$41:Z172)</f>
        <v>0.10054083682867605</v>
      </c>
      <c r="AM172" s="55">
        <f>(AA172- AVERAGE(AA$41:AA172))/_xlfn.STDEV.S(AA$41:AA172)</f>
        <v>1.0181221869692603</v>
      </c>
      <c r="AN172" s="55">
        <f>(AB172- AVERAGE(AB$41:AB172))/_xlfn.STDEV.S(AB$41:AB172)</f>
        <v>5.2748307756701425E-2</v>
      </c>
      <c r="AO172" s="55">
        <f>(AC172- AVERAGE(AC$41:AC172))/_xlfn.STDEV.S(AC$41:AC172)</f>
        <v>0.40159788862636253</v>
      </c>
      <c r="AP172" s="55">
        <f>(AD172- AVERAGE(AD$41:AD172))/_xlfn.STDEV.S(AD$41:AD172)</f>
        <v>4.9424597934510837E-2</v>
      </c>
      <c r="AQ172" s="55">
        <f>(AE172- AVERAGE(AE$41:AE172))/_xlfn.STDEV.S(AE$41:AE172)</f>
        <v>0.52862165364482583</v>
      </c>
      <c r="AR172" s="36">
        <f>(AF172- AVERAGE(AF$41:AF172))/_xlfn.STDEV.S(AF$41:AF172)</f>
        <v>1.5553761447125194</v>
      </c>
      <c r="AS172" s="36">
        <f>(AG172- AVERAGE(AG$41:AG172))/_xlfn.STDEV.S(AG$41:AG172)</f>
        <v>3.8959335527111769E-2</v>
      </c>
      <c r="AT172" s="36">
        <f>(AH172- AVERAGE(AH$41:AH172))/_xlfn.STDEV.S(AH$41:AH172)</f>
        <v>-0.3252645130440403</v>
      </c>
      <c r="AU172" s="36">
        <f>(AI172- AVERAGE(AI$41:AI172))/_xlfn.STDEV.S(AI$41:AI172)</f>
        <v>0.52478191423135345</v>
      </c>
      <c r="AV172" s="36"/>
      <c r="AW172" s="36">
        <f t="shared" si="324"/>
        <v>0.10054083682867605</v>
      </c>
      <c r="AX172" s="36">
        <f t="shared" si="325"/>
        <v>1.0181221869692603</v>
      </c>
      <c r="AY172" s="36">
        <f t="shared" si="326"/>
        <v>5.2748307756701425E-2</v>
      </c>
      <c r="AZ172" s="36">
        <f t="shared" si="327"/>
        <v>0.40159788862636253</v>
      </c>
      <c r="BA172" s="36">
        <f t="shared" si="328"/>
        <v>4.9424597934510837E-2</v>
      </c>
      <c r="BB172" s="36">
        <f t="shared" si="329"/>
        <v>0.52862165364482583</v>
      </c>
      <c r="BC172" s="36">
        <f t="shared" si="330"/>
        <v>1.5553761447125194</v>
      </c>
      <c r="BD172" s="36">
        <f t="shared" si="331"/>
        <v>3.8959335527111769E-2</v>
      </c>
      <c r="BE172" s="36">
        <f t="shared" si="332"/>
        <v>-0.3252645130440403</v>
      </c>
      <c r="BF172" s="36">
        <f t="shared" si="333"/>
        <v>0.52478191423135345</v>
      </c>
      <c r="BG172" s="36"/>
      <c r="BH172" s="41">
        <f t="shared" si="334"/>
        <v>0.25106936272751929</v>
      </c>
      <c r="BI172" s="41">
        <f t="shared" si="335"/>
        <v>0.25106936272751929</v>
      </c>
      <c r="BJ172" s="41">
        <f>IF(COUNT(BI$76:BI171)&lt;60,"",MEDIAN(BI$76:BI171))</f>
        <v>0.31121166939009692</v>
      </c>
      <c r="BK172" s="41">
        <f t="shared" si="336"/>
        <v>0</v>
      </c>
      <c r="BL172" s="41">
        <f t="shared" si="337"/>
        <v>0</v>
      </c>
      <c r="BM172" s="41">
        <f t="shared" si="365"/>
        <v>0.11955259981385941</v>
      </c>
      <c r="BN172" s="41">
        <f t="shared" si="310"/>
        <v>1</v>
      </c>
      <c r="BO172" s="32">
        <f>+_xlfn.XLOOKUP(B172,Indice!B:B,Indice!AI:AI,"NOOOOOO",-1)</f>
        <v>0.36194332706842564</v>
      </c>
      <c r="BP172" s="32">
        <f t="shared" si="338"/>
        <v>-1.0162676344719863</v>
      </c>
      <c r="BQ172" s="57">
        <f t="shared" si="342"/>
        <v>-7.4095873048152239E-3</v>
      </c>
      <c r="BR172" s="56">
        <f t="shared" si="311"/>
        <v>-7.4095873048152239E-3</v>
      </c>
      <c r="BS172" s="59">
        <f t="shared" si="314"/>
        <v>-7.4095873048152239E-3</v>
      </c>
      <c r="BT172" s="32">
        <f t="shared" si="315"/>
        <v>177.9438256454462</v>
      </c>
      <c r="BU172" s="32">
        <f t="shared" si="316"/>
        <v>63.955635583209755</v>
      </c>
      <c r="BW172" s="62"/>
      <c r="BX172" s="59"/>
    </row>
    <row r="173" spans="1:76">
      <c r="A173" s="32">
        <f t="shared" si="299"/>
        <v>2018</v>
      </c>
      <c r="B173" s="42">
        <v>43159</v>
      </c>
      <c r="C173" s="38">
        <v>4304</v>
      </c>
      <c r="D173" s="35">
        <f t="shared" si="348"/>
        <v>10.387278789433196</v>
      </c>
      <c r="E173" s="38">
        <v>5196</v>
      </c>
      <c r="F173" s="35">
        <v>668.85</v>
      </c>
      <c r="G173" s="39">
        <f t="shared" si="343"/>
        <v>0.19284293937355163</v>
      </c>
      <c r="H173" s="32">
        <v>5</v>
      </c>
      <c r="I173" s="32">
        <v>0.4</v>
      </c>
      <c r="J173" s="52">
        <v>23.8</v>
      </c>
      <c r="K173" s="32">
        <v>482.80900000000003</v>
      </c>
      <c r="L173" s="32">
        <f t="shared" si="321"/>
        <v>-0.59583737386837976</v>
      </c>
      <c r="M173" s="32">
        <v>96.537999999999997</v>
      </c>
      <c r="N173" s="32">
        <f t="shared" ref="N173" si="416">(M173/M161-1)*100</f>
        <v>9.9534163259262556</v>
      </c>
      <c r="O173" s="32">
        <v>423498</v>
      </c>
      <c r="P173" s="32">
        <f t="shared" ref="P173" si="417">(O173/O161-1)*100</f>
        <v>-18.586884640819402</v>
      </c>
      <c r="Q173" s="32">
        <f>+'crack spread y Brent_WTI'!D377*100</f>
        <v>8.784250518075055</v>
      </c>
      <c r="R173" s="32">
        <v>4.5</v>
      </c>
      <c r="S173" s="32">
        <f t="shared" si="341"/>
        <v>0.68</v>
      </c>
      <c r="T173" s="32">
        <v>2.6669999999999998</v>
      </c>
      <c r="U173" s="32">
        <f t="shared" si="383"/>
        <v>-3.8572458543619348</v>
      </c>
      <c r="V173" s="32">
        <v>65.78</v>
      </c>
      <c r="W173" s="32">
        <f t="shared" si="383"/>
        <v>18.330635006296081</v>
      </c>
      <c r="X173" s="43">
        <v>17.64</v>
      </c>
      <c r="Z173" s="36">
        <f t="shared" si="402"/>
        <v>6.3050504560034168</v>
      </c>
      <c r="AA173" s="36">
        <f t="shared" si="403"/>
        <v>3.32</v>
      </c>
      <c r="AB173" s="36">
        <f t="shared" si="404"/>
        <v>-0.27999999999999997</v>
      </c>
      <c r="AC173" s="36">
        <f t="shared" si="368"/>
        <v>2.9438095238095272</v>
      </c>
      <c r="AD173" s="36">
        <f t="shared" si="405"/>
        <v>-1.8453643154871375</v>
      </c>
      <c r="AE173" s="35">
        <f>+AVERAGE(N171:N173)*AVERAGE($G$15:G173)</f>
        <v>1.5128924131746695</v>
      </c>
      <c r="AF173" s="35">
        <f t="shared" si="406"/>
        <v>15.1390246243891</v>
      </c>
      <c r="AG173" s="35">
        <f t="shared" si="407"/>
        <v>15.242858102500152</v>
      </c>
      <c r="AH173" s="35">
        <f t="shared" si="410"/>
        <v>-9.491603440335906</v>
      </c>
      <c r="AI173" s="35">
        <f t="shared" si="411"/>
        <v>19.995251009983999</v>
      </c>
      <c r="AJ173" s="35"/>
      <c r="AL173" s="55">
        <f>(Z173- AVERAGE(Z$41:Z173))/_xlfn.STDEV.S(Z$41:Z173)</f>
        <v>0.36042205207092026</v>
      </c>
      <c r="AM173" s="55">
        <f>(AA173- AVERAGE(AA$41:AA173))/_xlfn.STDEV.S(AA$41:AA173)</f>
        <v>0.99123487000868526</v>
      </c>
      <c r="AN173" s="55">
        <f>(AB173- AVERAGE(AB$41:AB173))/_xlfn.STDEV.S(AB$41:AB173)</f>
        <v>-5.7833490279639251E-2</v>
      </c>
      <c r="AO173" s="55">
        <f>(AC173- AVERAGE(AC$41:AC173))/_xlfn.STDEV.S(AC$41:AC173)</f>
        <v>0.52400336988545881</v>
      </c>
      <c r="AP173" s="55">
        <f>(AD173- AVERAGE(AD$41:AD173))/_xlfn.STDEV.S(AD$41:AD173)</f>
        <v>0.21300278289260122</v>
      </c>
      <c r="AQ173" s="55">
        <f>(AE173- AVERAGE(AE$41:AE173))/_xlfn.STDEV.S(AE$41:AE173)</f>
        <v>0.92086851842202022</v>
      </c>
      <c r="AR173" s="36">
        <f>(AF173- AVERAGE(AF$41:AF173))/_xlfn.STDEV.S(AF$41:AF173)</f>
        <v>1.9028768102271345</v>
      </c>
      <c r="AS173" s="36">
        <f>(AG173- AVERAGE(AG$41:AG173))/_xlfn.STDEV.S(AG$41:AG173)</f>
        <v>-5.2945434467878159E-2</v>
      </c>
      <c r="AT173" s="36">
        <f>(AH173- AVERAGE(AH$41:AH173))/_xlfn.STDEV.S(AH$41:AH173)</f>
        <v>-0.26239972244560017</v>
      </c>
      <c r="AU173" s="36">
        <f>(AI173- AVERAGE(AI$41:AI173))/_xlfn.STDEV.S(AI$41:AI173)</f>
        <v>0.44815164014299252</v>
      </c>
      <c r="AV173" s="36"/>
      <c r="AW173" s="36">
        <f t="shared" ref="AW173:AW204" si="418">+IF(AL173&gt;AL$2,AL$2,IF(AL173&lt;AL$1,AL$1,AL173))</f>
        <v>0.36042205207092026</v>
      </c>
      <c r="AX173" s="36">
        <f t="shared" ref="AX173:AX204" si="419">+IF(AM173&gt;AM$2,AM$2,IF(AM173&lt;AM$1,AM$1,AM173))</f>
        <v>0.99123487000868526</v>
      </c>
      <c r="AY173" s="36">
        <f t="shared" ref="AY173:AY204" si="420">+IF(AN173&gt;AN$2,AN$2,IF(AN173&lt;AN$1,AN$1,AN173))</f>
        <v>-5.7833490279639251E-2</v>
      </c>
      <c r="AZ173" s="36">
        <f t="shared" ref="AZ173:AZ204" si="421">+IF(AO173&gt;AO$2,AO$2,IF(AO173&lt;AO$1,AO$1,AO173))</f>
        <v>0.52400336988545881</v>
      </c>
      <c r="BA173" s="36">
        <f t="shared" ref="BA173:BA204" si="422">+IF(AP173&gt;AP$2,AP$2,IF(AP173&lt;AP$1,AP$1,AP173))</f>
        <v>0.21300278289260122</v>
      </c>
      <c r="BB173" s="36">
        <f t="shared" ref="BB173:BB204" si="423">+IF(AQ173&gt;AQ$2,AQ$2,IF(AQ173&lt;AQ$1,AQ$1,AQ173))</f>
        <v>0.92086851842202022</v>
      </c>
      <c r="BC173" s="36">
        <f t="shared" ref="BC173:BC204" si="424">+IF(AR173&gt;AR$2,AR$2,IF(AR173&lt;AR$1,AR$1,AR173))</f>
        <v>1.9028768102271345</v>
      </c>
      <c r="BD173" s="36">
        <f t="shared" ref="BD173:BD204" si="425">+IF(AS173&gt;AS$2,AS$2,IF(AS173&lt;AS$1,AS$1,AS173))</f>
        <v>-5.2945434467878159E-2</v>
      </c>
      <c r="BE173" s="36">
        <f t="shared" si="332"/>
        <v>-0.26239972244560017</v>
      </c>
      <c r="BF173" s="36">
        <f t="shared" si="333"/>
        <v>0.44815164014299252</v>
      </c>
      <c r="BG173" s="36"/>
      <c r="BH173" s="41">
        <f t="shared" si="334"/>
        <v>0.40428684610695642</v>
      </c>
      <c r="BI173" s="41">
        <f t="shared" si="335"/>
        <v>0.40428684610695642</v>
      </c>
      <c r="BJ173" s="41">
        <f>IF(COUNT(BI$76:BI172)&lt;60,"",MEDIAN(BI$76:BI172))</f>
        <v>0.30982748474165989</v>
      </c>
      <c r="BK173" s="41">
        <f t="shared" si="336"/>
        <v>0.40428684610695642</v>
      </c>
      <c r="BL173" s="41">
        <f t="shared" si="337"/>
        <v>0.40428684610695642</v>
      </c>
      <c r="BM173" s="41">
        <f t="shared" si="365"/>
        <v>0.10168447035019046</v>
      </c>
      <c r="BN173" s="41">
        <f t="shared" si="310"/>
        <v>1</v>
      </c>
      <c r="BO173" s="32">
        <f>+_xlfn.XLOOKUP(B173,Indice!B:B,Indice!AI:AI,"NOOOOOO",-1)</f>
        <v>0.3559656000898922</v>
      </c>
      <c r="BP173" s="32">
        <f t="shared" si="338"/>
        <v>-1.0329211817599624</v>
      </c>
      <c r="BQ173" s="57">
        <f t="shared" si="342"/>
        <v>-1.6653547287976078E-2</v>
      </c>
      <c r="BR173" s="56">
        <f t="shared" si="311"/>
        <v>-1.6653547287976078E-2</v>
      </c>
      <c r="BS173" s="59">
        <f t="shared" si="314"/>
        <v>-1.6653547287976078E-2</v>
      </c>
      <c r="BT173" s="32">
        <f t="shared" si="315"/>
        <v>174.98042973045639</v>
      </c>
      <c r="BU173" s="32">
        <f t="shared" si="316"/>
        <v>62.890547381692208</v>
      </c>
      <c r="BW173" s="62"/>
      <c r="BX173" s="59"/>
    </row>
    <row r="174" spans="1:76">
      <c r="A174" s="32">
        <f t="shared" si="299"/>
        <v>2018</v>
      </c>
      <c r="B174" s="42">
        <v>43190</v>
      </c>
      <c r="C174" s="38">
        <v>5417</v>
      </c>
      <c r="D174" s="35">
        <f t="shared" si="348"/>
        <v>18.663745892661552</v>
      </c>
      <c r="E174" s="38">
        <v>5979</v>
      </c>
      <c r="F174" s="35">
        <v>633.29</v>
      </c>
      <c r="G174" s="39">
        <f t="shared" si="343"/>
        <v>0.20581250296072889</v>
      </c>
      <c r="H174" s="32">
        <v>2.1</v>
      </c>
      <c r="I174" s="32">
        <v>-0.3</v>
      </c>
      <c r="J174" s="52">
        <v>24.6</v>
      </c>
      <c r="K174" s="32">
        <v>487.32400000000001</v>
      </c>
      <c r="L174" s="32">
        <f t="shared" si="321"/>
        <v>0.4007177896035774</v>
      </c>
      <c r="M174" s="32">
        <v>93.8</v>
      </c>
      <c r="N174" s="32">
        <f t="shared" ref="N174" si="426">(M174/M162-1)*100</f>
        <v>9.8540744384325372</v>
      </c>
      <c r="O174" s="32">
        <v>425332</v>
      </c>
      <c r="P174" s="32">
        <f t="shared" ref="P174" si="427">(O174/O162-1)*100</f>
        <v>-20.579299888150903</v>
      </c>
      <c r="Q174" s="32">
        <f>+'crack spread y Brent_WTI'!D378*100</f>
        <v>4.1980342952739447</v>
      </c>
      <c r="R174" s="32">
        <v>3.8</v>
      </c>
      <c r="S174" s="32">
        <f t="shared" si="341"/>
        <v>0.73166666666666669</v>
      </c>
      <c r="T174" s="32">
        <v>2.7330000000000001</v>
      </c>
      <c r="U174" s="32">
        <f t="shared" si="383"/>
        <v>-14.32601880877743</v>
      </c>
      <c r="V174" s="32">
        <v>70.27</v>
      </c>
      <c r="W174" s="32">
        <f t="shared" si="383"/>
        <v>33.01154646980882</v>
      </c>
      <c r="X174" s="43">
        <v>17.8</v>
      </c>
      <c r="Z174" s="36">
        <f t="shared" si="402"/>
        <v>12.983702471130936</v>
      </c>
      <c r="AA174" s="36">
        <f t="shared" si="403"/>
        <v>3.1349999999999998</v>
      </c>
      <c r="AB174" s="36">
        <f t="shared" si="404"/>
        <v>-0.36500000000000005</v>
      </c>
      <c r="AC174" s="36">
        <f t="shared" si="368"/>
        <v>4.3206060606060603</v>
      </c>
      <c r="AD174" s="36">
        <f t="shared" si="405"/>
        <v>-1.1686998488876259</v>
      </c>
      <c r="AE174" s="35">
        <f>+AVERAGE(N172:N174)*AVERAGE($G$15:G174)</f>
        <v>2.3666829912195269</v>
      </c>
      <c r="AF174" s="35">
        <f t="shared" si="406"/>
        <v>18.202852947425498</v>
      </c>
      <c r="AG174" s="35">
        <f t="shared" si="407"/>
        <v>13.760781469368217</v>
      </c>
      <c r="AH174" s="35">
        <f t="shared" si="410"/>
        <v>-7.3657615180200393</v>
      </c>
      <c r="AI174" s="35">
        <f t="shared" si="411"/>
        <v>25.103288499216291</v>
      </c>
      <c r="AJ174" s="35"/>
      <c r="AL174" s="55">
        <f>(Z174- AVERAGE(Z$41:Z174))/_xlfn.STDEV.S(Z$41:Z174)</f>
        <v>0.74008440985291457</v>
      </c>
      <c r="AM174" s="55">
        <f>(AA174- AVERAGE(AA$41:AA174))/_xlfn.STDEV.S(AA$41:AA174)</f>
        <v>0.94792000123087317</v>
      </c>
      <c r="AN174" s="55">
        <f>(AB174- AVERAGE(AB$41:AB174))/_xlfn.STDEV.S(AB$41:AB174)</f>
        <v>-8.12620125639575E-2</v>
      </c>
      <c r="AO174" s="55">
        <f>(AC174- AVERAGE(AC$41:AC174))/_xlfn.STDEV.S(AC$41:AC174)</f>
        <v>0.68235330498302205</v>
      </c>
      <c r="AP174" s="55">
        <f>(AD174- AVERAGE(AD$41:AD174))/_xlfn.STDEV.S(AD$41:AD174)</f>
        <v>0.37730035564176684</v>
      </c>
      <c r="AQ174" s="55">
        <f>(AE174- AVERAGE(AE$41:AE174))/_xlfn.STDEV.S(AE$41:AE174)</f>
        <v>1.1714009865555983</v>
      </c>
      <c r="AR174" s="36">
        <f>(AF174- AVERAGE(AF$41:AF174))/_xlfn.STDEV.S(AF$41:AF174)</f>
        <v>2.1566947144420303</v>
      </c>
      <c r="AS174" s="36">
        <f>(AG174- AVERAGE(AG$41:AG174))/_xlfn.STDEV.S(AG$41:AG174)</f>
        <v>-7.8757689395378749E-2</v>
      </c>
      <c r="AT174" s="36">
        <f>(AH174- AVERAGE(AH$41:AH174))/_xlfn.STDEV.S(AH$41:AH174)</f>
        <v>-0.19457506783257469</v>
      </c>
      <c r="AU174" s="36">
        <f>(AI174- AVERAGE(AI$41:AI174))/_xlfn.STDEV.S(AI$41:AI174)</f>
        <v>0.59551016304120141</v>
      </c>
      <c r="AV174" s="36"/>
      <c r="AW174" s="36">
        <f t="shared" si="418"/>
        <v>0.74008440985291457</v>
      </c>
      <c r="AX174" s="36">
        <f t="shared" si="419"/>
        <v>0.94792000123087317</v>
      </c>
      <c r="AY174" s="36">
        <f t="shared" si="420"/>
        <v>-8.12620125639575E-2</v>
      </c>
      <c r="AZ174" s="36">
        <f t="shared" si="421"/>
        <v>0.68235330498302205</v>
      </c>
      <c r="BA174" s="36">
        <f t="shared" si="422"/>
        <v>0.37730035564176684</v>
      </c>
      <c r="BB174" s="36">
        <f t="shared" si="423"/>
        <v>1.1714009865555983</v>
      </c>
      <c r="BC174" s="36">
        <f t="shared" si="424"/>
        <v>1.9402099688489864</v>
      </c>
      <c r="BD174" s="36">
        <f t="shared" si="425"/>
        <v>-7.8757689395378749E-2</v>
      </c>
      <c r="BE174" s="36">
        <f t="shared" si="332"/>
        <v>-0.19457506783257469</v>
      </c>
      <c r="BF174" s="36">
        <f t="shared" si="333"/>
        <v>0.59551016304120141</v>
      </c>
      <c r="BG174" s="36"/>
      <c r="BH174" s="41">
        <f t="shared" si="334"/>
        <v>0.63893173401211167</v>
      </c>
      <c r="BI174" s="41">
        <f t="shared" si="335"/>
        <v>0.63893173401211167</v>
      </c>
      <c r="BJ174" s="41">
        <f>IF(COUNT(BI$76:BI173)&lt;60,"",MEDIAN(BI$76:BI173))</f>
        <v>0.31121166939009692</v>
      </c>
      <c r="BK174" s="41">
        <f t="shared" si="336"/>
        <v>0.63893173401211167</v>
      </c>
      <c r="BL174" s="41">
        <f t="shared" si="337"/>
        <v>0.63893173401211167</v>
      </c>
      <c r="BM174" s="41">
        <f t="shared" si="365"/>
        <v>0.15492878151786643</v>
      </c>
      <c r="BN174" s="41">
        <f t="shared" si="310"/>
        <v>1</v>
      </c>
      <c r="BO174" s="32">
        <f>+_xlfn.XLOOKUP(B174,Indice!B:B,Indice!AI:AI,"NOOOOOO",-1)</f>
        <v>0.35115460610547872</v>
      </c>
      <c r="BP174" s="32">
        <f t="shared" si="338"/>
        <v>-1.0465286792611475</v>
      </c>
      <c r="BQ174" s="57">
        <f t="shared" si="342"/>
        <v>-1.3607497501185062E-2</v>
      </c>
      <c r="BR174" s="56">
        <f t="shared" si="311"/>
        <v>-1.3607497501185062E-2</v>
      </c>
      <c r="BS174" s="59">
        <f t="shared" si="314"/>
        <v>-1.3607497501185062E-2</v>
      </c>
      <c r="BT174" s="32">
        <f t="shared" si="315"/>
        <v>172.59938397014292</v>
      </c>
      <c r="BU174" s="32">
        <f t="shared" si="316"/>
        <v>62.034764415347674</v>
      </c>
      <c r="BW174" s="62"/>
      <c r="BX174" s="59"/>
    </row>
    <row r="175" spans="1:76">
      <c r="A175" s="32">
        <f t="shared" si="299"/>
        <v>2018</v>
      </c>
      <c r="B175" s="42">
        <v>43220</v>
      </c>
      <c r="C175" s="38">
        <v>5216</v>
      </c>
      <c r="D175" s="35">
        <f t="shared" si="348"/>
        <v>7.1707417300184817</v>
      </c>
      <c r="E175" s="38">
        <v>6106</v>
      </c>
      <c r="F175" s="35">
        <v>633.29</v>
      </c>
      <c r="G175" s="39">
        <f t="shared" si="343"/>
        <v>0.20815266307694738</v>
      </c>
      <c r="H175" s="32">
        <v>-0.3</v>
      </c>
      <c r="I175" s="32">
        <v>-1.4</v>
      </c>
      <c r="J175" s="52">
        <v>28.8</v>
      </c>
      <c r="K175" s="32">
        <v>486.58800000000002</v>
      </c>
      <c r="L175" s="32">
        <f t="shared" si="321"/>
        <v>7.2126878086076429</v>
      </c>
      <c r="M175" s="32">
        <v>91.442999999999998</v>
      </c>
      <c r="N175" s="32">
        <f t="shared" ref="N175" si="428">(M175/M163-1)*100</f>
        <v>9.6202258505358351</v>
      </c>
      <c r="O175" s="32">
        <v>435955</v>
      </c>
      <c r="P175" s="32">
        <f t="shared" ref="P175" si="429">(O175/O163-1)*100</f>
        <v>-17.397095715574153</v>
      </c>
      <c r="Q175" s="32">
        <f>+'crack spread y Brent_WTI'!D379*100</f>
        <v>40.117740441857386</v>
      </c>
      <c r="R175" s="32">
        <v>3.8</v>
      </c>
      <c r="S175" s="32">
        <f t="shared" si="341"/>
        <v>0.78333333333333333</v>
      </c>
      <c r="T175" s="32">
        <v>2.7629999999999999</v>
      </c>
      <c r="U175" s="32">
        <f t="shared" si="383"/>
        <v>-15.659340659340659</v>
      </c>
      <c r="V175" s="32">
        <v>75.17</v>
      </c>
      <c r="W175" s="32">
        <f t="shared" si="383"/>
        <v>45.312197950898913</v>
      </c>
      <c r="X175" s="43">
        <v>18.2</v>
      </c>
      <c r="Z175" s="36">
        <f t="shared" si="402"/>
        <v>11.290588804037744</v>
      </c>
      <c r="AA175" s="36">
        <f t="shared" si="403"/>
        <v>1.4833333333333334</v>
      </c>
      <c r="AB175" s="36">
        <f t="shared" si="404"/>
        <v>-1.2166666666666666</v>
      </c>
      <c r="AC175" s="36">
        <f t="shared" si="368"/>
        <v>7.0428985507246402</v>
      </c>
      <c r="AD175" s="36">
        <f t="shared" si="405"/>
        <v>2.3391894081142799</v>
      </c>
      <c r="AE175" s="35">
        <f>+AVERAGE(N173:N175)*AVERAGE($G$15:G175)</f>
        <v>2.6634353758383584</v>
      </c>
      <c r="AF175" s="35">
        <f t="shared" si="406"/>
        <v>18.854426748181485</v>
      </c>
      <c r="AG175" s="35">
        <f t="shared" si="407"/>
        <v>17.700008418402131</v>
      </c>
      <c r="AH175" s="35">
        <f t="shared" si="410"/>
        <v>-11.280868440826675</v>
      </c>
      <c r="AI175" s="35">
        <f t="shared" si="411"/>
        <v>32.218126475667937</v>
      </c>
      <c r="AJ175" s="35"/>
      <c r="AL175" s="55">
        <f>(Z175- AVERAGE(Z$41:Z175))/_xlfn.STDEV.S(Z$41:Z175)</f>
        <v>0.63922933535086102</v>
      </c>
      <c r="AM175" s="55">
        <f>(AA175- AVERAGE(AA$41:AA175))/_xlfn.STDEV.S(AA$41:AA175)</f>
        <v>0.61848483955563038</v>
      </c>
      <c r="AN175" s="55">
        <f>(AB175- AVERAGE(AB$41:AB175))/_xlfn.STDEV.S(AB$41:AB175)</f>
        <v>-0.31865222108968477</v>
      </c>
      <c r="AO175" s="55">
        <f>(AC175- AVERAGE(AC$41:AC175))/_xlfn.STDEV.S(AC$41:AC175)</f>
        <v>0.99608414430929371</v>
      </c>
      <c r="AP175" s="55">
        <f>(AD175- AVERAGE(AD$41:AD175))/_xlfn.STDEV.S(AD$41:AD175)</f>
        <v>1.2285650632696299</v>
      </c>
      <c r="AQ175" s="55">
        <f>(AE175- AVERAGE(AE$41:AE175))/_xlfn.STDEV.S(AE$41:AE175)</f>
        <v>1.2499496160899253</v>
      </c>
      <c r="AR175" s="36">
        <f>(AF175- AVERAGE(AF$41:AF175))/_xlfn.STDEV.S(AF$41:AF175)</f>
        <v>2.1720591741090587</v>
      </c>
      <c r="AS175" s="36">
        <f>(AG175- AVERAGE(AG$41:AG175))/_xlfn.STDEV.S(AG$41:AG175)</f>
        <v>-9.0722948992150946E-3</v>
      </c>
      <c r="AT175" s="36">
        <f>(AH175- AVERAGE(AH$41:AH175))/_xlfn.STDEV.S(AH$41:AH175)</f>
        <v>-0.31725584575214183</v>
      </c>
      <c r="AU175" s="36">
        <f>(AI175- AVERAGE(AI$41:AI175))/_xlfn.STDEV.S(AI$41:AI175)</f>
        <v>0.80057807010826387</v>
      </c>
      <c r="AV175" s="36"/>
      <c r="AW175" s="36">
        <f t="shared" si="418"/>
        <v>0.63922933535086102</v>
      </c>
      <c r="AX175" s="36">
        <f t="shared" si="419"/>
        <v>0.61848483955563038</v>
      </c>
      <c r="AY175" s="36">
        <f t="shared" si="420"/>
        <v>-0.31865222108968477</v>
      </c>
      <c r="AZ175" s="36">
        <f t="shared" si="421"/>
        <v>0.99608414430929371</v>
      </c>
      <c r="BA175" s="36">
        <f t="shared" si="422"/>
        <v>1.2285650632696299</v>
      </c>
      <c r="BB175" s="36">
        <f t="shared" si="423"/>
        <v>1.2499496160899253</v>
      </c>
      <c r="BC175" s="36">
        <f t="shared" si="424"/>
        <v>1.9402099688489864</v>
      </c>
      <c r="BD175" s="36">
        <f t="shared" si="425"/>
        <v>-9.0722948992150946E-3</v>
      </c>
      <c r="BE175" s="36">
        <f t="shared" si="332"/>
        <v>-0.31725584575214183</v>
      </c>
      <c r="BF175" s="36">
        <f t="shared" si="333"/>
        <v>0.80057807010826387</v>
      </c>
      <c r="BG175" s="36"/>
      <c r="BH175" s="41">
        <f t="shared" si="334"/>
        <v>0.7199037027295625</v>
      </c>
      <c r="BI175" s="41">
        <f t="shared" si="335"/>
        <v>0.7199037027295625</v>
      </c>
      <c r="BJ175" s="41">
        <f>IF(COUNT(BI$76:BI174)&lt;60,"",MEDIAN(BI$76:BI174))</f>
        <v>0.31259585403853396</v>
      </c>
      <c r="BK175" s="41">
        <f t="shared" si="336"/>
        <v>0.7199037027295625</v>
      </c>
      <c r="BL175" s="41">
        <f t="shared" si="337"/>
        <v>0.7199037027295625</v>
      </c>
      <c r="BM175" s="41">
        <f t="shared" si="365"/>
        <v>0.21492075674532995</v>
      </c>
      <c r="BN175" s="41">
        <f t="shared" si="310"/>
        <v>1</v>
      </c>
      <c r="BO175" s="32">
        <f>+_xlfn.XLOOKUP(B175,Indice!B:B,Indice!AI:AI,"NOOOOOO",-1)</f>
        <v>0.36524044955048296</v>
      </c>
      <c r="BP175" s="32">
        <f t="shared" si="338"/>
        <v>-1.0071993763989131</v>
      </c>
      <c r="BQ175" s="57">
        <f t="shared" si="342"/>
        <v>3.932930286223435E-2</v>
      </c>
      <c r="BR175" s="56">
        <f t="shared" si="311"/>
        <v>3.932930286223435E-2</v>
      </c>
      <c r="BS175" s="59">
        <f t="shared" si="314"/>
        <v>3.932930286223435E-2</v>
      </c>
      <c r="BT175" s="32">
        <f t="shared" si="315"/>
        <v>179.38759741613976</v>
      </c>
      <c r="BU175" s="32">
        <f t="shared" si="316"/>
        <v>64.474548453026244</v>
      </c>
      <c r="BW175" s="62"/>
      <c r="BX175" s="59"/>
    </row>
    <row r="176" spans="1:76">
      <c r="A176" s="32">
        <f t="shared" si="299"/>
        <v>2018</v>
      </c>
      <c r="B176" s="42">
        <v>43251</v>
      </c>
      <c r="C176" s="38">
        <v>5163</v>
      </c>
      <c r="D176" s="35">
        <f t="shared" si="348"/>
        <v>-6.0076460950300392</v>
      </c>
      <c r="E176" s="38">
        <v>6448</v>
      </c>
      <c r="F176" s="35">
        <v>633.29</v>
      </c>
      <c r="G176" s="39">
        <f t="shared" si="343"/>
        <v>0.20823793206903629</v>
      </c>
      <c r="H176" s="32">
        <v>-5.2</v>
      </c>
      <c r="I176" s="32">
        <v>-5.2</v>
      </c>
      <c r="J176" s="52">
        <v>30</v>
      </c>
      <c r="K176" s="32">
        <v>485.15600000000001</v>
      </c>
      <c r="L176" s="32">
        <f t="shared" si="321"/>
        <v>3.2734610816172793</v>
      </c>
      <c r="M176" s="32">
        <v>105.215</v>
      </c>
      <c r="N176" s="32">
        <f t="shared" ref="N176" si="430">(M176/M164-1)*100</f>
        <v>22.042175103233895</v>
      </c>
      <c r="O176" s="32">
        <v>434512</v>
      </c>
      <c r="P176" s="32">
        <f t="shared" ref="P176" si="431">(O176/O164-1)*100</f>
        <v>-14.786865184580867</v>
      </c>
      <c r="Q176" s="32">
        <f>+'crack spread y Brent_WTI'!D380*100</f>
        <v>37.911869789599059</v>
      </c>
      <c r="R176" s="32">
        <v>3.8</v>
      </c>
      <c r="S176" s="32">
        <f t="shared" si="341"/>
        <v>0.83499999999999985</v>
      </c>
      <c r="T176" s="32">
        <v>2.952</v>
      </c>
      <c r="U176" s="32">
        <f t="shared" si="383"/>
        <v>-3.8749592966460522</v>
      </c>
      <c r="V176" s="32">
        <v>77.59</v>
      </c>
      <c r="W176" s="32">
        <f t="shared" si="383"/>
        <v>54.223812363347257</v>
      </c>
      <c r="X176" s="43">
        <v>22.24</v>
      </c>
      <c r="Z176" s="36">
        <f t="shared" si="402"/>
        <v>5.7739471758833307</v>
      </c>
      <c r="AA176" s="36">
        <f t="shared" si="403"/>
        <v>-1.9683333333333333</v>
      </c>
      <c r="AB176" s="36">
        <f t="shared" si="404"/>
        <v>-3.1350000000000002</v>
      </c>
      <c r="AC176" s="36">
        <f t="shared" si="368"/>
        <v>8.9616666666666696</v>
      </c>
      <c r="AD176" s="36">
        <f t="shared" si="405"/>
        <v>3.6289555599428334</v>
      </c>
      <c r="AE176" s="35">
        <f>+AVERAGE(N174:N176)*AVERAGE($G$15:G176)</f>
        <v>3.7521551752755102</v>
      </c>
      <c r="AF176" s="35">
        <f t="shared" si="406"/>
        <v>17.587753596101972</v>
      </c>
      <c r="AG176" s="35">
        <f t="shared" si="407"/>
        <v>27.409214842243461</v>
      </c>
      <c r="AH176" s="35">
        <f t="shared" si="410"/>
        <v>-11.286772921588048</v>
      </c>
      <c r="AI176" s="35">
        <f t="shared" si="411"/>
        <v>44.182518928018332</v>
      </c>
      <c r="AJ176" s="35"/>
      <c r="AL176" s="55">
        <f>(Z176- AVERAGE(Z$41:Z176))/_xlfn.STDEV.S(Z$41:Z176)</f>
        <v>0.31953590761942119</v>
      </c>
      <c r="AM176" s="55">
        <f>(AA176- AVERAGE(AA$41:AA176))/_xlfn.STDEV.S(AA$41:AA176)</f>
        <v>-6.4659557562991646E-2</v>
      </c>
      <c r="AN176" s="55">
        <f>(AB176- AVERAGE(AB$41:AB176))/_xlfn.STDEV.S(AB$41:AB176)</f>
        <v>-0.85264111778233442</v>
      </c>
      <c r="AO176" s="55">
        <f>(AC176- AVERAGE(AC$41:AC176))/_xlfn.STDEV.S(AC$41:AC176)</f>
        <v>1.2112960292573305</v>
      </c>
      <c r="AP176" s="55">
        <f>(AD176- AVERAGE(AD$41:AD176))/_xlfn.STDEV.S(AD$41:AD176)</f>
        <v>1.5261110800628086</v>
      </c>
      <c r="AQ176" s="55">
        <f>(AE176- AVERAGE(AE$41:AE176))/_xlfn.STDEV.S(AE$41:AE176)</f>
        <v>1.5614504746007274</v>
      </c>
      <c r="AR176" s="36">
        <f>(AF176- AVERAGE(AF$41:AF176))/_xlfn.STDEV.S(AF$41:AF176)</f>
        <v>2.0124831680070563</v>
      </c>
      <c r="AS176" s="36">
        <f>(AG176- AVERAGE(AG$41:AG176))/_xlfn.STDEV.S(AG$41:AG176)</f>
        <v>0.16263332479263412</v>
      </c>
      <c r="AT176" s="36">
        <f>(AH176- AVERAGE(AH$41:AH176))/_xlfn.STDEV.S(AH$41:AH176)</f>
        <v>-0.31616491288689358</v>
      </c>
      <c r="AU176" s="36">
        <f>(AI176- AVERAGE(AI$41:AI176))/_xlfn.STDEV.S(AI$41:AI176)</f>
        <v>1.1442852449985377</v>
      </c>
      <c r="AV176" s="36"/>
      <c r="AW176" s="36">
        <f t="shared" si="418"/>
        <v>0.31953590761942119</v>
      </c>
      <c r="AX176" s="36">
        <f t="shared" si="419"/>
        <v>-6.4659557562991646E-2</v>
      </c>
      <c r="AY176" s="36">
        <f t="shared" si="420"/>
        <v>-0.85264111778233442</v>
      </c>
      <c r="AZ176" s="36">
        <f t="shared" si="421"/>
        <v>1.2112960292573305</v>
      </c>
      <c r="BA176" s="36">
        <f t="shared" si="422"/>
        <v>1.5261110800628086</v>
      </c>
      <c r="BB176" s="36">
        <f t="shared" si="423"/>
        <v>1.5614504746007274</v>
      </c>
      <c r="BC176" s="36">
        <f t="shared" si="424"/>
        <v>1.9402099688489864</v>
      </c>
      <c r="BD176" s="36">
        <f t="shared" si="425"/>
        <v>0.16263332479263412</v>
      </c>
      <c r="BE176" s="36">
        <f t="shared" si="332"/>
        <v>-0.31616491288689358</v>
      </c>
      <c r="BF176" s="36">
        <f t="shared" si="333"/>
        <v>1.1442852449985377</v>
      </c>
      <c r="BG176" s="36"/>
      <c r="BH176" s="41">
        <f t="shared" si="334"/>
        <v>0.73191057630897949</v>
      </c>
      <c r="BI176" s="41">
        <f t="shared" si="335"/>
        <v>0.73191057630897949</v>
      </c>
      <c r="BJ176" s="41">
        <f>IF(COUNT(BI$76:BI175)&lt;60,"",MEDIAN(BI$76:BI175))</f>
        <v>0.33116032804176154</v>
      </c>
      <c r="BK176" s="41">
        <f t="shared" si="336"/>
        <v>0.73191057630897949</v>
      </c>
      <c r="BL176" s="41">
        <f t="shared" si="337"/>
        <v>0.73191057630897949</v>
      </c>
      <c r="BM176" s="41">
        <f t="shared" si="365"/>
        <v>0.27591330477107823</v>
      </c>
      <c r="BN176" s="41">
        <f t="shared" si="310"/>
        <v>1</v>
      </c>
      <c r="BO176" s="32">
        <f>+_xlfn.XLOOKUP(B176,Indice!B:B,Indice!AI:AI,"NOOOOOO",-1)</f>
        <v>0.39618470594735467</v>
      </c>
      <c r="BP176" s="32">
        <f t="shared" si="338"/>
        <v>-0.92587474731193764</v>
      </c>
      <c r="BQ176" s="57">
        <f t="shared" si="342"/>
        <v>8.1324629086975464E-2</v>
      </c>
      <c r="BR176" s="56">
        <f t="shared" si="311"/>
        <v>8.1324629086975464E-2</v>
      </c>
      <c r="BS176" s="59">
        <f t="shared" si="314"/>
        <v>8.1324629086975464E-2</v>
      </c>
      <c r="BT176" s="32">
        <f t="shared" si="315"/>
        <v>193.97622723881099</v>
      </c>
      <c r="BU176" s="32">
        <f t="shared" si="316"/>
        <v>69.717917191518822</v>
      </c>
      <c r="BW176" s="62"/>
      <c r="BX176" s="59"/>
    </row>
    <row r="177" spans="1:76">
      <c r="A177" s="32">
        <f t="shared" si="299"/>
        <v>2018</v>
      </c>
      <c r="B177" s="42">
        <v>43281</v>
      </c>
      <c r="C177" s="38">
        <v>5133</v>
      </c>
      <c r="D177" s="35">
        <f t="shared" si="348"/>
        <v>-0.48468398604110119</v>
      </c>
      <c r="E177" s="38">
        <v>5461</v>
      </c>
      <c r="F177" s="35">
        <v>620.1</v>
      </c>
      <c r="G177" s="39">
        <f t="shared" si="343"/>
        <v>0.21192227060151589</v>
      </c>
      <c r="H177" s="32">
        <v>-6.2</v>
      </c>
      <c r="I177" s="32">
        <v>-5.8</v>
      </c>
      <c r="J177" s="52">
        <v>36.799999999999997</v>
      </c>
      <c r="K177" s="32">
        <v>484.76400000000001</v>
      </c>
      <c r="L177" s="32">
        <f t="shared" si="321"/>
        <v>5.03617386857802</v>
      </c>
      <c r="M177" s="32">
        <v>115.747</v>
      </c>
      <c r="N177" s="32">
        <f t="shared" ref="N177" si="432">(M177/M165-1)*100</f>
        <v>31.636888853506797</v>
      </c>
      <c r="O177" s="32">
        <v>417881</v>
      </c>
      <c r="P177" s="32">
        <f t="shared" ref="P177" si="433">(O177/O165-1)*100</f>
        <v>-16.908059827326337</v>
      </c>
      <c r="Q177" s="32">
        <f>+'crack spread y Brent_WTI'!D381*100</f>
        <v>-1.6601391243350583</v>
      </c>
      <c r="R177" s="32">
        <v>-4</v>
      </c>
      <c r="S177" s="32">
        <f t="shared" si="341"/>
        <v>0.66499999999999992</v>
      </c>
      <c r="T177" s="32">
        <v>2.9239999999999999</v>
      </c>
      <c r="U177" s="32">
        <f t="shared" si="383"/>
        <v>-3.6573311367380623</v>
      </c>
      <c r="V177" s="32">
        <v>79.44</v>
      </c>
      <c r="W177" s="32">
        <f t="shared" si="383"/>
        <v>65.776293823038372</v>
      </c>
      <c r="X177" s="43">
        <v>24.15</v>
      </c>
      <c r="Z177" s="36">
        <f t="shared" si="402"/>
        <v>-0.43886278368421949</v>
      </c>
      <c r="AA177" s="36">
        <f t="shared" si="403"/>
        <v>-4.5649999999999995</v>
      </c>
      <c r="AB177" s="36">
        <f t="shared" si="404"/>
        <v>-4.7983333333333329</v>
      </c>
      <c r="AC177" s="36">
        <f t="shared" si="368"/>
        <v>12.815866666666668</v>
      </c>
      <c r="AD177" s="36">
        <f t="shared" si="405"/>
        <v>5.1741075862676471</v>
      </c>
      <c r="AE177" s="35">
        <f>+AVERAGE(N175:N177)*AVERAGE($G$15:G177)</f>
        <v>5.7131668930502775</v>
      </c>
      <c r="AF177" s="35">
        <f t="shared" si="406"/>
        <v>16.364006909160452</v>
      </c>
      <c r="AG177" s="35">
        <f t="shared" si="407"/>
        <v>25.456490369040463</v>
      </c>
      <c r="AH177" s="35">
        <f t="shared" si="410"/>
        <v>-7.730543697574924</v>
      </c>
      <c r="AI177" s="35">
        <f t="shared" si="411"/>
        <v>55.10410137909485</v>
      </c>
      <c r="AJ177" s="35"/>
      <c r="AL177" s="55">
        <f>(Z177- AVERAGE(Z$41:Z177))/_xlfn.STDEV.S(Z$41:Z177)</f>
        <v>-4.009493114300073E-2</v>
      </c>
      <c r="AM177" s="55">
        <f>(AA177- AVERAGE(AA$41:AA177))/_xlfn.STDEV.S(AA$41:AA177)</f>
        <v>-0.57784724713296487</v>
      </c>
      <c r="AN177" s="55">
        <f>(AB177- AVERAGE(AB$41:AB177))/_xlfn.STDEV.S(AB$41:AB177)</f>
        <v>-1.3076932496578832</v>
      </c>
      <c r="AO177" s="55">
        <f>(AC177- AVERAGE(AC$41:AC177))/_xlfn.STDEV.S(AC$41:AC177)</f>
        <v>1.6424806088737198</v>
      </c>
      <c r="AP177" s="55">
        <f>(AD177- AVERAGE(AD$41:AD177))/_xlfn.STDEV.S(AD$41:AD177)</f>
        <v>1.8718474877372719</v>
      </c>
      <c r="AQ177" s="55">
        <f>(AE177- AVERAGE(AE$41:AE177))/_xlfn.STDEV.S(AE$41:AE177)</f>
        <v>2.1120250504360176</v>
      </c>
      <c r="AR177" s="36">
        <f>(AF177- AVERAGE(AF$41:AF177))/_xlfn.STDEV.S(AF$41:AF177)</f>
        <v>1.8655683880589051</v>
      </c>
      <c r="AS177" s="36">
        <f>(AG177- AVERAGE(AG$41:AG177))/_xlfn.STDEV.S(AG$41:AG177)</f>
        <v>0.12737915522003881</v>
      </c>
      <c r="AT177" s="36">
        <f>(AH177- AVERAGE(AH$41:AH177))/_xlfn.STDEV.S(AH$41:AH177)</f>
        <v>-0.20203005979940494</v>
      </c>
      <c r="AU177" s="36">
        <f>(AI177- AVERAGE(AI$41:AI177))/_xlfn.STDEV.S(AI$41:AI177)</f>
        <v>1.4498983321932777</v>
      </c>
      <c r="AV177" s="36"/>
      <c r="AW177" s="36">
        <f t="shared" si="418"/>
        <v>-4.009493114300073E-2</v>
      </c>
      <c r="AX177" s="36">
        <f t="shared" si="419"/>
        <v>-0.57784724713296487</v>
      </c>
      <c r="AY177" s="36">
        <f t="shared" si="420"/>
        <v>-1.3076932496578832</v>
      </c>
      <c r="AZ177" s="36">
        <f t="shared" si="421"/>
        <v>1.6424806088737198</v>
      </c>
      <c r="BA177" s="36">
        <f t="shared" si="422"/>
        <v>1.8718474877372719</v>
      </c>
      <c r="BB177" s="36">
        <f t="shared" si="423"/>
        <v>2.1120250504360176</v>
      </c>
      <c r="BC177" s="36">
        <f t="shared" si="424"/>
        <v>1.8655683880589051</v>
      </c>
      <c r="BD177" s="36">
        <f t="shared" si="425"/>
        <v>0.12737915522003881</v>
      </c>
      <c r="BE177" s="36">
        <f t="shared" si="332"/>
        <v>-0.20203005979940494</v>
      </c>
      <c r="BF177" s="36">
        <f t="shared" si="333"/>
        <v>1.4498983321932777</v>
      </c>
      <c r="BG177" s="36"/>
      <c r="BH177" s="41">
        <f t="shared" si="334"/>
        <v>0.78863874370665832</v>
      </c>
      <c r="BI177" s="41">
        <f t="shared" si="335"/>
        <v>0.78863874370665832</v>
      </c>
      <c r="BJ177" s="41">
        <f>IF(COUNT(BI$76:BI176)&lt;60,"",MEDIAN(BI$76:BI176))</f>
        <v>0.34972480204498918</v>
      </c>
      <c r="BK177" s="41">
        <f t="shared" si="336"/>
        <v>0.78863874370665832</v>
      </c>
      <c r="BL177" s="41">
        <f t="shared" si="337"/>
        <v>0.78863874370665832</v>
      </c>
      <c r="BM177" s="41">
        <f t="shared" si="365"/>
        <v>0.34163320007996645</v>
      </c>
      <c r="BN177" s="41">
        <f t="shared" si="310"/>
        <v>1</v>
      </c>
      <c r="BO177" s="32">
        <f>+_xlfn.XLOOKUP(B177,Indice!B:B,Indice!AI:AI,"NOOOOOO",-1)</f>
        <v>0.36714598682502098</v>
      </c>
      <c r="BP177" s="32">
        <f t="shared" si="338"/>
        <v>-1.0019957257583905</v>
      </c>
      <c r="BQ177" s="57">
        <f t="shared" si="342"/>
        <v>-7.6120978446452825E-2</v>
      </c>
      <c r="BR177" s="56">
        <f t="shared" si="311"/>
        <v>-7.6120978446452825E-2</v>
      </c>
      <c r="BS177" s="59">
        <f t="shared" si="314"/>
        <v>-7.6120978446452825E-2</v>
      </c>
      <c r="BT177" s="32">
        <f t="shared" si="315"/>
        <v>179.21056702604122</v>
      </c>
      <c r="BU177" s="32">
        <f t="shared" si="316"/>
        <v>64.410921119651633</v>
      </c>
      <c r="BW177" s="62"/>
      <c r="BX177" s="59"/>
    </row>
    <row r="178" spans="1:76">
      <c r="A178" s="32">
        <f t="shared" si="299"/>
        <v>2018</v>
      </c>
      <c r="B178" s="42">
        <v>43312</v>
      </c>
      <c r="C178" s="38">
        <v>5415</v>
      </c>
      <c r="D178" s="35">
        <f t="shared" si="348"/>
        <v>2.0927601809954677</v>
      </c>
      <c r="E178" s="38">
        <v>6182</v>
      </c>
      <c r="F178" s="35">
        <v>620.1</v>
      </c>
      <c r="G178" s="39">
        <f t="shared" si="343"/>
        <v>0.21232543138203516</v>
      </c>
      <c r="H178" s="32">
        <v>-2.9</v>
      </c>
      <c r="I178" s="32">
        <v>-3.8</v>
      </c>
      <c r="J178" s="52">
        <v>40.9</v>
      </c>
      <c r="K178" s="32">
        <v>483.48899999999998</v>
      </c>
      <c r="L178" s="32">
        <f t="shared" si="321"/>
        <v>2.1352779262370003</v>
      </c>
      <c r="M178" s="32">
        <v>108.072</v>
      </c>
      <c r="N178" s="32">
        <f t="shared" ref="N178" si="434">(M178/M166-1)*100</f>
        <v>14.331658291457284</v>
      </c>
      <c r="O178" s="32">
        <v>408740</v>
      </c>
      <c r="P178" s="32">
        <f t="shared" ref="P178" si="435">(O178/O166-1)*100</f>
        <v>-15.1794607875689</v>
      </c>
      <c r="Q178" s="32">
        <f>+'crack spread y Brent_WTI'!D382*100</f>
        <v>-3.4794711203896989</v>
      </c>
      <c r="R178" s="32">
        <v>-4</v>
      </c>
      <c r="S178" s="32">
        <f t="shared" si="341"/>
        <v>0.49499999999999994</v>
      </c>
      <c r="T178" s="32">
        <v>2.782</v>
      </c>
      <c r="U178" s="32">
        <f t="shared" si="383"/>
        <v>-0.42949176807444145</v>
      </c>
      <c r="V178" s="32">
        <v>74.25</v>
      </c>
      <c r="W178" s="32">
        <f t="shared" si="383"/>
        <v>41.025641025641036</v>
      </c>
      <c r="X178" s="43">
        <v>23.7</v>
      </c>
      <c r="Z178" s="36">
        <f t="shared" si="402"/>
        <v>-1.9615233000252239</v>
      </c>
      <c r="AA178" s="36">
        <f t="shared" si="403"/>
        <v>-5.2616666666666667</v>
      </c>
      <c r="AB178" s="36">
        <f t="shared" si="404"/>
        <v>-5.4283333333333337</v>
      </c>
      <c r="AC178" s="36">
        <f t="shared" si="368"/>
        <v>16.670384615384616</v>
      </c>
      <c r="AD178" s="36">
        <f t="shared" si="405"/>
        <v>3.4816376254774331</v>
      </c>
      <c r="AE178" s="35">
        <f>+AVERAGE(N176:N178)*AVERAGE($G$15:G178)</f>
        <v>6.1303250155226543</v>
      </c>
      <c r="AF178" s="35">
        <f t="shared" si="406"/>
        <v>15.624795266492034</v>
      </c>
      <c r="AG178" s="35">
        <f t="shared" si="407"/>
        <v>10.9240865149581</v>
      </c>
      <c r="AH178" s="35">
        <f t="shared" si="410"/>
        <v>-2.6539274004861855</v>
      </c>
      <c r="AI178" s="35">
        <f t="shared" si="411"/>
        <v>53.675249070675555</v>
      </c>
      <c r="AJ178" s="35"/>
      <c r="AL178" s="55">
        <f>(Z178- AVERAGE(Z$41:Z178))/_xlfn.STDEV.S(Z$41:Z178)</f>
        <v>-0.12812491315129143</v>
      </c>
      <c r="AM178" s="55">
        <f>(AA178- AVERAGE(AA$41:AA178))/_xlfn.STDEV.S(AA$41:AA178)</f>
        <v>-0.71271226825654233</v>
      </c>
      <c r="AN178" s="55">
        <f>(AB178- AVERAGE(AB$41:AB178))/_xlfn.STDEV.S(AB$41:AB178)</f>
        <v>-1.4674489902877486</v>
      </c>
      <c r="AO178" s="55">
        <f>(AC178- AVERAGE(AC$41:AC178))/_xlfn.STDEV.S(AC$41:AC178)</f>
        <v>2.0533781793546151</v>
      </c>
      <c r="AP178" s="55">
        <f>(AD178- AVERAGE(AD$41:AD178))/_xlfn.STDEV.S(AD$41:AD178)</f>
        <v>1.4458269807748438</v>
      </c>
      <c r="AQ178" s="55">
        <f>(AE178- AVERAGE(AE$41:AE178))/_xlfn.STDEV.S(AE$41:AE178)</f>
        <v>2.1891003354774847</v>
      </c>
      <c r="AR178" s="36">
        <f>(AF178- AVERAGE(AF$41:AF178))/_xlfn.STDEV.S(AF$41:AF178)</f>
        <v>1.769253962115803</v>
      </c>
      <c r="AS178" s="36">
        <f>(AG178- AVERAGE(AG$41:AG178))/_xlfn.STDEV.S(AG$41:AG178)</f>
        <v>-0.13193200533504998</v>
      </c>
      <c r="AT178" s="36">
        <f>(AH178- AVERAGE(AH$41:AH178))/_xlfn.STDEV.S(AH$41:AH178)</f>
        <v>-3.9476963568567551E-2</v>
      </c>
      <c r="AU178" s="36">
        <f>(AI178- AVERAGE(AI$41:AI178))/_xlfn.STDEV.S(AI$41:AI178)</f>
        <v>1.3927866408542149</v>
      </c>
      <c r="AV178" s="36"/>
      <c r="AW178" s="36">
        <f t="shared" si="418"/>
        <v>-0.12812491315129143</v>
      </c>
      <c r="AX178" s="36">
        <f t="shared" si="419"/>
        <v>-0.71271226825654233</v>
      </c>
      <c r="AY178" s="36">
        <f t="shared" si="420"/>
        <v>-1.4674489902877486</v>
      </c>
      <c r="AZ178" s="36">
        <f t="shared" si="421"/>
        <v>2.0533781793546151</v>
      </c>
      <c r="BA178" s="36">
        <f t="shared" si="422"/>
        <v>1.4458269807748438</v>
      </c>
      <c r="BB178" s="36">
        <f t="shared" si="423"/>
        <v>2.1891003354774847</v>
      </c>
      <c r="BC178" s="36">
        <f t="shared" si="424"/>
        <v>1.769253962115803</v>
      </c>
      <c r="BD178" s="36">
        <f t="shared" si="425"/>
        <v>-0.13193200533504998</v>
      </c>
      <c r="BE178" s="36">
        <f t="shared" si="332"/>
        <v>-3.9476963568567551E-2</v>
      </c>
      <c r="BF178" s="36">
        <f t="shared" si="333"/>
        <v>1.3927866408542149</v>
      </c>
      <c r="BG178" s="36"/>
      <c r="BH178" s="41">
        <f t="shared" si="334"/>
        <v>0.67665483864282361</v>
      </c>
      <c r="BI178" s="41">
        <f t="shared" si="335"/>
        <v>0.67665483864282361</v>
      </c>
      <c r="BJ178" s="41">
        <f>IF(COUNT(BI$76:BI177)&lt;60,"",MEDIAN(BI$76:BI177))</f>
        <v>0.35076689474540523</v>
      </c>
      <c r="BK178" s="41">
        <f t="shared" si="336"/>
        <v>0.67665483864282361</v>
      </c>
      <c r="BL178" s="41">
        <f t="shared" si="337"/>
        <v>0.67665483864282361</v>
      </c>
      <c r="BM178" s="41">
        <f t="shared" si="365"/>
        <v>0.39802110330020174</v>
      </c>
      <c r="BN178" s="41">
        <f t="shared" si="310"/>
        <v>1</v>
      </c>
      <c r="BO178" s="32">
        <f>+_xlfn.XLOOKUP(B178,Indice!B:B,Indice!AI:AI,"NOOOOOO",-1)</f>
        <v>0.38813737466745862</v>
      </c>
      <c r="BP178" s="32">
        <f t="shared" si="338"/>
        <v>-0.94639594360147061</v>
      </c>
      <c r="BQ178" s="57">
        <f t="shared" si="342"/>
        <v>5.5599782156919852E-2</v>
      </c>
      <c r="BR178" s="56">
        <f t="shared" si="311"/>
        <v>5.5599782156919852E-2</v>
      </c>
      <c r="BS178" s="59">
        <f t="shared" si="314"/>
        <v>5.5599782156919852E-2</v>
      </c>
      <c r="BT178" s="32">
        <f t="shared" si="315"/>
        <v>189.1746355129072</v>
      </c>
      <c r="BU178" s="32">
        <f t="shared" si="316"/>
        <v>67.992154302430805</v>
      </c>
      <c r="BW178" s="62"/>
      <c r="BX178" s="59"/>
    </row>
    <row r="179" spans="1:76">
      <c r="A179" s="32">
        <f t="shared" si="299"/>
        <v>2018</v>
      </c>
      <c r="B179" s="42">
        <v>43343</v>
      </c>
      <c r="C179" s="38">
        <v>5202</v>
      </c>
      <c r="D179" s="35">
        <f t="shared" si="348"/>
        <v>-1.3277693474962105</v>
      </c>
      <c r="E179" s="38">
        <v>6314</v>
      </c>
      <c r="F179" s="35">
        <v>620.1</v>
      </c>
      <c r="G179" s="39">
        <f t="shared" si="343"/>
        <v>0.21220770843412354</v>
      </c>
      <c r="H179" s="32">
        <v>-1.7</v>
      </c>
      <c r="I179" s="32">
        <v>-3.4</v>
      </c>
      <c r="J179" s="52">
        <v>45</v>
      </c>
      <c r="K179" s="32">
        <v>491.07600000000002</v>
      </c>
      <c r="L179" s="32">
        <f t="shared" si="321"/>
        <v>2.5330727600721525</v>
      </c>
      <c r="M179" s="32">
        <v>135.46799999999999</v>
      </c>
      <c r="N179" s="32">
        <f t="shared" ref="N179" si="436">(M179/M167-1)*100</f>
        <v>47.116700332312497</v>
      </c>
      <c r="O179" s="32">
        <v>401490</v>
      </c>
      <c r="P179" s="32">
        <f t="shared" ref="P179" si="437">(O179/O167-1)*100</f>
        <v>-12.29495841825533</v>
      </c>
      <c r="Q179" s="32">
        <f>+'crack spread y Brent_WTI'!D383*100</f>
        <v>-35.326610810410017</v>
      </c>
      <c r="R179" s="32">
        <v>-4</v>
      </c>
      <c r="S179" s="32">
        <f t="shared" si="341"/>
        <v>0.32499999999999996</v>
      </c>
      <c r="T179" s="32">
        <v>2.9159999999999999</v>
      </c>
      <c r="U179" s="32">
        <f t="shared" si="383"/>
        <v>-4.0789473684210602</v>
      </c>
      <c r="V179" s="32">
        <v>77.42</v>
      </c>
      <c r="W179" s="32">
        <f t="shared" si="383"/>
        <v>47.804505536464291</v>
      </c>
      <c r="X179" s="43">
        <v>31.5</v>
      </c>
      <c r="Z179" s="36">
        <f t="shared" si="402"/>
        <v>-0.23156438418061459</v>
      </c>
      <c r="AA179" s="36">
        <f t="shared" si="403"/>
        <v>-3.9249999999999998</v>
      </c>
      <c r="AB179" s="36">
        <f t="shared" si="404"/>
        <v>-4.6583333333333332</v>
      </c>
      <c r="AC179" s="36">
        <f t="shared" si="368"/>
        <v>21.215925925925927</v>
      </c>
      <c r="AD179" s="36">
        <f t="shared" si="405"/>
        <v>3.234841518295724</v>
      </c>
      <c r="AE179" s="35">
        <f>+AVERAGE(N177:N179)*AVERAGE($G$15:G179)</f>
        <v>8.3795376411325915</v>
      </c>
      <c r="AF179" s="35">
        <f t="shared" si="406"/>
        <v>14.794159677716857</v>
      </c>
      <c r="AG179" s="35">
        <f t="shared" si="407"/>
        <v>-13.488740351711591</v>
      </c>
      <c r="AH179" s="35">
        <f t="shared" si="410"/>
        <v>-2.7219234244111878</v>
      </c>
      <c r="AI179" s="35">
        <f t="shared" si="411"/>
        <v>51.535480128381231</v>
      </c>
      <c r="AJ179" s="35"/>
      <c r="AL179" s="55">
        <f>(Z179- AVERAGE(Z$41:Z179))/_xlfn.STDEV.S(Z$41:Z179)</f>
        <v>-2.7114779022117872E-2</v>
      </c>
      <c r="AM179" s="55">
        <f>(AA179- AVERAGE(AA$41:AA179))/_xlfn.STDEV.S(AA$41:AA179)</f>
        <v>-0.44404413234705414</v>
      </c>
      <c r="AN179" s="55">
        <f>(AB179- AVERAGE(AB$41:AB179))/_xlfn.STDEV.S(AB$41:AB179)</f>
        <v>-1.2407066346033322</v>
      </c>
      <c r="AO179" s="55">
        <f>(AC179- AVERAGE(AC$41:AC179))/_xlfn.STDEV.S(AC$41:AC179)</f>
        <v>2.509881515563968</v>
      </c>
      <c r="AP179" s="55">
        <f>(AD179- AVERAGE(AD$41:AD179))/_xlfn.STDEV.S(AD$41:AD179)</f>
        <v>1.3718749451852552</v>
      </c>
      <c r="AQ179" s="55">
        <f>(AE179- AVERAGE(AE$41:AE179))/_xlfn.STDEV.S(AE$41:AE179)</f>
        <v>2.7617508267185316</v>
      </c>
      <c r="AR179" s="36">
        <f>(AF179- AVERAGE(AF$41:AF179))/_xlfn.STDEV.S(AF$41:AF179)</f>
        <v>1.6689182016919026</v>
      </c>
      <c r="AS179" s="36">
        <f>(AG179- AVERAGE(AG$41:AG179))/_xlfn.STDEV.S(AG$41:AG179)</f>
        <v>-0.5672291256819747</v>
      </c>
      <c r="AT179" s="36">
        <f>(AH179- AVERAGE(AH$41:AH179))/_xlfn.STDEV.S(AH$41:AH179)</f>
        <v>-4.1510950651474435E-2</v>
      </c>
      <c r="AU179" s="36">
        <f>(AI179- AVERAGE(AI$41:AI179))/_xlfn.STDEV.S(AI$41:AI179)</f>
        <v>1.3169391361060367</v>
      </c>
      <c r="AV179" s="36"/>
      <c r="AW179" s="36">
        <f t="shared" si="418"/>
        <v>-2.7114779022117872E-2</v>
      </c>
      <c r="AX179" s="36">
        <f t="shared" si="419"/>
        <v>-0.44404413234705414</v>
      </c>
      <c r="AY179" s="36">
        <f t="shared" si="420"/>
        <v>-1.2407066346033322</v>
      </c>
      <c r="AZ179" s="36">
        <f t="shared" si="421"/>
        <v>2.509881515563968</v>
      </c>
      <c r="BA179" s="36">
        <f t="shared" si="422"/>
        <v>1.3718749451852552</v>
      </c>
      <c r="BB179" s="36">
        <f t="shared" si="423"/>
        <v>2.7617508267185316</v>
      </c>
      <c r="BC179" s="36">
        <f t="shared" si="424"/>
        <v>1.6689182016919026</v>
      </c>
      <c r="BD179" s="36">
        <f t="shared" si="425"/>
        <v>-0.5672291256819747</v>
      </c>
      <c r="BE179" s="36">
        <f t="shared" si="332"/>
        <v>-4.1510950651474435E-2</v>
      </c>
      <c r="BF179" s="36">
        <f t="shared" si="333"/>
        <v>1.3169391361060367</v>
      </c>
      <c r="BG179" s="36"/>
      <c r="BH179" s="41">
        <f t="shared" si="334"/>
        <v>0.64491217854195937</v>
      </c>
      <c r="BI179" s="41">
        <f t="shared" si="335"/>
        <v>0.64491217854195937</v>
      </c>
      <c r="BJ179" s="41">
        <f>IF(COUNT(BI$76:BI178)&lt;60,"",MEDIAN(BI$76:BI178))</f>
        <v>0.35180898744582129</v>
      </c>
      <c r="BK179" s="41">
        <f t="shared" si="336"/>
        <v>0.64491217854195937</v>
      </c>
      <c r="BL179" s="41">
        <f t="shared" si="337"/>
        <v>0.64491217854195937</v>
      </c>
      <c r="BM179" s="41">
        <f t="shared" si="365"/>
        <v>0.45176378484536506</v>
      </c>
      <c r="BN179" s="41">
        <f t="shared" si="310"/>
        <v>1</v>
      </c>
      <c r="BO179" s="32">
        <f>+_xlfn.XLOOKUP(B179,Indice!B:B,Indice!AI:AI,"NOOOOOO",-1)</f>
        <v>0.44726272497640307</v>
      </c>
      <c r="BP179" s="32">
        <f t="shared" si="338"/>
        <v>-0.80460910540184161</v>
      </c>
      <c r="BQ179" s="57">
        <f t="shared" si="342"/>
        <v>0.14178683819962901</v>
      </c>
      <c r="BR179" s="56">
        <f t="shared" si="311"/>
        <v>0.14178683819962901</v>
      </c>
      <c r="BS179" s="59">
        <f t="shared" si="314"/>
        <v>0.14178683819962901</v>
      </c>
      <c r="BT179" s="32">
        <f t="shared" si="315"/>
        <v>215.99710894984958</v>
      </c>
      <c r="BU179" s="32">
        <f t="shared" si="316"/>
        <v>77.632546883353768</v>
      </c>
      <c r="BW179" s="62"/>
      <c r="BX179" s="59"/>
    </row>
    <row r="180" spans="1:76">
      <c r="A180" s="32">
        <f t="shared" si="299"/>
        <v>2018</v>
      </c>
      <c r="B180" s="42">
        <v>43373</v>
      </c>
      <c r="C180" s="38">
        <v>5037</v>
      </c>
      <c r="D180" s="35">
        <f t="shared" si="348"/>
        <v>-4.3849658314350837</v>
      </c>
      <c r="E180" s="38">
        <v>4700</v>
      </c>
      <c r="F180" s="35">
        <v>490.17</v>
      </c>
      <c r="G180" s="39">
        <f t="shared" si="343"/>
        <v>0.265399759267193</v>
      </c>
      <c r="H180" s="32">
        <v>-5.9</v>
      </c>
      <c r="I180" s="32">
        <v>-5</v>
      </c>
      <c r="J180" s="52">
        <v>58.8</v>
      </c>
      <c r="K180" s="32">
        <v>498.55799999999999</v>
      </c>
      <c r="L180" s="32">
        <f t="shared" si="321"/>
        <v>2.9002736808212859</v>
      </c>
      <c r="M180" s="32">
        <v>143.65700000000001</v>
      </c>
      <c r="N180" s="32">
        <f t="shared" ref="N180" si="438">(M180/M168-1)*100</f>
        <v>59.874688390313402</v>
      </c>
      <c r="O180" s="32">
        <v>403964</v>
      </c>
      <c r="P180" s="32">
        <f t="shared" ref="P180" si="439">(O180/O168-1)*100</f>
        <v>-13.119108402173939</v>
      </c>
      <c r="Q180" s="32">
        <f>+'crack spread y Brent_WTI'!D384*100</f>
        <v>-0.99409068316120841</v>
      </c>
      <c r="R180" s="32">
        <v>-3.5</v>
      </c>
      <c r="S180" s="32">
        <f t="shared" si="341"/>
        <v>0.2233333333333333</v>
      </c>
      <c r="T180" s="32">
        <v>3.008</v>
      </c>
      <c r="U180" s="32">
        <f t="shared" si="383"/>
        <v>3.3255736614568043E-2</v>
      </c>
      <c r="V180" s="32">
        <v>82.72</v>
      </c>
      <c r="W180" s="32">
        <f t="shared" si="383"/>
        <v>43.760862009037197</v>
      </c>
      <c r="X180" s="43">
        <v>31.9</v>
      </c>
      <c r="Z180" s="36">
        <f t="shared" si="402"/>
        <v>-1.4299916659786089</v>
      </c>
      <c r="AA180" s="36">
        <f t="shared" si="403"/>
        <v>-3.7233333333333332</v>
      </c>
      <c r="AB180" s="36">
        <f t="shared" si="404"/>
        <v>-4.29</v>
      </c>
      <c r="AC180" s="36">
        <f t="shared" si="368"/>
        <v>28.112976190476189</v>
      </c>
      <c r="AD180" s="36">
        <f t="shared" si="405"/>
        <v>2.5228747890434797</v>
      </c>
      <c r="AE180" s="35">
        <f>+AVERAGE(N178:N180)*AVERAGE($G$15:G180)</f>
        <v>10.920370107396391</v>
      </c>
      <c r="AF180" s="35">
        <f t="shared" si="406"/>
        <v>13.531175869332722</v>
      </c>
      <c r="AG180" s="35">
        <f t="shared" si="407"/>
        <v>-13.266724204653642</v>
      </c>
      <c r="AH180" s="35">
        <f t="shared" si="410"/>
        <v>-1.4917277999603114</v>
      </c>
      <c r="AI180" s="35">
        <f t="shared" si="411"/>
        <v>44.197002857047515</v>
      </c>
      <c r="AJ180" s="35"/>
      <c r="AL180" s="55">
        <f>(Z180- AVERAGE(Z$41:Z180))/_xlfn.STDEV.S(Z$41:Z180)</f>
        <v>-9.6927611212216949E-2</v>
      </c>
      <c r="AM180" s="55">
        <f>(AA180- AVERAGE(AA$41:AA180))/_xlfn.STDEV.S(AA$41:AA180)</f>
        <v>-0.40201135072488509</v>
      </c>
      <c r="AN180" s="55">
        <f>(AB180- AVERAGE(AB$41:AB180))/_xlfn.STDEV.S(AB$41:AB180)</f>
        <v>-1.1286682139594837</v>
      </c>
      <c r="AO180" s="55">
        <f>(AC180- AVERAGE(AC$41:AC180))/_xlfn.STDEV.S(AC$41:AC180)</f>
        <v>3.159024026467693</v>
      </c>
      <c r="AP180" s="55">
        <f>(AD180- AVERAGE(AD$41:AD180))/_xlfn.STDEV.S(AD$41:AD180)</f>
        <v>1.190445497783688</v>
      </c>
      <c r="AQ180" s="55">
        <f>(AE180- AVERAGE(AE$41:AE180))/_xlfn.STDEV.S(AE$41:AE180)</f>
        <v>3.3366041116836316</v>
      </c>
      <c r="AR180" s="36">
        <f>(AF180- AVERAGE(AF$41:AF180))/_xlfn.STDEV.S(AF$41:AF180)</f>
        <v>1.5337743088349509</v>
      </c>
      <c r="AS180" s="36">
        <f>(AG180- AVERAGE(AG$41:AG180))/_xlfn.STDEV.S(AG$41:AG180)</f>
        <v>-0.5605959833987828</v>
      </c>
      <c r="AT180" s="36">
        <f>(AH180- AVERAGE(AH$41:AH180))/_xlfn.STDEV.S(AH$41:AH180)</f>
        <v>-1.8602917047260453E-3</v>
      </c>
      <c r="AU180" s="36">
        <f>(AI180- AVERAGE(AI$41:AI180))/_xlfn.STDEV.S(AI$41:AI180)</f>
        <v>1.0938922882358717</v>
      </c>
      <c r="AV180" s="36"/>
      <c r="AW180" s="36">
        <f t="shared" si="418"/>
        <v>-9.6927611212216949E-2</v>
      </c>
      <c r="AX180" s="36">
        <f t="shared" si="419"/>
        <v>-0.40201135072488509</v>
      </c>
      <c r="AY180" s="36">
        <f t="shared" si="420"/>
        <v>-1.1286682139594837</v>
      </c>
      <c r="AZ180" s="36">
        <f t="shared" si="421"/>
        <v>3.159024026467693</v>
      </c>
      <c r="BA180" s="36">
        <f t="shared" si="422"/>
        <v>1.190445497783688</v>
      </c>
      <c r="BB180" s="36">
        <f t="shared" si="423"/>
        <v>3.2111085248303568</v>
      </c>
      <c r="BC180" s="36">
        <f t="shared" si="424"/>
        <v>1.5337743088349509</v>
      </c>
      <c r="BD180" s="36">
        <f t="shared" si="425"/>
        <v>-0.5605959833987828</v>
      </c>
      <c r="BE180" s="36">
        <f t="shared" si="332"/>
        <v>-1.8602917047260453E-3</v>
      </c>
      <c r="BF180" s="36">
        <f t="shared" si="333"/>
        <v>1.0938922882358717</v>
      </c>
      <c r="BG180" s="36"/>
      <c r="BH180" s="41">
        <f t="shared" si="334"/>
        <v>0.5460159982655729</v>
      </c>
      <c r="BI180" s="41">
        <f t="shared" si="335"/>
        <v>0.5460159982655729</v>
      </c>
      <c r="BJ180" s="41">
        <f>IF(COUNT(BI$76:BI179)&lt;60,"",MEDIAN(BI$76:BI179))</f>
        <v>0.35382721124009675</v>
      </c>
      <c r="BK180" s="41">
        <f t="shared" si="336"/>
        <v>0.5460159982655729</v>
      </c>
      <c r="BL180" s="41">
        <f t="shared" si="337"/>
        <v>0.5460159982655729</v>
      </c>
      <c r="BM180" s="41">
        <f t="shared" si="365"/>
        <v>0.46370897406005168</v>
      </c>
      <c r="BN180" s="41">
        <f t="shared" si="310"/>
        <v>1</v>
      </c>
      <c r="BO180" s="32">
        <f>+_xlfn.XLOOKUP(B180,Indice!B:B,Indice!AI:AI,"NOOOOOO",-1)</f>
        <v>0.44941772769029559</v>
      </c>
      <c r="BP180" s="32">
        <f t="shared" si="338"/>
        <v>-0.79980247254499692</v>
      </c>
      <c r="BQ180" s="57">
        <f t="shared" si="342"/>
        <v>4.8066328568446837E-3</v>
      </c>
      <c r="BR180" s="56">
        <f t="shared" si="311"/>
        <v>4.8066328568446837E-3</v>
      </c>
      <c r="BS180" s="59">
        <f t="shared" si="314"/>
        <v>4.8066328568446837E-3</v>
      </c>
      <c r="BT180" s="32">
        <f t="shared" si="315"/>
        <v>217.03532775071136</v>
      </c>
      <c r="BU180" s="32">
        <f t="shared" si="316"/>
        <v>78.005698033963824</v>
      </c>
      <c r="BW180" s="62"/>
      <c r="BX180" s="59"/>
    </row>
    <row r="181" spans="1:76">
      <c r="A181" s="32">
        <f t="shared" si="299"/>
        <v>2018</v>
      </c>
      <c r="B181" s="42">
        <v>43404</v>
      </c>
      <c r="C181" s="38">
        <v>5398</v>
      </c>
      <c r="D181" s="35">
        <f t="shared" si="348"/>
        <v>2.2154894906267764</v>
      </c>
      <c r="E181" s="38">
        <v>5073</v>
      </c>
      <c r="F181" s="35">
        <v>490.17</v>
      </c>
      <c r="G181" s="39">
        <f t="shared" si="343"/>
        <v>0.26332088867127729</v>
      </c>
      <c r="H181" s="32">
        <v>-4.4000000000000004</v>
      </c>
      <c r="I181" s="32">
        <v>-3.9</v>
      </c>
      <c r="J181" s="52">
        <v>68.7</v>
      </c>
      <c r="K181" s="32">
        <v>498.423</v>
      </c>
      <c r="L181" s="32">
        <f t="shared" si="321"/>
        <v>1.8465996166625143</v>
      </c>
      <c r="M181" s="32">
        <v>119.604</v>
      </c>
      <c r="N181" s="32">
        <f t="shared" ref="N181" si="440">(M181/M169-1)*100</f>
        <v>34.623999639814038</v>
      </c>
      <c r="O181" s="32">
        <v>426004</v>
      </c>
      <c r="P181" s="32">
        <f t="shared" ref="P181" si="441">(O181/O169-1)*100</f>
        <v>-6.3534004827370927</v>
      </c>
      <c r="Q181" s="32">
        <f>+'crack spread y Brent_WTI'!D385*100</f>
        <v>-25.458278339932537</v>
      </c>
      <c r="R181" s="32">
        <v>-3.5</v>
      </c>
      <c r="S181" s="32">
        <f t="shared" si="341"/>
        <v>0.1216666666666668</v>
      </c>
      <c r="T181" s="32">
        <v>3.2610000000000001</v>
      </c>
      <c r="U181" s="32">
        <f t="shared" si="383"/>
        <v>12.603591160221006</v>
      </c>
      <c r="V181" s="32">
        <v>75.47</v>
      </c>
      <c r="W181" s="32">
        <f t="shared" si="383"/>
        <v>22.975395144207276</v>
      </c>
      <c r="X181" s="43">
        <v>30.6</v>
      </c>
      <c r="Z181" s="36">
        <f t="shared" si="402"/>
        <v>-1.2874152294348393</v>
      </c>
      <c r="AA181" s="36">
        <f t="shared" si="403"/>
        <v>-4.121666666666667</v>
      </c>
      <c r="AB181" s="36">
        <f t="shared" si="404"/>
        <v>-4.2216666666666676</v>
      </c>
      <c r="AC181" s="36">
        <f t="shared" si="368"/>
        <v>37.018275862068968</v>
      </c>
      <c r="AD181" s="36">
        <f t="shared" si="405"/>
        <v>2.4266486858519842</v>
      </c>
      <c r="AE181" s="35">
        <f>+AVERAGE(N179:N181)*AVERAGE($G$15:G181)</f>
        <v>12.745000563768896</v>
      </c>
      <c r="AF181" s="35">
        <f t="shared" si="406"/>
        <v>10.58915576772212</v>
      </c>
      <c r="AG181" s="35">
        <f t="shared" si="407"/>
        <v>-20.592993277834591</v>
      </c>
      <c r="AH181" s="35">
        <f t="shared" si="410"/>
        <v>2.8526331761381711</v>
      </c>
      <c r="AI181" s="35">
        <f t="shared" si="411"/>
        <v>38.180254229902921</v>
      </c>
      <c r="AJ181" s="35"/>
      <c r="AL181" s="55">
        <f>(Z181- AVERAGE(Z$41:Z181))/_xlfn.STDEV.S(Z$41:Z181)</f>
        <v>-8.8235813669635801E-2</v>
      </c>
      <c r="AM181" s="55">
        <f>(AA181- AVERAGE(AA$41:AA181))/_xlfn.STDEV.S(AA$41:AA181)</f>
        <v>-0.47988075192808188</v>
      </c>
      <c r="AN181" s="55">
        <f>(AB181- AVERAGE(AB$41:AB181))/_xlfn.STDEV.S(AB$41:AB181)</f>
        <v>-1.1008811121704014</v>
      </c>
      <c r="AO181" s="55">
        <f>(AC181- AVERAGE(AC$41:AC181))/_xlfn.STDEV.S(AC$41:AC181)</f>
        <v>3.8893866588138817</v>
      </c>
      <c r="AP181" s="55">
        <f>(AD181- AVERAGE(AD$41:AD181))/_xlfn.STDEV.S(AD$41:AD181)</f>
        <v>1.1576310855723393</v>
      </c>
      <c r="AQ181" s="55">
        <f>(AE181- AVERAGE(AE$41:AE181))/_xlfn.STDEV.S(AE$41:AE181)</f>
        <v>3.6408231908302935</v>
      </c>
      <c r="AR181" s="36">
        <f>(AF181- AVERAGE(AF$41:AF181))/_xlfn.STDEV.S(AF$41:AF181)</f>
        <v>1.2524229740316137</v>
      </c>
      <c r="AS181" s="36">
        <f>(AG181- AVERAGE(AG$41:AG181))/_xlfn.STDEV.S(AG$41:AG181)</f>
        <v>-0.68906717890488167</v>
      </c>
      <c r="AT181" s="36">
        <f>(AH181- AVERAGE(AH$41:AH181))/_xlfn.STDEV.S(AH$41:AH181)</f>
        <v>0.13814802034834137</v>
      </c>
      <c r="AU181" s="36">
        <f>(AI181- AVERAGE(AI$41:AI181))/_xlfn.STDEV.S(AI$41:AI181)</f>
        <v>0.91229154617171104</v>
      </c>
      <c r="AV181" s="36"/>
      <c r="AW181" s="36">
        <f t="shared" si="418"/>
        <v>-8.8235813669635801E-2</v>
      </c>
      <c r="AX181" s="36">
        <f t="shared" si="419"/>
        <v>-0.47988075192808188</v>
      </c>
      <c r="AY181" s="36">
        <f t="shared" si="420"/>
        <v>-1.1008811121704014</v>
      </c>
      <c r="AZ181" s="36">
        <f t="shared" si="421"/>
        <v>3.8893866588138817</v>
      </c>
      <c r="BA181" s="36">
        <f t="shared" si="422"/>
        <v>1.1576310855723393</v>
      </c>
      <c r="BB181" s="36">
        <f t="shared" si="423"/>
        <v>3.2111085248303568</v>
      </c>
      <c r="BC181" s="36">
        <f t="shared" si="424"/>
        <v>1.2524229740316137</v>
      </c>
      <c r="BD181" s="36">
        <f t="shared" si="425"/>
        <v>-0.68906717890488167</v>
      </c>
      <c r="BE181" s="36">
        <f t="shared" si="332"/>
        <v>0.13814802034834137</v>
      </c>
      <c r="BF181" s="36">
        <f t="shared" si="333"/>
        <v>0.91229154617171104</v>
      </c>
      <c r="BG181" s="36"/>
      <c r="BH181" s="41">
        <f t="shared" si="334"/>
        <v>0.52521978326002616</v>
      </c>
      <c r="BI181" s="41">
        <f t="shared" si="335"/>
        <v>0.52521978326002616</v>
      </c>
      <c r="BJ181" s="41">
        <f>IF(COUNT(BI$76:BI180)&lt;60,"",MEDIAN(BI$76:BI180))</f>
        <v>0.35584543503437216</v>
      </c>
      <c r="BK181" s="41">
        <f t="shared" si="336"/>
        <v>0.52521978326002616</v>
      </c>
      <c r="BL181" s="41">
        <f t="shared" si="337"/>
        <v>0.52521978326002616</v>
      </c>
      <c r="BM181" s="41">
        <f t="shared" si="365"/>
        <v>0.47303953346455424</v>
      </c>
      <c r="BN181" s="41">
        <f t="shared" si="310"/>
        <v>1</v>
      </c>
      <c r="BO181" s="32">
        <f>+_xlfn.XLOOKUP(B181,Indice!B:B,Indice!AI:AI,"NOOOOOO",-1)</f>
        <v>0.43926992859484604</v>
      </c>
      <c r="BP181" s="32">
        <f t="shared" si="338"/>
        <v>-0.82264118334854786</v>
      </c>
      <c r="BQ181" s="57">
        <f t="shared" si="342"/>
        <v>-2.2838710803550932E-2</v>
      </c>
      <c r="BR181" s="56">
        <f t="shared" si="311"/>
        <v>-2.2838710803550932E-2</v>
      </c>
      <c r="BS181" s="59">
        <f t="shared" si="314"/>
        <v>-2.2838710803550932E-2</v>
      </c>
      <c r="BT181" s="32">
        <f t="shared" si="315"/>
        <v>212.07852066605898</v>
      </c>
      <c r="BU181" s="32">
        <f t="shared" si="316"/>
        <v>76.224148455537005</v>
      </c>
      <c r="BW181" s="62"/>
      <c r="BX181" s="59"/>
    </row>
    <row r="182" spans="1:76">
      <c r="A182" s="32">
        <f t="shared" si="299"/>
        <v>2018</v>
      </c>
      <c r="B182" s="42">
        <v>43434</v>
      </c>
      <c r="C182" s="38">
        <v>5350</v>
      </c>
      <c r="D182" s="35">
        <f t="shared" si="348"/>
        <v>14.610111396743797</v>
      </c>
      <c r="E182" s="38">
        <v>4363</v>
      </c>
      <c r="F182" s="35">
        <v>490.17</v>
      </c>
      <c r="G182" s="39">
        <f t="shared" si="343"/>
        <v>0.261040047330518</v>
      </c>
      <c r="H182" s="32">
        <v>-7.5</v>
      </c>
      <c r="I182" s="32">
        <v>-5.6</v>
      </c>
      <c r="J182" s="52">
        <v>68.2</v>
      </c>
      <c r="K182" s="32">
        <v>496.00299999999999</v>
      </c>
      <c r="L182" s="32">
        <f t="shared" si="321"/>
        <v>1.4638526982880151</v>
      </c>
      <c r="M182" s="32">
        <v>120.869</v>
      </c>
      <c r="N182" s="32">
        <f t="shared" ref="N182" si="442">(M182/M170-1)*100</f>
        <v>39.779810572330597</v>
      </c>
      <c r="O182" s="32">
        <v>443162</v>
      </c>
      <c r="P182" s="32">
        <f t="shared" ref="P182" si="443">(O182/O170-1)*100</f>
        <v>-2.3254788820245342</v>
      </c>
      <c r="Q182" s="32">
        <f>+'crack spread y Brent_WTI'!D386*100</f>
        <v>-20.316937407701928</v>
      </c>
      <c r="R182" s="32">
        <v>-3.5</v>
      </c>
      <c r="S182" s="32">
        <f t="shared" si="341"/>
        <v>2.0000000000000167E-2</v>
      </c>
      <c r="T182" s="32">
        <v>4.6120000000000001</v>
      </c>
      <c r="U182" s="32">
        <f t="shared" si="383"/>
        <v>52.462809917355372</v>
      </c>
      <c r="V182" s="32">
        <v>58.71</v>
      </c>
      <c r="W182" s="32">
        <f t="shared" si="383"/>
        <v>-7.6451156205757371</v>
      </c>
      <c r="X182" s="43">
        <v>28.63</v>
      </c>
      <c r="Z182" s="36">
        <f t="shared" si="402"/>
        <v>4.1268783519784957</v>
      </c>
      <c r="AA182" s="36">
        <f t="shared" si="403"/>
        <v>-5.953333333333334</v>
      </c>
      <c r="AB182" s="36">
        <f t="shared" si="404"/>
        <v>-4.8533333333333335</v>
      </c>
      <c r="AC182" s="36">
        <f t="shared" si="368"/>
        <v>44.480000000000004</v>
      </c>
      <c r="AD182" s="36">
        <f t="shared" si="405"/>
        <v>2.0702419985906051</v>
      </c>
      <c r="AE182" s="35">
        <f>+AVERAGE(N180:N182)*AVERAGE($G$15:G182)</f>
        <v>12.082315408795443</v>
      </c>
      <c r="AF182" s="35">
        <f t="shared" si="406"/>
        <v>7.2659959223118555</v>
      </c>
      <c r="AG182" s="35">
        <f t="shared" si="407"/>
        <v>-15.589768810265225</v>
      </c>
      <c r="AH182" s="35">
        <f t="shared" si="410"/>
        <v>21.699885604730316</v>
      </c>
      <c r="AI182" s="35">
        <f t="shared" si="411"/>
        <v>19.697047177556247</v>
      </c>
      <c r="AJ182" s="35"/>
      <c r="AL182" s="55">
        <f>(Z182- AVERAGE(Z$41:Z182))/_xlfn.STDEV.S(Z$41:Z182)</f>
        <v>0.23015906608089379</v>
      </c>
      <c r="AM182" s="55">
        <f>(AA182- AVERAGE(AA$41:AA182))/_xlfn.STDEV.S(AA$41:AA182)</f>
        <v>-0.84348770158891895</v>
      </c>
      <c r="AN182" s="55">
        <f>(AB182- AVERAGE(AB$41:AB182))/_xlfn.STDEV.S(AB$41:AB182)</f>
        <v>-1.2650077659735259</v>
      </c>
      <c r="AO182" s="55">
        <f>(AC182- AVERAGE(AC$41:AC182))/_xlfn.STDEV.S(AC$41:AC182)</f>
        <v>4.3257872548752845</v>
      </c>
      <c r="AP182" s="55">
        <f>(AD182- AVERAGE(AD$41:AD182))/_xlfn.STDEV.S(AD$41:AD182)</f>
        <v>1.0641818918169867</v>
      </c>
      <c r="AQ182" s="55">
        <f>(AE182- AVERAGE(AE$41:AE182))/_xlfn.STDEV.S(AE$41:AE182)</f>
        <v>3.3153262203006633</v>
      </c>
      <c r="AR182" s="36">
        <f>(AF182- AVERAGE(AF$41:AF182))/_xlfn.STDEV.S(AF$41:AF182)</f>
        <v>0.94202308180101701</v>
      </c>
      <c r="AS182" s="36">
        <f>(AG182- AVERAGE(AG$41:AG182))/_xlfn.STDEV.S(AG$41:AG182)</f>
        <v>-0.59583517381938267</v>
      </c>
      <c r="AT182" s="36">
        <f>(AH182- AVERAGE(AH$41:AH182))/_xlfn.STDEV.S(AH$41:AH182)</f>
        <v>0.74574723905540974</v>
      </c>
      <c r="AU182" s="36">
        <f>(AI182- AVERAGE(AI$41:AI182))/_xlfn.STDEV.S(AI$41:AI182)</f>
        <v>0.37099744992281719</v>
      </c>
      <c r="AV182" s="36"/>
      <c r="AW182" s="36">
        <f t="shared" si="418"/>
        <v>0.23015906608089379</v>
      </c>
      <c r="AX182" s="36">
        <f t="shared" si="419"/>
        <v>-0.84348770158891895</v>
      </c>
      <c r="AY182" s="36">
        <f t="shared" si="420"/>
        <v>-1.2650077659735259</v>
      </c>
      <c r="AZ182" s="36">
        <f t="shared" si="421"/>
        <v>4.3257872548752845</v>
      </c>
      <c r="BA182" s="36">
        <f t="shared" si="422"/>
        <v>1.0641818918169867</v>
      </c>
      <c r="BB182" s="36">
        <f t="shared" si="423"/>
        <v>3.2111085248303568</v>
      </c>
      <c r="BC182" s="36">
        <f t="shared" si="424"/>
        <v>0.94202308180101701</v>
      </c>
      <c r="BD182" s="36">
        <f t="shared" si="425"/>
        <v>-0.59583517381938267</v>
      </c>
      <c r="BE182" s="36">
        <f t="shared" si="332"/>
        <v>0.74574723905540974</v>
      </c>
      <c r="BF182" s="36">
        <f t="shared" si="333"/>
        <v>0.37099744992281719</v>
      </c>
      <c r="BG182" s="36"/>
      <c r="BH182" s="41">
        <f t="shared" si="334"/>
        <v>0.55837234448911344</v>
      </c>
      <c r="BI182" s="41">
        <f t="shared" si="335"/>
        <v>0.55837234448911344</v>
      </c>
      <c r="BJ182" s="41">
        <f>IF(COUNT(BI$76:BI181)&lt;60,"",MEDIAN(BI$76:BI181))</f>
        <v>0.35749878405611302</v>
      </c>
      <c r="BK182" s="41">
        <f t="shared" si="336"/>
        <v>0.55837234448911344</v>
      </c>
      <c r="BL182" s="41">
        <f t="shared" si="337"/>
        <v>0.55837234448911344</v>
      </c>
      <c r="BM182" s="41">
        <f t="shared" si="365"/>
        <v>0.51957056217198028</v>
      </c>
      <c r="BN182" s="41">
        <f t="shared" si="310"/>
        <v>1</v>
      </c>
      <c r="BO182" s="32">
        <f>+_xlfn.XLOOKUP(B182,Indice!B:B,Indice!AI:AI,"NOOOOOO",-1)</f>
        <v>0.44656242417060654</v>
      </c>
      <c r="BP182" s="32">
        <f t="shared" si="338"/>
        <v>-0.80617608066486424</v>
      </c>
      <c r="BQ182" s="57">
        <f t="shared" si="342"/>
        <v>1.6465102683683619E-2</v>
      </c>
      <c r="BR182" s="56">
        <f t="shared" si="311"/>
        <v>1.6465102683683619E-2</v>
      </c>
      <c r="BS182" s="59">
        <f t="shared" si="314"/>
        <v>1.6465102683683619E-2</v>
      </c>
      <c r="BT182" s="32">
        <f t="shared" si="315"/>
        <v>215.57041528582934</v>
      </c>
      <c r="BU182" s="32">
        <f t="shared" si="316"/>
        <v>77.479186886833759</v>
      </c>
      <c r="BW182" s="62"/>
      <c r="BX182" s="59"/>
    </row>
    <row r="183" spans="1:76">
      <c r="A183" s="32">
        <f t="shared" si="299"/>
        <v>2018</v>
      </c>
      <c r="B183" s="42">
        <v>43465</v>
      </c>
      <c r="C183" s="38">
        <v>5336</v>
      </c>
      <c r="D183" s="35">
        <f t="shared" si="348"/>
        <v>16.55744866754041</v>
      </c>
      <c r="E183" s="38">
        <v>3917</v>
      </c>
      <c r="F183" s="35">
        <v>453.41</v>
      </c>
      <c r="G183" s="39">
        <f t="shared" si="343"/>
        <v>0.28067973798548773</v>
      </c>
      <c r="H183" s="32">
        <v>-7.2</v>
      </c>
      <c r="I183" s="32">
        <v>-4.7</v>
      </c>
      <c r="J183" s="52">
        <v>66.8</v>
      </c>
      <c r="K183" s="32">
        <v>498.726</v>
      </c>
      <c r="L183" s="32">
        <f t="shared" si="321"/>
        <v>2.4966192470682991</v>
      </c>
      <c r="M183" s="32">
        <v>117.94199999999999</v>
      </c>
      <c r="N183" s="32">
        <f t="shared" ref="N183" si="444">(M183/M171-1)*100</f>
        <v>29.488488521458443</v>
      </c>
      <c r="O183" s="32">
        <v>441418</v>
      </c>
      <c r="P183" s="32">
        <f t="shared" ref="P183" si="445">(O183/O171-1)*100</f>
        <v>3.9944588809860848</v>
      </c>
      <c r="Q183" s="32">
        <f>+'crack spread y Brent_WTI'!D387*100</f>
        <v>-22.35494880546074</v>
      </c>
      <c r="R183" s="32">
        <v>-6.3</v>
      </c>
      <c r="S183" s="32">
        <f t="shared" si="341"/>
        <v>-8.3333333333333204E-2</v>
      </c>
      <c r="T183" s="32">
        <v>2.94</v>
      </c>
      <c r="U183" s="32">
        <f t="shared" si="383"/>
        <v>-0.44023027429732631</v>
      </c>
      <c r="V183" s="32">
        <v>53.8</v>
      </c>
      <c r="W183" s="32">
        <f t="shared" si="383"/>
        <v>-19.545386570958591</v>
      </c>
      <c r="X183" s="43">
        <v>28.65</v>
      </c>
      <c r="Z183" s="36">
        <f t="shared" si="402"/>
        <v>11.211016518303662</v>
      </c>
      <c r="AA183" s="36">
        <f t="shared" si="403"/>
        <v>-6.2833333333333341</v>
      </c>
      <c r="AB183" s="36">
        <f t="shared" si="404"/>
        <v>-4.6500000000000004</v>
      </c>
      <c r="AC183" s="36">
        <f t="shared" si="368"/>
        <v>46.891935483870967</v>
      </c>
      <c r="AD183" s="36">
        <f t="shared" si="405"/>
        <v>1.9356905206729429</v>
      </c>
      <c r="AE183" s="35">
        <f>+AVERAGE(N181:N183)*AVERAGE($G$15:G183)</f>
        <v>9.3503806379224148</v>
      </c>
      <c r="AF183" s="35">
        <f t="shared" si="406"/>
        <v>1.5614734945918476</v>
      </c>
      <c r="AG183" s="35">
        <f t="shared" si="407"/>
        <v>-22.710054851031732</v>
      </c>
      <c r="AH183" s="35">
        <f t="shared" si="410"/>
        <v>21.542056934426352</v>
      </c>
      <c r="AI183" s="35">
        <f t="shared" si="411"/>
        <v>-1.4050356824423507</v>
      </c>
      <c r="AJ183" s="35"/>
      <c r="AL183" s="55">
        <f>(Z183- AVERAGE(Z$41:Z183))/_xlfn.STDEV.S(Z$41:Z183)</f>
        <v>0.64606038877578464</v>
      </c>
      <c r="AM183" s="55">
        <f>(AA183- AVERAGE(AA$41:AA183))/_xlfn.STDEV.S(AA$41:AA183)</f>
        <v>-0.90418922561341908</v>
      </c>
      <c r="AN183" s="55">
        <f>(AB183- AVERAGE(AB$41:AB183))/_xlfn.STDEV.S(AB$41:AB183)</f>
        <v>-1.1981632120694048</v>
      </c>
      <c r="AO183" s="55">
        <f>(AC183- AVERAGE(AC$41:AC183))/_xlfn.STDEV.S(AC$41:AC183)</f>
        <v>4.2436984391251187</v>
      </c>
      <c r="AP183" s="55">
        <f>(AD183- AVERAGE(AD$41:AD183))/_xlfn.STDEV.S(AD$41:AD183)</f>
        <v>1.0245473572234456</v>
      </c>
      <c r="AQ183" s="55">
        <f>(AE183- AVERAGE(AE$41:AE183))/_xlfn.STDEV.S(AE$41:AE183)</f>
        <v>2.5501893385703585</v>
      </c>
      <c r="AR183" s="36">
        <f>(AF183- AVERAGE(AF$41:AF183))/_xlfn.STDEV.S(AF$41:AF183)</f>
        <v>0.41812484554348039</v>
      </c>
      <c r="AS183" s="36">
        <f>(AG183- AVERAGE(AG$41:AG183))/_xlfn.STDEV.S(AG$41:AG183)</f>
        <v>-0.72089816725895428</v>
      </c>
      <c r="AT183" s="36">
        <f>(AH183- AVERAGE(AH$41:AH183))/_xlfn.STDEV.S(AH$41:AH183)</f>
        <v>0.73661946659287159</v>
      </c>
      <c r="AU183" s="36">
        <f>(AI183- AVERAGE(AI$41:AI183))/_xlfn.STDEV.S(AI$41:AI183)</f>
        <v>-0.24627493301182857</v>
      </c>
      <c r="AV183" s="36"/>
      <c r="AW183" s="36">
        <f t="shared" si="418"/>
        <v>0.64606038877578464</v>
      </c>
      <c r="AX183" s="36">
        <f t="shared" si="419"/>
        <v>-0.90418922561341908</v>
      </c>
      <c r="AY183" s="36">
        <f t="shared" si="420"/>
        <v>-1.1981632120694048</v>
      </c>
      <c r="AZ183" s="36">
        <f t="shared" si="421"/>
        <v>4.2436984391251187</v>
      </c>
      <c r="BA183" s="36">
        <f t="shared" si="422"/>
        <v>1.0245473572234456</v>
      </c>
      <c r="BB183" s="36">
        <f t="shared" si="423"/>
        <v>2.5501893385703585</v>
      </c>
      <c r="BC183" s="36">
        <f t="shared" si="424"/>
        <v>0.41812484554348039</v>
      </c>
      <c r="BD183" s="36">
        <f t="shared" si="425"/>
        <v>-0.72089816725895428</v>
      </c>
      <c r="BE183" s="36">
        <f t="shared" si="332"/>
        <v>0.73661946659287159</v>
      </c>
      <c r="BF183" s="36">
        <f t="shared" si="333"/>
        <v>-0.24627493301182857</v>
      </c>
      <c r="BG183" s="36"/>
      <c r="BH183" s="41">
        <f t="shared" si="334"/>
        <v>0.53209261715963252</v>
      </c>
      <c r="BI183" s="41">
        <f t="shared" si="335"/>
        <v>0.53209261715963252</v>
      </c>
      <c r="BJ183" s="41">
        <f>IF(COUNT(BI$76:BI182)&lt;60,"",MEDIAN(BI$76:BI182))</f>
        <v>0.35915213307785382</v>
      </c>
      <c r="BK183" s="41">
        <f t="shared" si="336"/>
        <v>0.53209261715963252</v>
      </c>
      <c r="BL183" s="41">
        <f t="shared" si="337"/>
        <v>0.53209261715963252</v>
      </c>
      <c r="BM183" s="41">
        <f t="shared" si="365"/>
        <v>0.56391161360194964</v>
      </c>
      <c r="BN183" s="41">
        <f t="shared" si="310"/>
        <v>1</v>
      </c>
      <c r="BO183" s="32">
        <f>+_xlfn.XLOOKUP(B183,Indice!B:B,Indice!AI:AI,"NOOOOOO",-1)</f>
        <v>0.41714231179701183</v>
      </c>
      <c r="BP183" s="32">
        <f t="shared" si="338"/>
        <v>-0.87432784011190801</v>
      </c>
      <c r="BQ183" s="57">
        <f t="shared" si="342"/>
        <v>-6.8151759447043769E-2</v>
      </c>
      <c r="BR183" s="56">
        <f t="shared" si="311"/>
        <v>-6.8151759447043769E-2</v>
      </c>
      <c r="BS183" s="59">
        <f t="shared" si="314"/>
        <v>-6.8151759447043769E-2</v>
      </c>
      <c r="BT183" s="32">
        <f t="shared" si="315"/>
        <v>200.87891219937018</v>
      </c>
      <c r="BU183" s="32">
        <f t="shared" si="316"/>
        <v>72.198843979969723</v>
      </c>
      <c r="BW183" s="62"/>
      <c r="BX183" s="59"/>
    </row>
    <row r="184" spans="1:76">
      <c r="A184" s="32">
        <f t="shared" si="299"/>
        <v>2019</v>
      </c>
      <c r="B184" s="42">
        <v>43496</v>
      </c>
      <c r="C184" s="38">
        <v>4585</v>
      </c>
      <c r="D184" s="35">
        <f t="shared" si="348"/>
        <v>-4.6777546777546757</v>
      </c>
      <c r="E184" s="38">
        <v>4212</v>
      </c>
      <c r="F184" s="35">
        <v>453.41</v>
      </c>
      <c r="G184" s="39">
        <f t="shared" si="343"/>
        <v>0.27680686354513573</v>
      </c>
      <c r="H184" s="32">
        <v>-5.7</v>
      </c>
      <c r="I184" s="32">
        <v>-5.6</v>
      </c>
      <c r="J184" s="52">
        <v>67.3</v>
      </c>
      <c r="K184" s="32">
        <v>500.85599999999999</v>
      </c>
      <c r="L184" s="32">
        <f t="shared" si="321"/>
        <v>4.160765645764064</v>
      </c>
      <c r="M184" s="32">
        <v>116.62</v>
      </c>
      <c r="N184" s="32">
        <f t="shared" ref="N184" si="446">(M184/M172-1)*100</f>
        <v>20.137629800560418</v>
      </c>
      <c r="O184" s="32">
        <v>445944</v>
      </c>
      <c r="P184" s="32">
        <f t="shared" ref="P184" si="447">(O184/O172-1)*100</f>
        <v>6.593619355625191</v>
      </c>
      <c r="Q184" s="32">
        <f>+'crack spread y Brent_WTI'!D388*100</f>
        <v>-34.77326830401207</v>
      </c>
      <c r="R184" s="32">
        <v>-6.3</v>
      </c>
      <c r="S184" s="32">
        <f t="shared" si="341"/>
        <v>-0.18666666666666651</v>
      </c>
      <c r="T184" s="32">
        <v>2.8140000000000001</v>
      </c>
      <c r="U184" s="32">
        <f t="shared" si="383"/>
        <v>-6.0434056761268788</v>
      </c>
      <c r="V184" s="32">
        <v>61.89</v>
      </c>
      <c r="W184" s="32">
        <f t="shared" si="383"/>
        <v>-10.369297610427219</v>
      </c>
      <c r="X184" s="43">
        <v>28.5</v>
      </c>
      <c r="Z184" s="36">
        <f t="shared" si="402"/>
        <v>9.0166017955098425</v>
      </c>
      <c r="AA184" s="36">
        <f t="shared" si="403"/>
        <v>-6.6133333333333333</v>
      </c>
      <c r="AB184" s="36">
        <f t="shared" si="404"/>
        <v>-5.1133333333333333</v>
      </c>
      <c r="AC184" s="36">
        <f t="shared" si="368"/>
        <v>46.191145833333337</v>
      </c>
      <c r="AD184" s="36">
        <f t="shared" si="405"/>
        <v>2.7070791970401262</v>
      </c>
      <c r="AE184" s="35">
        <f>+AVERAGE(N182:N184)*AVERAGE($G$15:G184)</f>
        <v>8.0477899776176667</v>
      </c>
      <c r="AF184" s="35">
        <f t="shared" si="406"/>
        <v>-2.7541997848622475</v>
      </c>
      <c r="AG184" s="35">
        <f t="shared" si="407"/>
        <v>-25.815051505724909</v>
      </c>
      <c r="AH184" s="35">
        <f t="shared" si="410"/>
        <v>15.326391322310387</v>
      </c>
      <c r="AI184" s="35">
        <f t="shared" si="411"/>
        <v>-12.519933267320516</v>
      </c>
      <c r="AJ184" s="35"/>
      <c r="AL184" s="55">
        <f>(Z184- AVERAGE(Z$41:Z184))/_xlfn.STDEV.S(Z$41:Z184)</f>
        <v>0.5137058926159267</v>
      </c>
      <c r="AM184" s="55">
        <f>(AA184- AVERAGE(AA$41:AA184))/_xlfn.STDEV.S(AA$41:AA184)</f>
        <v>-0.96420534192753993</v>
      </c>
      <c r="AN184" s="55">
        <f>(AB184- AVERAGE(AB$41:AB184))/_xlfn.STDEV.S(AB$41:AB184)</f>
        <v>-1.3140496124969365</v>
      </c>
      <c r="AO184" s="55">
        <f>(AC184- AVERAGE(AC$41:AC184))/_xlfn.STDEV.S(AC$41:AC184)</f>
        <v>3.932259596554073</v>
      </c>
      <c r="AP184" s="55">
        <f>(AD184- AVERAGE(AD$41:AD184))/_xlfn.STDEV.S(AD$41:AD184)</f>
        <v>1.1988837575779769</v>
      </c>
      <c r="AQ184" s="55">
        <f>(AE184- AVERAGE(AE$41:AE184))/_xlfn.STDEV.S(AE$41:AE184)</f>
        <v>2.1802342780687716</v>
      </c>
      <c r="AR184" s="36">
        <f>(AF184- AVERAGE(AF$41:AF184))/_xlfn.STDEV.S(AF$41:AF184)</f>
        <v>2.1849917128866272E-2</v>
      </c>
      <c r="AS184" s="36">
        <f>(AG184- AVERAGE(AG$41:AG184))/_xlfn.STDEV.S(AG$41:AG184)</f>
        <v>-0.77289518959994652</v>
      </c>
      <c r="AT184" s="36">
        <f>(AH184- AVERAGE(AH$41:AH184))/_xlfn.STDEV.S(AH$41:AH184)</f>
        <v>0.53186513039461036</v>
      </c>
      <c r="AU184" s="36">
        <f>(AI184- AVERAGE(AI$41:AI184))/_xlfn.STDEV.S(AI$41:AI184)</f>
        <v>-0.57033463857795608</v>
      </c>
      <c r="AV184" s="36"/>
      <c r="AW184" s="36">
        <f t="shared" si="418"/>
        <v>0.5137058926159267</v>
      </c>
      <c r="AX184" s="36">
        <f t="shared" si="419"/>
        <v>-0.96420534192753993</v>
      </c>
      <c r="AY184" s="36">
        <f t="shared" si="420"/>
        <v>-1.3140496124969365</v>
      </c>
      <c r="AZ184" s="36">
        <f t="shared" si="421"/>
        <v>3.932259596554073</v>
      </c>
      <c r="BA184" s="36">
        <f t="shared" si="422"/>
        <v>1.1988837575779769</v>
      </c>
      <c r="BB184" s="36">
        <f t="shared" si="423"/>
        <v>2.1802342780687716</v>
      </c>
      <c r="BC184" s="36">
        <f t="shared" si="424"/>
        <v>2.1849917128866272E-2</v>
      </c>
      <c r="BD184" s="36">
        <f t="shared" si="425"/>
        <v>-0.77289518959994652</v>
      </c>
      <c r="BE184" s="36">
        <f t="shared" si="332"/>
        <v>0.53186513039461036</v>
      </c>
      <c r="BF184" s="36">
        <f t="shared" si="333"/>
        <v>-0.57033463857795608</v>
      </c>
      <c r="BG184" s="36"/>
      <c r="BH184" s="41">
        <f t="shared" si="334"/>
        <v>0.2677779048723965</v>
      </c>
      <c r="BI184" s="41">
        <f t="shared" si="335"/>
        <v>0.2677779048723965</v>
      </c>
      <c r="BJ184" s="41">
        <f>IF(COUNT(BI$76:BI183)&lt;60,"",MEDIAN(BI$76:BI183))</f>
        <v>0.3596691900791868</v>
      </c>
      <c r="BK184" s="41">
        <f t="shared" si="336"/>
        <v>0</v>
      </c>
      <c r="BL184" s="41">
        <f t="shared" si="337"/>
        <v>0</v>
      </c>
      <c r="BM184" s="41">
        <f t="shared" si="365"/>
        <v>0.56391161360194964</v>
      </c>
      <c r="BN184" s="41">
        <f t="shared" si="310"/>
        <v>1</v>
      </c>
      <c r="BO184" s="32">
        <f>+_xlfn.XLOOKUP(B184,Indice!B:B,Indice!AI:AI,"NOOOOOO",-1)</f>
        <v>0.40873555275620371</v>
      </c>
      <c r="BP184" s="32">
        <f t="shared" si="338"/>
        <v>-0.89468690233427217</v>
      </c>
      <c r="BQ184" s="57">
        <f t="shared" si="342"/>
        <v>-2.0359062222364166E-2</v>
      </c>
      <c r="BR184" s="56">
        <f t="shared" si="311"/>
        <v>-2.0359062222364166E-2</v>
      </c>
      <c r="BS184" s="59">
        <f t="shared" si="314"/>
        <v>-2.0359062222364166E-2</v>
      </c>
      <c r="BT184" s="32">
        <f t="shared" si="315"/>
        <v>196.78920592674237</v>
      </c>
      <c r="BU184" s="32">
        <f t="shared" si="316"/>
        <v>70.728943222998751</v>
      </c>
      <c r="BW184" s="62"/>
      <c r="BX184" s="59"/>
    </row>
    <row r="185" spans="1:76">
      <c r="A185" s="32">
        <f t="shared" si="299"/>
        <v>2019</v>
      </c>
      <c r="B185" s="42">
        <v>43524</v>
      </c>
      <c r="C185" s="38">
        <v>4448</v>
      </c>
      <c r="D185" s="35">
        <f t="shared" si="348"/>
        <v>3.3457249070631967</v>
      </c>
      <c r="E185" s="38">
        <v>3998</v>
      </c>
      <c r="F185" s="35">
        <v>453.41</v>
      </c>
      <c r="G185" s="39">
        <f t="shared" si="343"/>
        <v>0.27448225667717957</v>
      </c>
      <c r="H185" s="32">
        <v>-4.7</v>
      </c>
      <c r="I185" s="32">
        <v>-4</v>
      </c>
      <c r="J185" s="52">
        <v>63.6</v>
      </c>
      <c r="K185" s="32">
        <v>484.34899999999999</v>
      </c>
      <c r="L185" s="32">
        <f t="shared" si="321"/>
        <v>0.31896671354509909</v>
      </c>
      <c r="M185" s="32">
        <v>117.53100000000001</v>
      </c>
      <c r="N185" s="32">
        <f t="shared" ref="N185" si="448">(M185/M173-1)*100</f>
        <v>21.745841015972989</v>
      </c>
      <c r="O185" s="32">
        <v>445865</v>
      </c>
      <c r="P185" s="32">
        <f t="shared" ref="P185" si="449">(O185/O173-1)*100</f>
        <v>5.2814889326513903</v>
      </c>
      <c r="Q185" s="32">
        <f>+'crack spread y Brent_WTI'!D389*100</f>
        <v>7.0430733410942858</v>
      </c>
      <c r="R185" s="32">
        <v>-6.3</v>
      </c>
      <c r="S185" s="32">
        <f t="shared" si="341"/>
        <v>-0.28999999999999981</v>
      </c>
      <c r="T185" s="32">
        <v>2.8119999999999998</v>
      </c>
      <c r="U185" s="32">
        <f t="shared" si="383"/>
        <v>5.436820397450326</v>
      </c>
      <c r="V185" s="32">
        <v>66.03</v>
      </c>
      <c r="W185" s="32">
        <f t="shared" si="383"/>
        <v>0.38005472788080752</v>
      </c>
      <c r="X185" s="43">
        <v>29</v>
      </c>
      <c r="Z185" s="36">
        <f t="shared" si="402"/>
        <v>5.3651396322829772</v>
      </c>
      <c r="AA185" s="36">
        <f t="shared" si="403"/>
        <v>-5.5766666666666671</v>
      </c>
      <c r="AB185" s="36">
        <f t="shared" si="404"/>
        <v>-4.4766666666666666</v>
      </c>
      <c r="AC185" s="36">
        <f t="shared" ref="AC185:AC216" si="450">+AVERAGE(J183:J185)-AVERAGE(X126:X185)</f>
        <v>44.422727272727272</v>
      </c>
      <c r="AD185" s="36">
        <f t="shared" si="405"/>
        <v>2.3254505354591539</v>
      </c>
      <c r="AE185" s="35">
        <f>+AVERAGE(N183:N185)*AVERAGE($G$15:G185)</f>
        <v>6.4250970311435829</v>
      </c>
      <c r="AF185" s="35">
        <f t="shared" si="406"/>
        <v>-5.2898557230875554</v>
      </c>
      <c r="AG185" s="35">
        <f t="shared" si="407"/>
        <v>-16.695047922792842</v>
      </c>
      <c r="AH185" s="35">
        <f t="shared" si="410"/>
        <v>-0.34893851765795958</v>
      </c>
      <c r="AI185" s="35">
        <f t="shared" si="411"/>
        <v>-9.8448764845016665</v>
      </c>
      <c r="AJ185" s="35"/>
      <c r="AL185" s="55">
        <f>(Z185- AVERAGE(Z$41:Z185))/_xlfn.STDEV.S(Z$41:Z185)</f>
        <v>0.29556446130336567</v>
      </c>
      <c r="AM185" s="55">
        <f>(AA185- AVERAGE(AA$41:AA185))/_xlfn.STDEV.S(AA$41:AA185)</f>
        <v>-0.75105049920019817</v>
      </c>
      <c r="AN185" s="55">
        <f>(AB185- AVERAGE(AB$41:AB185))/_xlfn.STDEV.S(AB$41:AB185)</f>
        <v>-1.128927063825981</v>
      </c>
      <c r="AO185" s="55">
        <f>(AC185- AVERAGE(AC$41:AC185))/_xlfn.STDEV.S(AC$41:AC185)</f>
        <v>3.5930148783582183</v>
      </c>
      <c r="AP185" s="55">
        <f>(AD185- AVERAGE(AD$41:AD185))/_xlfn.STDEV.S(AD$41:AD185)</f>
        <v>1.0992147134092702</v>
      </c>
      <c r="AQ185" s="55">
        <f>(AE185- AVERAGE(AE$41:AE185))/_xlfn.STDEV.S(AE$41:AE185)</f>
        <v>1.755661770493268</v>
      </c>
      <c r="AR185" s="36">
        <f>(AF185- AVERAGE(AF$41:AF185))/_xlfn.STDEV.S(AF$41:AF185)</f>
        <v>-0.21099388611018255</v>
      </c>
      <c r="AS185" s="36">
        <f>(AG185- AVERAGE(AG$41:AG185))/_xlfn.STDEV.S(AG$41:AG185)</f>
        <v>-0.60440643896573609</v>
      </c>
      <c r="AT185" s="36">
        <f>(AH185- AVERAGE(AH$41:AH185))/_xlfn.STDEV.S(AH$41:AH185)</f>
        <v>2.0132289030928285E-2</v>
      </c>
      <c r="AU185" s="36">
        <f>(AI185- AVERAGE(AI$41:AI185))/_xlfn.STDEV.S(AI$41:AI185)</f>
        <v>-0.48942603459831036</v>
      </c>
      <c r="AV185" s="36"/>
      <c r="AW185" s="36">
        <f t="shared" si="418"/>
        <v>0.29556446130336567</v>
      </c>
      <c r="AX185" s="36">
        <f t="shared" si="419"/>
        <v>-0.75105049920019817</v>
      </c>
      <c r="AY185" s="36">
        <f t="shared" si="420"/>
        <v>-1.128927063825981</v>
      </c>
      <c r="AZ185" s="36">
        <f t="shared" si="421"/>
        <v>3.5930148783582183</v>
      </c>
      <c r="BA185" s="36">
        <f t="shared" si="422"/>
        <v>1.0992147134092702</v>
      </c>
      <c r="BB185" s="36">
        <f t="shared" si="423"/>
        <v>1.755661770493268</v>
      </c>
      <c r="BC185" s="36">
        <f t="shared" si="424"/>
        <v>-0.21099388611018255</v>
      </c>
      <c r="BD185" s="36">
        <f t="shared" si="425"/>
        <v>-0.60440643896573609</v>
      </c>
      <c r="BE185" s="36">
        <f t="shared" si="332"/>
        <v>2.0132289030928285E-2</v>
      </c>
      <c r="BF185" s="36">
        <f t="shared" si="333"/>
        <v>-0.48942603459831036</v>
      </c>
      <c r="BG185" s="36"/>
      <c r="BH185" s="41">
        <f t="shared" si="334"/>
        <v>-9.5430798539627132E-2</v>
      </c>
      <c r="BI185" s="41">
        <f t="shared" si="335"/>
        <v>9.5430798539627132E-2</v>
      </c>
      <c r="BJ185" s="41">
        <f>IF(COUNT(BI$76:BI184)&lt;60,"",MEDIAN(BI$76:BI184))</f>
        <v>0.35915213307785382</v>
      </c>
      <c r="BK185" s="41">
        <f t="shared" si="336"/>
        <v>0</v>
      </c>
      <c r="BL185" s="41">
        <f t="shared" si="337"/>
        <v>0</v>
      </c>
      <c r="BM185" s="41">
        <f t="shared" si="365"/>
        <v>0.53022104309303664</v>
      </c>
      <c r="BN185" s="41">
        <f t="shared" si="310"/>
        <v>-1</v>
      </c>
      <c r="BO185" s="32">
        <f>+_xlfn.XLOOKUP(B185,Indice!B:B,Indice!AI:AI,"NOOOOOO",-1)</f>
        <v>0.3968430875495319</v>
      </c>
      <c r="BP185" s="32">
        <f t="shared" si="338"/>
        <v>-0.9242143218921981</v>
      </c>
      <c r="BQ185" s="57">
        <f t="shared" si="342"/>
        <v>-2.9527419557925927E-2</v>
      </c>
      <c r="BR185" s="56">
        <f t="shared" si="311"/>
        <v>-2.9527419557925927E-2</v>
      </c>
      <c r="BS185" s="59">
        <f t="shared" si="314"/>
        <v>-2.9527419557925927E-2</v>
      </c>
      <c r="BT185" s="32">
        <f t="shared" si="315"/>
        <v>190.97852847887236</v>
      </c>
      <c r="BU185" s="32">
        <f t="shared" si="316"/>
        <v>68.64050004156455</v>
      </c>
      <c r="BW185" s="62"/>
      <c r="BX185" s="59"/>
    </row>
    <row r="186" spans="1:76">
      <c r="A186" s="32">
        <f t="shared" si="299"/>
        <v>2019</v>
      </c>
      <c r="B186" s="42">
        <v>43555</v>
      </c>
      <c r="C186" s="38">
        <v>5137</v>
      </c>
      <c r="D186" s="35">
        <f t="shared" si="348"/>
        <v>-5.1689126822964777</v>
      </c>
      <c r="E186" s="38">
        <v>3956</v>
      </c>
      <c r="F186" s="35">
        <v>449.24</v>
      </c>
      <c r="G186" s="39">
        <f t="shared" si="343"/>
        <v>0.2719036595138456</v>
      </c>
      <c r="H186" s="32">
        <v>-7</v>
      </c>
      <c r="I186" s="32">
        <v>-3.9</v>
      </c>
      <c r="J186" s="52">
        <v>67.5</v>
      </c>
      <c r="K186" s="32">
        <v>502.53100000000001</v>
      </c>
      <c r="L186" s="32">
        <f t="shared" si="321"/>
        <v>3.1205111999409008</v>
      </c>
      <c r="M186" s="32">
        <v>122.806</v>
      </c>
      <c r="N186" s="32">
        <f t="shared" ref="N186" si="451">(M186/M174-1)*100</f>
        <v>30.92324093816632</v>
      </c>
      <c r="O186" s="32">
        <v>449521</v>
      </c>
      <c r="P186" s="32">
        <f t="shared" ref="P186" si="452">(O186/O174-1)*100</f>
        <v>5.6870867933755287</v>
      </c>
      <c r="Q186" s="32">
        <f>+'crack spread y Brent_WTI'!D390*100</f>
        <v>0.67733681200139451</v>
      </c>
      <c r="R186" s="32">
        <v>-5.9</v>
      </c>
      <c r="S186" s="32">
        <f t="shared" si="341"/>
        <v>-0.37333333333333318</v>
      </c>
      <c r="T186" s="32">
        <v>2.6619999999999999</v>
      </c>
      <c r="U186" s="32">
        <f t="shared" si="383"/>
        <v>-2.5978777899743899</v>
      </c>
      <c r="V186" s="32">
        <v>68.39</v>
      </c>
      <c r="W186" s="32">
        <f t="shared" si="383"/>
        <v>-2.6753949053650139</v>
      </c>
      <c r="X186" s="43">
        <v>30.7</v>
      </c>
      <c r="Z186" s="36">
        <f t="shared" si="402"/>
        <v>-1.7936474843293193</v>
      </c>
      <c r="AA186" s="36">
        <f t="shared" si="403"/>
        <v>-5.4266666666666667</v>
      </c>
      <c r="AB186" s="36">
        <f t="shared" si="404"/>
        <v>-4.1266666666666669</v>
      </c>
      <c r="AC186" s="36">
        <f t="shared" si="450"/>
        <v>44.384803921568633</v>
      </c>
      <c r="AD186" s="36">
        <f t="shared" si="405"/>
        <v>2.5334145197500213</v>
      </c>
      <c r="AE186" s="35">
        <f>+AVERAGE(N184:N186)*AVERAGE($G$15:G186)</f>
        <v>6.5545163195702019</v>
      </c>
      <c r="AF186" s="35">
        <f t="shared" si="406"/>
        <v>-5.85406502721737</v>
      </c>
      <c r="AG186" s="35">
        <f t="shared" si="407"/>
        <v>-9.017619383638797</v>
      </c>
      <c r="AH186" s="35">
        <f t="shared" si="410"/>
        <v>-1.0681543562169808</v>
      </c>
      <c r="AI186" s="35">
        <f t="shared" si="411"/>
        <v>-4.2215459293038089</v>
      </c>
      <c r="AJ186" s="35"/>
      <c r="AL186" s="55">
        <f>(Z186- AVERAGE(Z$41:Z186))/_xlfn.STDEV.S(Z$41:Z186)</f>
        <v>-0.13083499916356325</v>
      </c>
      <c r="AM186" s="55">
        <f>(AA186- AVERAGE(AA$41:AA186))/_xlfn.STDEV.S(AA$41:AA186)</f>
        <v>-0.71701344699955016</v>
      </c>
      <c r="AN186" s="55">
        <f>(AB186- AVERAGE(AB$41:AB186))/_xlfn.STDEV.S(AB$41:AB186)</f>
        <v>-1.0249088414536924</v>
      </c>
      <c r="AO186" s="55">
        <f>(AC186- AVERAGE(AC$41:AC186))/_xlfn.STDEV.S(AC$41:AC186)</f>
        <v>3.4285353849926032</v>
      </c>
      <c r="AP186" s="55">
        <f>(AD186- AVERAGE(AD$41:AD186))/_xlfn.STDEV.S(AD$41:AD186)</f>
        <v>1.1397831545904313</v>
      </c>
      <c r="AQ186" s="55">
        <f>(AE186- AVERAGE(AE$41:AE186))/_xlfn.STDEV.S(AE$41:AE186)</f>
        <v>1.7618766648313076</v>
      </c>
      <c r="AR186" s="36">
        <f>(AF186- AVERAGE(AF$41:AF186))/_xlfn.STDEV.S(AF$41:AF186)</f>
        <v>-0.26218714909833846</v>
      </c>
      <c r="AS186" s="36">
        <f>(AG186- AVERAGE(AG$41:AG186))/_xlfn.STDEV.S(AG$41:AG186)</f>
        <v>-0.46273809158920737</v>
      </c>
      <c r="AT186" s="36">
        <f>(AH186- AVERAGE(AH$41:AH186))/_xlfn.STDEV.S(AH$41:AH186)</f>
        <v>-3.4141049022961369E-3</v>
      </c>
      <c r="AU186" s="36">
        <f>(AI186- AVERAGE(AI$41:AI186))/_xlfn.STDEV.S(AI$41:AI186)</f>
        <v>-0.32209568397246396</v>
      </c>
      <c r="AV186" s="36"/>
      <c r="AW186" s="36">
        <f t="shared" si="418"/>
        <v>-0.13083499916356325</v>
      </c>
      <c r="AX186" s="36">
        <f t="shared" si="419"/>
        <v>-0.71701344699955016</v>
      </c>
      <c r="AY186" s="36">
        <f t="shared" si="420"/>
        <v>-1.0249088414536924</v>
      </c>
      <c r="AZ186" s="36">
        <f t="shared" si="421"/>
        <v>3.4285353849926032</v>
      </c>
      <c r="BA186" s="36">
        <f t="shared" si="422"/>
        <v>1.1397831545904313</v>
      </c>
      <c r="BB186" s="36">
        <f t="shared" si="423"/>
        <v>1.7618766648313076</v>
      </c>
      <c r="BC186" s="36">
        <f t="shared" si="424"/>
        <v>-0.26218714909833846</v>
      </c>
      <c r="BD186" s="36">
        <f t="shared" si="425"/>
        <v>-0.46273809158920737</v>
      </c>
      <c r="BE186" s="36">
        <f t="shared" si="332"/>
        <v>-3.4141049022961369E-3</v>
      </c>
      <c r="BF186" s="36">
        <f t="shared" si="333"/>
        <v>-0.32209568397246396</v>
      </c>
      <c r="BG186" s="36"/>
      <c r="BH186" s="41">
        <f t="shared" si="334"/>
        <v>-0.19651107413095087</v>
      </c>
      <c r="BI186" s="41">
        <f t="shared" si="335"/>
        <v>0.19651107413095087</v>
      </c>
      <c r="BJ186" s="41">
        <f>IF(COUNT(BI$76:BI185)&lt;60,"",MEDIAN(BI$76:BI185))</f>
        <v>0.35749878405611302</v>
      </c>
      <c r="BK186" s="41">
        <f t="shared" si="336"/>
        <v>0</v>
      </c>
      <c r="BL186" s="41">
        <f t="shared" si="337"/>
        <v>0</v>
      </c>
      <c r="BM186" s="41">
        <f t="shared" si="365"/>
        <v>0.47697673192536066</v>
      </c>
      <c r="BN186" s="41">
        <f t="shared" si="310"/>
        <v>-1</v>
      </c>
      <c r="BO186" s="32">
        <f>+_xlfn.XLOOKUP(B186,Indice!B:B,Indice!AI:AI,"NOOOOOO",-1)</f>
        <v>0.42655027373226856</v>
      </c>
      <c r="BP186" s="32">
        <f t="shared" si="338"/>
        <v>-0.85202504389216027</v>
      </c>
      <c r="BQ186" s="57">
        <f t="shared" si="342"/>
        <v>7.2189278000037826E-2</v>
      </c>
      <c r="BR186" s="56">
        <f t="shared" si="311"/>
        <v>-7.2189278000037826E-2</v>
      </c>
      <c r="BS186" s="59">
        <f t="shared" si="314"/>
        <v>7.2189278000037826E-2</v>
      </c>
      <c r="BT186" s="32">
        <f t="shared" si="315"/>
        <v>177.19192639447292</v>
      </c>
      <c r="BU186" s="32">
        <f t="shared" si="316"/>
        <v>73.595608181126664</v>
      </c>
      <c r="BW186" s="62"/>
      <c r="BX186" s="59"/>
    </row>
    <row r="187" spans="1:76">
      <c r="A187" s="32">
        <f t="shared" si="299"/>
        <v>2019</v>
      </c>
      <c r="B187" s="42">
        <v>43585</v>
      </c>
      <c r="C187" s="38">
        <v>5337</v>
      </c>
      <c r="D187" s="35">
        <f t="shared" si="348"/>
        <v>2.319785276073616</v>
      </c>
      <c r="E187" s="38">
        <v>4172</v>
      </c>
      <c r="F187" s="35">
        <v>449.24</v>
      </c>
      <c r="G187" s="39">
        <f t="shared" si="343"/>
        <v>0.2678679547680527</v>
      </c>
      <c r="H187" s="32">
        <v>-1.1000000000000001</v>
      </c>
      <c r="I187" s="32">
        <v>-0.9</v>
      </c>
      <c r="J187" s="52">
        <v>68</v>
      </c>
      <c r="K187" s="32">
        <v>507.70299999999997</v>
      </c>
      <c r="L187" s="32">
        <f t="shared" si="321"/>
        <v>4.339400067408139</v>
      </c>
      <c r="M187" s="32">
        <v>120.67100000000001</v>
      </c>
      <c r="N187" s="32">
        <f t="shared" ref="N187" si="453">(M187/M175-1)*100</f>
        <v>31.963080826307099</v>
      </c>
      <c r="O187" s="32">
        <v>470567</v>
      </c>
      <c r="P187" s="32">
        <f t="shared" ref="P187" si="454">(O187/O175-1)*100</f>
        <v>7.9393515385762337</v>
      </c>
      <c r="Q187" s="32">
        <f>+'crack spread y Brent_WTI'!D391*100</f>
        <v>8.9269697398857595</v>
      </c>
      <c r="R187" s="32">
        <v>-5.9</v>
      </c>
      <c r="S187" s="32">
        <f t="shared" si="341"/>
        <v>-0.4566666666666665</v>
      </c>
      <c r="T187" s="32">
        <v>2.5750000000000002</v>
      </c>
      <c r="U187" s="32">
        <f t="shared" si="383"/>
        <v>-6.8041983351429529</v>
      </c>
      <c r="V187" s="32">
        <v>72.8</v>
      </c>
      <c r="W187" s="32">
        <f t="shared" si="383"/>
        <v>-3.1528535319941486</v>
      </c>
      <c r="X187" s="43">
        <v>31.4</v>
      </c>
      <c r="Z187" s="36">
        <f t="shared" si="402"/>
        <v>0.62219916694677813</v>
      </c>
      <c r="AA187" s="36">
        <f t="shared" si="403"/>
        <v>-3.81</v>
      </c>
      <c r="AB187" s="36">
        <f t="shared" si="404"/>
        <v>-2.476666666666667</v>
      </c>
      <c r="AC187" s="36">
        <f t="shared" si="450"/>
        <v>44.34238095238095</v>
      </c>
      <c r="AD187" s="36">
        <f t="shared" si="405"/>
        <v>2.5929593269647131</v>
      </c>
      <c r="AE187" s="35">
        <f>+AVERAGE(N185:N187)*AVERAGE($G$15:G187)</f>
        <v>7.6187569895806995</v>
      </c>
      <c r="AF187" s="35">
        <f t="shared" si="406"/>
        <v>-6.3026424215343839</v>
      </c>
      <c r="AG187" s="35">
        <f t="shared" si="407"/>
        <v>5.5491266309938139</v>
      </c>
      <c r="AH187" s="35">
        <f t="shared" si="410"/>
        <v>-1.3217519092223389</v>
      </c>
      <c r="AI187" s="35">
        <f t="shared" si="411"/>
        <v>-1.8160645698261184</v>
      </c>
      <c r="AJ187" s="35"/>
      <c r="AL187" s="55">
        <f>(Z187- AVERAGE(Z$41:Z187))/_xlfn.STDEV.S(Z$41:Z187)</f>
        <v>1.3658183770129182E-2</v>
      </c>
      <c r="AM187" s="55">
        <f>(AA187- AVERAGE(AA$41:AA187))/_xlfn.STDEV.S(AA$41:AA187)</f>
        <v>-0.38839762490304608</v>
      </c>
      <c r="AN187" s="55">
        <f>(AB187- AVERAGE(AB$41:AB187))/_xlfn.STDEV.S(AB$41:AB187)</f>
        <v>-0.56637281248305626</v>
      </c>
      <c r="AO187" s="55">
        <f>(AC187- AVERAGE(AC$41:AC187))/_xlfn.STDEV.S(AC$41:AC187)</f>
        <v>3.2841776324173146</v>
      </c>
      <c r="AP187" s="55">
        <f>(AD187- AVERAGE(AD$41:AD187))/_xlfn.STDEV.S(AD$41:AD187)</f>
        <v>1.1448718214296674</v>
      </c>
      <c r="AQ187" s="55">
        <f>(AE187- AVERAGE(AE$41:AE187))/_xlfn.STDEV.S(AE$41:AE187)</f>
        <v>1.9854675833447182</v>
      </c>
      <c r="AR187" s="36">
        <f>(AF187- AVERAGE(AF$41:AF187))/_xlfn.STDEV.S(AF$41:AF187)</f>
        <v>-0.30266134455827187</v>
      </c>
      <c r="AS187" s="36">
        <f>(AG187- AVERAGE(AG$41:AG187))/_xlfn.STDEV.S(AG$41:AG187)</f>
        <v>-0.19618773589446706</v>
      </c>
      <c r="AT187" s="36">
        <f>(AH187- AVERAGE(AH$41:AH187))/_xlfn.STDEV.S(AH$41:AH187)</f>
        <v>-1.1709774555667952E-2</v>
      </c>
      <c r="AU187" s="36">
        <f>(AI187- AVERAGE(AI$41:AI187))/_xlfn.STDEV.S(AI$41:AI187)</f>
        <v>-0.2499147700762562</v>
      </c>
      <c r="AV187" s="36"/>
      <c r="AW187" s="36">
        <f t="shared" si="418"/>
        <v>1.3658183770129182E-2</v>
      </c>
      <c r="AX187" s="36">
        <f t="shared" si="419"/>
        <v>-0.38839762490304608</v>
      </c>
      <c r="AY187" s="36">
        <f t="shared" si="420"/>
        <v>-0.56637281248305626</v>
      </c>
      <c r="AZ187" s="36">
        <f t="shared" si="421"/>
        <v>3.2841776324173146</v>
      </c>
      <c r="BA187" s="36">
        <f t="shared" si="422"/>
        <v>1.1448718214296674</v>
      </c>
      <c r="BB187" s="36">
        <f t="shared" si="423"/>
        <v>1.9854675833447182</v>
      </c>
      <c r="BC187" s="36">
        <f t="shared" si="424"/>
        <v>-0.30266134455827187</v>
      </c>
      <c r="BD187" s="36">
        <f t="shared" si="425"/>
        <v>-0.19618773589446706</v>
      </c>
      <c r="BE187" s="36">
        <f t="shared" si="332"/>
        <v>-1.1709774555667952E-2</v>
      </c>
      <c r="BF187" s="36">
        <f t="shared" si="333"/>
        <v>-0.2499147700762562</v>
      </c>
      <c r="BG187" s="36"/>
      <c r="BH187" s="41">
        <f t="shared" si="334"/>
        <v>-0.10394875522506751</v>
      </c>
      <c r="BI187" s="41">
        <f t="shared" si="335"/>
        <v>0.10394875522506751</v>
      </c>
      <c r="BJ187" s="41">
        <f>IF(COUNT(BI$76:BI186)&lt;60,"",MEDIAN(BI$76:BI186))</f>
        <v>0.35584543503437216</v>
      </c>
      <c r="BK187" s="41">
        <f t="shared" si="336"/>
        <v>0</v>
      </c>
      <c r="BL187" s="41">
        <f t="shared" si="337"/>
        <v>0</v>
      </c>
      <c r="BM187" s="41">
        <f t="shared" si="365"/>
        <v>0.4169847566978972</v>
      </c>
      <c r="BN187" s="41">
        <f t="shared" si="310"/>
        <v>-1</v>
      </c>
      <c r="BO187" s="32">
        <f>+_xlfn.XLOOKUP(B187,Indice!B:B,Indice!AI:AI,"NOOOOOO",-1)</f>
        <v>0.44496674943234665</v>
      </c>
      <c r="BP187" s="32">
        <f t="shared" si="338"/>
        <v>-0.80975571998435236</v>
      </c>
      <c r="BQ187" s="57">
        <f t="shared" si="342"/>
        <v>4.226932390780791E-2</v>
      </c>
      <c r="BR187" s="56">
        <f t="shared" si="311"/>
        <v>-4.226932390780791E-2</v>
      </c>
      <c r="BS187" s="59">
        <f t="shared" si="314"/>
        <v>4.226932390780791E-2</v>
      </c>
      <c r="BT187" s="32">
        <f t="shared" si="315"/>
        <v>169.70214346385649</v>
      </c>
      <c r="BU187" s="32">
        <f t="shared" si="316"/>
        <v>76.706444781526812</v>
      </c>
      <c r="BW187" s="62"/>
      <c r="BX187" s="59"/>
    </row>
    <row r="188" spans="1:76">
      <c r="A188" s="32">
        <f t="shared" si="299"/>
        <v>2019</v>
      </c>
      <c r="B188" s="42">
        <v>43616</v>
      </c>
      <c r="C188" s="38">
        <v>6044</v>
      </c>
      <c r="D188" s="35">
        <f t="shared" si="348"/>
        <v>17.063722641874879</v>
      </c>
      <c r="E188" s="38">
        <v>4645</v>
      </c>
      <c r="F188" s="35">
        <v>449.24</v>
      </c>
      <c r="G188" s="39">
        <f t="shared" si="343"/>
        <v>0.26581559967945861</v>
      </c>
      <c r="H188" s="32">
        <v>2.9</v>
      </c>
      <c r="I188" s="32">
        <v>2.1</v>
      </c>
      <c r="J188" s="52">
        <v>70.599999999999994</v>
      </c>
      <c r="K188" s="32">
        <v>506.096</v>
      </c>
      <c r="L188" s="32">
        <f t="shared" si="321"/>
        <v>4.3161374897970894</v>
      </c>
      <c r="M188" s="32">
        <v>118.07299999999999</v>
      </c>
      <c r="N188" s="32">
        <f t="shared" ref="N188" si="455">(M188/M176-1)*100</f>
        <v>12.220690966116997</v>
      </c>
      <c r="O188" s="32">
        <v>483264</v>
      </c>
      <c r="P188" s="32">
        <f t="shared" ref="P188" si="456">(O188/O176-1)*100</f>
        <v>11.21994329270537</v>
      </c>
      <c r="Q188" s="32">
        <f>+'crack spread y Brent_WTI'!D392*100</f>
        <v>-10.823258491652277</v>
      </c>
      <c r="R188" s="32">
        <v>-5.9</v>
      </c>
      <c r="S188" s="32">
        <f t="shared" si="341"/>
        <v>-0.5399999999999997</v>
      </c>
      <c r="T188" s="32">
        <v>2.4540000000000002</v>
      </c>
      <c r="U188" s="32">
        <f t="shared" si="383"/>
        <v>-16.869918699186982</v>
      </c>
      <c r="V188" s="32">
        <v>64.489999999999995</v>
      </c>
      <c r="W188" s="32">
        <f t="shared" si="383"/>
        <v>-16.883619023069997</v>
      </c>
      <c r="X188" s="43">
        <v>31</v>
      </c>
      <c r="Z188" s="36">
        <f t="shared" si="402"/>
        <v>5.2781984118840057</v>
      </c>
      <c r="AA188" s="36">
        <f t="shared" si="403"/>
        <v>-1.1933333333333334</v>
      </c>
      <c r="AB188" s="36">
        <f t="shared" si="404"/>
        <v>-0.36000000000000021</v>
      </c>
      <c r="AC188" s="36">
        <f t="shared" si="450"/>
        <v>46.426388888888894</v>
      </c>
      <c r="AD188" s="36">
        <f t="shared" si="405"/>
        <v>3.925349585715376</v>
      </c>
      <c r="AE188" s="35">
        <f>+AVERAGE(N186:N188)*AVERAGE($G$15:G188)</f>
        <v>6.7606723199414365</v>
      </c>
      <c r="AF188" s="35">
        <f t="shared" si="406"/>
        <v>-8.2821272082190447</v>
      </c>
      <c r="AG188" s="35">
        <f t="shared" si="407"/>
        <v>-0.40631731325504106</v>
      </c>
      <c r="AH188" s="35">
        <f t="shared" si="410"/>
        <v>-8.7573316081014418</v>
      </c>
      <c r="AI188" s="35">
        <f t="shared" si="411"/>
        <v>-7.5706224868097207</v>
      </c>
      <c r="AJ188" s="35"/>
      <c r="AL188" s="55">
        <f>(Z188- AVERAGE(Z$41:Z188))/_xlfn.STDEV.S(Z$41:Z188)</f>
        <v>0.29211352241257943</v>
      </c>
      <c r="AM188" s="55">
        <f>(AA188- AVERAGE(AA$41:AA188))/_xlfn.STDEV.S(AA$41:AA188)</f>
        <v>0.14207998331449817</v>
      </c>
      <c r="AN188" s="55">
        <f>(AB188- AVERAGE(AB$41:AB188))/_xlfn.STDEV.S(AB$41:AB188)</f>
        <v>1.9872571001795056E-2</v>
      </c>
      <c r="AO188" s="55">
        <f>(AC188- AVERAGE(AC$41:AC188))/_xlfn.STDEV.S(AC$41:AC188)</f>
        <v>3.3014194649125397</v>
      </c>
      <c r="AP188" s="55">
        <f>(AD188- AVERAGE(AD$41:AD188))/_xlfn.STDEV.S(AD$41:AD188)</f>
        <v>1.4469331761787021</v>
      </c>
      <c r="AQ188" s="55">
        <f>(AE188- AVERAGE(AE$41:AE188))/_xlfn.STDEV.S(AE$41:AE188)</f>
        <v>1.7548201169963007</v>
      </c>
      <c r="AR188" s="36">
        <f>(AF188- AVERAGE(AF$41:AF188))/_xlfn.STDEV.S(AF$41:AF188)</f>
        <v>-0.48477122049936944</v>
      </c>
      <c r="AS188" s="36">
        <f>(AG188- AVERAGE(AG$41:AG188))/_xlfn.STDEV.S(AG$41:AG188)</f>
        <v>-0.30411810950656404</v>
      </c>
      <c r="AT188" s="36">
        <f>(AH188- AVERAGE(AH$41:AH188))/_xlfn.STDEV.S(AH$41:AH188)</f>
        <v>-0.2560280218711804</v>
      </c>
      <c r="AU188" s="36">
        <f>(AI188- AVERAGE(AI$41:AI188))/_xlfn.STDEV.S(AI$41:AI188)</f>
        <v>-0.41931425581510373</v>
      </c>
      <c r="AV188" s="36"/>
      <c r="AW188" s="36">
        <f t="shared" si="418"/>
        <v>0.29211352241257943</v>
      </c>
      <c r="AX188" s="36">
        <f t="shared" si="419"/>
        <v>0.14207998331449817</v>
      </c>
      <c r="AY188" s="36">
        <f t="shared" si="420"/>
        <v>1.9872571001795056E-2</v>
      </c>
      <c r="AZ188" s="36">
        <f t="shared" si="421"/>
        <v>3.3014194649125397</v>
      </c>
      <c r="BA188" s="36">
        <f t="shared" si="422"/>
        <v>1.4469331761787021</v>
      </c>
      <c r="BB188" s="36">
        <f t="shared" si="423"/>
        <v>1.7548201169963007</v>
      </c>
      <c r="BC188" s="36">
        <f t="shared" si="424"/>
        <v>-0.48477122049936944</v>
      </c>
      <c r="BD188" s="36">
        <f t="shared" si="425"/>
        <v>-0.30411810950656404</v>
      </c>
      <c r="BE188" s="36">
        <f t="shared" si="332"/>
        <v>-0.2560280218711804</v>
      </c>
      <c r="BF188" s="36">
        <f t="shared" si="333"/>
        <v>-0.41931425581510373</v>
      </c>
      <c r="BG188" s="36"/>
      <c r="BH188" s="41">
        <f t="shared" si="334"/>
        <v>8.097627715814662E-2</v>
      </c>
      <c r="BI188" s="41">
        <f t="shared" si="335"/>
        <v>8.097627715814662E-2</v>
      </c>
      <c r="BJ188" s="41">
        <f>IF(COUNT(BI$76:BI187)&lt;60,"",MEDIAN(BI$76:BI187))</f>
        <v>0.35382721124009675</v>
      </c>
      <c r="BK188" s="41">
        <f t="shared" si="336"/>
        <v>0</v>
      </c>
      <c r="BL188" s="41">
        <f t="shared" si="337"/>
        <v>0</v>
      </c>
      <c r="BM188" s="41">
        <f t="shared" si="365"/>
        <v>0.35599220867214881</v>
      </c>
      <c r="BN188" s="41">
        <f t="shared" si="310"/>
        <v>1</v>
      </c>
      <c r="BO188" s="32">
        <f>+_xlfn.XLOOKUP(B188,Indice!B:B,Indice!AI:AI,"NOOOOOO",-1)</f>
        <v>0.44490245196858619</v>
      </c>
      <c r="BP188" s="32">
        <f t="shared" si="338"/>
        <v>-0.80990022990507138</v>
      </c>
      <c r="BQ188" s="57">
        <f t="shared" si="342"/>
        <v>-1.4450992071901592E-4</v>
      </c>
      <c r="BR188" s="56">
        <f t="shared" si="311"/>
        <v>1.4450992071901592E-4</v>
      </c>
      <c r="BS188" s="59">
        <f t="shared" si="314"/>
        <v>-1.4450992071901592E-4</v>
      </c>
      <c r="BT188" s="32">
        <f t="shared" si="315"/>
        <v>169.72666710715433</v>
      </c>
      <c r="BU188" s="32">
        <f t="shared" si="316"/>
        <v>76.695359939272791</v>
      </c>
      <c r="BW188" s="62"/>
      <c r="BX188" s="59"/>
    </row>
    <row r="189" spans="1:76">
      <c r="A189" s="32">
        <f t="shared" si="299"/>
        <v>2019</v>
      </c>
      <c r="B189" s="42">
        <v>43646</v>
      </c>
      <c r="C189" s="38">
        <v>5239</v>
      </c>
      <c r="D189" s="35">
        <f t="shared" si="348"/>
        <v>2.0650691603350868</v>
      </c>
      <c r="E189" s="38">
        <v>4171</v>
      </c>
      <c r="F189" s="35">
        <v>483.7</v>
      </c>
      <c r="G189" s="39">
        <f t="shared" si="343"/>
        <v>0.24443043208600373</v>
      </c>
      <c r="H189" s="32">
        <v>-0.2</v>
      </c>
      <c r="I189" s="32">
        <v>2.2000000000000002</v>
      </c>
      <c r="J189" s="52">
        <v>63.6</v>
      </c>
      <c r="K189" s="32">
        <v>498.10700000000003</v>
      </c>
      <c r="L189" s="32">
        <f t="shared" si="321"/>
        <v>2.7524733684844538</v>
      </c>
      <c r="M189" s="32">
        <v>111.08799999999999</v>
      </c>
      <c r="N189" s="32">
        <f t="shared" ref="N189" si="457">(M189/M177-1)*100</f>
        <v>-4.0251583194380931</v>
      </c>
      <c r="O189" s="32">
        <v>468491</v>
      </c>
      <c r="P189" s="32">
        <f t="shared" ref="P189" si="458">(O189/O177-1)*100</f>
        <v>12.1111034002503</v>
      </c>
      <c r="Q189" s="32">
        <f>+'crack spread y Brent_WTI'!D393*100</f>
        <v>30.083813826309225</v>
      </c>
      <c r="R189" s="32">
        <v>0.6</v>
      </c>
      <c r="S189" s="32">
        <f t="shared" si="341"/>
        <v>-0.49666666666666648</v>
      </c>
      <c r="T189" s="32">
        <v>2.3079999999999998</v>
      </c>
      <c r="U189" s="32">
        <f t="shared" si="383"/>
        <v>-21.067031463748297</v>
      </c>
      <c r="V189" s="32">
        <v>66.55</v>
      </c>
      <c r="W189" s="32">
        <f t="shared" si="383"/>
        <v>-16.226082578046331</v>
      </c>
      <c r="X189" s="43">
        <v>30.02</v>
      </c>
      <c r="Z189" s="36">
        <f t="shared" si="402"/>
        <v>7.6461923594278609</v>
      </c>
      <c r="AA189" s="36">
        <f t="shared" si="403"/>
        <v>1.0299999999999998</v>
      </c>
      <c r="AB189" s="36">
        <f t="shared" si="404"/>
        <v>1.63</v>
      </c>
      <c r="AC189" s="36">
        <f t="shared" si="450"/>
        <v>44.917027027027018</v>
      </c>
      <c r="AD189" s="36">
        <f t="shared" si="405"/>
        <v>3.8026703085632274</v>
      </c>
      <c r="AE189" s="35">
        <f>+AVERAGE(N187:N189)*AVERAGE($G$15:G189)</f>
        <v>3.6128728492700279</v>
      </c>
      <c r="AF189" s="35">
        <f t="shared" si="406"/>
        <v>-10.4234660771773</v>
      </c>
      <c r="AG189" s="35">
        <f t="shared" si="407"/>
        <v>9.3958416915142351</v>
      </c>
      <c r="AH189" s="35">
        <f t="shared" si="410"/>
        <v>-14.913716166026077</v>
      </c>
      <c r="AI189" s="35">
        <f t="shared" si="411"/>
        <v>-12.087518377703491</v>
      </c>
      <c r="AJ189" s="35"/>
      <c r="AL189" s="55">
        <f>(Z189- AVERAGE(Z$41:Z189))/_xlfn.STDEV.S(Z$41:Z189)</f>
        <v>0.43299428527720274</v>
      </c>
      <c r="AM189" s="55">
        <f>(AA189- AVERAGE(AA$41:AA189))/_xlfn.STDEV.S(AA$41:AA189)</f>
        <v>0.59205089260170718</v>
      </c>
      <c r="AN189" s="55">
        <f>(AB189- AVERAGE(AB$41:AB189))/_xlfn.STDEV.S(AB$41:AB189)</f>
        <v>0.57043703697020753</v>
      </c>
      <c r="AO189" s="55">
        <f>(AC189- AVERAGE(AC$41:AC189))/_xlfn.STDEV.S(AC$41:AC189)</f>
        <v>3.0753626081820218</v>
      </c>
      <c r="AP189" s="55">
        <f>(AD189- AVERAGE(AD$41:AD189))/_xlfn.STDEV.S(AD$41:AD189)</f>
        <v>1.4035801990848289</v>
      </c>
      <c r="AQ189" s="55">
        <f>(AE189- AVERAGE(AE$41:AE189))/_xlfn.STDEV.S(AE$41:AE189)</f>
        <v>0.99832679942265068</v>
      </c>
      <c r="AR189" s="36">
        <f>(AF189- AVERAGE(AF$41:AF189))/_xlfn.STDEV.S(AF$41:AF189)</f>
        <v>-0.68112148417682716</v>
      </c>
      <c r="AS189" s="36">
        <f>(AG189- AVERAGE(AG$41:AG189))/_xlfn.STDEV.S(AG$41:AG189)</f>
        <v>-0.12364936026986935</v>
      </c>
      <c r="AT189" s="36">
        <f>(AH189- AVERAGE(AH$41:AH189))/_xlfn.STDEV.S(AH$41:AH189)</f>
        <v>-0.45786391083996703</v>
      </c>
      <c r="AU189" s="36">
        <f>(AI189- AVERAGE(AI$41:AI189))/_xlfn.STDEV.S(AI$41:AI189)</f>
        <v>-0.55154599286793893</v>
      </c>
      <c r="AV189" s="36"/>
      <c r="AW189" s="36">
        <f t="shared" si="418"/>
        <v>0.43299428527720274</v>
      </c>
      <c r="AX189" s="36">
        <f t="shared" si="419"/>
        <v>0.59205089260170718</v>
      </c>
      <c r="AY189" s="36">
        <f t="shared" si="420"/>
        <v>0.57043703697020753</v>
      </c>
      <c r="AZ189" s="36">
        <f t="shared" si="421"/>
        <v>3.0753626081820218</v>
      </c>
      <c r="BA189" s="36">
        <f t="shared" si="422"/>
        <v>1.4035801990848289</v>
      </c>
      <c r="BB189" s="36">
        <f t="shared" si="423"/>
        <v>0.99832679942265068</v>
      </c>
      <c r="BC189" s="36">
        <f t="shared" si="424"/>
        <v>-0.68112148417682716</v>
      </c>
      <c r="BD189" s="36">
        <f t="shared" si="425"/>
        <v>-0.12364936026986935</v>
      </c>
      <c r="BE189" s="36">
        <f t="shared" si="332"/>
        <v>-0.45786391083996703</v>
      </c>
      <c r="BF189" s="36">
        <f t="shared" si="333"/>
        <v>-0.55154599286793893</v>
      </c>
      <c r="BG189" s="36"/>
      <c r="BH189" s="41">
        <f t="shared" si="334"/>
        <v>0.50171566112370514</v>
      </c>
      <c r="BI189" s="41">
        <f t="shared" si="335"/>
        <v>0.50171566112370514</v>
      </c>
      <c r="BJ189" s="41">
        <f>IF(COUNT(BI$76:BI188)&lt;60,"",MEDIAN(BI$76:BI188))</f>
        <v>0.35180898744582129</v>
      </c>
      <c r="BK189" s="41">
        <f t="shared" si="336"/>
        <v>0.50171566112370514</v>
      </c>
      <c r="BL189" s="41">
        <f t="shared" si="337"/>
        <v>0.50171566112370514</v>
      </c>
      <c r="BM189" s="41">
        <f t="shared" si="365"/>
        <v>0.33208195179023609</v>
      </c>
      <c r="BN189" s="41">
        <f t="shared" si="310"/>
        <v>1</v>
      </c>
      <c r="BO189" s="32">
        <f>+_xlfn.XLOOKUP(B189,Indice!B:B,Indice!AI:AI,"NOOOOOO",-1)</f>
        <v>0.42552760297042369</v>
      </c>
      <c r="BP189" s="32">
        <f t="shared" si="338"/>
        <v>-0.85442546122691132</v>
      </c>
      <c r="BQ189" s="57">
        <f t="shared" si="342"/>
        <v>-4.4525231321839942E-2</v>
      </c>
      <c r="BR189" s="56">
        <f t="shared" si="311"/>
        <v>-4.4525231321839942E-2</v>
      </c>
      <c r="BS189" s="59">
        <f t="shared" si="314"/>
        <v>-4.4525231321839942E-2</v>
      </c>
      <c r="BT189" s="32">
        <f t="shared" si="315"/>
        <v>162.16954799272335</v>
      </c>
      <c r="BU189" s="32">
        <f t="shared" si="316"/>
        <v>73.280481296664888</v>
      </c>
      <c r="BW189" s="62"/>
      <c r="BX189" s="59"/>
    </row>
    <row r="190" spans="1:76">
      <c r="A190" s="32">
        <f t="shared" si="299"/>
        <v>2019</v>
      </c>
      <c r="B190" s="42">
        <v>43677</v>
      </c>
      <c r="C190" s="38">
        <v>5856</v>
      </c>
      <c r="D190" s="35">
        <f t="shared" si="348"/>
        <v>8.1440443213296465</v>
      </c>
      <c r="E190" s="38">
        <v>4905</v>
      </c>
      <c r="F190" s="35">
        <v>483.7</v>
      </c>
      <c r="G190" s="39">
        <f t="shared" si="343"/>
        <v>0.24270208807111845</v>
      </c>
      <c r="H190" s="32">
        <v>0.6</v>
      </c>
      <c r="I190" s="32">
        <v>1.1000000000000001</v>
      </c>
      <c r="J190" s="52">
        <v>57.3</v>
      </c>
      <c r="K190" s="32">
        <v>505.19099999999997</v>
      </c>
      <c r="L190" s="32">
        <f t="shared" si="321"/>
        <v>4.4886233192482194</v>
      </c>
      <c r="M190" s="32">
        <v>112.587</v>
      </c>
      <c r="N190" s="32">
        <f t="shared" ref="N190" si="459">(M190/M178-1)*100</f>
        <v>4.1777703753053563</v>
      </c>
      <c r="O190" s="32">
        <v>436545</v>
      </c>
      <c r="P190" s="32">
        <f t="shared" ref="P190" si="460">(O190/O178-1)*100</f>
        <v>6.8026129079610476</v>
      </c>
      <c r="Q190" s="32">
        <f>+'crack spread y Brent_WTI'!D394*100</f>
        <v>8.7702132042434933</v>
      </c>
      <c r="R190" s="32">
        <v>0.6</v>
      </c>
      <c r="S190" s="32">
        <f t="shared" si="341"/>
        <v>-0.45333333333333325</v>
      </c>
      <c r="T190" s="32">
        <v>2.2330000000000001</v>
      </c>
      <c r="U190" s="32">
        <f t="shared" si="383"/>
        <v>-19.734004313443563</v>
      </c>
      <c r="V190" s="32">
        <v>65.17</v>
      </c>
      <c r="W190" s="32">
        <f t="shared" si="383"/>
        <v>-12.228956228956223</v>
      </c>
      <c r="X190" s="43">
        <v>30.2</v>
      </c>
      <c r="Z190" s="36">
        <f t="shared" si="402"/>
        <v>9.5442787078465372</v>
      </c>
      <c r="AA190" s="36">
        <f t="shared" si="403"/>
        <v>1.5533333333333332</v>
      </c>
      <c r="AB190" s="36">
        <f t="shared" si="404"/>
        <v>2.2533333333333334</v>
      </c>
      <c r="AC190" s="36">
        <f t="shared" si="450"/>
        <v>41.14728070175439</v>
      </c>
      <c r="AD190" s="36">
        <f t="shared" si="405"/>
        <v>3.852411392509921</v>
      </c>
      <c r="AE190" s="35">
        <f>+AVERAGE(N188:N190)*AVERAGE($G$15:G190)</f>
        <v>1.1125279366259941</v>
      </c>
      <c r="AF190" s="35">
        <f t="shared" si="406"/>
        <v>-10.044553200305574</v>
      </c>
      <c r="AG190" s="35">
        <f t="shared" si="407"/>
        <v>9.3435895129668136</v>
      </c>
      <c r="AH190" s="35">
        <f t="shared" si="410"/>
        <v>-19.22365149212628</v>
      </c>
      <c r="AI190" s="35">
        <f t="shared" si="411"/>
        <v>-15.112885943357517</v>
      </c>
      <c r="AJ190" s="35"/>
      <c r="AL190" s="55">
        <f>(Z190- AVERAGE(Z$41:Z190))/_xlfn.STDEV.S(Z$41:Z190)</f>
        <v>0.54525375794419195</v>
      </c>
      <c r="AM190" s="55">
        <f>(AA190- AVERAGE(AA$41:AA190))/_xlfn.STDEV.S(AA$41:AA190)</f>
        <v>0.69537778955025209</v>
      </c>
      <c r="AN190" s="55">
        <f>(AB190- AVERAGE(AB$41:AB190))/_xlfn.STDEV.S(AB$41:AB190)</f>
        <v>0.74024314437453964</v>
      </c>
      <c r="AO190" s="55">
        <f>(AC190- AVERAGE(AC$41:AC190))/_xlfn.STDEV.S(AC$41:AC190)</f>
        <v>2.7248988052408958</v>
      </c>
      <c r="AP190" s="55">
        <f>(AD190- AVERAGE(AD$41:AD190))/_xlfn.STDEV.S(AD$41:AD190)</f>
        <v>1.4012647356522412</v>
      </c>
      <c r="AQ190" s="55">
        <f>(AE190- AVERAGE(AE$41:AE190))/_xlfn.STDEV.S(AE$41:AE190)</f>
        <v>0.40125244626068862</v>
      </c>
      <c r="AR190" s="36">
        <f>(AF190- AVERAGE(AF$41:AF190))/_xlfn.STDEV.S(AF$41:AF190)</f>
        <v>-0.64267790414323256</v>
      </c>
      <c r="AS190" s="36">
        <f>(AG190- AVERAGE(AG$41:AG190))/_xlfn.STDEV.S(AG$41:AG190)</f>
        <v>-0.12419260461573926</v>
      </c>
      <c r="AT190" s="36">
        <f>(AH190- AVERAGE(AH$41:AH190))/_xlfn.STDEV.S(AH$41:AH190)</f>
        <v>-0.59813286724749581</v>
      </c>
      <c r="AU190" s="36">
        <f>(AI190- AVERAGE(AI$41:AI190))/_xlfn.STDEV.S(AI$41:AI190)</f>
        <v>-0.63893551692563944</v>
      </c>
      <c r="AV190" s="36"/>
      <c r="AW190" s="36">
        <f t="shared" si="418"/>
        <v>0.54525375794419195</v>
      </c>
      <c r="AX190" s="36">
        <f t="shared" si="419"/>
        <v>0.69537778955025209</v>
      </c>
      <c r="AY190" s="36">
        <f t="shared" si="420"/>
        <v>0.74024314437453964</v>
      </c>
      <c r="AZ190" s="36">
        <f t="shared" si="421"/>
        <v>2.7248988052408958</v>
      </c>
      <c r="BA190" s="36">
        <f t="shared" si="422"/>
        <v>1.4012647356522412</v>
      </c>
      <c r="BB190" s="36">
        <f t="shared" si="423"/>
        <v>0.40125244626068862</v>
      </c>
      <c r="BC190" s="36">
        <f t="shared" si="424"/>
        <v>-0.64267790414323256</v>
      </c>
      <c r="BD190" s="36">
        <f t="shared" si="425"/>
        <v>-0.12419260461573926</v>
      </c>
      <c r="BE190" s="36">
        <f t="shared" si="332"/>
        <v>-0.59813286724749581</v>
      </c>
      <c r="BF190" s="36">
        <f t="shared" si="333"/>
        <v>-0.63893551692563944</v>
      </c>
      <c r="BG190" s="36"/>
      <c r="BH190" s="41">
        <f t="shared" si="334"/>
        <v>0.47325310210244032</v>
      </c>
      <c r="BI190" s="41">
        <f t="shared" si="335"/>
        <v>0.47325310210244032</v>
      </c>
      <c r="BJ190" s="41">
        <f>IF(COUNT(BI$76:BI189)&lt;60,"",MEDIAN(BI$76:BI189))</f>
        <v>0.35382721124009675</v>
      </c>
      <c r="BK190" s="41">
        <f t="shared" si="336"/>
        <v>0.47325310210244032</v>
      </c>
      <c r="BL190" s="41">
        <f t="shared" si="337"/>
        <v>0.47325310210244032</v>
      </c>
      <c r="BM190" s="41">
        <f t="shared" si="365"/>
        <v>0.3151318070785375</v>
      </c>
      <c r="BN190" s="41">
        <f t="shared" si="310"/>
        <v>1</v>
      </c>
      <c r="BO190" s="32">
        <f>+_xlfn.XLOOKUP(B190,Indice!B:B,Indice!AI:AI,"NOOOOOO",-1)</f>
        <v>0.41350137369122836</v>
      </c>
      <c r="BP190" s="32">
        <f t="shared" si="338"/>
        <v>-0.88309444241694823</v>
      </c>
      <c r="BQ190" s="57">
        <f t="shared" si="342"/>
        <v>-2.8668981190036913E-2</v>
      </c>
      <c r="BR190" s="56">
        <f t="shared" si="311"/>
        <v>-2.8668981190036913E-2</v>
      </c>
      <c r="BS190" s="59">
        <f t="shared" si="314"/>
        <v>-2.8668981190036913E-2</v>
      </c>
      <c r="BT190" s="32">
        <f t="shared" si="315"/>
        <v>157.52031227172318</v>
      </c>
      <c r="BU190" s="32">
        <f t="shared" si="316"/>
        <v>71.179604556773953</v>
      </c>
      <c r="BW190" s="62"/>
      <c r="BX190" s="59"/>
    </row>
    <row r="191" spans="1:76">
      <c r="A191" s="32">
        <f t="shared" si="299"/>
        <v>2019</v>
      </c>
      <c r="B191" s="42">
        <v>43708</v>
      </c>
      <c r="C191" s="38">
        <v>5568</v>
      </c>
      <c r="D191" s="35">
        <f t="shared" si="348"/>
        <v>7.0357554786620424</v>
      </c>
      <c r="E191" s="38">
        <v>4400</v>
      </c>
      <c r="F191" s="35">
        <v>483.7</v>
      </c>
      <c r="G191" s="39">
        <f t="shared" si="343"/>
        <v>0.23950175728757495</v>
      </c>
      <c r="H191" s="32">
        <v>-3.7</v>
      </c>
      <c r="I191" s="32">
        <v>-0.6</v>
      </c>
      <c r="J191" s="52">
        <v>57.1</v>
      </c>
      <c r="K191" s="32">
        <v>519.38900000000001</v>
      </c>
      <c r="L191" s="32">
        <f t="shared" si="321"/>
        <v>5.7655026920476748</v>
      </c>
      <c r="M191" s="32">
        <v>141.489</v>
      </c>
      <c r="N191" s="32">
        <f t="shared" ref="N191" si="461">(M191/M179-1)*100</f>
        <v>4.4445920807866246</v>
      </c>
      <c r="O191" s="32">
        <v>422980</v>
      </c>
      <c r="P191" s="32">
        <f t="shared" ref="P191" si="462">(O191/O179-1)*100</f>
        <v>5.3525617076390475</v>
      </c>
      <c r="Q191" s="32">
        <f>+'crack spread y Brent_WTI'!D395*100</f>
        <v>-23.668672972198333</v>
      </c>
      <c r="R191" s="32">
        <v>0.6</v>
      </c>
      <c r="S191" s="32">
        <f t="shared" si="341"/>
        <v>-0.41000000000000014</v>
      </c>
      <c r="T191" s="32">
        <v>2.2850000000000001</v>
      </c>
      <c r="U191" s="32">
        <f t="shared" si="383"/>
        <v>-21.639231824417003</v>
      </c>
      <c r="V191" s="32">
        <v>60.43</v>
      </c>
      <c r="W191" s="32">
        <f t="shared" si="383"/>
        <v>-21.945233789718422</v>
      </c>
      <c r="X191" s="43">
        <v>48.3</v>
      </c>
      <c r="Z191" s="36">
        <f t="shared" si="402"/>
        <v>6.1582896534422593</v>
      </c>
      <c r="AA191" s="36">
        <f t="shared" si="403"/>
        <v>-0.69</v>
      </c>
      <c r="AB191" s="36">
        <f t="shared" si="404"/>
        <v>1.31</v>
      </c>
      <c r="AC191" s="36">
        <f t="shared" si="450"/>
        <v>35.990512820512826</v>
      </c>
      <c r="AD191" s="36">
        <f t="shared" si="405"/>
        <v>4.3355331265934494</v>
      </c>
      <c r="AE191" s="35">
        <f>+AVERAGE(N189:N191)*AVERAGE($G$15:G191)</f>
        <v>0.41308927109722576</v>
      </c>
      <c r="AF191" s="35">
        <f t="shared" si="406"/>
        <v>-8.0887593386167982</v>
      </c>
      <c r="AG191" s="35">
        <f t="shared" si="407"/>
        <v>5.061784686118127</v>
      </c>
      <c r="AH191" s="35">
        <f t="shared" si="410"/>
        <v>-20.81342253386962</v>
      </c>
      <c r="AI191" s="35">
        <f t="shared" si="411"/>
        <v>-16.800090865573658</v>
      </c>
      <c r="AJ191" s="35"/>
      <c r="AL191" s="55">
        <f>(Z191- AVERAGE(Z$41:Z191))/_xlfn.STDEV.S(Z$41:Z191)</f>
        <v>0.33904083739442031</v>
      </c>
      <c r="AM191" s="55">
        <f>(AA191- AVERAGE(AA$41:AA191))/_xlfn.STDEV.S(AA$41:AA191)</f>
        <v>0.23602064396370329</v>
      </c>
      <c r="AN191" s="55">
        <f>(AB191- AVERAGE(AB$41:AB191))/_xlfn.STDEV.S(AB$41:AB191)</f>
        <v>0.47511997162506991</v>
      </c>
      <c r="AO191" s="55">
        <f>(AC191- AVERAGE(AC$41:AC191))/_xlfn.STDEV.S(AC$41:AC191)</f>
        <v>2.3130894641296194</v>
      </c>
      <c r="AP191" s="55">
        <f>(AD191- AVERAGE(AD$41:AD191))/_xlfn.STDEV.S(AD$41:AD191)</f>
        <v>1.4987584818978772</v>
      </c>
      <c r="AQ191" s="55">
        <f>(AE191- AVERAGE(AE$41:AE191))/_xlfn.STDEV.S(AE$41:AE191)</f>
        <v>0.23337838189185142</v>
      </c>
      <c r="AR191" s="36">
        <f>(AF191- AVERAGE(AF$41:AF191))/_xlfn.STDEV.S(AF$41:AF191)</f>
        <v>-0.45774308411749504</v>
      </c>
      <c r="AS191" s="36">
        <f>(AG191- AVERAGE(AG$41:AG191))/_xlfn.STDEV.S(AG$41:AG191)</f>
        <v>-0.20266871137126394</v>
      </c>
      <c r="AT191" s="36">
        <f>(AH191- AVERAGE(AH$41:AH191))/_xlfn.STDEV.S(AH$41:AH191)</f>
        <v>-0.64792936740015794</v>
      </c>
      <c r="AU191" s="36">
        <f>(AI191- AVERAGE(AI$41:AI191))/_xlfn.STDEV.S(AI$41:AI191)</f>
        <v>-0.68609363280938418</v>
      </c>
      <c r="AV191" s="36"/>
      <c r="AW191" s="36">
        <f t="shared" si="418"/>
        <v>0.33904083739442031</v>
      </c>
      <c r="AX191" s="36">
        <f t="shared" si="419"/>
        <v>0.23602064396370329</v>
      </c>
      <c r="AY191" s="36">
        <f t="shared" si="420"/>
        <v>0.47511997162506991</v>
      </c>
      <c r="AZ191" s="36">
        <f t="shared" si="421"/>
        <v>2.3130894641296194</v>
      </c>
      <c r="BA191" s="36">
        <f t="shared" si="422"/>
        <v>1.4987584818978772</v>
      </c>
      <c r="BB191" s="36">
        <f t="shared" si="423"/>
        <v>0.23337838189185142</v>
      </c>
      <c r="BC191" s="36">
        <f t="shared" si="424"/>
        <v>-0.45774308411749504</v>
      </c>
      <c r="BD191" s="36">
        <f t="shared" si="425"/>
        <v>-0.20266871137126394</v>
      </c>
      <c r="BE191" s="36">
        <f t="shared" si="332"/>
        <v>-0.64792936740015794</v>
      </c>
      <c r="BF191" s="36">
        <f t="shared" si="333"/>
        <v>-0.68609363280938418</v>
      </c>
      <c r="BG191" s="36"/>
      <c r="BH191" s="41">
        <f t="shared" si="334"/>
        <v>0.23469951292777735</v>
      </c>
      <c r="BI191" s="41">
        <f t="shared" si="335"/>
        <v>0.23469951292777735</v>
      </c>
      <c r="BJ191" s="41">
        <f>IF(COUNT(BI$76:BI190)&lt;60,"",MEDIAN(BI$76:BI190))</f>
        <v>0.35584543503437216</v>
      </c>
      <c r="BK191" s="41">
        <f t="shared" si="336"/>
        <v>0</v>
      </c>
      <c r="BL191" s="41">
        <f t="shared" si="337"/>
        <v>0</v>
      </c>
      <c r="BM191" s="41">
        <f t="shared" si="365"/>
        <v>0.26138912553337418</v>
      </c>
      <c r="BN191" s="41">
        <f t="shared" si="310"/>
        <v>1</v>
      </c>
      <c r="BO191" s="32">
        <f>+_xlfn.XLOOKUP(B191,Indice!B:B,Indice!AI:AI,"NOOOOOO",-1)</f>
        <v>0.49630181855892297</v>
      </c>
      <c r="BP191" s="32">
        <f t="shared" si="338"/>
        <v>-0.70057103216228378</v>
      </c>
      <c r="BQ191" s="57">
        <f t="shared" si="342"/>
        <v>0.18252341025466445</v>
      </c>
      <c r="BR191" s="56">
        <f t="shared" si="311"/>
        <v>0.18252341025466445</v>
      </c>
      <c r="BS191" s="59">
        <f t="shared" si="314"/>
        <v>0.18252341025466445</v>
      </c>
      <c r="BT191" s="32">
        <f t="shared" si="315"/>
        <v>186.27145685193778</v>
      </c>
      <c r="BU191" s="32">
        <f t="shared" si="316"/>
        <v>84.171548721054791</v>
      </c>
      <c r="BW191" s="62"/>
      <c r="BX191" s="59"/>
    </row>
    <row r="192" spans="1:76">
      <c r="A192" s="32">
        <f t="shared" si="299"/>
        <v>2019</v>
      </c>
      <c r="B192" s="42">
        <v>43738</v>
      </c>
      <c r="C192" s="38">
        <v>5746</v>
      </c>
      <c r="D192" s="35">
        <f t="shared" si="348"/>
        <v>14.075838792932306</v>
      </c>
      <c r="E192" s="38">
        <v>4002</v>
      </c>
      <c r="F192" s="35">
        <v>451.13</v>
      </c>
      <c r="G192" s="39">
        <f t="shared" si="343"/>
        <v>0.25681732538292734</v>
      </c>
      <c r="H192" s="32">
        <v>-2.1</v>
      </c>
      <c r="I192" s="32">
        <v>1</v>
      </c>
      <c r="J192" s="52">
        <v>49</v>
      </c>
      <c r="K192" s="32">
        <v>517.14400000000001</v>
      </c>
      <c r="L192" s="32">
        <f t="shared" si="321"/>
        <v>3.7279514118718327</v>
      </c>
      <c r="M192" s="32">
        <v>128.59299999999999</v>
      </c>
      <c r="N192" s="32">
        <f t="shared" ref="N192" si="463">(M192/M180-1)*100</f>
        <v>-10.486088391098258</v>
      </c>
      <c r="O192" s="32">
        <v>422642</v>
      </c>
      <c r="P192" s="32">
        <f t="shared" ref="P192" si="464">(O192/O180-1)*100</f>
        <v>4.6236793377627761</v>
      </c>
      <c r="Q192" s="32">
        <f>+'crack spread y Brent_WTI'!D396*100</f>
        <v>-8.7688960785407453</v>
      </c>
      <c r="R192" s="32">
        <v>-1.8</v>
      </c>
      <c r="S192" s="32">
        <f t="shared" si="341"/>
        <v>-0.37000000000000011</v>
      </c>
      <c r="T192" s="32">
        <v>2.33</v>
      </c>
      <c r="U192" s="32">
        <f t="shared" si="383"/>
        <v>-22.539893617021278</v>
      </c>
      <c r="V192" s="32">
        <v>60.78</v>
      </c>
      <c r="W192" s="32">
        <f t="shared" si="383"/>
        <v>-26.523210831721467</v>
      </c>
      <c r="X192" s="43">
        <v>48</v>
      </c>
      <c r="Z192" s="36">
        <f t="shared" si="402"/>
        <v>10.121879530974663</v>
      </c>
      <c r="AA192" s="36">
        <f t="shared" si="403"/>
        <v>-1.3633333333333333</v>
      </c>
      <c r="AB192" s="36">
        <f t="shared" si="404"/>
        <v>0.87000000000000011</v>
      </c>
      <c r="AC192" s="36">
        <f t="shared" si="450"/>
        <v>30.507416666666671</v>
      </c>
      <c r="AD192" s="36">
        <f t="shared" si="405"/>
        <v>4.6606924743892426</v>
      </c>
      <c r="AE192" s="35">
        <f>+AVERAGE(N190:N192)*AVERAGE($G$15:G192)</f>
        <v>-0.16742362372018185</v>
      </c>
      <c r="AF192" s="35">
        <f t="shared" si="406"/>
        <v>-5.592951317787624</v>
      </c>
      <c r="AG192" s="35">
        <f t="shared" si="407"/>
        <v>-7.8891186154985284</v>
      </c>
      <c r="AH192" s="35">
        <f t="shared" si="410"/>
        <v>-21.304376584960615</v>
      </c>
      <c r="AI192" s="35">
        <f t="shared" si="411"/>
        <v>-20.232466950132036</v>
      </c>
      <c r="AJ192" s="35"/>
      <c r="AL192" s="55">
        <f>(Z192- AVERAGE(Z$41:Z192))/_xlfn.STDEV.S(Z$41:Z192)</f>
        <v>0.5771369143533398</v>
      </c>
      <c r="AM192" s="55">
        <f>(AA192- AVERAGE(AA$41:AA192))/_xlfn.STDEV.S(AA$41:AA192)</f>
        <v>9.7633727060556119E-2</v>
      </c>
      <c r="AN192" s="55">
        <f>(AB192- AVERAGE(AB$41:AB192))/_xlfn.STDEV.S(AB$41:AB192)</f>
        <v>0.35074534093179177</v>
      </c>
      <c r="AO192" s="55">
        <f>(AC192- AVERAGE(AC$41:AC192))/_xlfn.STDEV.S(AC$41:AC192)</f>
        <v>1.904785044356931</v>
      </c>
      <c r="AP192" s="55">
        <f>(AD192- AVERAGE(AD$41:AD192))/_xlfn.STDEV.S(AD$41:AD192)</f>
        <v>1.5572040691721374</v>
      </c>
      <c r="AQ192" s="55">
        <f>(AE192- AVERAGE(AE$41:AE192))/_xlfn.STDEV.S(AE$41:AE192)</f>
        <v>9.397334655360208E-2</v>
      </c>
      <c r="AR192" s="36">
        <f>(AF192- AVERAGE(AF$41:AF192))/_xlfn.STDEV.S(AF$41:AF192)</f>
        <v>-0.22270311608293228</v>
      </c>
      <c r="AS192" s="36">
        <f>(AG192- AVERAGE(AG$41:AG192))/_xlfn.STDEV.S(AG$41:AG192)</f>
        <v>-0.44117444299722713</v>
      </c>
      <c r="AT192" s="36">
        <f>(AH192- AVERAGE(AH$41:AH192))/_xlfn.STDEV.S(AH$41:AH192)</f>
        <v>-0.66114435039297936</v>
      </c>
      <c r="AU192" s="36">
        <f>(AI192- AVERAGE(AI$41:AI192))/_xlfn.STDEV.S(AI$41:AI192)</f>
        <v>-0.7848432425032259</v>
      </c>
      <c r="AV192" s="36"/>
      <c r="AW192" s="36">
        <f t="shared" si="418"/>
        <v>0.5771369143533398</v>
      </c>
      <c r="AX192" s="36">
        <f t="shared" si="419"/>
        <v>9.7633727060556119E-2</v>
      </c>
      <c r="AY192" s="36">
        <f t="shared" si="420"/>
        <v>0.35074534093179177</v>
      </c>
      <c r="AZ192" s="36">
        <f t="shared" si="421"/>
        <v>1.904785044356931</v>
      </c>
      <c r="BA192" s="36">
        <f t="shared" si="422"/>
        <v>1.5572040691721374</v>
      </c>
      <c r="BB192" s="36">
        <f t="shared" si="423"/>
        <v>9.397334655360208E-2</v>
      </c>
      <c r="BC192" s="36">
        <f t="shared" si="424"/>
        <v>-0.22270311608293228</v>
      </c>
      <c r="BD192" s="36">
        <f t="shared" si="425"/>
        <v>-0.44117444299722713</v>
      </c>
      <c r="BE192" s="36">
        <f t="shared" si="332"/>
        <v>-0.66114435039297936</v>
      </c>
      <c r="BF192" s="36">
        <f t="shared" si="333"/>
        <v>-0.7848432425032259</v>
      </c>
      <c r="BG192" s="36"/>
      <c r="BH192" s="41">
        <f t="shared" si="334"/>
        <v>9.5803536807079093E-2</v>
      </c>
      <c r="BI192" s="41">
        <f t="shared" si="335"/>
        <v>9.5803536807079093E-2</v>
      </c>
      <c r="BJ192" s="41">
        <f>IF(COUNT(BI$76:BI191)&lt;60,"",MEDIAN(BI$76:BI191))</f>
        <v>0.35382721124009675</v>
      </c>
      <c r="BK192" s="41">
        <f t="shared" si="336"/>
        <v>0</v>
      </c>
      <c r="BL192" s="41">
        <f t="shared" si="337"/>
        <v>0</v>
      </c>
      <c r="BM192" s="41">
        <f t="shared" si="365"/>
        <v>0.21588779234457647</v>
      </c>
      <c r="BN192" s="41">
        <f t="shared" si="310"/>
        <v>1</v>
      </c>
      <c r="BO192" s="32">
        <f>+_xlfn.XLOOKUP(B192,Indice!B:B,Indice!AI:AI,"NOOOOOO",-1)</f>
        <v>0.48260574059983286</v>
      </c>
      <c r="BP192" s="32">
        <f t="shared" si="338"/>
        <v>-0.72855523071103478</v>
      </c>
      <c r="BQ192" s="57">
        <f t="shared" si="342"/>
        <v>-2.7984198548751005E-2</v>
      </c>
      <c r="BR192" s="56">
        <f t="shared" si="311"/>
        <v>-2.7984198548751005E-2</v>
      </c>
      <c r="BS192" s="59">
        <f t="shared" si="314"/>
        <v>-2.7984198548751005E-2</v>
      </c>
      <c r="BT192" s="32">
        <f t="shared" si="315"/>
        <v>181.05879941942806</v>
      </c>
      <c r="BU192" s="32">
        <f t="shared" si="316"/>
        <v>81.81607538948893</v>
      </c>
      <c r="BW192" s="62"/>
      <c r="BX192" s="59"/>
    </row>
    <row r="193" spans="1:76">
      <c r="A193" s="32">
        <f t="shared" si="299"/>
        <v>2019</v>
      </c>
      <c r="B193" s="42">
        <v>43769</v>
      </c>
      <c r="C193" s="38">
        <v>5889</v>
      </c>
      <c r="D193" s="35">
        <f t="shared" si="348"/>
        <v>9.0959614672100777</v>
      </c>
      <c r="E193" s="38">
        <v>4121</v>
      </c>
      <c r="F193" s="35">
        <v>451.13</v>
      </c>
      <c r="G193" s="39">
        <f t="shared" si="343"/>
        <v>0.2557954469886729</v>
      </c>
      <c r="H193" s="32">
        <v>-0.8</v>
      </c>
      <c r="I193" s="32">
        <v>-0.1</v>
      </c>
      <c r="J193" s="52">
        <v>43.3</v>
      </c>
      <c r="K193" s="32">
        <v>514.23299999999995</v>
      </c>
      <c r="L193" s="32">
        <f t="shared" si="321"/>
        <v>3.172004502199921</v>
      </c>
      <c r="M193" s="32">
        <v>131.35499999999999</v>
      </c>
      <c r="N193" s="32">
        <f t="shared" ref="N193" si="465">(M193/M181-1)*100</f>
        <v>9.8249222434032326</v>
      </c>
      <c r="O193" s="32">
        <v>438853</v>
      </c>
      <c r="P193" s="32">
        <f t="shared" ref="P193" si="466">(O193/O181-1)*100</f>
        <v>3.0161688622642124</v>
      </c>
      <c r="Q193" s="32">
        <f>+'crack spread y Brent_WTI'!D397*100</f>
        <v>9.5416092858548129</v>
      </c>
      <c r="R193" s="32">
        <v>-1.8</v>
      </c>
      <c r="S193" s="32">
        <f t="shared" si="341"/>
        <v>-0.33000000000000007</v>
      </c>
      <c r="T193" s="32">
        <v>2.633</v>
      </c>
      <c r="U193" s="32">
        <f t="shared" si="383"/>
        <v>-19.257896350812644</v>
      </c>
      <c r="V193" s="32">
        <v>60.23</v>
      </c>
      <c r="W193" s="32">
        <f t="shared" si="383"/>
        <v>-20.193454352722938</v>
      </c>
      <c r="X193" s="43">
        <v>48.2</v>
      </c>
      <c r="Z193" s="36">
        <f t="shared" si="402"/>
        <v>10.399185246268143</v>
      </c>
      <c r="AA193" s="36">
        <f t="shared" si="403"/>
        <v>-1.87</v>
      </c>
      <c r="AB193" s="36">
        <f t="shared" si="404"/>
        <v>0.4300000000000001</v>
      </c>
      <c r="AC193" s="36">
        <f t="shared" si="450"/>
        <v>25.249512195121945</v>
      </c>
      <c r="AD193" s="36">
        <f t="shared" si="405"/>
        <v>4.2218195353731431</v>
      </c>
      <c r="AE193" s="35">
        <f>+AVERAGE(N191:N193)*AVERAGE($G$15:G193)</f>
        <v>0.33977900850750875</v>
      </c>
      <c r="AF193" s="35">
        <f t="shared" si="406"/>
        <v>-4.3308033025553456</v>
      </c>
      <c r="AG193" s="35">
        <f t="shared" si="407"/>
        <v>-7.6319865882947555</v>
      </c>
      <c r="AH193" s="35">
        <f t="shared" si="410"/>
        <v>-21.145673930750309</v>
      </c>
      <c r="AI193" s="35">
        <f t="shared" si="411"/>
        <v>-22.887299658054275</v>
      </c>
      <c r="AJ193" s="35"/>
      <c r="AL193" s="55">
        <f>(Z193- AVERAGE(Z$41:Z193))/_xlfn.STDEV.S(Z$41:Z193)</f>
        <v>0.59139217441235581</v>
      </c>
      <c r="AM193" s="55">
        <f>(AA193- AVERAGE(AA$41:AA193))/_xlfn.STDEV.S(AA$41:AA193)</f>
        <v>-6.5763646682596259E-3</v>
      </c>
      <c r="AN193" s="55">
        <f>(AB193- AVERAGE(AB$41:AB193))/_xlfn.STDEV.S(AB$41:AB193)</f>
        <v>0.22653028785583143</v>
      </c>
      <c r="AO193" s="55">
        <f>(AC193- AVERAGE(AC$41:AC193))/_xlfn.STDEV.S(AC$41:AC193)</f>
        <v>1.5280662410835415</v>
      </c>
      <c r="AP193" s="55">
        <f>(AD193- AVERAGE(AD$41:AD193))/_xlfn.STDEV.S(AD$41:AD193)</f>
        <v>1.4399413547439011</v>
      </c>
      <c r="AQ193" s="55">
        <f>(AE193- AVERAGE(AE$41:AE193))/_xlfn.STDEV.S(AE$41:AE193)</f>
        <v>0.21516730500424591</v>
      </c>
      <c r="AR193" s="36">
        <f>(AF193- AVERAGE(AF$41:AF193))/_xlfn.STDEV.S(AF$41:AF193)</f>
        <v>-0.10351424385878988</v>
      </c>
      <c r="AS193" s="36">
        <f>(AG193- AVERAGE(AG$41:AG193))/_xlfn.STDEV.S(AG$41:AG193)</f>
        <v>-0.43470054231878219</v>
      </c>
      <c r="AT193" s="36">
        <f>(AH193- AVERAGE(AH$41:AH193))/_xlfn.STDEV.S(AH$41:AH193)</f>
        <v>-0.6527921125269105</v>
      </c>
      <c r="AU193" s="36">
        <f>(AI193- AVERAGE(AI$41:AI193))/_xlfn.STDEV.S(AI$41:AI193)</f>
        <v>-0.85964883854569296</v>
      </c>
      <c r="AV193" s="36"/>
      <c r="AW193" s="36">
        <f t="shared" si="418"/>
        <v>0.59139217441235581</v>
      </c>
      <c r="AX193" s="36">
        <f t="shared" si="419"/>
        <v>-6.5763646682596259E-3</v>
      </c>
      <c r="AY193" s="36">
        <f t="shared" si="420"/>
        <v>0.22653028785583143</v>
      </c>
      <c r="AZ193" s="36">
        <f t="shared" si="421"/>
        <v>1.5280662410835415</v>
      </c>
      <c r="BA193" s="36">
        <f t="shared" si="422"/>
        <v>1.4399413547439011</v>
      </c>
      <c r="BB193" s="36">
        <f t="shared" si="423"/>
        <v>0.21516730500424591</v>
      </c>
      <c r="BC193" s="36">
        <f t="shared" si="424"/>
        <v>-0.10351424385878988</v>
      </c>
      <c r="BD193" s="36">
        <f t="shared" si="425"/>
        <v>-0.43470054231878219</v>
      </c>
      <c r="BE193" s="36">
        <f t="shared" si="332"/>
        <v>-0.6527921125269105</v>
      </c>
      <c r="BF193" s="36">
        <f t="shared" si="333"/>
        <v>-0.85964883854569296</v>
      </c>
      <c r="BG193" s="36"/>
      <c r="BH193" s="41">
        <f t="shared" si="334"/>
        <v>0.10429547016799313</v>
      </c>
      <c r="BI193" s="41">
        <f t="shared" si="335"/>
        <v>0.10429547016799313</v>
      </c>
      <c r="BJ193" s="41">
        <f>IF(COUNT(BI$76:BI192)&lt;60,"",MEDIAN(BI$76:BI192))</f>
        <v>0.35180898744582129</v>
      </c>
      <c r="BK193" s="41">
        <f t="shared" si="336"/>
        <v>0</v>
      </c>
      <c r="BL193" s="41">
        <f t="shared" si="337"/>
        <v>0</v>
      </c>
      <c r="BM193" s="41">
        <f t="shared" si="365"/>
        <v>0.17211947707290762</v>
      </c>
      <c r="BN193" s="41">
        <f t="shared" si="310"/>
        <v>1</v>
      </c>
      <c r="BO193" s="32">
        <f>+_xlfn.XLOOKUP(B193,Indice!B:B,Indice!AI:AI,"NOOOOOO",-1)</f>
        <v>0.48748855160930793</v>
      </c>
      <c r="BP193" s="32">
        <f t="shared" si="338"/>
        <v>-0.7184884726983285</v>
      </c>
      <c r="BQ193" s="57">
        <f t="shared" si="342"/>
        <v>1.0066758012706289E-2</v>
      </c>
      <c r="BR193" s="56">
        <f t="shared" si="311"/>
        <v>1.0066758012706289E-2</v>
      </c>
      <c r="BS193" s="59">
        <f t="shared" si="314"/>
        <v>1.0066758012706289E-2</v>
      </c>
      <c r="BT193" s="32">
        <f t="shared" si="315"/>
        <v>182.88147453925455</v>
      </c>
      <c r="BU193" s="32">
        <f t="shared" si="316"/>
        <v>82.639698021984245</v>
      </c>
      <c r="BW193" s="62"/>
      <c r="BX193" s="59"/>
    </row>
    <row r="194" spans="1:76">
      <c r="A194" s="32">
        <f t="shared" si="299"/>
        <v>2019</v>
      </c>
      <c r="B194" s="42">
        <v>43799</v>
      </c>
      <c r="C194" s="38">
        <v>5893</v>
      </c>
      <c r="D194" s="35">
        <f t="shared" si="348"/>
        <v>10.149532710280385</v>
      </c>
      <c r="E194" s="38">
        <v>3409</v>
      </c>
      <c r="F194" s="35">
        <v>451.13</v>
      </c>
      <c r="G194" s="39">
        <f t="shared" si="343"/>
        <v>0.25488440139205992</v>
      </c>
      <c r="H194" s="32">
        <v>-2</v>
      </c>
      <c r="I194" s="32">
        <v>0</v>
      </c>
      <c r="J194" s="52">
        <v>46</v>
      </c>
      <c r="K194" s="32">
        <v>514.12599999999998</v>
      </c>
      <c r="L194" s="32">
        <f t="shared" si="321"/>
        <v>3.6538085455128266</v>
      </c>
      <c r="M194" s="32">
        <v>124.246</v>
      </c>
      <c r="N194" s="32">
        <f t="shared" ref="N194" si="467">(M194/M182-1)*100</f>
        <v>2.7939339284680065</v>
      </c>
      <c r="O194" s="32">
        <v>447096</v>
      </c>
      <c r="P194" s="32">
        <f t="shared" ref="P194" si="468">(O194/O182-1)*100</f>
        <v>0.88771149150874695</v>
      </c>
      <c r="Q194" s="32">
        <f>+'crack spread y Brent_WTI'!D398*100</f>
        <v>9.9650723501318659</v>
      </c>
      <c r="R194" s="32">
        <v>-1.8</v>
      </c>
      <c r="S194" s="32">
        <f t="shared" si="341"/>
        <v>-0.2900000000000002</v>
      </c>
      <c r="T194" s="32">
        <v>2.2810000000000001</v>
      </c>
      <c r="U194" s="32">
        <f t="shared" si="383"/>
        <v>-50.542064180398953</v>
      </c>
      <c r="V194" s="32">
        <v>62.43</v>
      </c>
      <c r="W194" s="32">
        <f t="shared" si="383"/>
        <v>6.3362289218191092</v>
      </c>
      <c r="X194" s="43">
        <v>45.6</v>
      </c>
      <c r="Z194" s="36">
        <f t="shared" si="402"/>
        <v>11.397110990140924</v>
      </c>
      <c r="AA194" s="36">
        <f t="shared" si="403"/>
        <v>-1.3433333333333333</v>
      </c>
      <c r="AB194" s="36">
        <f t="shared" si="404"/>
        <v>0.59000000000000019</v>
      </c>
      <c r="AC194" s="36">
        <f t="shared" si="450"/>
        <v>21.048333333333339</v>
      </c>
      <c r="AD194" s="36">
        <f t="shared" si="405"/>
        <v>3.5179214865281936</v>
      </c>
      <c r="AE194" s="35">
        <f>+AVERAGE(N192:N194)*AVERAGE($G$15:G194)</f>
        <v>0.19148055369522163</v>
      </c>
      <c r="AF194" s="35">
        <f t="shared" si="406"/>
        <v>-2.8425198971785783</v>
      </c>
      <c r="AG194" s="35">
        <f t="shared" si="407"/>
        <v>3.5792618524819777</v>
      </c>
      <c r="AH194" s="35">
        <f t="shared" si="410"/>
        <v>-30.77995138274429</v>
      </c>
      <c r="AI194" s="35">
        <f t="shared" si="411"/>
        <v>-13.460145420875101</v>
      </c>
      <c r="AJ194" s="35"/>
      <c r="AL194" s="55">
        <f>(Z194- AVERAGE(Z$41:Z194))/_xlfn.STDEV.S(Z$41:Z194)</f>
        <v>0.64923265671891328</v>
      </c>
      <c r="AM194" s="55">
        <f>(AA194- AVERAGE(AA$41:AA194))/_xlfn.STDEV.S(AA$41:AA194)</f>
        <v>0.10179432052406794</v>
      </c>
      <c r="AN194" s="55">
        <f>(AB194- AVERAGE(AB$41:AB194))/_xlfn.STDEV.S(AB$41:AB194)</f>
        <v>0.27061480329308957</v>
      </c>
      <c r="AO194" s="55">
        <f>(AC194- AVERAGE(AC$41:AC194))/_xlfn.STDEV.S(AC$41:AC194)</f>
        <v>1.2317076968448852</v>
      </c>
      <c r="AP194" s="55">
        <f>(AD194- AVERAGE(AD$41:AD194))/_xlfn.STDEV.S(AD$41:AD194)</f>
        <v>1.2652289361475495</v>
      </c>
      <c r="AQ194" s="55">
        <f>(AE194- AVERAGE(AE$41:AE194))/_xlfn.STDEV.S(AE$41:AE194)</f>
        <v>0.17880629951679924</v>
      </c>
      <c r="AR194" s="36">
        <f>(AF194- AVERAGE(AF$41:AF194))/_xlfn.STDEV.S(AF$41:AF194)</f>
        <v>3.6965110451192634E-2</v>
      </c>
      <c r="AS194" s="36">
        <f>(AG194- AVERAGE(AG$41:AG194))/_xlfn.STDEV.S(AG$41:AG194)</f>
        <v>-0.22484822327144993</v>
      </c>
      <c r="AT194" s="36">
        <f>(AH194- AVERAGE(AH$41:AH194))/_xlfn.STDEV.S(AH$41:AH194)</f>
        <v>-0.96877935332023357</v>
      </c>
      <c r="AU194" s="36">
        <f>(AI194- AVERAGE(AI$41:AI194))/_xlfn.STDEV.S(AI$41:AI194)</f>
        <v>-0.57381431645252157</v>
      </c>
      <c r="AV194" s="36"/>
      <c r="AW194" s="36">
        <f t="shared" si="418"/>
        <v>0.64923265671891328</v>
      </c>
      <c r="AX194" s="36">
        <f t="shared" si="419"/>
        <v>0.10179432052406794</v>
      </c>
      <c r="AY194" s="36">
        <f t="shared" si="420"/>
        <v>0.27061480329308957</v>
      </c>
      <c r="AZ194" s="36">
        <f t="shared" si="421"/>
        <v>1.2317076968448852</v>
      </c>
      <c r="BA194" s="36">
        <f t="shared" si="422"/>
        <v>1.2652289361475495</v>
      </c>
      <c r="BB194" s="36">
        <f t="shared" si="423"/>
        <v>0.17880629951679924</v>
      </c>
      <c r="BC194" s="36">
        <f t="shared" si="424"/>
        <v>3.6965110451192634E-2</v>
      </c>
      <c r="BD194" s="36">
        <f t="shared" si="425"/>
        <v>-0.22484822327144993</v>
      </c>
      <c r="BE194" s="36">
        <f t="shared" si="332"/>
        <v>-0.96877935332023357</v>
      </c>
      <c r="BF194" s="36">
        <f t="shared" si="333"/>
        <v>-0.57381431645252157</v>
      </c>
      <c r="BG194" s="36"/>
      <c r="BH194" s="41">
        <f t="shared" si="334"/>
        <v>0.14030031002043358</v>
      </c>
      <c r="BI194" s="41">
        <f t="shared" si="335"/>
        <v>0.14030031002043358</v>
      </c>
      <c r="BJ194" s="41">
        <f>IF(COUNT(BI$76:BI193)&lt;60,"",MEDIAN(BI$76:BI193))</f>
        <v>0.35076689474540523</v>
      </c>
      <c r="BK194" s="41">
        <f t="shared" si="336"/>
        <v>0</v>
      </c>
      <c r="BL194" s="41">
        <f t="shared" si="337"/>
        <v>0</v>
      </c>
      <c r="BM194" s="41">
        <f t="shared" si="365"/>
        <v>0.12558844836548153</v>
      </c>
      <c r="BN194" s="41">
        <f t="shared" si="310"/>
        <v>1</v>
      </c>
      <c r="BO194" s="32">
        <f>+_xlfn.XLOOKUP(B194,Indice!B:B,Indice!AI:AI,"NOOOOOO",-1)</f>
        <v>0.43813547289869548</v>
      </c>
      <c r="BP194" s="32">
        <f t="shared" si="338"/>
        <v>-0.82522711757325196</v>
      </c>
      <c r="BQ194" s="57">
        <f t="shared" si="342"/>
        <v>-0.10673864487492346</v>
      </c>
      <c r="BR194" s="56">
        <f t="shared" si="311"/>
        <v>-0.10673864487492346</v>
      </c>
      <c r="BS194" s="59">
        <f t="shared" si="314"/>
        <v>-0.10673864487492346</v>
      </c>
      <c r="BT194" s="32">
        <f t="shared" si="315"/>
        <v>163.36095377420671</v>
      </c>
      <c r="BU194" s="32">
        <f t="shared" si="316"/>
        <v>73.81884864224476</v>
      </c>
      <c r="BW194" s="62"/>
      <c r="BX194" s="59"/>
    </row>
    <row r="195" spans="1:76">
      <c r="A195" s="32">
        <f t="shared" si="299"/>
        <v>2019</v>
      </c>
      <c r="B195" s="42">
        <v>43830</v>
      </c>
      <c r="C195" s="38">
        <v>5374</v>
      </c>
      <c r="D195" s="35">
        <f t="shared" si="348"/>
        <v>0.71214392803597981</v>
      </c>
      <c r="E195" s="38">
        <v>3133</v>
      </c>
      <c r="F195" s="35">
        <v>425</v>
      </c>
      <c r="G195" s="39">
        <f t="shared" si="343"/>
        <v>0.26879999999999998</v>
      </c>
      <c r="H195" s="32">
        <v>-0.4</v>
      </c>
      <c r="I195" s="32">
        <v>0.4</v>
      </c>
      <c r="J195" s="52">
        <v>49.7</v>
      </c>
      <c r="K195" s="32">
        <v>517.08900000000006</v>
      </c>
      <c r="L195" s="32">
        <f t="shared" si="321"/>
        <v>3.6819816893444601</v>
      </c>
      <c r="M195" s="32">
        <v>123.399</v>
      </c>
      <c r="N195" s="32">
        <f t="shared" ref="N195" si="469">(M195/M183-1)*100</f>
        <v>4.6268504858320236</v>
      </c>
      <c r="O195" s="32">
        <v>429896</v>
      </c>
      <c r="P195" s="32">
        <f t="shared" ref="P195" si="470">(O195/O183-1)*100</f>
        <v>-2.6102243225242239</v>
      </c>
      <c r="Q195" s="32">
        <f>+'crack spread y Brent_WTI'!D399*100</f>
        <v>0.79670329670329387</v>
      </c>
      <c r="R195" s="32">
        <v>-1.1000000000000001</v>
      </c>
      <c r="S195" s="32">
        <f t="shared" si="341"/>
        <v>-0.26166666666666683</v>
      </c>
      <c r="T195" s="32">
        <v>2.1890000000000001</v>
      </c>
      <c r="U195" s="32">
        <f t="shared" si="383"/>
        <v>-25.54421768707482</v>
      </c>
      <c r="V195" s="32">
        <v>66</v>
      </c>
      <c r="W195" s="32">
        <f t="shared" si="383"/>
        <v>22.676579925650575</v>
      </c>
      <c r="X195" s="43">
        <v>42.2</v>
      </c>
      <c r="Z195" s="36">
        <f t="shared" si="402"/>
        <v>6.9142127018421471</v>
      </c>
      <c r="AA195" s="36">
        <f t="shared" si="403"/>
        <v>-0.80499999999999983</v>
      </c>
      <c r="AB195" s="36">
        <f t="shared" si="404"/>
        <v>0.36166666666666686</v>
      </c>
      <c r="AC195" s="36">
        <f t="shared" si="450"/>
        <v>20.88286821705427</v>
      </c>
      <c r="AD195" s="36">
        <f t="shared" si="405"/>
        <v>3.5025982456857356</v>
      </c>
      <c r="AE195" s="35">
        <f>+AVERAGE(N193:N195)*AVERAGE($G$15:G195)</f>
        <v>1.5483077194184185</v>
      </c>
      <c r="AF195" s="35">
        <f t="shared" si="406"/>
        <v>-0.43121867708291184</v>
      </c>
      <c r="AG195" s="35">
        <f t="shared" si="407"/>
        <v>6.7677949775633239</v>
      </c>
      <c r="AH195" s="35">
        <f t="shared" si="410"/>
        <v>-31.781392739428806</v>
      </c>
      <c r="AI195" s="35">
        <f t="shared" si="411"/>
        <v>2.9397848315822492</v>
      </c>
      <c r="AJ195" s="35"/>
      <c r="AL195" s="55">
        <f>(Z195- AVERAGE(Z$41:Z195))/_xlfn.STDEV.S(Z$41:Z195)</f>
        <v>0.37398933338363244</v>
      </c>
      <c r="AM195" s="55">
        <f>(AA195- AVERAGE(AA$41:AA195))/_xlfn.STDEV.S(AA$41:AA195)</f>
        <v>0.21255155048967861</v>
      </c>
      <c r="AN195" s="55">
        <f>(AB195- AVERAGE(AB$41:AB195))/_xlfn.STDEV.S(AB$41:AB195)</f>
        <v>0.20547180539349935</v>
      </c>
      <c r="AO195" s="55">
        <f>(AC195- AVERAGE(AC$41:AC195))/_xlfn.STDEV.S(AC$41:AC195)</f>
        <v>1.2106981102331833</v>
      </c>
      <c r="AP195" s="55">
        <f>(AD195- AVERAGE(AD$41:AD195))/_xlfn.STDEV.S(AD$41:AD195)</f>
        <v>1.2511687947478376</v>
      </c>
      <c r="AQ195" s="55">
        <f>(AE195- AVERAGE(AE$41:AE195))/_xlfn.STDEV.S(AE$41:AE195)</f>
        <v>0.50499997652935447</v>
      </c>
      <c r="AR195" s="36">
        <f>(AF195- AVERAGE(AF$41:AF195))/_xlfn.STDEV.S(AF$41:AF195)</f>
        <v>0.2645969130099376</v>
      </c>
      <c r="AS195" s="36">
        <f>(AG195- AVERAGE(AG$41:AG195))/_xlfn.STDEV.S(AG$41:AG195)</f>
        <v>-0.16465291102004218</v>
      </c>
      <c r="AT195" s="36">
        <f>(AH195- AVERAGE(AH$41:AH195))/_xlfn.STDEV.S(AH$41:AH195)</f>
        <v>-0.99581067160483261</v>
      </c>
      <c r="AU195" s="36">
        <f>(AI195- AVERAGE(AI$41:AI195))/_xlfn.STDEV.S(AI$41:AI195)</f>
        <v>-7.9544052323897912E-2</v>
      </c>
      <c r="AV195" s="36"/>
      <c r="AW195" s="36">
        <f t="shared" si="418"/>
        <v>0.37398933338363244</v>
      </c>
      <c r="AX195" s="36">
        <f t="shared" si="419"/>
        <v>0.21255155048967861</v>
      </c>
      <c r="AY195" s="36">
        <f t="shared" si="420"/>
        <v>0.20547180539349935</v>
      </c>
      <c r="AZ195" s="36">
        <f t="shared" si="421"/>
        <v>1.2106981102331833</v>
      </c>
      <c r="BA195" s="36">
        <f t="shared" si="422"/>
        <v>1.2511687947478376</v>
      </c>
      <c r="BB195" s="36">
        <f t="shared" si="423"/>
        <v>0.50499997652935447</v>
      </c>
      <c r="BC195" s="36">
        <f t="shared" si="424"/>
        <v>0.2645969130099376</v>
      </c>
      <c r="BD195" s="36">
        <f t="shared" si="425"/>
        <v>-0.16465291102004218</v>
      </c>
      <c r="BE195" s="36">
        <f t="shared" si="332"/>
        <v>-0.99581067160483261</v>
      </c>
      <c r="BF195" s="36">
        <f t="shared" si="333"/>
        <v>-7.9544052323897912E-2</v>
      </c>
      <c r="BG195" s="36"/>
      <c r="BH195" s="41">
        <f t="shared" si="334"/>
        <v>0.2385742317498081</v>
      </c>
      <c r="BI195" s="41">
        <f t="shared" si="335"/>
        <v>0.2385742317498081</v>
      </c>
      <c r="BJ195" s="41">
        <f>IF(COUNT(BI$76:BI194)&lt;60,"",MEDIAN(BI$76:BI194))</f>
        <v>0.34972480204498918</v>
      </c>
      <c r="BK195" s="41">
        <f t="shared" si="336"/>
        <v>0</v>
      </c>
      <c r="BL195" s="41">
        <f t="shared" si="337"/>
        <v>0</v>
      </c>
      <c r="BM195" s="41">
        <f t="shared" si="365"/>
        <v>8.1247396935512126E-2</v>
      </c>
      <c r="BN195" s="41">
        <f t="shared" si="310"/>
        <v>1</v>
      </c>
      <c r="BO195" s="32">
        <f>+_xlfn.XLOOKUP(B195,Indice!B:B,Indice!AI:AI,"NOOOOOO",-1)</f>
        <v>0.43489122340241826</v>
      </c>
      <c r="BP195" s="32">
        <f t="shared" si="338"/>
        <v>-0.83265934030781996</v>
      </c>
      <c r="BQ195" s="57">
        <f t="shared" si="342"/>
        <v>-7.4322227345680059E-3</v>
      </c>
      <c r="BR195" s="56">
        <f t="shared" si="311"/>
        <v>-7.4322227345680059E-3</v>
      </c>
      <c r="BS195" s="59">
        <f t="shared" si="314"/>
        <v>-7.4322227345680059E-3</v>
      </c>
      <c r="BT195" s="32">
        <f t="shared" si="315"/>
        <v>162.14681877962533</v>
      </c>
      <c r="BU195" s="32">
        <f t="shared" si="316"/>
        <v>73.27021051712623</v>
      </c>
      <c r="BW195" s="62"/>
      <c r="BX195" s="59"/>
    </row>
    <row r="196" spans="1:76">
      <c r="A196" s="32">
        <f t="shared" si="299"/>
        <v>2020</v>
      </c>
      <c r="B196" s="42">
        <v>43861</v>
      </c>
      <c r="C196" s="38">
        <v>4579</v>
      </c>
      <c r="D196" s="35">
        <f t="shared" si="348"/>
        <v>-0.13086150490730919</v>
      </c>
      <c r="E196" s="38">
        <v>3535</v>
      </c>
      <c r="F196" s="35">
        <v>425</v>
      </c>
      <c r="G196" s="39">
        <f t="shared" si="343"/>
        <v>0.26719294117647058</v>
      </c>
      <c r="H196" s="32">
        <v>-0.5</v>
      </c>
      <c r="I196" s="32">
        <v>-2</v>
      </c>
      <c r="J196" s="52">
        <v>48.2</v>
      </c>
      <c r="K196" s="32">
        <v>513.28499999999997</v>
      </c>
      <c r="L196" s="32">
        <f t="shared" si="321"/>
        <v>2.4815515836887236</v>
      </c>
      <c r="M196" s="32">
        <v>119.41200000000001</v>
      </c>
      <c r="N196" s="32">
        <f t="shared" ref="N196" si="471">(M196/M184-1)*100</f>
        <v>2.394100497341789</v>
      </c>
      <c r="O196" s="32">
        <v>435009</v>
      </c>
      <c r="P196" s="32">
        <f t="shared" ref="P196" si="472">(O196/O184-1)*100</f>
        <v>-2.4521016091706538</v>
      </c>
      <c r="Q196" s="32">
        <f>+'crack spread y Brent_WTI'!D400*100</f>
        <v>17.527149724051981</v>
      </c>
      <c r="R196" s="32">
        <v>-1.1000000000000001</v>
      </c>
      <c r="S196" s="32">
        <f t="shared" si="341"/>
        <v>-0.23333333333333356</v>
      </c>
      <c r="T196" s="32">
        <v>1.841</v>
      </c>
      <c r="U196" s="32">
        <f t="shared" si="383"/>
        <v>-34.5771144278607</v>
      </c>
      <c r="V196" s="32">
        <v>58.16</v>
      </c>
      <c r="W196" s="32">
        <f t="shared" si="383"/>
        <v>-6.0268217805784507</v>
      </c>
      <c r="X196" s="43">
        <v>40.04</v>
      </c>
      <c r="Z196" s="36">
        <f t="shared" si="402"/>
        <v>3.8102717111363522</v>
      </c>
      <c r="AA196" s="36">
        <f t="shared" si="403"/>
        <v>-0.73333333333333317</v>
      </c>
      <c r="AB196" s="36">
        <f t="shared" si="404"/>
        <v>-0.29999999999999977</v>
      </c>
      <c r="AC196" s="36">
        <f t="shared" si="450"/>
        <v>22.184621212121218</v>
      </c>
      <c r="AD196" s="36">
        <f t="shared" si="405"/>
        <v>3.27244727284867</v>
      </c>
      <c r="AE196" s="35">
        <f>+AVERAGE(N194:N196)*AVERAGE($G$15:G196)</f>
        <v>0.88113507939930591</v>
      </c>
      <c r="AF196" s="35">
        <f t="shared" si="406"/>
        <v>1.3915381467287105</v>
      </c>
      <c r="AG196" s="35">
        <f t="shared" si="407"/>
        <v>9.4296417902957135</v>
      </c>
      <c r="AH196" s="35">
        <f t="shared" si="410"/>
        <v>-36.887798765111491</v>
      </c>
      <c r="AI196" s="35">
        <f t="shared" si="411"/>
        <v>7.6619956889637448</v>
      </c>
      <c r="AJ196" s="35"/>
      <c r="AL196" s="55">
        <f>(Z196- AVERAGE(Z$41:Z196))/_xlfn.STDEV.S(Z$41:Z196)</f>
        <v>0.18322665100778984</v>
      </c>
      <c r="AM196" s="55">
        <f>(AA196- AVERAGE(AA$41:AA196))/_xlfn.STDEV.S(AA$41:AA196)</f>
        <v>0.22667461330072422</v>
      </c>
      <c r="AN196" s="55">
        <f>(AB196- AVERAGE(AB$41:AB196))/_xlfn.STDEV.S(AB$41:AB196)</f>
        <v>1.8058322349692523E-2</v>
      </c>
      <c r="AO196" s="55">
        <f>(AC196- AVERAGE(AC$41:AC196))/_xlfn.STDEV.S(AC$41:AC196)</f>
        <v>1.2879364158276549</v>
      </c>
      <c r="AP196" s="55">
        <f>(AD196- AVERAGE(AD$41:AD196))/_xlfn.STDEV.S(AD$41:AD196)</f>
        <v>1.1884874447001148</v>
      </c>
      <c r="AQ196" s="55">
        <f>(AE196- AVERAGE(AE$41:AE196))/_xlfn.STDEV.S(AE$41:AE196)</f>
        <v>0.34198184425435529</v>
      </c>
      <c r="AR196" s="36">
        <f>(AF196- AVERAGE(AF$41:AF196))/_xlfn.STDEV.S(AF$41:AF196)</f>
        <v>0.43621657607227349</v>
      </c>
      <c r="AS196" s="36">
        <f>(AG196- AVERAGE(AG$41:AG196))/_xlfn.STDEV.S(AG$41:AG196)</f>
        <v>-0.11432688736150011</v>
      </c>
      <c r="AT196" s="36">
        <f>(AH196- AVERAGE(AH$41:AH196))/_xlfn.STDEV.S(AH$41:AH196)</f>
        <v>-1.1577931422770429</v>
      </c>
      <c r="AU196" s="36">
        <f>(AI196- AVERAGE(AI$41:AI196))/_xlfn.STDEV.S(AI$41:AI196)</f>
        <v>6.2961220978331053E-2</v>
      </c>
      <c r="AV196" s="36"/>
      <c r="AW196" s="36">
        <f t="shared" si="418"/>
        <v>0.18322665100778984</v>
      </c>
      <c r="AX196" s="36">
        <f t="shared" si="419"/>
        <v>0.22667461330072422</v>
      </c>
      <c r="AY196" s="36">
        <f t="shared" si="420"/>
        <v>1.8058322349692523E-2</v>
      </c>
      <c r="AZ196" s="36">
        <f t="shared" si="421"/>
        <v>1.2879364158276549</v>
      </c>
      <c r="BA196" s="36">
        <f t="shared" si="422"/>
        <v>1.1884874447001148</v>
      </c>
      <c r="BB196" s="36">
        <f t="shared" si="423"/>
        <v>0.34198184425435529</v>
      </c>
      <c r="BC196" s="36">
        <f t="shared" si="424"/>
        <v>0.43621657607227349</v>
      </c>
      <c r="BD196" s="36">
        <f t="shared" si="425"/>
        <v>-0.11432688736150011</v>
      </c>
      <c r="BE196" s="36">
        <f t="shared" si="332"/>
        <v>-1.1577931422770429</v>
      </c>
      <c r="BF196" s="36">
        <f t="shared" si="333"/>
        <v>6.2961220978331053E-2</v>
      </c>
      <c r="BG196" s="36"/>
      <c r="BH196" s="41">
        <f t="shared" si="334"/>
        <v>0.20495063215425702</v>
      </c>
      <c r="BI196" s="41">
        <f t="shared" si="335"/>
        <v>0.20495063215425702</v>
      </c>
      <c r="BJ196" s="41">
        <f>IF(COUNT(BI$76:BI195)&lt;60,"",MEDIAN(BI$76:BI195))</f>
        <v>0.33116032804176154</v>
      </c>
      <c r="BK196" s="41">
        <f t="shared" si="336"/>
        <v>0</v>
      </c>
      <c r="BL196" s="41">
        <f t="shared" si="337"/>
        <v>0</v>
      </c>
      <c r="BM196" s="41">
        <f t="shared" si="365"/>
        <v>8.1247396935512126E-2</v>
      </c>
      <c r="BN196" s="41">
        <f t="shared" si="310"/>
        <v>1</v>
      </c>
      <c r="BO196" s="32">
        <f>+_xlfn.XLOOKUP(B196,Indice!B:B,Indice!AI:AI,"NOOOOOO",-1)</f>
        <v>0.41510411983428025</v>
      </c>
      <c r="BP196" s="32">
        <f t="shared" si="338"/>
        <v>-0.87922589905242399</v>
      </c>
      <c r="BQ196" s="57">
        <f t="shared" si="342"/>
        <v>-4.6566558744604025E-2</v>
      </c>
      <c r="BR196" s="56">
        <f t="shared" si="311"/>
        <v>-4.6566558744604025E-2</v>
      </c>
      <c r="BS196" s="59">
        <f t="shared" si="314"/>
        <v>-4.6566558744604025E-2</v>
      </c>
      <c r="BT196" s="32">
        <f t="shared" si="315"/>
        <v>154.59619941767326</v>
      </c>
      <c r="BU196" s="32">
        <f t="shared" si="316"/>
        <v>69.858268954850971</v>
      </c>
      <c r="BW196" s="62"/>
      <c r="BX196" s="59"/>
    </row>
    <row r="197" spans="1:76">
      <c r="A197" s="32">
        <f t="shared" ref="A197:A260" si="473">+YEAR(B197)</f>
        <v>2020</v>
      </c>
      <c r="B197" s="42">
        <v>43890</v>
      </c>
      <c r="C197" s="38">
        <v>4378</v>
      </c>
      <c r="D197" s="35">
        <f t="shared" si="348"/>
        <v>-1.5737410071942404</v>
      </c>
      <c r="E197" s="38">
        <v>3191</v>
      </c>
      <c r="F197" s="35">
        <v>425</v>
      </c>
      <c r="G197" s="39">
        <f t="shared" si="343"/>
        <v>0.26512941176470589</v>
      </c>
      <c r="H197" s="32">
        <v>-2.5</v>
      </c>
      <c r="I197" s="32">
        <v>-0.9</v>
      </c>
      <c r="J197" s="52">
        <v>47.4</v>
      </c>
      <c r="K197" s="32">
        <v>516.26400000000001</v>
      </c>
      <c r="L197" s="32">
        <f t="shared" si="321"/>
        <v>6.5892569201133844</v>
      </c>
      <c r="M197" s="32">
        <v>118.938</v>
      </c>
      <c r="N197" s="32">
        <f t="shared" ref="N197" si="474">(M197/M185-1)*100</f>
        <v>1.1971309697015986</v>
      </c>
      <c r="O197" s="32">
        <v>444119</v>
      </c>
      <c r="P197" s="32">
        <f t="shared" ref="P197" si="475">(O197/O185-1)*100</f>
        <v>-0.39159835376179064</v>
      </c>
      <c r="Q197" s="32">
        <f>+'crack spread y Brent_WTI'!D401*100</f>
        <v>-15.324534084729835</v>
      </c>
      <c r="R197" s="32">
        <v>-1.1000000000000001</v>
      </c>
      <c r="S197" s="32">
        <f t="shared" si="341"/>
        <v>-0.20500000000000013</v>
      </c>
      <c r="T197" s="32">
        <v>1.6839999999999999</v>
      </c>
      <c r="U197" s="32">
        <f t="shared" si="383"/>
        <v>-40.11379800853485</v>
      </c>
      <c r="V197" s="32">
        <v>50.52</v>
      </c>
      <c r="W197" s="32">
        <f t="shared" si="383"/>
        <v>-23.4893230349841</v>
      </c>
      <c r="X197" s="43">
        <v>39.9</v>
      </c>
      <c r="Z197" s="36">
        <f t="shared" si="402"/>
        <v>-0.12581952802185647</v>
      </c>
      <c r="AA197" s="36">
        <f t="shared" si="403"/>
        <v>-0.92833333333333323</v>
      </c>
      <c r="AB197" s="36">
        <f t="shared" si="404"/>
        <v>-0.62833333333333319</v>
      </c>
      <c r="AC197" s="36">
        <f t="shared" si="450"/>
        <v>22.337555555555561</v>
      </c>
      <c r="AD197" s="36">
        <f t="shared" si="405"/>
        <v>4.2509300643821897</v>
      </c>
      <c r="AE197" s="35">
        <f>+AVERAGE(N195:N197)*AVERAGE($G$15:G197)</f>
        <v>0.73771865589340202</v>
      </c>
      <c r="AF197" s="35">
        <f t="shared" si="406"/>
        <v>1.8179747618188893</v>
      </c>
      <c r="AG197" s="35">
        <f t="shared" si="407"/>
        <v>0.99977297867514581</v>
      </c>
      <c r="AH197" s="35">
        <f t="shared" si="410"/>
        <v>-33.411710041156788</v>
      </c>
      <c r="AI197" s="35">
        <f t="shared" si="411"/>
        <v>-2.279854963303992</v>
      </c>
      <c r="AJ197" s="35"/>
      <c r="AL197" s="55">
        <f>(Z197- AVERAGE(Z$41:Z197))/_xlfn.STDEV.S(Z$41:Z197)</f>
        <v>-5.847833759188785E-2</v>
      </c>
      <c r="AM197" s="55">
        <f>(AA197- AVERAGE(AA$41:AA197))/_xlfn.STDEV.S(AA$41:AA197)</f>
        <v>0.18543528661043285</v>
      </c>
      <c r="AN197" s="55">
        <f>(AB197- AVERAGE(AB$41:AB197))/_xlfn.STDEV.S(AB$41:AB197)</f>
        <v>-7.4973155774906819E-2</v>
      </c>
      <c r="AO197" s="55">
        <f>(AC197- AVERAGE(AC$41:AC197))/_xlfn.STDEV.S(AC$41:AC197)</f>
        <v>1.2872457089044196</v>
      </c>
      <c r="AP197" s="55">
        <f>(AD197- AVERAGE(AD$41:AD197))/_xlfn.STDEV.S(AD$41:AD197)</f>
        <v>1.4016380971216151</v>
      </c>
      <c r="AQ197" s="55">
        <f>(AE197- AVERAGE(AE$41:AE197))/_xlfn.STDEV.S(AE$41:AE197)</f>
        <v>0.30603717062018876</v>
      </c>
      <c r="AR197" s="36">
        <f>(AF197- AVERAGE(AF$41:AF197))/_xlfn.STDEV.S(AF$41:AF197)</f>
        <v>0.47500595129676265</v>
      </c>
      <c r="AS197" s="36">
        <f>(AG197- AVERAGE(AG$41:AG197))/_xlfn.STDEV.S(AG$41:AG197)</f>
        <v>-0.27210742318547076</v>
      </c>
      <c r="AT197" s="36">
        <f>(AH197- AVERAGE(AH$41:AH197))/_xlfn.STDEV.S(AH$41:AH197)</f>
        <v>-1.0347789115182131</v>
      </c>
      <c r="AU197" s="36">
        <f>(AI197- AVERAGE(AI$41:AI197))/_xlfn.STDEV.S(AI$41:AI197)</f>
        <v>-0.23765738536058703</v>
      </c>
      <c r="AV197" s="36"/>
      <c r="AW197" s="36">
        <f t="shared" si="418"/>
        <v>-5.847833759188785E-2</v>
      </c>
      <c r="AX197" s="36">
        <f t="shared" si="419"/>
        <v>0.18543528661043285</v>
      </c>
      <c r="AY197" s="36">
        <f t="shared" si="420"/>
        <v>-7.4973155774906819E-2</v>
      </c>
      <c r="AZ197" s="36">
        <f t="shared" si="421"/>
        <v>1.2872457089044196</v>
      </c>
      <c r="BA197" s="36">
        <f t="shared" si="422"/>
        <v>1.4016380971216151</v>
      </c>
      <c r="BB197" s="36">
        <f t="shared" si="423"/>
        <v>0.30603717062018876</v>
      </c>
      <c r="BC197" s="36">
        <f t="shared" si="424"/>
        <v>0.47500595129676265</v>
      </c>
      <c r="BD197" s="36">
        <f t="shared" si="425"/>
        <v>-0.27210742318547076</v>
      </c>
      <c r="BE197" s="36">
        <f t="shared" si="332"/>
        <v>-1.0347789115182131</v>
      </c>
      <c r="BF197" s="36">
        <f t="shared" si="333"/>
        <v>-0.23765738536058703</v>
      </c>
      <c r="BG197" s="36"/>
      <c r="BH197" s="41">
        <f t="shared" si="334"/>
        <v>6.3478474509272506E-2</v>
      </c>
      <c r="BI197" s="41">
        <f t="shared" si="335"/>
        <v>6.3478474509272506E-2</v>
      </c>
      <c r="BJ197" s="41">
        <f>IF(COUNT(BI$76:BI196)&lt;60,"",MEDIAN(BI$76:BI196))</f>
        <v>0.31259585403853396</v>
      </c>
      <c r="BK197" s="41">
        <f t="shared" si="336"/>
        <v>0</v>
      </c>
      <c r="BL197" s="41">
        <f t="shared" si="337"/>
        <v>0</v>
      </c>
      <c r="BM197" s="41">
        <f t="shared" si="365"/>
        <v>8.1247396935512126E-2</v>
      </c>
      <c r="BN197" s="41">
        <f t="shared" si="310"/>
        <v>1</v>
      </c>
      <c r="BO197" s="32">
        <f>+_xlfn.XLOOKUP(B197,Indice!B:B,Indice!AI:AI,"NOOOOOO",-1)</f>
        <v>0.40592935154618476</v>
      </c>
      <c r="BP197" s="32">
        <f t="shared" si="338"/>
        <v>-0.90157614549205811</v>
      </c>
      <c r="BQ197" s="57">
        <f t="shared" si="342"/>
        <v>-2.2350246439634125E-2</v>
      </c>
      <c r="BR197" s="56">
        <f t="shared" si="311"/>
        <v>-2.2350246439634125E-2</v>
      </c>
      <c r="BS197" s="59">
        <f t="shared" si="314"/>
        <v>-2.2350246439634125E-2</v>
      </c>
      <c r="BT197" s="32">
        <f t="shared" si="315"/>
        <v>151.14093626205744</v>
      </c>
      <c r="BU197" s="32">
        <f t="shared" si="316"/>
        <v>68.296919427863813</v>
      </c>
      <c r="BW197" s="62"/>
      <c r="BX197" s="59"/>
    </row>
    <row r="198" spans="1:76">
      <c r="A198" s="32">
        <f t="shared" si="473"/>
        <v>2020</v>
      </c>
      <c r="B198" s="42">
        <v>43921</v>
      </c>
      <c r="C198" s="38">
        <v>4383</v>
      </c>
      <c r="D198" s="35">
        <f t="shared" si="348"/>
        <v>-14.677827525793264</v>
      </c>
      <c r="E198" s="38">
        <v>3154</v>
      </c>
      <c r="F198" s="35">
        <v>406.58</v>
      </c>
      <c r="G198" s="39">
        <f t="shared" si="343"/>
        <v>0.27331398494761178</v>
      </c>
      <c r="H198" s="32">
        <v>-11.6</v>
      </c>
      <c r="I198" s="32">
        <v>-14.4</v>
      </c>
      <c r="J198" s="52">
        <v>43.8</v>
      </c>
      <c r="K198" s="32">
        <v>518.47900000000004</v>
      </c>
      <c r="L198" s="32">
        <f t="shared" si="321"/>
        <v>3.173535562980212</v>
      </c>
      <c r="M198" s="32">
        <v>112.494</v>
      </c>
      <c r="N198" s="32">
        <f t="shared" ref="N198" si="476">(M198/M186-1)*100</f>
        <v>-8.3969838607234166</v>
      </c>
      <c r="O198" s="32">
        <v>469193</v>
      </c>
      <c r="P198" s="32">
        <f t="shared" ref="P198" si="477">(O198/O186-1)*100</f>
        <v>4.3762137920141608</v>
      </c>
      <c r="Q198" s="32">
        <f>+'crack spread y Brent_WTI'!D402*100</f>
        <v>-51.873816405860666</v>
      </c>
      <c r="R198" s="32">
        <v>-5</v>
      </c>
      <c r="S198" s="32">
        <f t="shared" si="341"/>
        <v>-0.29333333333333339</v>
      </c>
      <c r="T198" s="32">
        <v>1.64</v>
      </c>
      <c r="U198" s="32">
        <f t="shared" si="383"/>
        <v>-38.392186326070622</v>
      </c>
      <c r="V198" s="32">
        <v>22.74</v>
      </c>
      <c r="W198" s="32">
        <f t="shared" si="383"/>
        <v>-66.749524784325203</v>
      </c>
      <c r="X198" s="43">
        <v>39.5</v>
      </c>
      <c r="Z198" s="36">
        <f t="shared" si="402"/>
        <v>-5.1674766792982716</v>
      </c>
      <c r="AA198" s="36">
        <f t="shared" si="403"/>
        <v>-4.5733333333333333</v>
      </c>
      <c r="AB198" s="36">
        <f t="shared" si="404"/>
        <v>-5.4733333333333336</v>
      </c>
      <c r="AC198" s="36">
        <f t="shared" si="450"/>
        <v>20.079492753623185</v>
      </c>
      <c r="AD198" s="36">
        <f t="shared" si="405"/>
        <v>4.0814480222607736</v>
      </c>
      <c r="AE198" s="35">
        <f>+AVERAGE(N196:N198)*AVERAGE($G$15:G198)</f>
        <v>-0.43143645628474508</v>
      </c>
      <c r="AF198" s="35">
        <f t="shared" si="406"/>
        <v>-0.51083794302723884</v>
      </c>
      <c r="AG198" s="35">
        <f t="shared" si="407"/>
        <v>-16.557066922179505</v>
      </c>
      <c r="AH198" s="35">
        <f t="shared" si="410"/>
        <v>-37.694366254155391</v>
      </c>
      <c r="AI198" s="35">
        <f t="shared" si="411"/>
        <v>-32.088556533295922</v>
      </c>
      <c r="AJ198" s="35"/>
      <c r="AL198" s="55">
        <f>(Z198- AVERAGE(Z$41:Z198))/_xlfn.STDEV.S(Z$41:Z198)</f>
        <v>-0.36798373435594223</v>
      </c>
      <c r="AM198" s="55">
        <f>(AA198- AVERAGE(AA$41:AA198))/_xlfn.STDEV.S(AA$41:AA198)</f>
        <v>-0.5739558980800159</v>
      </c>
      <c r="AN198" s="55">
        <f>(AB198- AVERAGE(AB$41:AB198))/_xlfn.STDEV.S(AB$41:AB198)</f>
        <v>-1.4414425682614858</v>
      </c>
      <c r="AO198" s="55">
        <f>(AC198- AVERAGE(AC$41:AC198))/_xlfn.STDEV.S(AC$41:AC198)</f>
        <v>1.126429810103825</v>
      </c>
      <c r="AP198" s="55">
        <f>(AD198- AVERAGE(AD$41:AD198))/_xlfn.STDEV.S(AD$41:AD198)</f>
        <v>1.3502613397752645</v>
      </c>
      <c r="AQ198" s="55">
        <f>(AE198- AVERAGE(AE$41:AE198))/_xlfn.STDEV.S(AE$41:AE198)</f>
        <v>2.0803403093131723E-2</v>
      </c>
      <c r="AR198" s="36">
        <f>(AF198- AVERAGE(AF$41:AF198))/_xlfn.STDEV.S(AF$41:AF198)</f>
        <v>0.25163075273361218</v>
      </c>
      <c r="AS198" s="36">
        <f>(AG198- AVERAGE(AG$41:AG198))/_xlfn.STDEV.S(AG$41:AG198)</f>
        <v>-0.60104087563570618</v>
      </c>
      <c r="AT198" s="36">
        <f>(AH198- AVERAGE(AH$41:AH198))/_xlfn.STDEV.S(AH$41:AH198)</f>
        <v>-1.1689444327792098</v>
      </c>
      <c r="AU198" s="36">
        <f>(AI198- AVERAGE(AI$41:AI198))/_xlfn.STDEV.S(AI$41:AI198)</f>
        <v>-1.1358160043115901</v>
      </c>
      <c r="AV198" s="36"/>
      <c r="AW198" s="36">
        <f t="shared" si="418"/>
        <v>-0.36798373435594223</v>
      </c>
      <c r="AX198" s="36">
        <f t="shared" si="419"/>
        <v>-0.5739558980800159</v>
      </c>
      <c r="AY198" s="36">
        <f t="shared" si="420"/>
        <v>-1.4414425682614858</v>
      </c>
      <c r="AZ198" s="36">
        <f t="shared" si="421"/>
        <v>1.126429810103825</v>
      </c>
      <c r="BA198" s="36">
        <f t="shared" si="422"/>
        <v>1.3502613397752645</v>
      </c>
      <c r="BB198" s="36">
        <f t="shared" si="423"/>
        <v>2.0803403093131723E-2</v>
      </c>
      <c r="BC198" s="36">
        <f t="shared" si="424"/>
        <v>0.25163075273361218</v>
      </c>
      <c r="BD198" s="36">
        <f t="shared" si="425"/>
        <v>-0.60104087563570618</v>
      </c>
      <c r="BE198" s="36">
        <f t="shared" si="332"/>
        <v>-1.1689444327792098</v>
      </c>
      <c r="BF198" s="36">
        <f t="shared" si="333"/>
        <v>-1.1358160043115901</v>
      </c>
      <c r="BG198" s="36"/>
      <c r="BH198" s="41">
        <f t="shared" si="334"/>
        <v>-0.47096981621797906</v>
      </c>
      <c r="BI198" s="41">
        <f t="shared" si="335"/>
        <v>0.47096981621797906</v>
      </c>
      <c r="BJ198" s="41">
        <f>IF(COUNT(BI$76:BI197)&lt;60,"",MEDIAN(BI$76:BI197))</f>
        <v>0.31121166939009692</v>
      </c>
      <c r="BK198" s="41">
        <f t="shared" si="336"/>
        <v>-0.47096981621797906</v>
      </c>
      <c r="BL198" s="41">
        <f t="shared" si="337"/>
        <v>-0.47096981621797906</v>
      </c>
      <c r="BM198" s="41">
        <f t="shared" si="365"/>
        <v>4.1999912250680532E-2</v>
      </c>
      <c r="BN198" s="41">
        <f t="shared" si="310"/>
        <v>-1</v>
      </c>
      <c r="BO198" s="32">
        <f>+_xlfn.XLOOKUP(B198,Indice!B:B,Indice!AI:AI,"NOOOOOO",-1)</f>
        <v>0.37423201731248601</v>
      </c>
      <c r="BP198" s="32">
        <f t="shared" si="338"/>
        <v>-0.9828793067700714</v>
      </c>
      <c r="BQ198" s="57">
        <f t="shared" si="342"/>
        <v>-8.1303161278013292E-2</v>
      </c>
      <c r="BR198" s="56">
        <f t="shared" si="311"/>
        <v>-8.1303161278013292E-2</v>
      </c>
      <c r="BS198" s="59">
        <f t="shared" si="314"/>
        <v>-8.1303161278013292E-2</v>
      </c>
      <c r="BT198" s="32">
        <f t="shared" si="315"/>
        <v>138.85270034543345</v>
      </c>
      <c r="BU198" s="32">
        <f t="shared" si="316"/>
        <v>62.744163972828723</v>
      </c>
      <c r="BW198" s="62"/>
      <c r="BX198" s="59"/>
    </row>
    <row r="199" spans="1:76">
      <c r="A199" s="32">
        <f t="shared" si="473"/>
        <v>2020</v>
      </c>
      <c r="B199" s="42">
        <v>43951</v>
      </c>
      <c r="C199" s="38">
        <v>4349</v>
      </c>
      <c r="D199" s="35">
        <f t="shared" si="348"/>
        <v>-18.512272812441445</v>
      </c>
      <c r="E199" s="38">
        <v>2894</v>
      </c>
      <c r="F199" s="35">
        <v>406.58</v>
      </c>
      <c r="G199" s="39">
        <f t="shared" si="343"/>
        <v>0.26774066604358304</v>
      </c>
      <c r="H199" s="32">
        <v>-24.4</v>
      </c>
      <c r="I199" s="32">
        <v>-25.8</v>
      </c>
      <c r="J199" s="52">
        <v>39.6</v>
      </c>
      <c r="K199" s="32">
        <v>460.74099999999999</v>
      </c>
      <c r="L199" s="32">
        <f t="shared" si="321"/>
        <v>-9.2498961006730269</v>
      </c>
      <c r="M199" s="32">
        <v>113.255</v>
      </c>
      <c r="N199" s="32">
        <f t="shared" ref="N199" si="478">(M199/M187-1)*100</f>
        <v>-6.14563565396824</v>
      </c>
      <c r="O199" s="32">
        <v>527631</v>
      </c>
      <c r="P199" s="32">
        <f t="shared" ref="P199" si="479">(O199/O187-1)*100</f>
        <v>12.126647214955577</v>
      </c>
      <c r="Q199" s="32">
        <f>+'crack spread y Brent_WTI'!D403*100</f>
        <v>-37.154372887232391</v>
      </c>
      <c r="R199" s="32">
        <v>-5</v>
      </c>
      <c r="S199" s="32">
        <f t="shared" si="341"/>
        <v>-0.38166666666666682</v>
      </c>
      <c r="T199" s="32">
        <v>1.9490000000000001</v>
      </c>
      <c r="U199" s="32">
        <f t="shared" si="383"/>
        <v>-24.310679611650489</v>
      </c>
      <c r="V199" s="32">
        <v>25.27</v>
      </c>
      <c r="W199" s="32">
        <f t="shared" si="383"/>
        <v>-65.288461538461533</v>
      </c>
      <c r="X199" s="43">
        <v>48.98</v>
      </c>
      <c r="Z199" s="36">
        <f t="shared" si="402"/>
        <v>-11.206280448476317</v>
      </c>
      <c r="AA199" s="36">
        <f t="shared" si="403"/>
        <v>-12.451666666666668</v>
      </c>
      <c r="AB199" s="36">
        <f t="shared" si="404"/>
        <v>-13.318333333333335</v>
      </c>
      <c r="AC199" s="36">
        <f t="shared" si="450"/>
        <v>16.732127659574463</v>
      </c>
      <c r="AD199" s="36">
        <f t="shared" si="405"/>
        <v>0.17096546080685648</v>
      </c>
      <c r="AE199" s="35">
        <f>+AVERAGE(N197:N199)*AVERAGE($G$15:G199)</f>
        <v>-1.1980532344120389</v>
      </c>
      <c r="AF199" s="35">
        <f t="shared" si="406"/>
        <v>-5.3704208844026491</v>
      </c>
      <c r="AG199" s="35">
        <f t="shared" si="407"/>
        <v>-34.784241125940959</v>
      </c>
      <c r="AH199" s="35">
        <f t="shared" si="410"/>
        <v>-34.272221315418655</v>
      </c>
      <c r="AI199" s="35">
        <f t="shared" si="411"/>
        <v>-51.842436452590277</v>
      </c>
      <c r="AJ199" s="35"/>
      <c r="AL199" s="55">
        <f>(Z199- AVERAGE(Z$41:Z199))/_xlfn.STDEV.S(Z$41:Z199)</f>
        <v>-0.73771540347298159</v>
      </c>
      <c r="AM199" s="55">
        <f>(AA199- AVERAGE(AA$41:AA199))/_xlfn.STDEV.S(AA$41:AA199)</f>
        <v>-2.1831966876789979</v>
      </c>
      <c r="AN199" s="55">
        <f>(AB199- AVERAGE(AB$41:AB199))/_xlfn.STDEV.S(AB$41:AB199)</f>
        <v>-3.5112775319187133</v>
      </c>
      <c r="AO199" s="55">
        <f>(AC199- AVERAGE(AC$41:AC199))/_xlfn.STDEV.S(AC$41:AC199)</f>
        <v>0.8952540578015894</v>
      </c>
      <c r="AP199" s="55">
        <f>(AD199- AVERAGE(AD$41:AD199))/_xlfn.STDEV.S(AD$41:AD199)</f>
        <v>0.44822988790263074</v>
      </c>
      <c r="AQ199" s="55">
        <f>(AE199- AVERAGE(AE$41:AE199))/_xlfn.STDEV.S(AE$41:AE199)</f>
        <v>-0.16624319417557726</v>
      </c>
      <c r="AR199" s="36">
        <f>(AF199- AVERAGE(AF$41:AF199))/_xlfn.STDEV.S(AF$41:AF199)</f>
        <v>-0.21341551931101471</v>
      </c>
      <c r="AS199" s="36">
        <f>(AG199- AVERAGE(AG$41:AG199))/_xlfn.STDEV.S(AG$41:AG199)</f>
        <v>-0.94031267059178969</v>
      </c>
      <c r="AT199" s="36">
        <f>(AH199- AVERAGE(AH$41:AH199))/_xlfn.STDEV.S(AH$41:AH199)</f>
        <v>-1.0478084610382556</v>
      </c>
      <c r="AU199" s="36">
        <f>(AI199- AVERAGE(AI$41:AI199))/_xlfn.STDEV.S(AI$41:AI199)</f>
        <v>-1.7142556395648312</v>
      </c>
      <c r="AV199" s="36"/>
      <c r="AW199" s="36">
        <f t="shared" si="418"/>
        <v>-0.73771540347298159</v>
      </c>
      <c r="AX199" s="36">
        <f t="shared" si="419"/>
        <v>-1.9428258029529066</v>
      </c>
      <c r="AY199" s="36">
        <f t="shared" si="420"/>
        <v>-1.7743431827334735</v>
      </c>
      <c r="AZ199" s="36">
        <f t="shared" si="421"/>
        <v>0.8952540578015894</v>
      </c>
      <c r="BA199" s="36">
        <f t="shared" si="422"/>
        <v>0.44822988790263074</v>
      </c>
      <c r="BB199" s="36">
        <f t="shared" si="423"/>
        <v>-0.16624319417557726</v>
      </c>
      <c r="BC199" s="36">
        <f t="shared" si="424"/>
        <v>-0.21341551931101471</v>
      </c>
      <c r="BD199" s="36">
        <f t="shared" si="425"/>
        <v>-0.94031267059178969</v>
      </c>
      <c r="BE199" s="36">
        <f t="shared" si="332"/>
        <v>-1.0478084610382556</v>
      </c>
      <c r="BF199" s="36">
        <f t="shared" si="333"/>
        <v>-1.7142556395648312</v>
      </c>
      <c r="BG199" s="36"/>
      <c r="BH199" s="41">
        <f t="shared" si="334"/>
        <v>-0.83901403703238564</v>
      </c>
      <c r="BI199" s="41">
        <f t="shared" si="335"/>
        <v>0.83901403703238564</v>
      </c>
      <c r="BJ199" s="41">
        <f>IF(COUNT(BI$76:BI198)&lt;60,"",MEDIAN(BI$76:BI198))</f>
        <v>0.31259585403853396</v>
      </c>
      <c r="BK199" s="41">
        <f t="shared" si="336"/>
        <v>-0.83901403703238564</v>
      </c>
      <c r="BL199" s="41">
        <f t="shared" si="337"/>
        <v>-0.83901403703238564</v>
      </c>
      <c r="BM199" s="41">
        <f t="shared" si="365"/>
        <v>-2.7917924168684938E-2</v>
      </c>
      <c r="BN199" s="41">
        <f t="shared" si="310"/>
        <v>-1</v>
      </c>
      <c r="BO199" s="32">
        <f>+_xlfn.XLOOKUP(B199,Indice!B:B,Indice!AI:AI,"NOOOOOO",-1)</f>
        <v>0.35816320959498343</v>
      </c>
      <c r="BP199" s="32">
        <f t="shared" si="338"/>
        <v>-1.0267665037455338</v>
      </c>
      <c r="BQ199" s="57">
        <f t="shared" si="342"/>
        <v>-4.3887196975462395E-2</v>
      </c>
      <c r="BR199" s="56">
        <f t="shared" si="311"/>
        <v>4.3887196975462395E-2</v>
      </c>
      <c r="BS199" s="59">
        <f t="shared" si="314"/>
        <v>-4.3887196975462395E-2</v>
      </c>
      <c r="BT199" s="32">
        <f t="shared" si="315"/>
        <v>144.94655615606834</v>
      </c>
      <c r="BU199" s="32">
        <f t="shared" si="316"/>
        <v>59.990498489492481</v>
      </c>
      <c r="BW199" s="62"/>
      <c r="BX199" s="59"/>
    </row>
    <row r="200" spans="1:76">
      <c r="A200" s="32">
        <f t="shared" si="473"/>
        <v>2020</v>
      </c>
      <c r="B200" s="42">
        <v>43982</v>
      </c>
      <c r="C200" s="38">
        <v>5078</v>
      </c>
      <c r="D200" s="35">
        <f t="shared" si="348"/>
        <v>-15.982792852415617</v>
      </c>
      <c r="E200" s="38">
        <v>3166</v>
      </c>
      <c r="F200" s="35">
        <v>406.58</v>
      </c>
      <c r="G200" s="39">
        <f t="shared" si="343"/>
        <v>0.26172708937970385</v>
      </c>
      <c r="H200" s="32">
        <v>-20.2</v>
      </c>
      <c r="I200" s="32">
        <v>-20.9</v>
      </c>
      <c r="J200" s="52">
        <v>36.4</v>
      </c>
      <c r="K200" s="32">
        <v>447.666</v>
      </c>
      <c r="L200" s="32">
        <f t="shared" si="321"/>
        <v>-11.54524042869337</v>
      </c>
      <c r="M200" s="32">
        <v>114.764</v>
      </c>
      <c r="N200" s="32">
        <f t="shared" ref="N200" si="480">(M200/M188-1)*100</f>
        <v>-2.8025035359480976</v>
      </c>
      <c r="O200" s="32">
        <v>532345</v>
      </c>
      <c r="P200" s="32">
        <f t="shared" ref="P200" si="481">(O200/O188-1)*100</f>
        <v>10.156146536882527</v>
      </c>
      <c r="Q200" s="32">
        <f>+'crack spread y Brent_WTI'!D404*100</f>
        <v>-57.659319376556304</v>
      </c>
      <c r="R200" s="32">
        <v>-5</v>
      </c>
      <c r="S200" s="32">
        <f t="shared" si="341"/>
        <v>-0.47000000000000008</v>
      </c>
      <c r="T200" s="32">
        <v>1.849</v>
      </c>
      <c r="U200" s="32">
        <f t="shared" si="383"/>
        <v>-24.653626731866353</v>
      </c>
      <c r="V200" s="32">
        <v>35.33</v>
      </c>
      <c r="W200" s="32">
        <f t="shared" si="383"/>
        <v>-45.216312606605669</v>
      </c>
      <c r="X200" s="43">
        <v>51</v>
      </c>
      <c r="Z200" s="36">
        <f t="shared" si="402"/>
        <v>-15.920964396883443</v>
      </c>
      <c r="AA200" s="36">
        <f t="shared" si="403"/>
        <v>-18.263333333333335</v>
      </c>
      <c r="AB200" s="36">
        <f t="shared" si="404"/>
        <v>-19.896666666666668</v>
      </c>
      <c r="AC200" s="36">
        <f t="shared" si="450"/>
        <v>12.562708333333337</v>
      </c>
      <c r="AD200" s="36">
        <f t="shared" si="405"/>
        <v>-5.8738669887953954</v>
      </c>
      <c r="AE200" s="35">
        <f>+AVERAGE(N198:N200)*AVERAGE($G$15:G200)</f>
        <v>-1.5568731223221461</v>
      </c>
      <c r="AF200" s="35">
        <f t="shared" si="406"/>
        <v>-8.8863358479507557</v>
      </c>
      <c r="AG200" s="35">
        <f t="shared" si="407"/>
        <v>-48.895836223216456</v>
      </c>
      <c r="AH200" s="35">
        <f t="shared" si="410"/>
        <v>-29.11883088986249</v>
      </c>
      <c r="AI200" s="35">
        <f t="shared" si="411"/>
        <v>-59.084766309797466</v>
      </c>
      <c r="AJ200" s="35"/>
      <c r="AL200" s="55">
        <f>(Z200- AVERAGE(Z$41:Z200))/_xlfn.STDEV.S(Z$41:Z200)</f>
        <v>-1.0230012343707111</v>
      </c>
      <c r="AM200" s="55">
        <f>(AA200- AVERAGE(AA$41:AA200))/_xlfn.STDEV.S(AA$41:AA200)</f>
        <v>-3.2596537325099231</v>
      </c>
      <c r="AN200" s="55">
        <f>(AB200- AVERAGE(AB$41:AB200))/_xlfn.STDEV.S(AB$41:AB200)</f>
        <v>-4.8787714568642366</v>
      </c>
      <c r="AO200" s="55">
        <f>(AC200- AVERAGE(AC$41:AC200))/_xlfn.STDEV.S(AC$41:AC200)</f>
        <v>0.61086842927985741</v>
      </c>
      <c r="AP200" s="55">
        <f>(AD200- AVERAGE(AD$41:AD200))/_xlfn.STDEV.S(AD$41:AD200)</f>
        <v>-0.94144647137827153</v>
      </c>
      <c r="AQ200" s="55">
        <f>(AE200- AVERAGE(AE$41:AE200))/_xlfn.STDEV.S(AE$41:AE200)</f>
        <v>-0.253471616096966</v>
      </c>
      <c r="AR200" s="36">
        <f>(AF200- AVERAGE(AF$41:AF200))/_xlfn.STDEV.S(AF$41:AF200)</f>
        <v>-0.54916695534206839</v>
      </c>
      <c r="AS200" s="36">
        <f>(AG200- AVERAGE(AG$41:AG200))/_xlfn.STDEV.S(AG$41:AG200)</f>
        <v>-1.1981872560443696</v>
      </c>
      <c r="AT200" s="36">
        <f>(AH200- AVERAGE(AH$41:AH200))/_xlfn.STDEV.S(AH$41:AH200)</f>
        <v>-0.87114099609095796</v>
      </c>
      <c r="AU200" s="36">
        <f>(AI200- AVERAGE(AI$41:AI200))/_xlfn.STDEV.S(AI$41:AI200)</f>
        <v>-1.9046494786853838</v>
      </c>
      <c r="AV200" s="36"/>
      <c r="AW200" s="36">
        <f t="shared" si="418"/>
        <v>-1.0230012343707111</v>
      </c>
      <c r="AX200" s="36">
        <f t="shared" si="419"/>
        <v>-1.9428258029529066</v>
      </c>
      <c r="AY200" s="36">
        <f t="shared" si="420"/>
        <v>-1.7743431827334735</v>
      </c>
      <c r="AZ200" s="36">
        <f t="shared" si="421"/>
        <v>0.61086842927985741</v>
      </c>
      <c r="BA200" s="36">
        <f t="shared" si="422"/>
        <v>-0.94144647137827153</v>
      </c>
      <c r="BB200" s="36">
        <f t="shared" si="423"/>
        <v>-0.253471616096966</v>
      </c>
      <c r="BC200" s="36">
        <f t="shared" si="424"/>
        <v>-0.54916695534206839</v>
      </c>
      <c r="BD200" s="36">
        <f t="shared" si="425"/>
        <v>-1.1981872560443696</v>
      </c>
      <c r="BE200" s="36">
        <f t="shared" si="332"/>
        <v>-0.87114099609095796</v>
      </c>
      <c r="BF200" s="36">
        <f t="shared" si="333"/>
        <v>-1.9046494786853838</v>
      </c>
      <c r="BG200" s="36"/>
      <c r="BH200" s="41">
        <f t="shared" si="334"/>
        <v>-0.98222385287449132</v>
      </c>
      <c r="BI200" s="41">
        <f t="shared" si="335"/>
        <v>0.98222385287449132</v>
      </c>
      <c r="BJ200" s="41">
        <f>IF(COUNT(BI$76:BI199)&lt;60,"",MEDIAN(BI$76:BI199))</f>
        <v>0.33116032804176154</v>
      </c>
      <c r="BK200" s="41">
        <f t="shared" si="336"/>
        <v>-0.98222385287449132</v>
      </c>
      <c r="BL200" s="41">
        <f t="shared" si="337"/>
        <v>-0.98222385287449132</v>
      </c>
      <c r="BM200" s="41">
        <f t="shared" si="365"/>
        <v>-0.10976991190822588</v>
      </c>
      <c r="BN200" s="41">
        <f t="shared" si="310"/>
        <v>-1</v>
      </c>
      <c r="BO200" s="32">
        <f>+_xlfn.XLOOKUP(B200,Indice!B:B,Indice!AI:AI,"NOOOOOO",-1)</f>
        <v>0.37777084742058264</v>
      </c>
      <c r="BP200" s="32">
        <f t="shared" si="338"/>
        <v>-0.97346749094553997</v>
      </c>
      <c r="BQ200" s="57">
        <f t="shared" si="342"/>
        <v>5.3299012799993828E-2</v>
      </c>
      <c r="BR200" s="56">
        <f t="shared" si="311"/>
        <v>-5.3299012799993828E-2</v>
      </c>
      <c r="BS200" s="59">
        <f t="shared" si="314"/>
        <v>5.3299012799993828E-2</v>
      </c>
      <c r="BT200" s="32">
        <f t="shared" si="315"/>
        <v>137.22104780419102</v>
      </c>
      <c r="BU200" s="32">
        <f t="shared" si="316"/>
        <v>63.187932836361959</v>
      </c>
      <c r="BW200" s="62"/>
      <c r="BX200" s="59"/>
    </row>
    <row r="201" spans="1:76">
      <c r="A201" s="32">
        <f t="shared" si="473"/>
        <v>2020</v>
      </c>
      <c r="B201" s="42">
        <v>44012</v>
      </c>
      <c r="C201" s="38">
        <v>4786</v>
      </c>
      <c r="D201" s="35">
        <f t="shared" si="348"/>
        <v>-8.6466882992937588</v>
      </c>
      <c r="E201" s="38">
        <v>3299</v>
      </c>
      <c r="F201" s="35">
        <v>355.47</v>
      </c>
      <c r="G201" s="39">
        <f t="shared" si="343"/>
        <v>0.29563113624215825</v>
      </c>
      <c r="H201" s="32">
        <v>-12.2</v>
      </c>
      <c r="I201" s="32">
        <v>-19.2</v>
      </c>
      <c r="J201" s="52">
        <v>36.700000000000003</v>
      </c>
      <c r="K201" s="32">
        <v>467.23700000000002</v>
      </c>
      <c r="L201" s="32">
        <f t="shared" si="321"/>
        <v>-6.1974635971789205</v>
      </c>
      <c r="M201" s="32">
        <v>116.10599999999999</v>
      </c>
      <c r="N201" s="32">
        <f t="shared" ref="N201" si="482">(M201/M189-1)*100</f>
        <v>4.5171395650295265</v>
      </c>
      <c r="O201" s="32">
        <v>533527</v>
      </c>
      <c r="P201" s="32">
        <f t="shared" ref="P201" si="483">(O201/O189-1)*100</f>
        <v>13.882016943761988</v>
      </c>
      <c r="Q201" s="32">
        <f>+'crack spread y Brent_WTI'!D405*100</f>
        <v>-49.762383476512518</v>
      </c>
      <c r="R201" s="32">
        <v>-18.899999999999999</v>
      </c>
      <c r="S201" s="32">
        <f t="shared" si="341"/>
        <v>-0.85166666666666702</v>
      </c>
      <c r="T201" s="32">
        <v>1.7509999999999999</v>
      </c>
      <c r="U201" s="32">
        <f t="shared" si="383"/>
        <v>-24.13344887348353</v>
      </c>
      <c r="V201" s="32">
        <v>41.15</v>
      </c>
      <c r="W201" s="32">
        <f t="shared" si="383"/>
        <v>-38.166791885800144</v>
      </c>
      <c r="X201" s="43">
        <v>52.5</v>
      </c>
      <c r="Z201" s="36">
        <f t="shared" si="402"/>
        <v>-13.528917988050274</v>
      </c>
      <c r="AA201" s="36">
        <f t="shared" si="403"/>
        <v>-18.081666666666667</v>
      </c>
      <c r="AB201" s="36">
        <f t="shared" si="404"/>
        <v>-21.115000000000002</v>
      </c>
      <c r="AC201" s="36">
        <f t="shared" si="450"/>
        <v>9.6831972789115675</v>
      </c>
      <c r="AD201" s="36">
        <f t="shared" si="405"/>
        <v>-8.9975333755151059</v>
      </c>
      <c r="AE201" s="35">
        <f>+AVERAGE(N199:N201)*AVERAGE($G$15:G201)</f>
        <v>-0.39792827446735929</v>
      </c>
      <c r="AF201" s="35">
        <f t="shared" si="406"/>
        <v>-12.054936898533365</v>
      </c>
      <c r="AG201" s="35">
        <f t="shared" si="407"/>
        <v>-48.192025246767066</v>
      </c>
      <c r="AH201" s="35">
        <f t="shared" si="410"/>
        <v>-24.36591840566679</v>
      </c>
      <c r="AI201" s="35">
        <f t="shared" si="411"/>
        <v>-49.557188676955782</v>
      </c>
      <c r="AJ201" s="35"/>
      <c r="AL201" s="55">
        <f>(Z201- AVERAGE(Z$41:Z201))/_xlfn.STDEV.S(Z$41:Z201)</f>
        <v>-0.87014755128107191</v>
      </c>
      <c r="AM201" s="55">
        <f>(AA201- AVERAGE(AA$41:AA201))/_xlfn.STDEV.S(AA$41:AA201)</f>
        <v>-3.1137678636342137</v>
      </c>
      <c r="AN201" s="55">
        <f>(AB201- AVERAGE(AB$41:AB201))/_xlfn.STDEV.S(AB$41:AB201)</f>
        <v>-4.7841656000009039</v>
      </c>
      <c r="AO201" s="55">
        <f>(AC201- AVERAGE(AC$41:AC201))/_xlfn.STDEV.S(AC$41:AC201)</f>
        <v>0.41438741621664821</v>
      </c>
      <c r="AP201" s="55">
        <f>(AD201- AVERAGE(AD$41:AD201))/_xlfn.STDEV.S(AD$41:AD201)</f>
        <v>-1.6434233856916767</v>
      </c>
      <c r="AQ201" s="55">
        <f>(AE201- AVERAGE(AE$41:AE201))/_xlfn.STDEV.S(AE$41:AE201)</f>
        <v>3.172911522355347E-2</v>
      </c>
      <c r="AR201" s="36">
        <f>(AF201- AVERAGE(AF$41:AF201))/_xlfn.STDEV.S(AF$41:AF201)</f>
        <v>-0.84986311540347603</v>
      </c>
      <c r="AS201" s="36">
        <f>(AG201- AVERAGE(AG$41:AG201))/_xlfn.STDEV.S(AG$41:AG201)</f>
        <v>-1.1760727721188264</v>
      </c>
      <c r="AT201" s="36">
        <f>(AH201- AVERAGE(AH$41:AH201))/_xlfn.STDEV.S(AH$41:AH201)</f>
        <v>-0.70920646602936643</v>
      </c>
      <c r="AU201" s="36">
        <f>(AI201- AVERAGE(AI$41:AI201))/_xlfn.STDEV.S(AI$41:AI201)</f>
        <v>-1.6013478108023291</v>
      </c>
      <c r="AV201" s="36"/>
      <c r="AW201" s="36">
        <f t="shared" si="418"/>
        <v>-0.87014755128107191</v>
      </c>
      <c r="AX201" s="36">
        <f t="shared" si="419"/>
        <v>-1.9428258029529066</v>
      </c>
      <c r="AY201" s="36">
        <f t="shared" si="420"/>
        <v>-1.7743431827334735</v>
      </c>
      <c r="AZ201" s="36">
        <f t="shared" si="421"/>
        <v>0.41438741621664821</v>
      </c>
      <c r="BA201" s="36">
        <f t="shared" si="422"/>
        <v>-1.6434233856916767</v>
      </c>
      <c r="BB201" s="36">
        <f t="shared" si="423"/>
        <v>3.172911522355347E-2</v>
      </c>
      <c r="BC201" s="36">
        <f t="shared" si="424"/>
        <v>-0.84986311540347603</v>
      </c>
      <c r="BD201" s="36">
        <f t="shared" si="425"/>
        <v>-1.1760727721188264</v>
      </c>
      <c r="BE201" s="36">
        <f t="shared" si="332"/>
        <v>-0.70920646602936643</v>
      </c>
      <c r="BF201" s="36">
        <f t="shared" si="333"/>
        <v>-1.6013478108023291</v>
      </c>
      <c r="BG201" s="36"/>
      <c r="BH201" s="41">
        <f t="shared" si="334"/>
        <v>-1.0231101616999492</v>
      </c>
      <c r="BI201" s="41">
        <f t="shared" si="335"/>
        <v>1.0231101616999492</v>
      </c>
      <c r="BJ201" s="41">
        <f>IF(COUNT(BI$76:BI200)&lt;60,"",MEDIAN(BI$76:BI200))</f>
        <v>0.34972480204498918</v>
      </c>
      <c r="BK201" s="41">
        <f t="shared" si="336"/>
        <v>-1.0231101616999492</v>
      </c>
      <c r="BL201" s="41">
        <f t="shared" si="337"/>
        <v>-1</v>
      </c>
      <c r="BM201" s="41">
        <f t="shared" si="365"/>
        <v>-0.23491288366853466</v>
      </c>
      <c r="BN201" s="41">
        <f t="shared" ref="BN201:BN264" si="484">+IF(BH201&lt;0,-1,1)</f>
        <v>-1</v>
      </c>
      <c r="BO201" s="32">
        <f>+_xlfn.XLOOKUP(B201,Indice!B:B,Indice!AI:AI,"NOOOOOO",-1)</f>
        <v>0.36214908550573788</v>
      </c>
      <c r="BP201" s="32">
        <f t="shared" si="338"/>
        <v>-1.015699313524888</v>
      </c>
      <c r="BQ201" s="57">
        <f t="shared" si="342"/>
        <v>-4.2231822579347988E-2</v>
      </c>
      <c r="BR201" s="56">
        <f t="shared" ref="BR201:BR264" si="485">+BQ201*BN200</f>
        <v>4.2231822579347988E-2</v>
      </c>
      <c r="BS201" s="59">
        <f t="shared" si="314"/>
        <v>-4.2231822579347988E-2</v>
      </c>
      <c r="BT201" s="32">
        <f t="shared" si="315"/>
        <v>143.01614274920982</v>
      </c>
      <c r="BU201" s="32">
        <f t="shared" si="316"/>
        <v>60.519391267660964</v>
      </c>
      <c r="BW201" s="62"/>
      <c r="BX201" s="59"/>
    </row>
    <row r="202" spans="1:76">
      <c r="A202" s="32">
        <f t="shared" si="473"/>
        <v>2020</v>
      </c>
      <c r="B202" s="42">
        <v>44043</v>
      </c>
      <c r="C202" s="38">
        <v>4931</v>
      </c>
      <c r="D202" s="35">
        <f t="shared" si="348"/>
        <v>-15.795765027322407</v>
      </c>
      <c r="E202" s="38">
        <v>3451</v>
      </c>
      <c r="F202" s="35">
        <v>355.47</v>
      </c>
      <c r="G202" s="39">
        <f t="shared" si="343"/>
        <v>0.28893858834782121</v>
      </c>
      <c r="H202" s="32">
        <v>-13.2</v>
      </c>
      <c r="I202" s="32">
        <v>-23.2</v>
      </c>
      <c r="J202" s="52">
        <v>37.6</v>
      </c>
      <c r="K202" s="32">
        <v>469.49299999999999</v>
      </c>
      <c r="L202" s="32">
        <f t="shared" si="321"/>
        <v>-7.0662383138258562</v>
      </c>
      <c r="M202" s="32">
        <v>121.211</v>
      </c>
      <c r="N202" s="32">
        <f t="shared" ref="N202" si="486">(M202/M190-1)*100</f>
        <v>7.6598541572295176</v>
      </c>
      <c r="O202" s="32">
        <v>518596</v>
      </c>
      <c r="P202" s="32">
        <f t="shared" ref="P202" si="487">(O202/O190-1)*100</f>
        <v>18.795542269410937</v>
      </c>
      <c r="Q202" s="32">
        <f>+'crack spread y Brent_WTI'!D406*100</f>
        <v>-53.72851664220444</v>
      </c>
      <c r="R202" s="32">
        <v>-18.899999999999999</v>
      </c>
      <c r="S202" s="32">
        <f t="shared" si="341"/>
        <v>-1.2333333333333336</v>
      </c>
      <c r="T202" s="32">
        <v>1.7989999999999999</v>
      </c>
      <c r="U202" s="32">
        <f t="shared" si="383"/>
        <v>-19.43573667711599</v>
      </c>
      <c r="V202" s="32">
        <v>43.3</v>
      </c>
      <c r="W202" s="32">
        <f t="shared" si="383"/>
        <v>-33.558385760319176</v>
      </c>
      <c r="X202" s="43">
        <v>51.9</v>
      </c>
      <c r="Z202" s="36">
        <f t="shared" si="402"/>
        <v>-12.241748726343928</v>
      </c>
      <c r="AA202" s="36">
        <f t="shared" si="403"/>
        <v>-13.966666666666663</v>
      </c>
      <c r="AB202" s="36">
        <f t="shared" si="404"/>
        <v>-19.866666666666664</v>
      </c>
      <c r="AC202" s="36">
        <f t="shared" si="450"/>
        <v>8.5361999999999973</v>
      </c>
      <c r="AD202" s="36">
        <f t="shared" si="405"/>
        <v>-8.269647446566049</v>
      </c>
      <c r="AE202" s="35">
        <f>+AVERAGE(N200:N202)*AVERAGE($G$15:G202)</f>
        <v>0.84220555325983171</v>
      </c>
      <c r="AF202" s="35">
        <f t="shared" si="406"/>
        <v>-14.277901916685151</v>
      </c>
      <c r="AG202" s="35">
        <f t="shared" si="407"/>
        <v>-53.716739831757756</v>
      </c>
      <c r="AH202" s="35">
        <f t="shared" si="410"/>
        <v>-22.740937427488621</v>
      </c>
      <c r="AI202" s="35">
        <f t="shared" si="411"/>
        <v>-38.980496750908323</v>
      </c>
      <c r="AJ202" s="35"/>
      <c r="AL202" s="55">
        <f>(Z202- AVERAGE(Z$41:Z202))/_xlfn.STDEV.S(Z$41:Z202)</f>
        <v>-0.78645821074062516</v>
      </c>
      <c r="AM202" s="55">
        <f>(AA202- AVERAGE(AA$41:AA202))/_xlfn.STDEV.S(AA$41:AA202)</f>
        <v>-2.2674934669825912</v>
      </c>
      <c r="AN202" s="55">
        <f>(AB202- AVERAGE(AB$41:AB202))/_xlfn.STDEV.S(AB$41:AB202)</f>
        <v>-4.220815757194142</v>
      </c>
      <c r="AO202" s="55">
        <f>(AC202- AVERAGE(AC$41:AC202))/_xlfn.STDEV.S(AC$41:AC202)</f>
        <v>0.33537080314591006</v>
      </c>
      <c r="AP202" s="55">
        <f>(AD202- AVERAGE(AD$41:AD202))/_xlfn.STDEV.S(AD$41:AD202)</f>
        <v>-1.4618686000157506</v>
      </c>
      <c r="AQ202" s="55">
        <f>(AE202- AVERAGE(AE$41:AE202))/_xlfn.STDEV.S(AE$41:AE202)</f>
        <v>0.33681457864117231</v>
      </c>
      <c r="AR202" s="36">
        <f>(AF202- AVERAGE(AF$41:AF202))/_xlfn.STDEV.S(AF$41:AF202)</f>
        <v>-1.0572337820333899</v>
      </c>
      <c r="AS202" s="36">
        <f>(AG202- AVERAGE(AG$41:AG202))/_xlfn.STDEV.S(AG$41:AG202)</f>
        <v>-1.269988240311591</v>
      </c>
      <c r="AT202" s="36">
        <f>(AH202- AVERAGE(AH$41:AH202))/_xlfn.STDEV.S(AH$41:AH202)</f>
        <v>-0.65201592026825606</v>
      </c>
      <c r="AU202" s="36">
        <f>(AI202- AVERAGE(AI$41:AI202))/_xlfn.STDEV.S(AI$41:AI202)</f>
        <v>-1.2758024799735108</v>
      </c>
      <c r="AV202" s="36"/>
      <c r="AW202" s="36">
        <f t="shared" si="418"/>
        <v>-0.78645821074062516</v>
      </c>
      <c r="AX202" s="36">
        <f t="shared" si="419"/>
        <v>-1.9428258029529066</v>
      </c>
      <c r="AY202" s="36">
        <f t="shared" si="420"/>
        <v>-1.7743431827334735</v>
      </c>
      <c r="AZ202" s="36">
        <f t="shared" si="421"/>
        <v>0.33537080314591006</v>
      </c>
      <c r="BA202" s="36">
        <f t="shared" si="422"/>
        <v>-1.4618686000157506</v>
      </c>
      <c r="BB202" s="36">
        <f t="shared" si="423"/>
        <v>0.33681457864117231</v>
      </c>
      <c r="BC202" s="36">
        <f t="shared" si="424"/>
        <v>-1.0572337820333899</v>
      </c>
      <c r="BD202" s="36">
        <f t="shared" si="425"/>
        <v>-1.269988240311591</v>
      </c>
      <c r="BE202" s="36">
        <f t="shared" si="332"/>
        <v>-0.65201592026825606</v>
      </c>
      <c r="BF202" s="36">
        <f t="shared" si="333"/>
        <v>-1.2758024799735108</v>
      </c>
      <c r="BG202" s="36"/>
      <c r="BH202" s="41">
        <f t="shared" si="334"/>
        <v>-1.1636110111724904</v>
      </c>
      <c r="BI202" s="41">
        <f t="shared" si="335"/>
        <v>1.1636110111724904</v>
      </c>
      <c r="BJ202" s="41">
        <f>IF(COUNT(BI$76:BI201)&lt;60,"",MEDIAN(BI$76:BI201))</f>
        <v>0.35076689474540523</v>
      </c>
      <c r="BK202" s="41">
        <f t="shared" si="336"/>
        <v>-1.1636110111724904</v>
      </c>
      <c r="BL202" s="41">
        <f t="shared" si="337"/>
        <v>-1</v>
      </c>
      <c r="BM202" s="41">
        <f t="shared" si="365"/>
        <v>-0.35768397551040465</v>
      </c>
      <c r="BN202" s="41">
        <f t="shared" si="484"/>
        <v>-1</v>
      </c>
      <c r="BO202" s="32">
        <f>+_xlfn.XLOOKUP(B202,Indice!B:B,Indice!AI:AI,"NOOOOOO",-1)</f>
        <v>0.36676130412014007</v>
      </c>
      <c r="BP202" s="32">
        <f t="shared" si="338"/>
        <v>-1.0030440400205769</v>
      </c>
      <c r="BQ202" s="57">
        <f t="shared" si="342"/>
        <v>1.265527350431106E-2</v>
      </c>
      <c r="BR202" s="56">
        <f t="shared" si="485"/>
        <v>-1.265527350431106E-2</v>
      </c>
      <c r="BS202" s="59">
        <f t="shared" ref="BS202:BS265" si="488">+BQ202</f>
        <v>1.265527350431106E-2</v>
      </c>
      <c r="BT202" s="32">
        <f t="shared" ref="BT202:BT265" si="489">+BT201*(1+BR202)</f>
        <v>141.20623434718698</v>
      </c>
      <c r="BU202" s="32">
        <f t="shared" ref="BU202:BU265" si="490">+BU201*(1+BS202)</f>
        <v>61.285280716467625</v>
      </c>
      <c r="BW202" s="62"/>
      <c r="BX202" s="59"/>
    </row>
    <row r="203" spans="1:76">
      <c r="A203" s="32">
        <f t="shared" si="473"/>
        <v>2020</v>
      </c>
      <c r="B203" s="42">
        <v>44074</v>
      </c>
      <c r="C203" s="38">
        <v>4955</v>
      </c>
      <c r="D203" s="35">
        <f t="shared" si="348"/>
        <v>-11.009339080459768</v>
      </c>
      <c r="E203" s="38">
        <v>3508</v>
      </c>
      <c r="F203" s="35">
        <v>355.47</v>
      </c>
      <c r="G203" s="39">
        <f t="shared" si="343"/>
        <v>0.28470475708217291</v>
      </c>
      <c r="H203" s="32">
        <v>-11.4</v>
      </c>
      <c r="I203" s="32">
        <v>-21.1</v>
      </c>
      <c r="J203" s="52">
        <v>36.200000000000003</v>
      </c>
      <c r="K203" s="32">
        <v>472.76499999999999</v>
      </c>
      <c r="L203" s="32">
        <f t="shared" si="321"/>
        <v>-8.9767014703815544</v>
      </c>
      <c r="M203" s="32">
        <v>120.75</v>
      </c>
      <c r="N203" s="32">
        <f t="shared" ref="N203" si="491">(M203/M191-1)*100</f>
        <v>-14.657676568496491</v>
      </c>
      <c r="O203" s="32">
        <v>498401</v>
      </c>
      <c r="P203" s="32">
        <f t="shared" ref="P203" si="492">(O203/O191-1)*100</f>
        <v>17.830866707645754</v>
      </c>
      <c r="Q203" s="32">
        <f>+'crack spread y Brent_WTI'!D407*100</f>
        <v>-36.009312105737457</v>
      </c>
      <c r="R203" s="32">
        <v>-18.899999999999999</v>
      </c>
      <c r="S203" s="32">
        <f t="shared" si="341"/>
        <v>-1.615</v>
      </c>
      <c r="T203" s="32">
        <v>2.63</v>
      </c>
      <c r="U203" s="32">
        <f t="shared" si="383"/>
        <v>15.098468271334786</v>
      </c>
      <c r="V203" s="32">
        <v>45.28</v>
      </c>
      <c r="W203" s="32">
        <f t="shared" si="383"/>
        <v>-25.070329306635774</v>
      </c>
      <c r="X203" s="43">
        <v>51.15</v>
      </c>
      <c r="Z203" s="36">
        <f t="shared" si="402"/>
        <v>-10.202264135691978</v>
      </c>
      <c r="AA203" s="36">
        <f t="shared" si="403"/>
        <v>-10.651666666666666</v>
      </c>
      <c r="AB203" s="36">
        <f t="shared" si="404"/>
        <v>-19.551666666666669</v>
      </c>
      <c r="AC203" s="36">
        <f t="shared" si="450"/>
        <v>8.0227450980392163</v>
      </c>
      <c r="AD203" s="36">
        <f t="shared" si="405"/>
        <v>-7.4134677937954434</v>
      </c>
      <c r="AE203" s="35">
        <f>+AVERAGE(N201:N203)*AVERAGE($G$15:G203)</f>
        <v>-0.22293133841046986</v>
      </c>
      <c r="AF203" s="35">
        <f t="shared" si="406"/>
        <v>-16.836141973606228</v>
      </c>
      <c r="AG203" s="35">
        <f t="shared" si="407"/>
        <v>-46.500070741484798</v>
      </c>
      <c r="AH203" s="35">
        <f t="shared" si="410"/>
        <v>-9.4902390930882436</v>
      </c>
      <c r="AI203" s="35">
        <f t="shared" si="411"/>
        <v>-32.265168984251694</v>
      </c>
      <c r="AJ203" s="35"/>
      <c r="AL203" s="55">
        <f>(Z203- AVERAGE(Z$41:Z203))/_xlfn.STDEV.S(Z$41:Z203)</f>
        <v>-0.65707072831883528</v>
      </c>
      <c r="AM203" s="55">
        <f>(AA203- AVERAGE(AA$41:AA203))/_xlfn.STDEV.S(AA$41:AA203)</f>
        <v>-1.6118789722790221</v>
      </c>
      <c r="AN203" s="55">
        <f>(AB203- AVERAGE(AB$41:AB203))/_xlfn.STDEV.S(AB$41:AB203)</f>
        <v>-3.9342971012710239</v>
      </c>
      <c r="AO203" s="55">
        <f>(AC203- AVERAGE(AC$41:AC203))/_xlfn.STDEV.S(AC$41:AC203)</f>
        <v>0.29941737774175842</v>
      </c>
      <c r="AP203" s="55">
        <f>(AD203- AVERAGE(AD$41:AD203))/_xlfn.STDEV.S(AD$41:AD203)</f>
        <v>-1.2558933519532709</v>
      </c>
      <c r="AQ203" s="55">
        <f>(AE203- AVERAGE(AE$41:AE203))/_xlfn.STDEV.S(AE$41:AE203)</f>
        <v>7.2834395668970847E-2</v>
      </c>
      <c r="AR203" s="36">
        <f>(AF203- AVERAGE(AF$41:AF203))/_xlfn.STDEV.S(AF$41:AF203)</f>
        <v>-1.2930712314405193</v>
      </c>
      <c r="AS203" s="36">
        <f>(AG203- AVERAGE(AG$41:AG203))/_xlfn.STDEV.S(AG$41:AG203)</f>
        <v>-1.1260905601600621</v>
      </c>
      <c r="AT203" s="36">
        <f>(AH203- AVERAGE(AH$41:AH203))/_xlfn.STDEV.S(AH$41:AH203)</f>
        <v>-0.20769011300060175</v>
      </c>
      <c r="AU203" s="36">
        <f>(AI203- AVERAGE(AI$41:AI203))/_xlfn.STDEV.S(AI$41:AI203)</f>
        <v>-1.0690672019276544</v>
      </c>
      <c r="AV203" s="36"/>
      <c r="AW203" s="36">
        <f t="shared" si="418"/>
        <v>-0.65707072831883528</v>
      </c>
      <c r="AX203" s="36">
        <f t="shared" si="419"/>
        <v>-1.6118789722790221</v>
      </c>
      <c r="AY203" s="36">
        <f t="shared" si="420"/>
        <v>-1.7743431827334735</v>
      </c>
      <c r="AZ203" s="36">
        <f t="shared" si="421"/>
        <v>0.29941737774175842</v>
      </c>
      <c r="BA203" s="36">
        <f t="shared" si="422"/>
        <v>-1.2558933519532709</v>
      </c>
      <c r="BB203" s="36">
        <f t="shared" si="423"/>
        <v>7.2834395668970847E-2</v>
      </c>
      <c r="BC203" s="36">
        <f t="shared" si="424"/>
        <v>-1.2930712314405193</v>
      </c>
      <c r="BD203" s="36">
        <f t="shared" si="425"/>
        <v>-1.1260905601600621</v>
      </c>
      <c r="BE203" s="36">
        <f t="shared" si="332"/>
        <v>-0.20769011300060175</v>
      </c>
      <c r="BF203" s="36">
        <f t="shared" si="333"/>
        <v>-1.0690672019276544</v>
      </c>
      <c r="BG203" s="36"/>
      <c r="BH203" s="41">
        <f t="shared" si="334"/>
        <v>-1.0975788810438583</v>
      </c>
      <c r="BI203" s="41">
        <f t="shared" si="335"/>
        <v>1.0975788810438583</v>
      </c>
      <c r="BJ203" s="41">
        <f>IF(COUNT(BI$76:BI202)&lt;60,"",MEDIAN(BI$76:BI202))</f>
        <v>0.35180898744582129</v>
      </c>
      <c r="BK203" s="41">
        <f t="shared" si="336"/>
        <v>-1.0975788810438583</v>
      </c>
      <c r="BL203" s="41">
        <f t="shared" si="337"/>
        <v>-1</v>
      </c>
      <c r="BM203" s="41">
        <f t="shared" si="365"/>
        <v>-0.44101730884373797</v>
      </c>
      <c r="BN203" s="41">
        <f t="shared" si="484"/>
        <v>-1</v>
      </c>
      <c r="BO203" s="32">
        <f>+_xlfn.XLOOKUP(B203,Indice!B:B,Indice!AI:AI,"NOOOOOO",-1)</f>
        <v>0.36982337869090481</v>
      </c>
      <c r="BP203" s="32">
        <f t="shared" si="338"/>
        <v>-0.99472974220342947</v>
      </c>
      <c r="BQ203" s="57">
        <f t="shared" si="342"/>
        <v>8.3142978171474313E-3</v>
      </c>
      <c r="BR203" s="56">
        <f t="shared" si="485"/>
        <v>-8.3142978171474313E-3</v>
      </c>
      <c r="BS203" s="59">
        <f t="shared" si="488"/>
        <v>8.3142978171474313E-3</v>
      </c>
      <c r="BT203" s="32">
        <f t="shared" si="489"/>
        <v>140.03220366118654</v>
      </c>
      <c r="BU203" s="32">
        <f t="shared" si="490"/>
        <v>61.794824792151815</v>
      </c>
      <c r="BW203" s="62"/>
      <c r="BX203" s="59"/>
    </row>
    <row r="204" spans="1:76">
      <c r="A204" s="32">
        <f t="shared" si="473"/>
        <v>2020</v>
      </c>
      <c r="B204" s="42">
        <v>44104</v>
      </c>
      <c r="C204" s="38">
        <v>4727</v>
      </c>
      <c r="D204" s="35">
        <f t="shared" si="348"/>
        <v>-17.734075878872257</v>
      </c>
      <c r="E204" s="38">
        <v>4129</v>
      </c>
      <c r="F204" s="35">
        <v>376</v>
      </c>
      <c r="G204" s="39">
        <f t="shared" si="343"/>
        <v>0.26678723404255317</v>
      </c>
      <c r="H204" s="32">
        <v>-5.7</v>
      </c>
      <c r="I204" s="32">
        <v>-18.7</v>
      </c>
      <c r="J204" s="52">
        <v>34.700000000000003</v>
      </c>
      <c r="K204" s="32">
        <v>470.68900000000002</v>
      </c>
      <c r="L204" s="32">
        <f t="shared" si="321"/>
        <v>-8.9829911978095094</v>
      </c>
      <c r="M204" s="32">
        <v>119.011</v>
      </c>
      <c r="N204" s="32">
        <f t="shared" ref="N204" si="493">(M204/M192-1)*100</f>
        <v>-7.4514164845675861</v>
      </c>
      <c r="O204" s="32">
        <v>492426</v>
      </c>
      <c r="P204" s="32">
        <f t="shared" ref="P204" si="494">(O204/O192-1)*100</f>
        <v>16.511373692155541</v>
      </c>
      <c r="Q204" s="32">
        <f>+'crack spread y Brent_WTI'!D408*100</f>
        <v>-44.542953225313362</v>
      </c>
      <c r="R204" s="32">
        <v>-10.199999999999999</v>
      </c>
      <c r="S204" s="32">
        <f t="shared" si="341"/>
        <v>-1.8516666666666668</v>
      </c>
      <c r="T204" s="32">
        <v>2.5270000000000001</v>
      </c>
      <c r="U204" s="32">
        <f t="shared" si="383"/>
        <v>8.4549356223176062</v>
      </c>
      <c r="V204" s="32">
        <v>40.950000000000003</v>
      </c>
      <c r="W204" s="32">
        <f t="shared" si="383"/>
        <v>-32.62586377097729</v>
      </c>
      <c r="X204" s="43">
        <v>50.51</v>
      </c>
      <c r="Z204" s="36">
        <f t="shared" si="402"/>
        <v>-12.994726662218143</v>
      </c>
      <c r="AA204" s="36">
        <f t="shared" si="403"/>
        <v>-8.2483333333333331</v>
      </c>
      <c r="AB204" s="36">
        <f t="shared" si="404"/>
        <v>-19.148333333333333</v>
      </c>
      <c r="AC204" s="36">
        <f t="shared" si="450"/>
        <v>6.9387820512820539</v>
      </c>
      <c r="AD204" s="36">
        <f t="shared" si="405"/>
        <v>-8.3419769940056412</v>
      </c>
      <c r="AE204" s="35">
        <f>+AVERAGE(N202:N204)*AVERAGE($G$15:G204)</f>
        <v>-1.298437341079246</v>
      </c>
      <c r="AF204" s="35">
        <f t="shared" si="406"/>
        <v>-17.712594223070742</v>
      </c>
      <c r="AG204" s="35">
        <f t="shared" si="407"/>
        <v>-44.760260657751758</v>
      </c>
      <c r="AH204" s="35">
        <f t="shared" si="410"/>
        <v>1.3725557388454674</v>
      </c>
      <c r="AI204" s="35">
        <f t="shared" si="411"/>
        <v>-30.418192945977413</v>
      </c>
      <c r="AJ204" s="35"/>
      <c r="AL204" s="55">
        <f>(Z204- AVERAGE(Z$41:Z204))/_xlfn.STDEV.S(Z$41:Z204)</f>
        <v>-0.82629717677310499</v>
      </c>
      <c r="AM204" s="55">
        <f>(AA204- AVERAGE(AA$41:AA204))/_xlfn.STDEV.S(AA$41:AA204)</f>
        <v>-1.1438981040207932</v>
      </c>
      <c r="AN204" s="55">
        <f>(AB204- AVERAGE(AB$41:AB204))/_xlfn.STDEV.S(AB$41:AB204)</f>
        <v>-3.6739328472566761</v>
      </c>
      <c r="AO204" s="55">
        <f>(AC204- AVERAGE(AC$41:AC204))/_xlfn.STDEV.S(AC$41:AC204)</f>
        <v>0.2247006735619371</v>
      </c>
      <c r="AP204" s="55">
        <f>(AD204- AVERAGE(AD$41:AD204))/_xlfn.STDEV.S(AD$41:AD204)</f>
        <v>-1.4539347080475027</v>
      </c>
      <c r="AQ204" s="55">
        <f>(AE204- AVERAGE(AE$41:AE204))/_xlfn.STDEV.S(AE$41:AE204)</f>
        <v>-0.19369849533826666</v>
      </c>
      <c r="AR204" s="36">
        <f>(AF204- AVERAGE(AF$41:AF204))/_xlfn.STDEV.S(AF$41:AF204)</f>
        <v>-1.3652696772445028</v>
      </c>
      <c r="AS204" s="36">
        <f>(AG204- AVERAGE(AG$41:AG204))/_xlfn.STDEV.S(AG$41:AG204)</f>
        <v>-1.0860445125258442</v>
      </c>
      <c r="AT204" s="36">
        <f>(AH204- AVERAGE(AH$41:AH204))/_xlfn.STDEV.S(AH$41:AH204)</f>
        <v>0.15660989196544242</v>
      </c>
      <c r="AU204" s="36">
        <f>(AI204- AVERAGE(AI$41:AI204))/_xlfn.STDEV.S(AI$41:AI204)</f>
        <v>-1.0079324501022702</v>
      </c>
      <c r="AV204" s="36"/>
      <c r="AW204" s="36">
        <f t="shared" si="418"/>
        <v>-0.82629717677310499</v>
      </c>
      <c r="AX204" s="36">
        <f t="shared" si="419"/>
        <v>-1.1438981040207932</v>
      </c>
      <c r="AY204" s="36">
        <f t="shared" si="420"/>
        <v>-1.7743431827334735</v>
      </c>
      <c r="AZ204" s="36">
        <f t="shared" si="421"/>
        <v>0.2247006735619371</v>
      </c>
      <c r="BA204" s="36">
        <f t="shared" si="422"/>
        <v>-1.4539347080475027</v>
      </c>
      <c r="BB204" s="36">
        <f t="shared" si="423"/>
        <v>-0.19369849533826666</v>
      </c>
      <c r="BC204" s="36">
        <f t="shared" si="424"/>
        <v>-1.3652696772445028</v>
      </c>
      <c r="BD204" s="36">
        <f t="shared" si="425"/>
        <v>-1.0860445125258442</v>
      </c>
      <c r="BE204" s="36">
        <f t="shared" si="332"/>
        <v>0.15660989196544242</v>
      </c>
      <c r="BF204" s="36">
        <f t="shared" si="333"/>
        <v>-1.0079324501022702</v>
      </c>
      <c r="BG204" s="36"/>
      <c r="BH204" s="41">
        <f t="shared" si="334"/>
        <v>-1.0469884813140573</v>
      </c>
      <c r="BI204" s="41">
        <f t="shared" si="335"/>
        <v>1.0469884813140573</v>
      </c>
      <c r="BJ204" s="41">
        <f>IF(COUNT(BI$76:BI203)&lt;60,"",MEDIAN(BI$76:BI203))</f>
        <v>0.35382721124009675</v>
      </c>
      <c r="BK204" s="41">
        <f t="shared" si="336"/>
        <v>-1.0469884813140573</v>
      </c>
      <c r="BL204" s="41">
        <f t="shared" si="337"/>
        <v>-1</v>
      </c>
      <c r="BM204" s="41">
        <f t="shared" si="365"/>
        <v>-0.52435064217707128</v>
      </c>
      <c r="BN204" s="41">
        <f t="shared" si="484"/>
        <v>-1</v>
      </c>
      <c r="BO204" s="32">
        <f>+_xlfn.XLOOKUP(B204,Indice!B:B,Indice!AI:AI,"NOOOOOO",-1)</f>
        <v>0.34984571670027143</v>
      </c>
      <c r="BP204" s="32">
        <f t="shared" si="338"/>
        <v>-1.0502630311115104</v>
      </c>
      <c r="BQ204" s="57">
        <f t="shared" si="342"/>
        <v>-5.5533288908080958E-2</v>
      </c>
      <c r="BR204" s="56">
        <f t="shared" si="485"/>
        <v>5.5533288908080958E-2</v>
      </c>
      <c r="BS204" s="59">
        <f t="shared" si="488"/>
        <v>-5.5533288908080958E-2</v>
      </c>
      <c r="BT204" s="32">
        <f t="shared" si="489"/>
        <v>147.80865248353845</v>
      </c>
      <c r="BU204" s="32">
        <f t="shared" si="490"/>
        <v>58.363154933945005</v>
      </c>
      <c r="BW204" s="62"/>
      <c r="BX204" s="59"/>
    </row>
    <row r="205" spans="1:76">
      <c r="A205" s="32">
        <f t="shared" si="473"/>
        <v>2020</v>
      </c>
      <c r="B205" s="42">
        <v>44135</v>
      </c>
      <c r="C205" s="38">
        <v>4674</v>
      </c>
      <c r="D205" s="35">
        <f t="shared" si="348"/>
        <v>-20.631686194600107</v>
      </c>
      <c r="E205" s="38">
        <v>4004</v>
      </c>
      <c r="F205" s="35">
        <v>376</v>
      </c>
      <c r="G205" s="39">
        <f t="shared" si="343"/>
        <v>0.26324468085106384</v>
      </c>
      <c r="H205" s="32">
        <v>-7.3</v>
      </c>
      <c r="I205" s="32">
        <v>-19.600000000000001</v>
      </c>
      <c r="J205" s="52">
        <v>35.6</v>
      </c>
      <c r="K205" s="32">
        <v>474.428</v>
      </c>
      <c r="L205" s="32">
        <f t="shared" ref="L205:L268" si="495">(K205/K193-1)*100</f>
        <v>-7.7406545282002419</v>
      </c>
      <c r="M205" s="32">
        <v>117.83</v>
      </c>
      <c r="N205" s="32">
        <f t="shared" ref="N205" si="496">(M205/M193-1)*100</f>
        <v>-10.296524685013885</v>
      </c>
      <c r="O205" s="32">
        <v>484429</v>
      </c>
      <c r="P205" s="32">
        <f t="shared" ref="P205" si="497">(O205/O193-1)*100</f>
        <v>10.385254287882283</v>
      </c>
      <c r="Q205" s="32">
        <f>+'crack spread y Brent_WTI'!D409*100</f>
        <v>-50.089798850574716</v>
      </c>
      <c r="R205" s="32">
        <v>-10.199999999999999</v>
      </c>
      <c r="S205" s="32">
        <f t="shared" si="341"/>
        <v>-2.0883333333333334</v>
      </c>
      <c r="T205" s="32">
        <v>3.3540000000000001</v>
      </c>
      <c r="U205" s="32">
        <f t="shared" si="383"/>
        <v>27.383213064944933</v>
      </c>
      <c r="V205" s="32">
        <v>37.46</v>
      </c>
      <c r="W205" s="32">
        <f t="shared" si="383"/>
        <v>-37.805080524655487</v>
      </c>
      <c r="X205" s="43">
        <v>52.1</v>
      </c>
      <c r="Z205" s="36">
        <f t="shared" si="402"/>
        <v>-14.37003371797738</v>
      </c>
      <c r="AA205" s="36">
        <f t="shared" si="403"/>
        <v>-6.0450000000000017</v>
      </c>
      <c r="AB205" s="36">
        <f t="shared" si="404"/>
        <v>-17.711666666666666</v>
      </c>
      <c r="AC205" s="36">
        <f t="shared" si="450"/>
        <v>5.8405660377358473</v>
      </c>
      <c r="AD205" s="36">
        <f t="shared" si="405"/>
        <v>-8.5667823987971019</v>
      </c>
      <c r="AE205" s="35">
        <f>+AVERAGE(N203:N205)*AVERAGE($G$15:G205)</f>
        <v>-2.911674625100475</v>
      </c>
      <c r="AF205" s="35">
        <f t="shared" si="406"/>
        <v>-14.909164895894527</v>
      </c>
      <c r="AG205" s="35">
        <f t="shared" si="407"/>
        <v>-43.547354727208507</v>
      </c>
      <c r="AH205" s="35">
        <f t="shared" si="410"/>
        <v>16.978872319532442</v>
      </c>
      <c r="AI205" s="35">
        <f t="shared" si="411"/>
        <v>-31.83375786742285</v>
      </c>
      <c r="AJ205" s="35"/>
      <c r="AL205" s="55">
        <f>(Z205- AVERAGE(Z$41:Z205))/_xlfn.STDEV.S(Z$41:Z205)</f>
        <v>-0.90678038790982607</v>
      </c>
      <c r="AM205" s="55">
        <f>(AA205- AVERAGE(AA$41:AA205))/_xlfn.STDEV.S(AA$41:AA205)</f>
        <v>-0.71941482705177906</v>
      </c>
      <c r="AN205" s="55">
        <f>(AB205- AVERAGE(AB$41:AB205))/_xlfn.STDEV.S(AB$41:AB205)</f>
        <v>-3.2599790228014611</v>
      </c>
      <c r="AO205" s="55">
        <f>(AC205- AVERAGE(AC$41:AC205))/_xlfn.STDEV.S(AC$41:AC205)</f>
        <v>0.14904962559586002</v>
      </c>
      <c r="AP205" s="55">
        <f>(AD205- AVERAGE(AD$41:AD205))/_xlfn.STDEV.S(AD$41:AD205)</f>
        <v>-1.4903045812508326</v>
      </c>
      <c r="AQ205" s="55">
        <f>(AE205- AVERAGE(AE$41:AE205))/_xlfn.STDEV.S(AE$41:AE205)</f>
        <v>-0.59316116806827679</v>
      </c>
      <c r="AR205" s="36">
        <f>(AF205- AVERAGE(AF$41:AF205))/_xlfn.STDEV.S(AF$41:AF205)</f>
        <v>-1.0890628706445002</v>
      </c>
      <c r="AS205" s="36">
        <f>(AG205- AVERAGE(AG$41:AG205))/_xlfn.STDEV.S(AG$41:AG205)</f>
        <v>-1.0563822778298761</v>
      </c>
      <c r="AT205" s="36">
        <f>(AH205- AVERAGE(AH$41:AH205))/_xlfn.STDEV.S(AH$41:AH205)</f>
        <v>0.67924688061775895</v>
      </c>
      <c r="AU205" s="36">
        <f>(AI205- AVERAGE(AI$41:AI205))/_xlfn.STDEV.S(AI$41:AI205)</f>
        <v>-1.0433239294346139</v>
      </c>
      <c r="AV205" s="36"/>
      <c r="AW205" s="36">
        <f t="shared" ref="AW205:AW236" si="498">+IF(AL205&gt;AL$2,AL$2,IF(AL205&lt;AL$1,AL$1,AL205))</f>
        <v>-0.90678038790982607</v>
      </c>
      <c r="AX205" s="36">
        <f t="shared" ref="AX205:AX236" si="499">+IF(AM205&gt;AM$2,AM$2,IF(AM205&lt;AM$1,AM$1,AM205))</f>
        <v>-0.71941482705177906</v>
      </c>
      <c r="AY205" s="36">
        <f t="shared" ref="AY205:AY236" si="500">+IF(AN205&gt;AN$2,AN$2,IF(AN205&lt;AN$1,AN$1,AN205))</f>
        <v>-1.7743431827334735</v>
      </c>
      <c r="AZ205" s="36">
        <f t="shared" ref="AZ205:AZ236" si="501">+IF(AO205&gt;AO$2,AO$2,IF(AO205&lt;AO$1,AO$1,AO205))</f>
        <v>0.14904962559586002</v>
      </c>
      <c r="BA205" s="36">
        <f t="shared" ref="BA205:BA236" si="502">+IF(AP205&gt;AP$2,AP$2,IF(AP205&lt;AP$1,AP$1,AP205))</f>
        <v>-1.4903045812508326</v>
      </c>
      <c r="BB205" s="36">
        <f t="shared" ref="BB205:BB236" si="503">+IF(AQ205&gt;AQ$2,AQ$2,IF(AQ205&lt;AQ$1,AQ$1,AQ205))</f>
        <v>-0.59316116806827679</v>
      </c>
      <c r="BC205" s="36">
        <f t="shared" ref="BC205:BC236" si="504">+IF(AR205&gt;AR$2,AR$2,IF(AR205&lt;AR$1,AR$1,AR205))</f>
        <v>-1.0890628706445002</v>
      </c>
      <c r="BD205" s="36">
        <f t="shared" ref="BD205:BD236" si="505">+IF(AS205&gt;AS$2,AS$2,IF(AS205&lt;AS$1,AS$1,AS205))</f>
        <v>-1.0563822778298761</v>
      </c>
      <c r="BE205" s="36">
        <f t="shared" ref="BE205:BE268" si="506">+IF(AT205&gt;AT$2,AT$2,IF(AT205&lt;AT$1,AT$1,AT205))</f>
        <v>0.67924688061775895</v>
      </c>
      <c r="BF205" s="36">
        <f t="shared" ref="BF205:BF268" si="507">+IF(AU205&gt;AU$2,AU$2,IF(AU205&lt;AU$1,AU$1,AU205))</f>
        <v>-1.0433239294346139</v>
      </c>
      <c r="BG205" s="36"/>
      <c r="BH205" s="41">
        <f t="shared" ref="BH205:BH268" si="508">+MEDIAN(AW205:BF205)</f>
        <v>-0.97505215867222006</v>
      </c>
      <c r="BI205" s="41">
        <f t="shared" ref="BI205:BI268" si="509">+ABS(BH205)</f>
        <v>0.97505215867222006</v>
      </c>
      <c r="BJ205" s="41">
        <f>IF(COUNT(BI$76:BI204)&lt;60,"",MEDIAN(BI$76:BI204))</f>
        <v>0.35584543503437216</v>
      </c>
      <c r="BK205" s="41">
        <f t="shared" ref="BK205:BK268" si="510">IF(BH205="","",IF(BJ205="",0,IF(BI205&gt;=BJ205,BH205,0)))</f>
        <v>-0.97505215867222006</v>
      </c>
      <c r="BL205" s="41">
        <f t="shared" ref="BL205:BL268" si="511">IF(BK205="","",MEDIAN(-1,BK205,1))</f>
        <v>-0.97505215867222006</v>
      </c>
      <c r="BM205" s="41">
        <f t="shared" si="365"/>
        <v>-0.60560498873308966</v>
      </c>
      <c r="BN205" s="41">
        <f t="shared" si="484"/>
        <v>-1</v>
      </c>
      <c r="BO205" s="32">
        <f>+_xlfn.XLOOKUP(B205,Indice!B:B,Indice!AI:AI,"NOOOOOO",-1)</f>
        <v>0.35147896524463546</v>
      </c>
      <c r="BP205" s="32">
        <f t="shared" ref="BP205:BP268" si="512">IF(BO205="","",LN(BO205))</f>
        <v>-1.0456054123538336</v>
      </c>
      <c r="BQ205" s="57">
        <f t="shared" si="342"/>
        <v>4.6576187576767847E-3</v>
      </c>
      <c r="BR205" s="56">
        <f t="shared" si="485"/>
        <v>-4.6576187576767847E-3</v>
      </c>
      <c r="BS205" s="59">
        <f t="shared" si="488"/>
        <v>4.6576187576767847E-3</v>
      </c>
      <c r="BT205" s="32">
        <f t="shared" si="489"/>
        <v>147.12021613118421</v>
      </c>
      <c r="BU205" s="32">
        <f t="shared" si="490"/>
        <v>58.634988259122544</v>
      </c>
      <c r="BW205" s="62"/>
      <c r="BX205" s="59"/>
    </row>
    <row r="206" spans="1:76">
      <c r="A206" s="32">
        <f t="shared" si="473"/>
        <v>2020</v>
      </c>
      <c r="B206" s="42">
        <v>44165</v>
      </c>
      <c r="C206" s="38">
        <v>4500</v>
      </c>
      <c r="D206" s="35">
        <f t="shared" si="348"/>
        <v>-23.638214831155612</v>
      </c>
      <c r="E206" s="38">
        <v>4115</v>
      </c>
      <c r="F206" s="35">
        <v>376</v>
      </c>
      <c r="G206" s="39">
        <f t="shared" si="343"/>
        <v>0.26141755319148935</v>
      </c>
      <c r="H206" s="32">
        <v>-4.0999999999999996</v>
      </c>
      <c r="I206" s="32">
        <v>-17.5</v>
      </c>
      <c r="J206" s="52">
        <v>34.299999999999997</v>
      </c>
      <c r="K206" s="32">
        <v>473.99599999999998</v>
      </c>
      <c r="L206" s="32">
        <f t="shared" si="495"/>
        <v>-7.8054795906061898</v>
      </c>
      <c r="M206" s="32">
        <v>121.801</v>
      </c>
      <c r="N206" s="32">
        <f t="shared" ref="N206" si="513">(M206/M194-1)*100</f>
        <v>-1.9678701930041953</v>
      </c>
      <c r="O206" s="32">
        <v>488042</v>
      </c>
      <c r="P206" s="32">
        <f t="shared" ref="P206" si="514">(O206/O194-1)*100</f>
        <v>9.1582121065721935</v>
      </c>
      <c r="Q206" s="32">
        <f>+'crack spread y Brent_WTI'!D410*100</f>
        <v>-43.780385039216952</v>
      </c>
      <c r="R206" s="32">
        <v>-10.199999999999999</v>
      </c>
      <c r="S206" s="32">
        <f t="shared" ref="S206:S269" si="515">+AVERAGE(R147:R206)</f>
        <v>-2.3250000000000002</v>
      </c>
      <c r="T206" s="32">
        <v>2.8820000000000001</v>
      </c>
      <c r="U206" s="32">
        <f t="shared" si="383"/>
        <v>26.348092941692247</v>
      </c>
      <c r="V206" s="32">
        <v>47.59</v>
      </c>
      <c r="W206" s="32">
        <f t="shared" si="383"/>
        <v>-23.770623097869603</v>
      </c>
      <c r="X206" s="43">
        <v>52.45</v>
      </c>
      <c r="Z206" s="36">
        <f t="shared" si="402"/>
        <v>-18.342992301542658</v>
      </c>
      <c r="AA206" s="36">
        <f t="shared" si="403"/>
        <v>-3.375</v>
      </c>
      <c r="AB206" s="36">
        <f t="shared" si="404"/>
        <v>-16.274999999999999</v>
      </c>
      <c r="AC206" s="36">
        <f t="shared" si="450"/>
        <v>4.7851851851851848</v>
      </c>
      <c r="AD206" s="36">
        <f t="shared" si="405"/>
        <v>-8.1763751055386464</v>
      </c>
      <c r="AE206" s="35">
        <f>+AVERAGE(N204:N206)*AVERAGE($G$15:G206)</f>
        <v>-1.771205365993511</v>
      </c>
      <c r="AF206" s="35">
        <f t="shared" si="406"/>
        <v>-12.018280028870004</v>
      </c>
      <c r="AG206" s="35">
        <f t="shared" si="407"/>
        <v>-46.137712371701674</v>
      </c>
      <c r="AH206" s="35">
        <f t="shared" si="410"/>
        <v>20.728747209651598</v>
      </c>
      <c r="AI206" s="35">
        <f t="shared" si="411"/>
        <v>-31.400522464500792</v>
      </c>
      <c r="AJ206" s="35"/>
      <c r="AL206" s="55">
        <f>(Z206- AVERAGE(Z$41:Z206))/_xlfn.STDEV.S(Z$41:Z206)</f>
        <v>-1.1459115865640961</v>
      </c>
      <c r="AM206" s="55">
        <f>(AA206- AVERAGE(AA$41:AA206))/_xlfn.STDEV.S(AA$41:AA206)</f>
        <v>-0.20765331114597005</v>
      </c>
      <c r="AN206" s="55">
        <f>(AB206- AVERAGE(AB$41:AB206))/_xlfn.STDEV.S(AB$41:AB206)</f>
        <v>-2.8912555657811638</v>
      </c>
      <c r="AO206" s="55">
        <f>(AC206- AVERAGE(AC$41:AC206))/_xlfn.STDEV.S(AC$41:AC206)</f>
        <v>7.6345123208895582E-2</v>
      </c>
      <c r="AP206" s="55">
        <f>(AD206- AVERAGE(AD$41:AD206))/_xlfn.STDEV.S(AD$41:AD206)</f>
        <v>-1.3893300216022848</v>
      </c>
      <c r="AQ206" s="55">
        <f>(AE206- AVERAGE(AE$41:AE206))/_xlfn.STDEV.S(AE$41:AE206)</f>
        <v>-0.30746384895712292</v>
      </c>
      <c r="AR206" s="36">
        <f>(AF206- AVERAGE(AF$41:AF206))/_xlfn.STDEV.S(AF$41:AF206)</f>
        <v>-0.80787565242047488</v>
      </c>
      <c r="AS206" s="36">
        <f>(AG206- AVERAGE(AG$41:AG206))/_xlfn.STDEV.S(AG$41:AG206)</f>
        <v>-1.0977322433146715</v>
      </c>
      <c r="AT206" s="36">
        <f>(AH206- AVERAGE(AH$41:AH206))/_xlfn.STDEV.S(AH$41:AH206)</f>
        <v>0.80176729391444224</v>
      </c>
      <c r="AU206" s="36">
        <f>(AI206- AVERAGE(AI$41:AI206))/_xlfn.STDEV.S(AI$41:AI206)</f>
        <v>-1.0240756503396671</v>
      </c>
      <c r="AV206" s="36"/>
      <c r="AW206" s="36">
        <f t="shared" si="498"/>
        <v>-1.1459115865640961</v>
      </c>
      <c r="AX206" s="36">
        <f t="shared" si="499"/>
        <v>-0.20765331114597005</v>
      </c>
      <c r="AY206" s="36">
        <f t="shared" si="500"/>
        <v>-1.7743431827334735</v>
      </c>
      <c r="AZ206" s="36">
        <f t="shared" si="501"/>
        <v>7.6345123208895582E-2</v>
      </c>
      <c r="BA206" s="36">
        <f t="shared" si="502"/>
        <v>-1.3893300216022848</v>
      </c>
      <c r="BB206" s="36">
        <f t="shared" si="503"/>
        <v>-0.30746384895712292</v>
      </c>
      <c r="BC206" s="36">
        <f t="shared" si="504"/>
        <v>-0.80787565242047488</v>
      </c>
      <c r="BD206" s="36">
        <f t="shared" si="505"/>
        <v>-1.0977322433146715</v>
      </c>
      <c r="BE206" s="36">
        <f t="shared" si="506"/>
        <v>0.80176729391444224</v>
      </c>
      <c r="BF206" s="36">
        <f t="shared" si="507"/>
        <v>-1.0240756503396671</v>
      </c>
      <c r="BG206" s="36"/>
      <c r="BH206" s="41">
        <f t="shared" si="508"/>
        <v>-0.91597565138007098</v>
      </c>
      <c r="BI206" s="41">
        <f t="shared" si="509"/>
        <v>0.91597565138007098</v>
      </c>
      <c r="BJ206" s="41">
        <f>IF(COUNT(BI$76:BI205)&lt;60,"",MEDIAN(BI$76:BI205))</f>
        <v>0.35749878405611302</v>
      </c>
      <c r="BK206" s="41">
        <f t="shared" si="510"/>
        <v>-0.91597565138007098</v>
      </c>
      <c r="BL206" s="41">
        <f t="shared" si="511"/>
        <v>-0.91597565138007098</v>
      </c>
      <c r="BM206" s="41">
        <f t="shared" si="365"/>
        <v>-0.68193629301476222</v>
      </c>
      <c r="BN206" s="41">
        <f t="shared" si="484"/>
        <v>-1</v>
      </c>
      <c r="BO206" s="32">
        <f>+_xlfn.XLOOKUP(B206,Indice!B:B,Indice!AI:AI,"NOOOOOO",-1)</f>
        <v>0.3813221852407957</v>
      </c>
      <c r="BP206" s="32">
        <f t="shared" si="512"/>
        <v>-0.96411063064624303</v>
      </c>
      <c r="BQ206" s="57">
        <f t="shared" ref="BQ206:BQ269" si="516">+BP206-BP205</f>
        <v>8.1494781707590613E-2</v>
      </c>
      <c r="BR206" s="56">
        <f t="shared" si="485"/>
        <v>-8.1494781707590613E-2</v>
      </c>
      <c r="BS206" s="59">
        <f t="shared" si="488"/>
        <v>8.1494781707590613E-2</v>
      </c>
      <c r="BT206" s="32">
        <f t="shared" si="489"/>
        <v>135.1306862327998</v>
      </c>
      <c r="BU206" s="32">
        <f t="shared" si="490"/>
        <v>63.413433827726877</v>
      </c>
      <c r="BW206" s="62"/>
      <c r="BX206" s="59"/>
    </row>
    <row r="207" spans="1:76">
      <c r="A207" s="32">
        <f t="shared" si="473"/>
        <v>2020</v>
      </c>
      <c r="B207" s="42">
        <v>44196</v>
      </c>
      <c r="C207" s="38">
        <v>3544</v>
      </c>
      <c r="D207" s="35">
        <f t="shared" si="348"/>
        <v>-34.05284704131001</v>
      </c>
      <c r="E207" s="38">
        <v>3908</v>
      </c>
      <c r="F207" s="35">
        <v>403.84</v>
      </c>
      <c r="G207" s="39">
        <f t="shared" ref="G207:G270" si="517">+(SUM(C196:C207)+SUM(E196:E207))/(F207*1000)</f>
        <v>0.24078347860538826</v>
      </c>
      <c r="H207" s="32">
        <v>-1.4</v>
      </c>
      <c r="I207" s="32">
        <v>-18.399999999999999</v>
      </c>
      <c r="J207" s="52">
        <v>34.200000000000003</v>
      </c>
      <c r="K207" s="32">
        <v>479.77600000000001</v>
      </c>
      <c r="L207" s="32">
        <f t="shared" si="495"/>
        <v>-7.2159724921628694</v>
      </c>
      <c r="M207" s="32">
        <v>124.515</v>
      </c>
      <c r="N207" s="32">
        <f t="shared" ref="N207" si="518">(M207/M195-1)*100</f>
        <v>0.90438334184230751</v>
      </c>
      <c r="O207" s="32">
        <v>493469</v>
      </c>
      <c r="P207" s="32">
        <f t="shared" ref="P207" si="519">(O207/O195-1)*100</f>
        <v>14.787995236057094</v>
      </c>
      <c r="Q207" s="32">
        <f>+'crack spread y Brent_WTI'!D411*100</f>
        <v>-19.071954210956665</v>
      </c>
      <c r="R207" s="32">
        <v>-4.3</v>
      </c>
      <c r="S207" s="32">
        <f t="shared" si="515"/>
        <v>-2.438333333333333</v>
      </c>
      <c r="T207" s="32">
        <v>2.5390000000000001</v>
      </c>
      <c r="U207" s="32">
        <f t="shared" si="383"/>
        <v>15.989036089538612</v>
      </c>
      <c r="V207" s="32">
        <v>51.8</v>
      </c>
      <c r="W207" s="32">
        <f t="shared" si="383"/>
        <v>-21.515151515151519</v>
      </c>
      <c r="X207" s="43">
        <v>49.8</v>
      </c>
      <c r="Z207" s="36">
        <f t="shared" si="402"/>
        <v>-23.669249355688578</v>
      </c>
      <c r="AA207" s="36">
        <f t="shared" si="403"/>
        <v>-1.8283333333333336</v>
      </c>
      <c r="AB207" s="36">
        <f t="shared" si="404"/>
        <v>-16.061666666666667</v>
      </c>
      <c r="AC207" s="36">
        <f t="shared" si="450"/>
        <v>4.2600000000000016</v>
      </c>
      <c r="AD207" s="36">
        <f t="shared" si="405"/>
        <v>-7.5873688703231004</v>
      </c>
      <c r="AE207" s="35">
        <f>+AVERAGE(N205:N207)*AVERAGE($G$15:G207)</f>
        <v>-1.0199834398465362</v>
      </c>
      <c r="AF207" s="35">
        <f t="shared" si="406"/>
        <v>-11.443820543503856</v>
      </c>
      <c r="AG207" s="35">
        <f t="shared" si="407"/>
        <v>-37.647379366916105</v>
      </c>
      <c r="AH207" s="35">
        <f t="shared" si="410"/>
        <v>23.240114032058599</v>
      </c>
      <c r="AI207" s="35">
        <f t="shared" si="411"/>
        <v>-27.696951712558871</v>
      </c>
      <c r="AJ207" s="35"/>
      <c r="AL207" s="55">
        <f>(Z207- AVERAGE(Z$41:Z207))/_xlfn.STDEV.S(Z$41:Z207)</f>
        <v>-1.4630142286830228</v>
      </c>
      <c r="AM207" s="55">
        <f>(AA207- AVERAGE(AA$41:AA207))/_xlfn.STDEV.S(AA$41:AA207)</f>
        <v>8.9014209042417497E-2</v>
      </c>
      <c r="AN207" s="55">
        <f>(AB207- AVERAGE(AB$41:AB207))/_xlfn.STDEV.S(AB$41:AB207)</f>
        <v>-2.7745920060012152</v>
      </c>
      <c r="AO207" s="55">
        <f>(AC207- AVERAGE(AC$41:AC207))/_xlfn.STDEV.S(AC$41:AC207)</f>
        <v>4.0051319810969446E-2</v>
      </c>
      <c r="AP207" s="55">
        <f>(AD207- AVERAGE(AD$41:AD207))/_xlfn.STDEV.S(AD$41:AD207)</f>
        <v>-1.2465052356874307</v>
      </c>
      <c r="AQ207" s="55">
        <f>(AE207- AVERAGE(AE$41:AE207))/_xlfn.STDEV.S(AE$41:AE207)</f>
        <v>-0.11906626433368633</v>
      </c>
      <c r="AR207" s="36">
        <f>(AF207- AVERAGE(AF$41:AF207))/_xlfn.STDEV.S(AF$41:AF207)</f>
        <v>-0.74922513896153142</v>
      </c>
      <c r="AS207" s="36">
        <f>(AG207- AVERAGE(AG$41:AG207))/_xlfn.STDEV.S(AG$41:AG207)</f>
        <v>-0.93288668300460786</v>
      </c>
      <c r="AT207" s="36">
        <f>(AH207- AVERAGE(AH$41:AH207))/_xlfn.STDEV.S(AH$41:AH207)</f>
        <v>0.88185841982515378</v>
      </c>
      <c r="AU207" s="36">
        <f>(AI207- AVERAGE(AI$41:AI207))/_xlfn.STDEV.S(AI$41:AI207)</f>
        <v>-0.90907502388519046</v>
      </c>
      <c r="AV207" s="36"/>
      <c r="AW207" s="36">
        <f t="shared" si="498"/>
        <v>-1.4630142286830228</v>
      </c>
      <c r="AX207" s="36">
        <f t="shared" si="499"/>
        <v>8.9014209042417497E-2</v>
      </c>
      <c r="AY207" s="36">
        <f t="shared" si="500"/>
        <v>-1.7743431827334735</v>
      </c>
      <c r="AZ207" s="36">
        <f t="shared" si="501"/>
        <v>4.0051319810969446E-2</v>
      </c>
      <c r="BA207" s="36">
        <f t="shared" si="502"/>
        <v>-1.2465052356874307</v>
      </c>
      <c r="BB207" s="36">
        <f t="shared" si="503"/>
        <v>-0.11906626433368633</v>
      </c>
      <c r="BC207" s="36">
        <f t="shared" si="504"/>
        <v>-0.74922513896153142</v>
      </c>
      <c r="BD207" s="36">
        <f t="shared" si="505"/>
        <v>-0.93288668300460786</v>
      </c>
      <c r="BE207" s="36">
        <f t="shared" si="506"/>
        <v>0.88185841982515378</v>
      </c>
      <c r="BF207" s="36">
        <f t="shared" si="507"/>
        <v>-0.90907502388519046</v>
      </c>
      <c r="BG207" s="36"/>
      <c r="BH207" s="41">
        <f t="shared" si="508"/>
        <v>-0.829150081423361</v>
      </c>
      <c r="BI207" s="41">
        <f t="shared" si="509"/>
        <v>0.829150081423361</v>
      </c>
      <c r="BJ207" s="41">
        <f>IF(COUNT(BI$76:BI206)&lt;60,"",MEDIAN(BI$76:BI206))</f>
        <v>0.35915213307785382</v>
      </c>
      <c r="BK207" s="41">
        <f t="shared" si="510"/>
        <v>-0.829150081423361</v>
      </c>
      <c r="BL207" s="41">
        <f t="shared" si="511"/>
        <v>-0.829150081423361</v>
      </c>
      <c r="BM207" s="41">
        <f t="shared" si="365"/>
        <v>-0.75103213313337569</v>
      </c>
      <c r="BN207" s="41">
        <f t="shared" si="484"/>
        <v>-1</v>
      </c>
      <c r="BO207" s="32">
        <f>+_xlfn.XLOOKUP(B207,Indice!B:B,Indice!AI:AI,"NOOOOOO",-1)</f>
        <v>0.3755511318999859</v>
      </c>
      <c r="BP207" s="32">
        <f t="shared" si="512"/>
        <v>-0.97936064687519908</v>
      </c>
      <c r="BQ207" s="57">
        <f t="shared" si="516"/>
        <v>-1.5250016228956054E-2</v>
      </c>
      <c r="BR207" s="56">
        <f t="shared" si="485"/>
        <v>1.5250016228956054E-2</v>
      </c>
      <c r="BS207" s="59">
        <f t="shared" si="488"/>
        <v>-1.5250016228956054E-2</v>
      </c>
      <c r="BT207" s="32">
        <f t="shared" si="489"/>
        <v>137.19143139087996</v>
      </c>
      <c r="BU207" s="32">
        <f t="shared" si="490"/>
        <v>62.44637793272021</v>
      </c>
      <c r="BW207" s="62"/>
      <c r="BX207" s="59"/>
    </row>
    <row r="208" spans="1:76">
      <c r="A208" s="32">
        <f t="shared" si="473"/>
        <v>2021</v>
      </c>
      <c r="B208" s="42">
        <v>44227</v>
      </c>
      <c r="C208" s="38">
        <v>4912</v>
      </c>
      <c r="D208" s="35">
        <f t="shared" si="348"/>
        <v>7.2723302031011183</v>
      </c>
      <c r="E208" s="38">
        <v>3844</v>
      </c>
      <c r="F208" s="35">
        <v>403.84</v>
      </c>
      <c r="G208" s="39">
        <f t="shared" si="517"/>
        <v>0.24237321711568938</v>
      </c>
      <c r="H208" s="32">
        <v>-1.8</v>
      </c>
      <c r="I208" s="32">
        <v>-13.6</v>
      </c>
      <c r="J208" s="52">
        <v>38.4</v>
      </c>
      <c r="K208" s="32">
        <v>487.39</v>
      </c>
      <c r="L208" s="32">
        <f t="shared" si="495"/>
        <v>-5.044955531527318</v>
      </c>
      <c r="M208" s="32">
        <v>122.98099999999999</v>
      </c>
      <c r="N208" s="32">
        <f t="shared" ref="N208" si="520">(M208/M196-1)*100</f>
        <v>2.9888118447057188</v>
      </c>
      <c r="O208" s="32">
        <v>475659</v>
      </c>
      <c r="P208" s="32">
        <f t="shared" ref="P208" si="521">(O208/O196-1)*100</f>
        <v>9.3446342489465817</v>
      </c>
      <c r="Q208" s="32">
        <f>+'crack spread y Brent_WTI'!D412*100</f>
        <v>4.1505718397333968</v>
      </c>
      <c r="R208" s="32">
        <v>-4.3</v>
      </c>
      <c r="S208" s="32">
        <f t="shared" si="515"/>
        <v>-2.5516666666666667</v>
      </c>
      <c r="T208" s="32">
        <v>2.5640000000000001</v>
      </c>
      <c r="U208" s="32">
        <f t="shared" si="383"/>
        <v>39.272134709397079</v>
      </c>
      <c r="V208" s="32">
        <v>55.88</v>
      </c>
      <c r="W208" s="32">
        <f t="shared" si="383"/>
        <v>-3.9202200825309341</v>
      </c>
      <c r="X208" s="43">
        <v>49.35</v>
      </c>
      <c r="Z208" s="36">
        <f t="shared" si="402"/>
        <v>-14.254577223121501</v>
      </c>
      <c r="AA208" s="36">
        <f t="shared" si="403"/>
        <v>0.11833333333333362</v>
      </c>
      <c r="AB208" s="36">
        <f t="shared" si="404"/>
        <v>-13.948333333333334</v>
      </c>
      <c r="AC208" s="36">
        <f t="shared" si="450"/>
        <v>4.8556547619047628</v>
      </c>
      <c r="AD208" s="36">
        <f t="shared" si="405"/>
        <v>-6.6888025380987921</v>
      </c>
      <c r="AE208" s="35">
        <f>+AVERAGE(N206:N208)*AVERAGE($G$15:G208)</f>
        <v>0.17278022779957472</v>
      </c>
      <c r="AF208" s="35">
        <f t="shared" si="406"/>
        <v>-11.096947197191957</v>
      </c>
      <c r="AG208" s="35">
        <f t="shared" si="407"/>
        <v>-19.567255803480073</v>
      </c>
      <c r="AH208" s="35">
        <f t="shared" si="410"/>
        <v>27.203087913542646</v>
      </c>
      <c r="AI208" s="35">
        <f t="shared" si="411"/>
        <v>-16.401998231850683</v>
      </c>
      <c r="AJ208" s="35"/>
      <c r="AL208" s="55">
        <f>(Z208- AVERAGE(Z$41:Z208))/_xlfn.STDEV.S(Z$41:Z208)</f>
        <v>-0.87520214980246314</v>
      </c>
      <c r="AM208" s="55">
        <f>(AA208- AVERAGE(AA$41:AA208))/_xlfn.STDEV.S(AA$41:AA208)</f>
        <v>0.46219350550859034</v>
      </c>
      <c r="AN208" s="55">
        <f>(AB208- AVERAGE(AB$41:AB208))/_xlfn.STDEV.S(AB$41:AB208)</f>
        <v>-2.3298776589605095</v>
      </c>
      <c r="AO208" s="55">
        <f>(AC208- AVERAGE(AC$41:AC208))/_xlfn.STDEV.S(AC$41:AC208)</f>
        <v>8.0960784162706009E-2</v>
      </c>
      <c r="AP208" s="55">
        <f>(AD208- AVERAGE(AD$41:AD208))/_xlfn.STDEV.S(AD$41:AD208)</f>
        <v>-1.0372229218260214</v>
      </c>
      <c r="AQ208" s="55">
        <f>(AE208- AVERAGE(AE$41:AE208))/_xlfn.STDEV.S(AE$41:AE208)</f>
        <v>0.17983003986504084</v>
      </c>
      <c r="AR208" s="36">
        <f>(AF208- AVERAGE(AF$41:AF208))/_xlfn.STDEV.S(AF$41:AF208)</f>
        <v>-0.71267896600691649</v>
      </c>
      <c r="AS208" s="36">
        <f>(AG208- AVERAGE(AG$41:AG208))/_xlfn.STDEV.S(AG$41:AG208)</f>
        <v>-0.5905565346718824</v>
      </c>
      <c r="AT208" s="36">
        <f>(AH208- AVERAGE(AH$41:AH208))/_xlfn.STDEV.S(AH$41:AH208)</f>
        <v>1.0096682498112359</v>
      </c>
      <c r="AU208" s="36">
        <f>(AI208- AVERAGE(AI$41:AI208))/_xlfn.STDEV.S(AI$41:AI208)</f>
        <v>-0.57119726816993677</v>
      </c>
      <c r="AV208" s="36"/>
      <c r="AW208" s="36">
        <f t="shared" si="498"/>
        <v>-0.87520214980246314</v>
      </c>
      <c r="AX208" s="36">
        <f t="shared" si="499"/>
        <v>0.46219350550859034</v>
      </c>
      <c r="AY208" s="36">
        <f t="shared" si="500"/>
        <v>-1.7743431827334735</v>
      </c>
      <c r="AZ208" s="36">
        <f t="shared" si="501"/>
        <v>8.0960784162706009E-2</v>
      </c>
      <c r="BA208" s="36">
        <f t="shared" si="502"/>
        <v>-1.0372229218260214</v>
      </c>
      <c r="BB208" s="36">
        <f t="shared" si="503"/>
        <v>0.17983003986504084</v>
      </c>
      <c r="BC208" s="36">
        <f t="shared" si="504"/>
        <v>-0.71267896600691649</v>
      </c>
      <c r="BD208" s="36">
        <f t="shared" si="505"/>
        <v>-0.5905565346718824</v>
      </c>
      <c r="BE208" s="36">
        <f t="shared" si="506"/>
        <v>1.0096682498112359</v>
      </c>
      <c r="BF208" s="36">
        <f t="shared" si="507"/>
        <v>-0.57119726816993677</v>
      </c>
      <c r="BG208" s="36"/>
      <c r="BH208" s="41">
        <f t="shared" si="508"/>
        <v>-0.58087690142090964</v>
      </c>
      <c r="BI208" s="41">
        <f t="shared" si="509"/>
        <v>0.58087690142090964</v>
      </c>
      <c r="BJ208" s="41">
        <f>IF(COUNT(BI$76:BI207)&lt;60,"",MEDIAN(BI$76:BI207))</f>
        <v>0.3596691900791868</v>
      </c>
      <c r="BK208" s="41">
        <f t="shared" si="510"/>
        <v>-0.58087690142090964</v>
      </c>
      <c r="BL208" s="41">
        <f t="shared" si="511"/>
        <v>-0.58087690142090964</v>
      </c>
      <c r="BM208" s="41">
        <f t="shared" si="365"/>
        <v>-0.79943854158511807</v>
      </c>
      <c r="BN208" s="41">
        <f t="shared" si="484"/>
        <v>-1</v>
      </c>
      <c r="BO208" s="32">
        <f>+_xlfn.XLOOKUP(B208,Indice!B:B,Indice!AI:AI,"NOOOOOO",-1)</f>
        <v>0.35773375059533713</v>
      </c>
      <c r="BP208" s="32">
        <f t="shared" si="512"/>
        <v>-1.0279662826943039</v>
      </c>
      <c r="BQ208" s="57">
        <f t="shared" si="516"/>
        <v>-4.860563581910482E-2</v>
      </c>
      <c r="BR208" s="56">
        <f t="shared" si="485"/>
        <v>4.860563581910482E-2</v>
      </c>
      <c r="BS208" s="59">
        <f t="shared" si="488"/>
        <v>-4.860563581910482E-2</v>
      </c>
      <c r="BT208" s="32">
        <f t="shared" si="489"/>
        <v>143.85970814256675</v>
      </c>
      <c r="BU208" s="32">
        <f t="shared" si="490"/>
        <v>59.41113202870023</v>
      </c>
      <c r="BW208" s="62"/>
      <c r="BX208" s="59"/>
    </row>
    <row r="209" spans="1:76">
      <c r="A209" s="32">
        <f t="shared" si="473"/>
        <v>2021</v>
      </c>
      <c r="B209" s="42">
        <v>44255</v>
      </c>
      <c r="C209" s="38">
        <v>4775</v>
      </c>
      <c r="D209" s="35">
        <f t="shared" ref="D209:D272" si="522">+(C209/C197-1)*100</f>
        <v>9.0680676107811831</v>
      </c>
      <c r="E209" s="38">
        <v>3713</v>
      </c>
      <c r="F209" s="35">
        <v>403.84</v>
      </c>
      <c r="G209" s="39">
        <f t="shared" si="517"/>
        <v>0.24464887083993661</v>
      </c>
      <c r="H209" s="32">
        <v>-2.1</v>
      </c>
      <c r="I209" s="32">
        <v>-13.5</v>
      </c>
      <c r="J209" s="52">
        <v>42.7</v>
      </c>
      <c r="K209" s="32">
        <v>492.66</v>
      </c>
      <c r="L209" s="32">
        <f t="shared" si="495"/>
        <v>-4.5720794012365733</v>
      </c>
      <c r="M209" s="32">
        <v>122.15</v>
      </c>
      <c r="N209" s="32">
        <f t="shared" ref="N209" si="523">(M209/M197-1)*100</f>
        <v>2.7005666818006091</v>
      </c>
      <c r="O209" s="32">
        <v>484605</v>
      </c>
      <c r="P209" s="32">
        <f t="shared" ref="P209" si="524">(O209/O197-1)*100</f>
        <v>9.1160252094596217</v>
      </c>
      <c r="Q209" s="32">
        <f>+'crack spread y Brent_WTI'!D413*100</f>
        <v>9.7553856033627095</v>
      </c>
      <c r="R209" s="32">
        <v>-4.3</v>
      </c>
      <c r="S209" s="32">
        <f t="shared" si="515"/>
        <v>-2.665</v>
      </c>
      <c r="T209" s="32">
        <v>2.7709999999999999</v>
      </c>
      <c r="U209" s="32">
        <f t="shared" si="383"/>
        <v>64.548693586698349</v>
      </c>
      <c r="V209" s="32">
        <v>66.13</v>
      </c>
      <c r="W209" s="32">
        <f t="shared" si="383"/>
        <v>30.898653998416449</v>
      </c>
      <c r="X209" s="43">
        <v>44.95</v>
      </c>
      <c r="Z209" s="36">
        <f t="shared" si="402"/>
        <v>-3.2391497424759015</v>
      </c>
      <c r="AA209" s="36">
        <f t="shared" si="403"/>
        <v>0.89833333333333321</v>
      </c>
      <c r="AB209" s="36">
        <f t="shared" si="404"/>
        <v>-12.501666666666665</v>
      </c>
      <c r="AC209" s="36">
        <f t="shared" si="450"/>
        <v>7.4070175438596451</v>
      </c>
      <c r="AD209" s="36">
        <f t="shared" si="405"/>
        <v>-5.6110024749755878</v>
      </c>
      <c r="AE209" s="35">
        <f>+AVERAGE(N207:N209)*AVERAGE($G$15:G209)</f>
        <v>0.59145256436517701</v>
      </c>
      <c r="AF209" s="35">
        <f t="shared" si="406"/>
        <v>-11.082884898154433</v>
      </c>
      <c r="AG209" s="35">
        <f t="shared" si="407"/>
        <v>-1.7219989226201864</v>
      </c>
      <c r="AH209" s="35">
        <f t="shared" si="410"/>
        <v>39.936621461878012</v>
      </c>
      <c r="AI209" s="35">
        <f t="shared" si="411"/>
        <v>1.8210941335779982</v>
      </c>
      <c r="AJ209" s="35"/>
      <c r="AL209" s="55">
        <f>(Z209- AVERAGE(Z$41:Z209))/_xlfn.STDEV.S(Z$41:Z209)</f>
        <v>-0.19180718653261825</v>
      </c>
      <c r="AM209" s="55">
        <f>(AA209- AVERAGE(AA$41:AA209))/_xlfn.STDEV.S(AA$41:AA209)</f>
        <v>0.6102592392013132</v>
      </c>
      <c r="AN209" s="55">
        <f>(AB209- AVERAGE(AB$41:AB209))/_xlfn.STDEV.S(AB$41:AB209)</f>
        <v>-2.0291405503488513</v>
      </c>
      <c r="AO209" s="55">
        <f>(AC209- AVERAGE(AC$41:AC209))/_xlfn.STDEV.S(AC$41:AC209)</f>
        <v>0.25694194261875231</v>
      </c>
      <c r="AP209" s="55">
        <f>(AD209- AVERAGE(AD$41:AD209))/_xlfn.STDEV.S(AD$41:AD209)</f>
        <v>-0.79019618773107703</v>
      </c>
      <c r="AQ209" s="55">
        <f>(AE209- AVERAGE(AE$41:AE209))/_xlfn.STDEV.S(AE$41:AE209)</f>
        <v>0.28433632817718285</v>
      </c>
      <c r="AR209" s="36">
        <f>(AF209- AVERAGE(AF$41:AF209))/_xlfn.STDEV.S(AF$41:AF209)</f>
        <v>-0.70816493937755964</v>
      </c>
      <c r="AS209" s="36">
        <f>(AG209- AVERAGE(AG$41:AG209))/_xlfn.STDEV.S(AG$41:AG209)</f>
        <v>-0.25356708012210194</v>
      </c>
      <c r="AT209" s="36">
        <f>(AH209- AVERAGE(AH$41:AH209))/_xlfn.STDEV.S(AH$41:AH209)</f>
        <v>1.4269608883055669</v>
      </c>
      <c r="AU209" s="36">
        <f>(AI209- AVERAGE(AI$41:AI209))/_xlfn.STDEV.S(AI$41:AI209)</f>
        <v>-2.8540049472367584E-2</v>
      </c>
      <c r="AV209" s="36"/>
      <c r="AW209" s="36">
        <f t="shared" si="498"/>
        <v>-0.19180718653261825</v>
      </c>
      <c r="AX209" s="36">
        <f t="shared" si="499"/>
        <v>0.6102592392013132</v>
      </c>
      <c r="AY209" s="36">
        <f t="shared" si="500"/>
        <v>-1.7743431827334735</v>
      </c>
      <c r="AZ209" s="36">
        <f t="shared" si="501"/>
        <v>0.25694194261875231</v>
      </c>
      <c r="BA209" s="36">
        <f t="shared" si="502"/>
        <v>-0.79019618773107703</v>
      </c>
      <c r="BB209" s="36">
        <f t="shared" si="503"/>
        <v>0.28433632817718285</v>
      </c>
      <c r="BC209" s="36">
        <f t="shared" si="504"/>
        <v>-0.70816493937755964</v>
      </c>
      <c r="BD209" s="36">
        <f t="shared" si="505"/>
        <v>-0.25356708012210194</v>
      </c>
      <c r="BE209" s="36">
        <f t="shared" si="506"/>
        <v>1.4269608883055669</v>
      </c>
      <c r="BF209" s="36">
        <f t="shared" si="507"/>
        <v>-2.8540049472367584E-2</v>
      </c>
      <c r="BG209" s="36"/>
      <c r="BH209" s="41">
        <f t="shared" si="508"/>
        <v>-0.11017361800249291</v>
      </c>
      <c r="BI209" s="41">
        <f t="shared" si="509"/>
        <v>0.11017361800249291</v>
      </c>
      <c r="BJ209" s="41">
        <f>IF(COUNT(BI$76:BI208)&lt;60,"",MEDIAN(BI$76:BI208))</f>
        <v>0.36018624708051977</v>
      </c>
      <c r="BK209" s="41">
        <f t="shared" si="510"/>
        <v>0</v>
      </c>
      <c r="BL209" s="41">
        <f t="shared" si="511"/>
        <v>0</v>
      </c>
      <c r="BM209" s="41">
        <f t="shared" si="365"/>
        <v>-0.79943854158511807</v>
      </c>
      <c r="BN209" s="41">
        <f t="shared" si="484"/>
        <v>-1</v>
      </c>
      <c r="BO209" s="32">
        <f>+_xlfn.XLOOKUP(B209,Indice!B:B,Indice!AI:AI,"NOOOOOO",-1)</f>
        <v>0.36364156740938935</v>
      </c>
      <c r="BP209" s="32">
        <f t="shared" si="512"/>
        <v>-1.0115866014050516</v>
      </c>
      <c r="BQ209" s="57">
        <f t="shared" si="516"/>
        <v>1.6379681289252268E-2</v>
      </c>
      <c r="BR209" s="56">
        <f t="shared" si="485"/>
        <v>-1.6379681289252268E-2</v>
      </c>
      <c r="BS209" s="59">
        <f t="shared" si="488"/>
        <v>1.6379681289252268E-2</v>
      </c>
      <c r="BT209" s="32">
        <f t="shared" si="489"/>
        <v>141.50333197282666</v>
      </c>
      <c r="BU209" s="32">
        <f t="shared" si="490"/>
        <v>60.384267436364027</v>
      </c>
      <c r="BW209" s="62"/>
      <c r="BX209" s="59"/>
    </row>
    <row r="210" spans="1:76">
      <c r="A210" s="32">
        <f t="shared" si="473"/>
        <v>2021</v>
      </c>
      <c r="B210" s="42">
        <v>44286</v>
      </c>
      <c r="C210" s="38">
        <v>5720</v>
      </c>
      <c r="D210" s="35">
        <f t="shared" si="522"/>
        <v>30.504220853296825</v>
      </c>
      <c r="E210" s="38">
        <v>5320</v>
      </c>
      <c r="F210" s="35">
        <v>415</v>
      </c>
      <c r="G210" s="39">
        <f t="shared" si="517"/>
        <v>0.24651084337349397</v>
      </c>
      <c r="H210" s="32">
        <v>13.8</v>
      </c>
      <c r="I210" s="32">
        <v>2.2999999999999998</v>
      </c>
      <c r="J210" s="52">
        <v>46.3</v>
      </c>
      <c r="K210" s="32">
        <v>497.404</v>
      </c>
      <c r="L210" s="32">
        <f t="shared" si="495"/>
        <v>-4.064774079567357</v>
      </c>
      <c r="M210" s="32">
        <v>117.788</v>
      </c>
      <c r="N210" s="32">
        <f t="shared" ref="N210" si="525">(M210/M198-1)*100</f>
        <v>4.7060287659786315</v>
      </c>
      <c r="O210" s="32">
        <v>501835</v>
      </c>
      <c r="P210" s="32">
        <f t="shared" ref="P210" si="526">(O210/O198-1)*100</f>
        <v>6.9570517889226746</v>
      </c>
      <c r="Q210" s="32">
        <f>+'crack spread y Brent_WTI'!D414*100</f>
        <v>111.67029098063578</v>
      </c>
      <c r="R210" s="32">
        <v>3.2</v>
      </c>
      <c r="S210" s="32">
        <f t="shared" si="515"/>
        <v>-2.623333333333334</v>
      </c>
      <c r="T210" s="32">
        <v>2.6080000000000001</v>
      </c>
      <c r="U210" s="32">
        <f t="shared" si="383"/>
        <v>59.024390243902445</v>
      </c>
      <c r="V210" s="32">
        <v>63.54</v>
      </c>
      <c r="W210" s="32">
        <f t="shared" si="383"/>
        <v>179.41952506596306</v>
      </c>
      <c r="X210" s="43">
        <v>43.1</v>
      </c>
      <c r="Z210" s="36">
        <f t="shared" si="402"/>
        <v>18.238206222393043</v>
      </c>
      <c r="AA210" s="36">
        <f t="shared" si="403"/>
        <v>5.9233333333333338</v>
      </c>
      <c r="AB210" s="36">
        <f t="shared" si="404"/>
        <v>-5.6433333333333335</v>
      </c>
      <c r="AC210" s="36">
        <f t="shared" si="450"/>
        <v>11.232183908045972</v>
      </c>
      <c r="AD210" s="36">
        <f t="shared" si="405"/>
        <v>-4.5606030041104164</v>
      </c>
      <c r="AE210" s="35">
        <f>+AVERAGE(N208:N210)*AVERAGE($G$15:G210)</f>
        <v>0.93205632211403011</v>
      </c>
      <c r="AF210" s="35">
        <f t="shared" si="406"/>
        <v>-8.4725704157762944</v>
      </c>
      <c r="AG210" s="35">
        <f t="shared" si="407"/>
        <v>41.858749474577301</v>
      </c>
      <c r="AH210" s="35">
        <f t="shared" si="410"/>
        <v>54.281739513332617</v>
      </c>
      <c r="AI210" s="35">
        <f t="shared" si="411"/>
        <v>68.799319660616192</v>
      </c>
      <c r="AJ210" s="35"/>
      <c r="AL210" s="55">
        <f>(Z210- AVERAGE(Z$41:Z210))/_xlfn.STDEV.S(Z$41:Z210)</f>
        <v>1.1355993013379055</v>
      </c>
      <c r="AM210" s="55">
        <f>(AA210- AVERAGE(AA$41:AA210))/_xlfn.STDEV.S(AA$41:AA210)</f>
        <v>1.5657925146960459</v>
      </c>
      <c r="AN210" s="55">
        <f>(AB210- AVERAGE(AB$41:AB210))/_xlfn.STDEV.S(AB$41:AB210)</f>
        <v>-0.76151071672847381</v>
      </c>
      <c r="AO210" s="55">
        <f>(AC210- AVERAGE(AC$41:AC210))/_xlfn.STDEV.S(AC$41:AC210)</f>
        <v>0.52078686435182109</v>
      </c>
      <c r="AP210" s="55">
        <f>(AD210- AVERAGE(AD$41:AD210))/_xlfn.STDEV.S(AD$41:AD210)</f>
        <v>-0.55079174966810984</v>
      </c>
      <c r="AQ210" s="55">
        <f>(AE210- AVERAGE(AE$41:AE210))/_xlfn.STDEV.S(AE$41:AE210)</f>
        <v>0.36909659885475921</v>
      </c>
      <c r="AR210" s="36">
        <f>(AF210- AVERAGE(AF$41:AF210))/_xlfn.STDEV.S(AF$41:AF210)</f>
        <v>-0.45497070499866382</v>
      </c>
      <c r="AS210" s="36">
        <f>(AG210- AVERAGE(AG$41:AG210))/_xlfn.STDEV.S(AG$41:AG210)</f>
        <v>0.56754484105894221</v>
      </c>
      <c r="AT210" s="36">
        <f>(AH210- AVERAGE(AH$41:AH210))/_xlfn.STDEV.S(AH$41:AH210)</f>
        <v>1.8843833126913534</v>
      </c>
      <c r="AU210" s="36">
        <f>(AI210- AVERAGE(AI$41:AI210))/_xlfn.STDEV.S(AI$41:AI210)</f>
        <v>1.9436209495424062</v>
      </c>
      <c r="AV210" s="36"/>
      <c r="AW210" s="36">
        <f t="shared" si="498"/>
        <v>1.1355993013379055</v>
      </c>
      <c r="AX210" s="36">
        <f t="shared" si="499"/>
        <v>1.5657925146960459</v>
      </c>
      <c r="AY210" s="36">
        <f t="shared" si="500"/>
        <v>-0.76151071672847381</v>
      </c>
      <c r="AZ210" s="36">
        <f t="shared" si="501"/>
        <v>0.52078686435182109</v>
      </c>
      <c r="BA210" s="36">
        <f t="shared" si="502"/>
        <v>-0.55079174966810984</v>
      </c>
      <c r="BB210" s="36">
        <f t="shared" si="503"/>
        <v>0.36909659885475921</v>
      </c>
      <c r="BC210" s="36">
        <f t="shared" si="504"/>
        <v>-0.45497070499866382</v>
      </c>
      <c r="BD210" s="36">
        <f t="shared" si="505"/>
        <v>0.56754484105894221</v>
      </c>
      <c r="BE210" s="36">
        <f t="shared" si="506"/>
        <v>1.8843833126913534</v>
      </c>
      <c r="BF210" s="36">
        <f t="shared" si="507"/>
        <v>1.9436209495424062</v>
      </c>
      <c r="BG210" s="36"/>
      <c r="BH210" s="41">
        <f t="shared" si="508"/>
        <v>0.54416585270538165</v>
      </c>
      <c r="BI210" s="41">
        <f t="shared" si="509"/>
        <v>0.54416585270538165</v>
      </c>
      <c r="BJ210" s="41">
        <f>IF(COUNT(BI$76:BI209)&lt;60,"",MEDIAN(BI$76:BI209))</f>
        <v>0.3596691900791868</v>
      </c>
      <c r="BK210" s="41">
        <f t="shared" si="510"/>
        <v>0.54416585270538165</v>
      </c>
      <c r="BL210" s="41">
        <f t="shared" si="511"/>
        <v>0.54416585270538165</v>
      </c>
      <c r="BM210" s="41">
        <f t="shared" si="365"/>
        <v>-0.71484390250817142</v>
      </c>
      <c r="BN210" s="41">
        <f t="shared" si="484"/>
        <v>1</v>
      </c>
      <c r="BO210" s="32">
        <f>+_xlfn.XLOOKUP(B210,Indice!B:B,Indice!AI:AI,"NOOOOOO",-1)</f>
        <v>0.36418962279680833</v>
      </c>
      <c r="BP210" s="32">
        <f t="shared" si="512"/>
        <v>-1.0100806052389701</v>
      </c>
      <c r="BQ210" s="57">
        <f t="shared" si="516"/>
        <v>1.5059961660814913E-3</v>
      </c>
      <c r="BR210" s="56">
        <f t="shared" si="485"/>
        <v>-1.5059961660814913E-3</v>
      </c>
      <c r="BS210" s="59">
        <f t="shared" si="488"/>
        <v>1.5059961660814913E-3</v>
      </c>
      <c r="BT210" s="32">
        <f t="shared" si="489"/>
        <v>141.29022849738783</v>
      </c>
      <c r="BU210" s="32">
        <f t="shared" si="490"/>
        <v>60.475205911614829</v>
      </c>
      <c r="BW210" s="62"/>
      <c r="BX210" s="59"/>
    </row>
    <row r="211" spans="1:76">
      <c r="A211" s="32">
        <f t="shared" si="473"/>
        <v>2021</v>
      </c>
      <c r="B211" s="42">
        <v>44316</v>
      </c>
      <c r="C211" s="38">
        <v>6143</v>
      </c>
      <c r="D211" s="35">
        <f t="shared" si="522"/>
        <v>41.250862267187863</v>
      </c>
      <c r="E211" s="38">
        <v>4673</v>
      </c>
      <c r="F211" s="35">
        <v>415</v>
      </c>
      <c r="G211" s="39">
        <f t="shared" si="517"/>
        <v>0.25512048192771086</v>
      </c>
      <c r="H211" s="32">
        <v>30</v>
      </c>
      <c r="I211" s="32">
        <v>18.399999999999999</v>
      </c>
      <c r="J211" s="52">
        <v>52.6</v>
      </c>
      <c r="K211" s="32">
        <v>503.03199999999998</v>
      </c>
      <c r="L211" s="32">
        <f t="shared" si="495"/>
        <v>9.1789096260154857</v>
      </c>
      <c r="M211" s="32">
        <v>117.542</v>
      </c>
      <c r="N211" s="32">
        <f t="shared" ref="N211" si="527">(M211/M199-1)*100</f>
        <v>3.7852633437817307</v>
      </c>
      <c r="O211" s="32">
        <v>485117</v>
      </c>
      <c r="P211" s="32">
        <f t="shared" ref="P211" si="528">(O211/O199-1)*100</f>
        <v>-8.0575250506509271</v>
      </c>
      <c r="Q211" s="32">
        <f>+'crack spread y Brent_WTI'!D415*100</f>
        <v>47.424315564443845</v>
      </c>
      <c r="R211" s="32">
        <v>3.2</v>
      </c>
      <c r="S211" s="32">
        <f t="shared" si="515"/>
        <v>-2.5816666666666674</v>
      </c>
      <c r="T211" s="32">
        <v>2.931</v>
      </c>
      <c r="U211" s="32">
        <f t="shared" si="383"/>
        <v>50.384812724474081</v>
      </c>
      <c r="V211" s="32">
        <v>67.25</v>
      </c>
      <c r="W211" s="32">
        <f t="shared" si="383"/>
        <v>166.12584091808472</v>
      </c>
      <c r="X211" s="43">
        <v>43.3</v>
      </c>
      <c r="Z211" s="36">
        <f t="shared" si="402"/>
        <v>29.522716910421956</v>
      </c>
      <c r="AA211" s="36">
        <f t="shared" si="403"/>
        <v>16.481666666666669</v>
      </c>
      <c r="AB211" s="36">
        <f t="shared" si="404"/>
        <v>4.9816666666666674</v>
      </c>
      <c r="AC211" s="36">
        <f t="shared" si="450"/>
        <v>15.761016949152541</v>
      </c>
      <c r="AD211" s="36">
        <f t="shared" si="405"/>
        <v>0.1806853817371851</v>
      </c>
      <c r="AE211" s="35">
        <f>+AVERAGE(N209:N211)*AVERAGE($G$15:G211)</f>
        <v>1.0032039956963348</v>
      </c>
      <c r="AF211" s="35">
        <f t="shared" si="406"/>
        <v>-2.6718506492437903</v>
      </c>
      <c r="AG211" s="35">
        <f t="shared" si="407"/>
        <v>56.283330716147447</v>
      </c>
      <c r="AH211" s="35">
        <f t="shared" si="410"/>
        <v>57.985965518358292</v>
      </c>
      <c r="AI211" s="35">
        <f t="shared" si="411"/>
        <v>125.48133999415474</v>
      </c>
      <c r="AJ211" s="35"/>
      <c r="AL211" s="55">
        <f>(Z211- AVERAGE(Z$41:Z211))/_xlfn.STDEV.S(Z$41:Z211)</f>
        <v>1.8132342382039319</v>
      </c>
      <c r="AM211" s="55">
        <f>(AA211- AVERAGE(AA$41:AA211))/_xlfn.STDEV.S(AA$41:AA211)</f>
        <v>3.4587958886527974</v>
      </c>
      <c r="AN211" s="55">
        <f>(AB211- AVERAGE(AB$41:AB211))/_xlfn.STDEV.S(AB$41:AB211)</f>
        <v>1.1907124535810167</v>
      </c>
      <c r="AO211" s="55">
        <f>(AC211- AVERAGE(AC$41:AC211))/_xlfn.STDEV.S(AC$41:AC211)</f>
        <v>0.83201544701478458</v>
      </c>
      <c r="AP211" s="55">
        <f>(AD211- AVERAGE(AD$41:AD211))/_xlfn.STDEV.S(AD$41:AD211)</f>
        <v>0.52054947213292191</v>
      </c>
      <c r="AQ211" s="55">
        <f>(AE211- AVERAGE(AE$41:AE211))/_xlfn.STDEV.S(AE$41:AE211)</f>
        <v>0.38580889358752801</v>
      </c>
      <c r="AR211" s="36">
        <f>(AF211- AVERAGE(AF$41:AF211))/_xlfn.STDEV.S(AF$41:AF211)</f>
        <v>0.10509640539225928</v>
      </c>
      <c r="AS211" s="36">
        <f>(AG211- AVERAGE(AG$41:AG211))/_xlfn.STDEV.S(AG$41:AG211)</f>
        <v>0.83641736466348338</v>
      </c>
      <c r="AT211" s="36">
        <f>(AH211- AVERAGE(AH$41:AH211))/_xlfn.STDEV.S(AH$41:AH211)</f>
        <v>1.9790270925259497</v>
      </c>
      <c r="AU211" s="36">
        <f>(AI211- AVERAGE(AI$41:AI211))/_xlfn.STDEV.S(AI$41:AI211)</f>
        <v>3.4798106921784564</v>
      </c>
      <c r="AV211" s="36"/>
      <c r="AW211" s="36">
        <f t="shared" si="498"/>
        <v>1.8132342382039319</v>
      </c>
      <c r="AX211" s="36">
        <f t="shared" si="499"/>
        <v>2.4812117094114772</v>
      </c>
      <c r="AY211" s="36">
        <f t="shared" si="500"/>
        <v>1.1907124535810167</v>
      </c>
      <c r="AZ211" s="36">
        <f t="shared" si="501"/>
        <v>0.83201544701478458</v>
      </c>
      <c r="BA211" s="36">
        <f t="shared" si="502"/>
        <v>0.52054947213292191</v>
      </c>
      <c r="BB211" s="36">
        <f t="shared" si="503"/>
        <v>0.38580889358752801</v>
      </c>
      <c r="BC211" s="36">
        <f t="shared" si="504"/>
        <v>0.10509640539225928</v>
      </c>
      <c r="BD211" s="36">
        <f t="shared" si="505"/>
        <v>0.83641736466348338</v>
      </c>
      <c r="BE211" s="36">
        <f t="shared" si="506"/>
        <v>1.9790270925259497</v>
      </c>
      <c r="BF211" s="36">
        <f t="shared" si="507"/>
        <v>2.2332953859478732</v>
      </c>
      <c r="BG211" s="36"/>
      <c r="BH211" s="41">
        <f t="shared" si="508"/>
        <v>1.0135649091222501</v>
      </c>
      <c r="BI211" s="41">
        <f t="shared" si="509"/>
        <v>1.0135649091222501</v>
      </c>
      <c r="BJ211" s="41">
        <f>IF(COUNT(BI$76:BI210)&lt;60,"",MEDIAN(BI$76:BI210))</f>
        <v>0.36018624708051977</v>
      </c>
      <c r="BK211" s="41">
        <f t="shared" si="510"/>
        <v>1.0135649091222501</v>
      </c>
      <c r="BL211" s="41">
        <f t="shared" si="511"/>
        <v>1</v>
      </c>
      <c r="BM211" s="41">
        <f t="shared" si="365"/>
        <v>-0.56159273275547272</v>
      </c>
      <c r="BN211" s="41">
        <f t="shared" si="484"/>
        <v>1</v>
      </c>
      <c r="BO211" s="32">
        <f>+_xlfn.XLOOKUP(B211,Indice!B:B,Indice!AI:AI,"NOOOOOO",-1)</f>
        <v>0.35117999257507915</v>
      </c>
      <c r="BP211" s="32">
        <f t="shared" si="512"/>
        <v>-1.0464563875937309</v>
      </c>
      <c r="BQ211" s="57">
        <f t="shared" si="516"/>
        <v>-3.6375782354760799E-2</v>
      </c>
      <c r="BR211" s="56">
        <f t="shared" si="485"/>
        <v>-3.6375782354760799E-2</v>
      </c>
      <c r="BS211" s="59">
        <f t="shared" si="488"/>
        <v>-3.6375782354760799E-2</v>
      </c>
      <c r="BT211" s="32">
        <f t="shared" si="489"/>
        <v>136.15068589671242</v>
      </c>
      <c r="BU211" s="32">
        <f t="shared" si="490"/>
        <v>58.275372983514586</v>
      </c>
      <c r="BW211" s="62"/>
      <c r="BX211" s="59"/>
    </row>
    <row r="212" spans="1:76">
      <c r="A212" s="32">
        <f t="shared" si="473"/>
        <v>2021</v>
      </c>
      <c r="B212" s="42">
        <v>44347</v>
      </c>
      <c r="C212" s="38">
        <v>6813</v>
      </c>
      <c r="D212" s="35">
        <f t="shared" si="522"/>
        <v>34.166994879873954</v>
      </c>
      <c r="E212" s="38">
        <v>5141</v>
      </c>
      <c r="F212" s="35">
        <v>415</v>
      </c>
      <c r="G212" s="39">
        <f t="shared" si="517"/>
        <v>0.26406024096385544</v>
      </c>
      <c r="H212" s="32">
        <v>15.4</v>
      </c>
      <c r="I212" s="32">
        <v>8.1</v>
      </c>
      <c r="J212" s="52">
        <v>60</v>
      </c>
      <c r="K212" s="32">
        <v>504.40499999999997</v>
      </c>
      <c r="L212" s="32">
        <f t="shared" si="495"/>
        <v>12.674404578413355</v>
      </c>
      <c r="M212" s="32">
        <v>117.88200000000001</v>
      </c>
      <c r="N212" s="32">
        <f t="shared" ref="N212" si="529">(M212/M200-1)*100</f>
        <v>2.7168798577951403</v>
      </c>
      <c r="O212" s="32">
        <v>479270</v>
      </c>
      <c r="P212" s="32">
        <f t="shared" ref="P212" si="530">(O212/O200-1)*100</f>
        <v>-9.9700382270895727</v>
      </c>
      <c r="Q212" s="32">
        <f>+'crack spread y Brent_WTI'!D416*100</f>
        <v>137.33391417991726</v>
      </c>
      <c r="R212" s="32">
        <v>3.2</v>
      </c>
      <c r="S212" s="32">
        <f t="shared" si="515"/>
        <v>-2.5400000000000005</v>
      </c>
      <c r="T212" s="32">
        <v>2.9860000000000002</v>
      </c>
      <c r="U212" s="32">
        <f t="shared" si="383"/>
        <v>61.492698756084387</v>
      </c>
      <c r="V212" s="32">
        <v>69.319999999999993</v>
      </c>
      <c r="W212" s="32">
        <f t="shared" si="383"/>
        <v>96.207189357486556</v>
      </c>
      <c r="X212" s="43">
        <v>43.26</v>
      </c>
      <c r="Z212" s="36">
        <f t="shared" si="402"/>
        <v>37.847359333452879</v>
      </c>
      <c r="AA212" s="36">
        <f t="shared" si="403"/>
        <v>22.27333333333333</v>
      </c>
      <c r="AB212" s="36">
        <f t="shared" si="404"/>
        <v>12.14</v>
      </c>
      <c r="AC212" s="36">
        <f t="shared" si="450"/>
        <v>21.330666666666669</v>
      </c>
      <c r="AD212" s="36">
        <f t="shared" si="405"/>
        <v>5.929513374953828</v>
      </c>
      <c r="AE212" s="35">
        <f>+AVERAGE(N210:N212)*AVERAGE($G$15:G212)</f>
        <v>1.0045747333383643</v>
      </c>
      <c r="AF212" s="35">
        <f t="shared" si="406"/>
        <v>3.6901704962726085</v>
      </c>
      <c r="AG212" s="35">
        <f t="shared" si="407"/>
        <v>98.809506908332295</v>
      </c>
      <c r="AH212" s="35">
        <f t="shared" si="410"/>
        <v>56.967300574820307</v>
      </c>
      <c r="AI212" s="35">
        <f t="shared" si="411"/>
        <v>147.25085178051143</v>
      </c>
      <c r="AJ212" s="35"/>
      <c r="AL212" s="55">
        <f>(Z212- AVERAGE(Z$41:Z212))/_xlfn.STDEV.S(Z$41:Z212)</f>
        <v>2.2841254008563907</v>
      </c>
      <c r="AM212" s="55">
        <f>(AA212- AVERAGE(AA$41:AA212))/_xlfn.STDEV.S(AA$41:AA212)</f>
        <v>4.2738068533451177</v>
      </c>
      <c r="AN212" s="55">
        <f>(AB212- AVERAGE(AB$41:AB212))/_xlfn.STDEV.S(AB$41:AB212)</f>
        <v>2.4579104823585052</v>
      </c>
      <c r="AO212" s="55">
        <f>(AC212- AVERAGE(AC$41:AC212))/_xlfn.STDEV.S(AC$41:AC212)</f>
        <v>1.2114201563716667</v>
      </c>
      <c r="AP212" s="55">
        <f>(AD212- AVERAGE(AD$41:AD212))/_xlfn.STDEV.S(AD$41:AD212)</f>
        <v>1.8019627737462922</v>
      </c>
      <c r="AQ212" s="55">
        <f>(AE212- AVERAGE(AE$41:AE212))/_xlfn.STDEV.S(AE$41:AE212)</f>
        <v>0.38487135193487898</v>
      </c>
      <c r="AR212" s="36">
        <f>(AF212- AVERAGE(AF$41:AF212))/_xlfn.STDEV.S(AF$41:AF212)</f>
        <v>0.71831306078598933</v>
      </c>
      <c r="AS212" s="36">
        <f>(AG212- AVERAGE(AG$41:AG212))/_xlfn.STDEV.S(AG$41:AG212)</f>
        <v>1.6246266741733573</v>
      </c>
      <c r="AT212" s="36">
        <f>(AH212- AVERAGE(AH$41:AH212))/_xlfn.STDEV.S(AH$41:AH212)</f>
        <v>1.9185297822814771</v>
      </c>
      <c r="AU212" s="36">
        <f>(AI212- AVERAGE(AI$41:AI212))/_xlfn.STDEV.S(AI$41:AI212)</f>
        <v>3.9032942269426916</v>
      </c>
      <c r="AV212" s="36"/>
      <c r="AW212" s="36">
        <f t="shared" si="498"/>
        <v>2.2841254008563907</v>
      </c>
      <c r="AX212" s="36">
        <f t="shared" si="499"/>
        <v>2.4812117094114772</v>
      </c>
      <c r="AY212" s="36">
        <f t="shared" si="500"/>
        <v>1.9875409691109347</v>
      </c>
      <c r="AZ212" s="36">
        <f t="shared" si="501"/>
        <v>1.2114201563716667</v>
      </c>
      <c r="BA212" s="36">
        <f t="shared" si="502"/>
        <v>1.8019627737462922</v>
      </c>
      <c r="BB212" s="36">
        <f t="shared" si="503"/>
        <v>0.38487135193487898</v>
      </c>
      <c r="BC212" s="36">
        <f t="shared" si="504"/>
        <v>0.71831306078598933</v>
      </c>
      <c r="BD212" s="36">
        <f t="shared" si="505"/>
        <v>1.6246266741733573</v>
      </c>
      <c r="BE212" s="36">
        <f t="shared" si="506"/>
        <v>1.9185297822814771</v>
      </c>
      <c r="BF212" s="36">
        <f t="shared" si="507"/>
        <v>2.2332953859478732</v>
      </c>
      <c r="BG212" s="36"/>
      <c r="BH212" s="41">
        <f t="shared" si="508"/>
        <v>1.8602462780138846</v>
      </c>
      <c r="BI212" s="41">
        <f t="shared" si="509"/>
        <v>1.8602462780138846</v>
      </c>
      <c r="BJ212" s="41">
        <f>IF(COUNT(BI$76:BI211)&lt;60,"",MEDIAN(BI$76:BI211))</f>
        <v>0.36316598417483603</v>
      </c>
      <c r="BK212" s="41">
        <f t="shared" si="510"/>
        <v>1.8602462780138846</v>
      </c>
      <c r="BL212" s="41">
        <f t="shared" si="511"/>
        <v>1</v>
      </c>
      <c r="BM212" s="41">
        <f t="shared" si="365"/>
        <v>-0.39640741168259835</v>
      </c>
      <c r="BN212" s="41">
        <f t="shared" si="484"/>
        <v>1</v>
      </c>
      <c r="BO212" s="32">
        <f>+_xlfn.XLOOKUP(B212,Indice!B:B,Indice!AI:AI,"NOOOOOO",-1)</f>
        <v>0.355515899662324</v>
      </c>
      <c r="BP212" s="32">
        <f t="shared" si="512"/>
        <v>-1.0341853059504307</v>
      </c>
      <c r="BQ212" s="57">
        <f t="shared" si="516"/>
        <v>1.2271081643300263E-2</v>
      </c>
      <c r="BR212" s="56">
        <f t="shared" si="485"/>
        <v>1.2271081643300263E-2</v>
      </c>
      <c r="BS212" s="59">
        <f t="shared" si="488"/>
        <v>1.2271081643300263E-2</v>
      </c>
      <c r="BT212" s="32">
        <f t="shared" si="489"/>
        <v>137.8214020791423</v>
      </c>
      <c r="BU212" s="32">
        <f t="shared" si="490"/>
        <v>58.99047484318907</v>
      </c>
      <c r="BW212" s="62"/>
      <c r="BX212" s="59"/>
    </row>
    <row r="213" spans="1:76">
      <c r="A213" s="32">
        <f t="shared" si="473"/>
        <v>2021</v>
      </c>
      <c r="B213" s="42">
        <v>44377</v>
      </c>
      <c r="C213" s="38">
        <v>7010</v>
      </c>
      <c r="D213" s="35">
        <f t="shared" si="522"/>
        <v>46.468867530296706</v>
      </c>
      <c r="E213" s="38">
        <v>5909</v>
      </c>
      <c r="F213" s="35">
        <v>492.72</v>
      </c>
      <c r="G213" s="39">
        <f t="shared" si="517"/>
        <v>0.23221911024516967</v>
      </c>
      <c r="H213" s="32">
        <v>12.4</v>
      </c>
      <c r="I213" s="32">
        <v>9.5</v>
      </c>
      <c r="J213" s="52">
        <v>62.2</v>
      </c>
      <c r="K213" s="32">
        <v>502.59800000000001</v>
      </c>
      <c r="L213" s="32">
        <f t="shared" si="495"/>
        <v>7.5681078339258301</v>
      </c>
      <c r="M213" s="32">
        <v>115.97199999999999</v>
      </c>
      <c r="N213" s="32">
        <f t="shared" ref="N213" si="531">(M213/M201-1)*100</f>
        <v>-0.11541177889170529</v>
      </c>
      <c r="O213" s="32">
        <v>452342</v>
      </c>
      <c r="P213" s="32">
        <f t="shared" ref="P213" si="532">(O213/O201-1)*100</f>
        <v>-15.21666194962954</v>
      </c>
      <c r="Q213" s="32">
        <f>+'crack spread y Brent_WTI'!D417*100</f>
        <v>74.304165908677462</v>
      </c>
      <c r="R213" s="32">
        <v>18.7</v>
      </c>
      <c r="S213" s="32">
        <f t="shared" si="515"/>
        <v>-2.1633333333333344</v>
      </c>
      <c r="T213" s="32">
        <v>3.65</v>
      </c>
      <c r="U213" s="32">
        <f t="shared" si="383"/>
        <v>108.45231296402056</v>
      </c>
      <c r="V213" s="32">
        <v>75.13</v>
      </c>
      <c r="W213" s="32">
        <f t="shared" si="383"/>
        <v>82.575941676792212</v>
      </c>
      <c r="X213" s="43">
        <v>42.9</v>
      </c>
      <c r="Z213" s="36">
        <f t="shared" si="402"/>
        <v>42.79224155911951</v>
      </c>
      <c r="AA213" s="36">
        <f t="shared" si="403"/>
        <v>21.43</v>
      </c>
      <c r="AB213" s="36">
        <f t="shared" si="404"/>
        <v>14.163333333333334</v>
      </c>
      <c r="AC213" s="36">
        <f t="shared" si="450"/>
        <v>26.274000000000008</v>
      </c>
      <c r="AD213" s="36">
        <f t="shared" si="405"/>
        <v>9.8071406794515568</v>
      </c>
      <c r="AE213" s="35">
        <f>+AVERAGE(N211:N213)*AVERAGE($G$15:G213)</f>
        <v>0.57204265185565584</v>
      </c>
      <c r="AF213" s="35">
        <f t="shared" si="406"/>
        <v>11.081408409123346</v>
      </c>
      <c r="AG213" s="35">
        <f t="shared" si="407"/>
        <v>86.354131884346188</v>
      </c>
      <c r="AH213" s="35">
        <f t="shared" si="410"/>
        <v>73.443274814859677</v>
      </c>
      <c r="AI213" s="35">
        <f t="shared" si="411"/>
        <v>114.96965731745449</v>
      </c>
      <c r="AJ213" s="35"/>
      <c r="AL213" s="55">
        <f>(Z213- AVERAGE(Z$41:Z213))/_xlfn.STDEV.S(Z$41:Z213)</f>
        <v>2.5291987137982188</v>
      </c>
      <c r="AM213" s="55">
        <f>(AA213- AVERAGE(AA$41:AA213))/_xlfn.STDEV.S(AA$41:AA213)</f>
        <v>3.9236791215301823</v>
      </c>
      <c r="AN213" s="55">
        <f>(AB213- AVERAGE(AB$41:AB213))/_xlfn.STDEV.S(AB$41:AB213)</f>
        <v>2.7539094296942155</v>
      </c>
      <c r="AO213" s="55">
        <f>(AC213- AVERAGE(AC$41:AC213))/_xlfn.STDEV.S(AC$41:AC213)</f>
        <v>1.5402111475050171</v>
      </c>
      <c r="AP213" s="55">
        <f>(AD213- AVERAGE(AD$41:AD213))/_xlfn.STDEV.S(AD$41:AD213)</f>
        <v>2.6141863798172702</v>
      </c>
      <c r="AQ213" s="55">
        <f>(AE213- AVERAGE(AE$41:AE213))/_xlfn.STDEV.S(AE$41:AE213)</f>
        <v>0.27398670183703938</v>
      </c>
      <c r="AR213" s="36">
        <f>(AF213- AVERAGE(AF$41:AF213))/_xlfn.STDEV.S(AF$41:AF213)</f>
        <v>1.422812761321669</v>
      </c>
      <c r="AS213" s="36">
        <f>(AG213- AVERAGE(AG$41:AG213))/_xlfn.STDEV.S(AG$41:AG213)</f>
        <v>1.3780767548322634</v>
      </c>
      <c r="AT213" s="36">
        <f>(AH213- AVERAGE(AH$41:AH213))/_xlfn.STDEV.S(AH$41:AH213)</f>
        <v>2.4109989129589078</v>
      </c>
      <c r="AU213" s="36">
        <f>(AI213- AVERAGE(AI$41:AI213))/_xlfn.STDEV.S(AI$41:AI213)</f>
        <v>2.9338561180968314</v>
      </c>
      <c r="AV213" s="36"/>
      <c r="AW213" s="36">
        <f t="shared" si="498"/>
        <v>2.5291987137982188</v>
      </c>
      <c r="AX213" s="36">
        <f t="shared" si="499"/>
        <v>2.4812117094114772</v>
      </c>
      <c r="AY213" s="36">
        <f t="shared" si="500"/>
        <v>1.9875409691109347</v>
      </c>
      <c r="AZ213" s="36">
        <f t="shared" si="501"/>
        <v>1.5402111475050171</v>
      </c>
      <c r="BA213" s="36">
        <f t="shared" si="502"/>
        <v>2.6141863798172702</v>
      </c>
      <c r="BB213" s="36">
        <f t="shared" si="503"/>
        <v>0.27398670183703938</v>
      </c>
      <c r="BC213" s="36">
        <f t="shared" si="504"/>
        <v>1.422812761321669</v>
      </c>
      <c r="BD213" s="36">
        <f t="shared" si="505"/>
        <v>1.3780767548322634</v>
      </c>
      <c r="BE213" s="36">
        <f t="shared" si="506"/>
        <v>2.4109989129589078</v>
      </c>
      <c r="BF213" s="36">
        <f t="shared" si="507"/>
        <v>2.2332953859478732</v>
      </c>
      <c r="BG213" s="36"/>
      <c r="BH213" s="41">
        <f t="shared" si="508"/>
        <v>2.1104181775294037</v>
      </c>
      <c r="BI213" s="41">
        <f t="shared" si="509"/>
        <v>2.1104181775294037</v>
      </c>
      <c r="BJ213" s="41">
        <f>IF(COUNT(BI$76:BI212)&lt;60,"",MEDIAN(BI$76:BI212))</f>
        <v>0.36614572126915235</v>
      </c>
      <c r="BK213" s="41">
        <f t="shared" si="510"/>
        <v>2.1104181775294037</v>
      </c>
      <c r="BL213" s="41">
        <f t="shared" si="511"/>
        <v>1</v>
      </c>
      <c r="BM213" s="41">
        <f t="shared" si="365"/>
        <v>-0.22974074501593167</v>
      </c>
      <c r="BN213" s="41">
        <f t="shared" si="484"/>
        <v>1</v>
      </c>
      <c r="BO213" s="32">
        <f>+_xlfn.XLOOKUP(B213,Indice!B:B,Indice!AI:AI,"NOOOOOO",-1)</f>
        <v>0.35005862956621853</v>
      </c>
      <c r="BP213" s="32">
        <f t="shared" si="512"/>
        <v>-1.0496546254810828</v>
      </c>
      <c r="BQ213" s="57">
        <f t="shared" si="516"/>
        <v>-1.5469319530652115E-2</v>
      </c>
      <c r="BR213" s="56">
        <f t="shared" si="485"/>
        <v>-1.5469319530652115E-2</v>
      </c>
      <c r="BS213" s="59">
        <f t="shared" si="488"/>
        <v>-1.5469319530652115E-2</v>
      </c>
      <c r="BT213" s="32">
        <f t="shared" si="489"/>
        <v>135.68939877221757</v>
      </c>
      <c r="BU213" s="32">
        <f t="shared" si="490"/>
        <v>58.077932338574882</v>
      </c>
      <c r="BW213" s="62"/>
      <c r="BX213" s="59"/>
    </row>
    <row r="214" spans="1:76">
      <c r="A214" s="32">
        <f t="shared" si="473"/>
        <v>2021</v>
      </c>
      <c r="B214" s="42">
        <v>44408</v>
      </c>
      <c r="C214" s="38">
        <v>7252</v>
      </c>
      <c r="D214" s="35">
        <f t="shared" si="522"/>
        <v>47.06955992699249</v>
      </c>
      <c r="E214" s="38">
        <v>5715</v>
      </c>
      <c r="F214" s="35">
        <v>492.72</v>
      </c>
      <c r="G214" s="39">
        <f t="shared" si="517"/>
        <v>0.24152459814905017</v>
      </c>
      <c r="H214" s="32">
        <v>11.7</v>
      </c>
      <c r="I214" s="32">
        <v>12.1</v>
      </c>
      <c r="J214" s="52">
        <v>62.9</v>
      </c>
      <c r="K214" s="32">
        <v>511.923</v>
      </c>
      <c r="L214" s="32">
        <f t="shared" si="495"/>
        <v>9.0374084384644782</v>
      </c>
      <c r="M214" s="32">
        <v>113.636</v>
      </c>
      <c r="N214" s="32">
        <f t="shared" ref="N214" si="533">(M214/M202-1)*100</f>
        <v>-6.2494328072534744</v>
      </c>
      <c r="O214" s="32">
        <v>439225</v>
      </c>
      <c r="P214" s="32">
        <f t="shared" ref="P214" si="534">(O214/O202-1)*100</f>
        <v>-15.304977284822863</v>
      </c>
      <c r="Q214" s="32">
        <f>+'crack spread y Brent_WTI'!D418*100</f>
        <v>125.18162283843242</v>
      </c>
      <c r="R214" s="32">
        <v>18.7</v>
      </c>
      <c r="S214" s="32">
        <f t="shared" si="515"/>
        <v>-1.7866666666666675</v>
      </c>
      <c r="T214" s="32">
        <v>3.9140000000000001</v>
      </c>
      <c r="U214" s="32">
        <f t="shared" si="383"/>
        <v>117.56531406336856</v>
      </c>
      <c r="V214" s="32">
        <v>76.33</v>
      </c>
      <c r="W214" s="32">
        <f t="shared" si="383"/>
        <v>76.281755196304871</v>
      </c>
      <c r="X214" s="43">
        <v>43.2</v>
      </c>
      <c r="Z214" s="36">
        <f t="shared" si="402"/>
        <v>44.355140779054388</v>
      </c>
      <c r="AA214" s="36">
        <f t="shared" si="403"/>
        <v>14.953333333333333</v>
      </c>
      <c r="AB214" s="36">
        <f t="shared" si="404"/>
        <v>11.686666666666667</v>
      </c>
      <c r="AC214" s="36">
        <f t="shared" si="450"/>
        <v>29.34899999999999</v>
      </c>
      <c r="AD214" s="36">
        <f t="shared" si="405"/>
        <v>9.7599736169345537</v>
      </c>
      <c r="AE214" s="35">
        <f>+AVERAGE(N212:N214)*AVERAGE($G$15:G214)</f>
        <v>-0.326573320833278</v>
      </c>
      <c r="AF214" s="35">
        <f t="shared" si="406"/>
        <v>13.497225820513991</v>
      </c>
      <c r="AG214" s="35">
        <f t="shared" si="407"/>
        <v>112.27323430900906</v>
      </c>
      <c r="AH214" s="35">
        <f t="shared" si="410"/>
        <v>95.836775261157825</v>
      </c>
      <c r="AI214" s="35">
        <f t="shared" si="411"/>
        <v>85.02162874352787</v>
      </c>
      <c r="AJ214" s="35"/>
      <c r="AL214" s="55">
        <f>(Z214- AVERAGE(Z$41:Z214))/_xlfn.STDEV.S(Z$41:Z214)</f>
        <v>2.5648632507050637</v>
      </c>
      <c r="AM214" s="55">
        <f>(AA214- AVERAGE(AA$41:AA214))/_xlfn.STDEV.S(AA$41:AA214)</f>
        <v>2.7595323488916543</v>
      </c>
      <c r="AN214" s="55">
        <f>(AB214- AVERAGE(AB$41:AB214))/_xlfn.STDEV.S(AB$41:AB214)</f>
        <v>2.2716286609081551</v>
      </c>
      <c r="AO214" s="55">
        <f>(AC214- AVERAGE(AC$41:AC214))/_xlfn.STDEV.S(AC$41:AC214)</f>
        <v>1.7330186085983386</v>
      </c>
      <c r="AP214" s="55">
        <f>(AD214- AVERAGE(AD$41:AD214))/_xlfn.STDEV.S(AD$41:AD214)</f>
        <v>2.5468675062169175</v>
      </c>
      <c r="AQ214" s="55">
        <f>(AE214- AVERAGE(AE$41:AE214))/_xlfn.STDEV.S(AE$41:AE214)</f>
        <v>4.4638563255863822E-2</v>
      </c>
      <c r="AR214" s="36">
        <f>(AF214- AVERAGE(AF$41:AF214))/_xlfn.STDEV.S(AF$41:AF214)</f>
        <v>1.6388085424143406</v>
      </c>
      <c r="AS214" s="36">
        <f>(AG214- AVERAGE(AG$41:AG214))/_xlfn.STDEV.S(AG$41:AG214)</f>
        <v>1.8416863650063613</v>
      </c>
      <c r="AT214" s="36">
        <f>(AH214- AVERAGE(AH$41:AH214))/_xlfn.STDEV.S(AH$41:AH214)</f>
        <v>3.0423273090885679</v>
      </c>
      <c r="AU214" s="36">
        <f>(AI214- AVERAGE(AI$41:AI214))/_xlfn.STDEV.S(AI$41:AI214)</f>
        <v>2.0988153516054928</v>
      </c>
      <c r="AV214" s="36"/>
      <c r="AW214" s="36">
        <f t="shared" si="498"/>
        <v>2.5365313623479779</v>
      </c>
      <c r="AX214" s="36">
        <f t="shared" si="499"/>
        <v>2.4812117094114772</v>
      </c>
      <c r="AY214" s="36">
        <f t="shared" si="500"/>
        <v>1.9875409691109347</v>
      </c>
      <c r="AZ214" s="36">
        <f t="shared" si="501"/>
        <v>1.7330186085983386</v>
      </c>
      <c r="BA214" s="36">
        <f t="shared" si="502"/>
        <v>2.5468675062169175</v>
      </c>
      <c r="BB214" s="36">
        <f t="shared" si="503"/>
        <v>4.4638563255863822E-2</v>
      </c>
      <c r="BC214" s="36">
        <f t="shared" si="504"/>
        <v>1.6388085424143406</v>
      </c>
      <c r="BD214" s="36">
        <f t="shared" si="505"/>
        <v>1.8416863650063613</v>
      </c>
      <c r="BE214" s="36">
        <f t="shared" si="506"/>
        <v>2.9011426461265488</v>
      </c>
      <c r="BF214" s="36">
        <f t="shared" si="507"/>
        <v>2.0988153516054928</v>
      </c>
      <c r="BG214" s="36"/>
      <c r="BH214" s="41">
        <f t="shared" si="508"/>
        <v>2.043178160358214</v>
      </c>
      <c r="BI214" s="41">
        <f t="shared" si="509"/>
        <v>2.043178160358214</v>
      </c>
      <c r="BJ214" s="41">
        <f>IF(COUNT(BI$76:BI213)&lt;60,"",MEDIAN(BI$76:BI213))</f>
        <v>0.36783351129012382</v>
      </c>
      <c r="BK214" s="41">
        <f t="shared" si="510"/>
        <v>2.043178160358214</v>
      </c>
      <c r="BL214" s="41">
        <f t="shared" si="511"/>
        <v>1</v>
      </c>
      <c r="BM214" s="41">
        <f t="shared" si="365"/>
        <v>-6.3074078349264998E-2</v>
      </c>
      <c r="BN214" s="41">
        <f t="shared" si="484"/>
        <v>1</v>
      </c>
      <c r="BO214" s="32">
        <f>+_xlfn.XLOOKUP(B214,Indice!B:B,Indice!AI:AI,"NOOOOOO",-1)</f>
        <v>0.34009103657304407</v>
      </c>
      <c r="BP214" s="32">
        <f t="shared" si="512"/>
        <v>-1.0785419425852025</v>
      </c>
      <c r="BQ214" s="57">
        <f t="shared" si="516"/>
        <v>-2.8887317104119736E-2</v>
      </c>
      <c r="BR214" s="56">
        <f t="shared" si="485"/>
        <v>-2.8887317104119736E-2</v>
      </c>
      <c r="BS214" s="59">
        <f t="shared" si="488"/>
        <v>-2.8887317104119736E-2</v>
      </c>
      <c r="BT214" s="32">
        <f t="shared" si="489"/>
        <v>131.76969608221717</v>
      </c>
      <c r="BU214" s="32">
        <f t="shared" si="490"/>
        <v>56.40021669035886</v>
      </c>
      <c r="BW214" s="62"/>
      <c r="BX214" s="59"/>
    </row>
    <row r="215" spans="1:76">
      <c r="A215" s="32">
        <f t="shared" si="473"/>
        <v>2021</v>
      </c>
      <c r="B215" s="42">
        <v>44439</v>
      </c>
      <c r="C215" s="38">
        <v>8099</v>
      </c>
      <c r="D215" s="35">
        <f t="shared" si="522"/>
        <v>63.451059535822395</v>
      </c>
      <c r="E215" s="38">
        <v>5754</v>
      </c>
      <c r="F215" s="35">
        <v>492.72</v>
      </c>
      <c r="G215" s="39">
        <f t="shared" si="517"/>
        <v>0.25246387400552039</v>
      </c>
      <c r="H215" s="32">
        <v>12.6</v>
      </c>
      <c r="I215" s="32">
        <v>13.5</v>
      </c>
      <c r="J215" s="52">
        <v>62.3</v>
      </c>
      <c r="K215" s="32">
        <v>508.75700000000001</v>
      </c>
      <c r="L215" s="32">
        <f t="shared" si="495"/>
        <v>7.6130847249690659</v>
      </c>
      <c r="M215" s="32">
        <v>112.738</v>
      </c>
      <c r="N215" s="32">
        <f t="shared" ref="N215" si="535">(M215/M203-1)*100</f>
        <v>-6.6351966873706036</v>
      </c>
      <c r="O215" s="32">
        <v>425395</v>
      </c>
      <c r="P215" s="32">
        <f t="shared" ref="P215" si="536">(O215/O203-1)*100</f>
        <v>-14.648044446138753</v>
      </c>
      <c r="Q215" s="32">
        <f>+'crack spread y Brent_WTI'!D419*100</f>
        <v>146.94284708367559</v>
      </c>
      <c r="R215" s="32">
        <v>18.7</v>
      </c>
      <c r="S215" s="32">
        <f t="shared" si="515"/>
        <v>-1.410000000000001</v>
      </c>
      <c r="T215" s="32">
        <v>4.3769999999999998</v>
      </c>
      <c r="U215" s="32">
        <f t="shared" si="383"/>
        <v>66.42585551330798</v>
      </c>
      <c r="V215" s="32">
        <v>72.989999999999995</v>
      </c>
      <c r="W215" s="32">
        <f t="shared" si="383"/>
        <v>61.196996466431088</v>
      </c>
      <c r="X215" s="43">
        <v>43.67</v>
      </c>
      <c r="Z215" s="36">
        <f t="shared" si="402"/>
        <v>53.739828997703867</v>
      </c>
      <c r="AA215" s="36">
        <f t="shared" si="403"/>
        <v>13.643333333333334</v>
      </c>
      <c r="AB215" s="36">
        <f t="shared" si="404"/>
        <v>13.110000000000003</v>
      </c>
      <c r="AC215" s="36">
        <f t="shared" si="450"/>
        <v>29.752833333333328</v>
      </c>
      <c r="AD215" s="36">
        <f t="shared" si="405"/>
        <v>8.0728669991197908</v>
      </c>
      <c r="AE215" s="35">
        <f>+AVERAGE(N213:N215)*AVERAGE($G$15:G215)</f>
        <v>-1.1634433387961132</v>
      </c>
      <c r="AF215" s="35">
        <f t="shared" si="406"/>
        <v>15.056561226863719</v>
      </c>
      <c r="AG215" s="35">
        <f t="shared" si="407"/>
        <v>115.47621194359516</v>
      </c>
      <c r="AH215" s="35">
        <f t="shared" si="410"/>
        <v>97.481160846899044</v>
      </c>
      <c r="AI215" s="35">
        <f t="shared" si="411"/>
        <v>73.351564446509386</v>
      </c>
      <c r="AJ215" s="35"/>
      <c r="AL215" s="55">
        <f>(Z215- AVERAGE(Z$41:Z215))/_xlfn.STDEV.S(Z$41:Z215)</f>
        <v>3.0258019735228796</v>
      </c>
      <c r="AM215" s="55">
        <f>(AA215- AVERAGE(AA$41:AA215))/_xlfn.STDEV.S(AA$41:AA215)</f>
        <v>2.4897346355302545</v>
      </c>
      <c r="AN215" s="55">
        <f>(AB215- AVERAGE(AB$41:AB215))/_xlfn.STDEV.S(AB$41:AB215)</f>
        <v>2.4699422772178843</v>
      </c>
      <c r="AO215" s="55">
        <f>(AC215- AVERAGE(AC$41:AC215))/_xlfn.STDEV.S(AC$41:AC215)</f>
        <v>1.7403991714358922</v>
      </c>
      <c r="AP215" s="55">
        <f>(AD215- AVERAGE(AD$41:AD215))/_xlfn.STDEV.S(AD$41:AD215)</f>
        <v>2.1440660763627664</v>
      </c>
      <c r="AQ215" s="55">
        <f>(AE215- AVERAGE(AE$41:AE215))/_xlfn.STDEV.S(AE$41:AE215)</f>
        <v>-0.16895344822196651</v>
      </c>
      <c r="AR215" s="36">
        <f>(AF215- AVERAGE(AF$41:AF215))/_xlfn.STDEV.S(AF$41:AF215)</f>
        <v>1.7676244266897458</v>
      </c>
      <c r="AS215" s="36">
        <f>(AG215- AVERAGE(AG$41:AG215))/_xlfn.STDEV.S(AG$41:AG215)</f>
        <v>1.8766827486497051</v>
      </c>
      <c r="AT215" s="36">
        <f>(AH215- AVERAGE(AH$41:AH215))/_xlfn.STDEV.S(AH$41:AH215)</f>
        <v>3.0039590733144439</v>
      </c>
      <c r="AU215" s="36">
        <f>(AI215- AVERAGE(AI$41:AI215))/_xlfn.STDEV.S(AI$41:AI215)</f>
        <v>1.7683135490917077</v>
      </c>
      <c r="AV215" s="36"/>
      <c r="AW215" s="36">
        <f t="shared" si="498"/>
        <v>2.5365313623479779</v>
      </c>
      <c r="AX215" s="36">
        <f t="shared" si="499"/>
        <v>2.4812117094114772</v>
      </c>
      <c r="AY215" s="36">
        <f t="shared" si="500"/>
        <v>1.9875409691109347</v>
      </c>
      <c r="AZ215" s="36">
        <f t="shared" si="501"/>
        <v>1.7403991714358922</v>
      </c>
      <c r="BA215" s="36">
        <f t="shared" si="502"/>
        <v>2.1440660763627664</v>
      </c>
      <c r="BB215" s="36">
        <f t="shared" si="503"/>
        <v>-0.16895344822196651</v>
      </c>
      <c r="BC215" s="36">
        <f t="shared" si="504"/>
        <v>1.7676244266897458</v>
      </c>
      <c r="BD215" s="36">
        <f t="shared" si="505"/>
        <v>1.8766827486497051</v>
      </c>
      <c r="BE215" s="36">
        <f t="shared" si="506"/>
        <v>2.9011426461265488</v>
      </c>
      <c r="BF215" s="36">
        <f t="shared" si="507"/>
        <v>1.7683135490917077</v>
      </c>
      <c r="BG215" s="36"/>
      <c r="BH215" s="41">
        <f t="shared" si="508"/>
        <v>1.9321118588803199</v>
      </c>
      <c r="BI215" s="41">
        <f t="shared" si="509"/>
        <v>1.9321118588803199</v>
      </c>
      <c r="BJ215" s="41">
        <f>IF(COUNT(BI$76:BI214)&lt;60,"",MEDIAN(BI$76:BI214))</f>
        <v>0.36952130131109528</v>
      </c>
      <c r="BK215" s="41">
        <f t="shared" si="510"/>
        <v>1.9321118588803199</v>
      </c>
      <c r="BL215" s="41">
        <f t="shared" si="511"/>
        <v>1</v>
      </c>
      <c r="BM215" s="41">
        <f t="shared" si="365"/>
        <v>0.10359258831740166</v>
      </c>
      <c r="BN215" s="41">
        <f t="shared" si="484"/>
        <v>1</v>
      </c>
      <c r="BO215" s="32">
        <f>+_xlfn.XLOOKUP(B215,Indice!B:B,Indice!AI:AI,"NOOOOOO",-1)</f>
        <v>0.34584495765117668</v>
      </c>
      <c r="BP215" s="32">
        <f t="shared" si="512"/>
        <v>-1.0617647036249502</v>
      </c>
      <c r="BQ215" s="57">
        <f t="shared" si="516"/>
        <v>1.6777238960252294E-2</v>
      </c>
      <c r="BR215" s="56">
        <f t="shared" si="485"/>
        <v>1.6777238960252294E-2</v>
      </c>
      <c r="BS215" s="59">
        <f t="shared" si="488"/>
        <v>1.6777238960252294E-2</v>
      </c>
      <c r="BT215" s="32">
        <f t="shared" si="489"/>
        <v>133.98042776110833</v>
      </c>
      <c r="BU215" s="32">
        <f t="shared" si="490"/>
        <v>57.346456603183022</v>
      </c>
      <c r="BW215" s="62"/>
      <c r="BX215" s="59"/>
    </row>
    <row r="216" spans="1:76">
      <c r="A216" s="32">
        <f t="shared" si="473"/>
        <v>2021</v>
      </c>
      <c r="B216" s="42">
        <v>44469</v>
      </c>
      <c r="C216" s="38">
        <v>7570</v>
      </c>
      <c r="D216" s="35">
        <f t="shared" si="522"/>
        <v>60.143854453141522</v>
      </c>
      <c r="E216" s="38">
        <v>5886</v>
      </c>
      <c r="F216" s="35">
        <v>488.15</v>
      </c>
      <c r="G216" s="39">
        <f t="shared" si="517"/>
        <v>0.26425074259961079</v>
      </c>
      <c r="H216" s="32">
        <v>11.1</v>
      </c>
      <c r="I216" s="32">
        <v>12.3</v>
      </c>
      <c r="J216" s="52">
        <v>61.4</v>
      </c>
      <c r="K216" s="32">
        <v>523.44899999999996</v>
      </c>
      <c r="L216" s="32">
        <f t="shared" si="495"/>
        <v>11.209099851494276</v>
      </c>
      <c r="M216" s="32">
        <v>107.526</v>
      </c>
      <c r="N216" s="32">
        <f t="shared" ref="N216" si="537">(M216/M204-1)*100</f>
        <v>-9.6503684533362453</v>
      </c>
      <c r="O216" s="32">
        <v>418542</v>
      </c>
      <c r="P216" s="32">
        <f t="shared" ref="P216" si="538">(O216/O204-1)*100</f>
        <v>-15.004081831584848</v>
      </c>
      <c r="Q216" s="32">
        <f>+'crack spread y Brent_WTI'!D420*100</f>
        <v>110.08820286659318</v>
      </c>
      <c r="R216" s="32">
        <v>11.8</v>
      </c>
      <c r="S216" s="32">
        <f t="shared" si="515"/>
        <v>-1.1583333333333348</v>
      </c>
      <c r="T216" s="32">
        <v>5.867</v>
      </c>
      <c r="U216" s="32">
        <f t="shared" si="383"/>
        <v>132.17253660466955</v>
      </c>
      <c r="V216" s="32">
        <v>78.52</v>
      </c>
      <c r="W216" s="32">
        <f t="shared" si="383"/>
        <v>91.746031746031733</v>
      </c>
      <c r="X216" s="43">
        <v>45.6</v>
      </c>
      <c r="Z216" s="36">
        <f t="shared" si="402"/>
        <v>58.046491305318803</v>
      </c>
      <c r="AA216" s="36">
        <f t="shared" si="403"/>
        <v>12.958333333333334</v>
      </c>
      <c r="AB216" s="36">
        <f t="shared" si="404"/>
        <v>13.79166666666667</v>
      </c>
      <c r="AC216" s="36">
        <f t="shared" si="450"/>
        <v>29.077833333333324</v>
      </c>
      <c r="AD216" s="36">
        <f t="shared" si="405"/>
        <v>9.2865310049759398</v>
      </c>
      <c r="AE216" s="35">
        <f>+AVERAGE(N214:N216)*AVERAGE($G$15:G216)</f>
        <v>-2.0166201963679886</v>
      </c>
      <c r="AF216" s="35">
        <f t="shared" si="406"/>
        <v>14.985701187515488</v>
      </c>
      <c r="AG216" s="35">
        <f t="shared" si="407"/>
        <v>127.4042242629004</v>
      </c>
      <c r="AH216" s="35">
        <f t="shared" si="410"/>
        <v>105.38790206044871</v>
      </c>
      <c r="AI216" s="35">
        <f t="shared" si="411"/>
        <v>76.408261136255888</v>
      </c>
      <c r="AJ216" s="35"/>
      <c r="AL216" s="55">
        <f>(Z216- AVERAGE(Z$41:Z216))/_xlfn.STDEV.S(Z$41:Z216)</f>
        <v>3.168728703337008</v>
      </c>
      <c r="AM216" s="55">
        <f>(AA216- AVERAGE(AA$41:AA216))/_xlfn.STDEV.S(AA$41:AA216)</f>
        <v>2.33399403007687</v>
      </c>
      <c r="AN216" s="55">
        <f>(AB216- AVERAGE(AB$41:AB216))/_xlfn.STDEV.S(AB$41:AB216)</f>
        <v>2.5326548509581195</v>
      </c>
      <c r="AO216" s="55">
        <f>(AC216- AVERAGE(AC$41:AC216))/_xlfn.STDEV.S(AC$41:AC216)</f>
        <v>1.6756824114294797</v>
      </c>
      <c r="AP216" s="55">
        <f>(AD216- AVERAGE(AD$41:AD216))/_xlfn.STDEV.S(AD$41:AD216)</f>
        <v>2.3601645943615543</v>
      </c>
      <c r="AQ216" s="55">
        <f>(AE216- AVERAGE(AE$41:AE216))/_xlfn.STDEV.S(AE$41:AE216)</f>
        <v>-0.38656177786316193</v>
      </c>
      <c r="AR216" s="36">
        <f>(AF216- AVERAGE(AF$41:AF216))/_xlfn.STDEV.S(AF$41:AF216)</f>
        <v>1.7405139762532185</v>
      </c>
      <c r="AS216" s="36">
        <f>(AG216- AVERAGE(AG$41:AG216))/_xlfn.STDEV.S(AG$41:AG216)</f>
        <v>2.066005215830915</v>
      </c>
      <c r="AT216" s="36">
        <f>(AH216- AVERAGE(AH$41:AH216))/_xlfn.STDEV.S(AH$41:AH216)</f>
        <v>3.1453835423594425</v>
      </c>
      <c r="AU216" s="36">
        <f>(AI216- AVERAGE(AI$41:AI216))/_xlfn.STDEV.S(AI$41:AI216)</f>
        <v>1.8258254416427742</v>
      </c>
      <c r="AV216" s="36"/>
      <c r="AW216" s="36">
        <f t="shared" si="498"/>
        <v>2.5365313623479779</v>
      </c>
      <c r="AX216" s="36">
        <f t="shared" si="499"/>
        <v>2.33399403007687</v>
      </c>
      <c r="AY216" s="36">
        <f t="shared" si="500"/>
        <v>1.9875409691109347</v>
      </c>
      <c r="AZ216" s="36">
        <f t="shared" si="501"/>
        <v>1.6756824114294797</v>
      </c>
      <c r="BA216" s="36">
        <f t="shared" si="502"/>
        <v>2.3601645943615543</v>
      </c>
      <c r="BB216" s="36">
        <f t="shared" si="503"/>
        <v>-0.38656177786316193</v>
      </c>
      <c r="BC216" s="36">
        <f t="shared" si="504"/>
        <v>1.7405139762532185</v>
      </c>
      <c r="BD216" s="36">
        <f t="shared" si="505"/>
        <v>2.066005215830915</v>
      </c>
      <c r="BE216" s="36">
        <f t="shared" si="506"/>
        <v>2.9011426461265488</v>
      </c>
      <c r="BF216" s="36">
        <f t="shared" si="507"/>
        <v>1.8258254416427742</v>
      </c>
      <c r="BG216" s="36"/>
      <c r="BH216" s="41">
        <f t="shared" si="508"/>
        <v>2.0267730924709246</v>
      </c>
      <c r="BI216" s="41">
        <f t="shared" si="509"/>
        <v>2.0267730924709246</v>
      </c>
      <c r="BJ216" s="41">
        <f>IF(COUNT(BI$76:BI215)&lt;60,"",MEDIAN(BI$76:BI215))</f>
        <v>0.37173450534454311</v>
      </c>
      <c r="BK216" s="41">
        <f t="shared" si="510"/>
        <v>2.0267730924709246</v>
      </c>
      <c r="BL216" s="41">
        <f t="shared" si="511"/>
        <v>1</v>
      </c>
      <c r="BM216" s="41">
        <f t="shared" ref="BM216:BM275" si="539">+AVERAGE(BL205:BL216)</f>
        <v>0.27025925498406833</v>
      </c>
      <c r="BN216" s="41">
        <f t="shared" si="484"/>
        <v>1</v>
      </c>
      <c r="BO216" s="32">
        <f>+_xlfn.XLOOKUP(B216,Indice!B:B,Indice!AI:AI,"NOOOOOO",-1)</f>
        <v>0.33652470007184976</v>
      </c>
      <c r="BP216" s="32">
        <f t="shared" si="512"/>
        <v>-1.0890837297031024</v>
      </c>
      <c r="BQ216" s="57">
        <f t="shared" si="516"/>
        <v>-2.7319026078152175E-2</v>
      </c>
      <c r="BR216" s="56">
        <f t="shared" si="485"/>
        <v>-2.7319026078152175E-2</v>
      </c>
      <c r="BS216" s="59">
        <f t="shared" si="488"/>
        <v>-2.7319026078152175E-2</v>
      </c>
      <c r="BT216" s="32">
        <f t="shared" si="489"/>
        <v>130.32021296114064</v>
      </c>
      <c r="BU216" s="32">
        <f t="shared" si="490"/>
        <v>55.779807259751045</v>
      </c>
      <c r="BW216" s="62"/>
      <c r="BX216" s="59"/>
    </row>
    <row r="217" spans="1:76">
      <c r="A217" s="32">
        <f t="shared" si="473"/>
        <v>2021</v>
      </c>
      <c r="B217" s="42">
        <v>44500</v>
      </c>
      <c r="C217" s="38">
        <v>6863</v>
      </c>
      <c r="D217" s="35">
        <f t="shared" si="522"/>
        <v>46.833547282841259</v>
      </c>
      <c r="E217" s="38">
        <v>5247</v>
      </c>
      <c r="F217" s="35">
        <v>488.15</v>
      </c>
      <c r="G217" s="39">
        <f t="shared" si="517"/>
        <v>0.27128136843183448</v>
      </c>
      <c r="H217" s="32">
        <v>6.2</v>
      </c>
      <c r="I217" s="32">
        <v>12.7</v>
      </c>
      <c r="J217" s="52">
        <v>59.8</v>
      </c>
      <c r="K217" s="32">
        <v>533.03899999999999</v>
      </c>
      <c r="L217" s="32">
        <f t="shared" si="495"/>
        <v>12.354034753429399</v>
      </c>
      <c r="M217" s="32">
        <v>104.813</v>
      </c>
      <c r="N217" s="32">
        <f t="shared" ref="N217" si="540">(M217/M205-1)*100</f>
        <v>-11.047271492828648</v>
      </c>
      <c r="O217" s="32">
        <v>434102</v>
      </c>
      <c r="P217" s="32">
        <f t="shared" ref="P217" si="541">(O217/O205-1)*100</f>
        <v>-10.388932124212214</v>
      </c>
      <c r="Q217" s="32">
        <f>+'crack spread y Brent_WTI'!D421*100</f>
        <v>110.29147175242895</v>
      </c>
      <c r="R217" s="32">
        <v>11.8</v>
      </c>
      <c r="S217" s="32">
        <f t="shared" si="515"/>
        <v>-0.90666666666666751</v>
      </c>
      <c r="T217" s="32">
        <v>5.4260000000000002</v>
      </c>
      <c r="U217" s="32">
        <f t="shared" si="383"/>
        <v>61.776982707215254</v>
      </c>
      <c r="V217" s="32">
        <v>84.38</v>
      </c>
      <c r="W217" s="32">
        <f t="shared" si="383"/>
        <v>125.25360384410034</v>
      </c>
      <c r="X217" s="43">
        <v>48.64</v>
      </c>
      <c r="Z217" s="36">
        <f t="shared" si="402"/>
        <v>57.716153757268394</v>
      </c>
      <c r="AA217" s="36">
        <f t="shared" si="403"/>
        <v>10.873333333333335</v>
      </c>
      <c r="AB217" s="36">
        <f t="shared" si="404"/>
        <v>13.740000000000002</v>
      </c>
      <c r="AC217" s="36">
        <f t="shared" ref="AC217:AC248" si="542">+AVERAGE(J215:J217)-AVERAGE(X158:X217)</f>
        <v>27.557666666666655</v>
      </c>
      <c r="AD217" s="36">
        <f t="shared" si="405"/>
        <v>10.392073109964247</v>
      </c>
      <c r="AE217" s="35">
        <f>+AVERAGE(N215:N217)*AVERAGE($G$15:G217)</f>
        <v>-2.4460973499276601</v>
      </c>
      <c r="AF217" s="35">
        <f t="shared" si="406"/>
        <v>13.347019467311938</v>
      </c>
      <c r="AG217" s="35">
        <f t="shared" si="407"/>
        <v>122.4408405675659</v>
      </c>
      <c r="AH217" s="35">
        <f t="shared" si="410"/>
        <v>86.791791608397602</v>
      </c>
      <c r="AI217" s="35">
        <f t="shared" si="411"/>
        <v>92.732210685521054</v>
      </c>
      <c r="AJ217" s="35"/>
      <c r="AL217" s="55">
        <f>(Z217- AVERAGE(Z$41:Z217))/_xlfn.STDEV.S(Z$41:Z217)</f>
        <v>3.0563771046706756</v>
      </c>
      <c r="AM217" s="55">
        <f>(AA217- AVERAGE(AA$41:AA217))/_xlfn.STDEV.S(AA$41:AA217)</f>
        <v>1.9708481433100118</v>
      </c>
      <c r="AN217" s="55">
        <f>(AB217- AVERAGE(AB$41:AB217))/_xlfn.STDEV.S(AB$41:AB217)</f>
        <v>2.4724053735491784</v>
      </c>
      <c r="AO217" s="55">
        <f>(AC217- AVERAGE(AC$41:AC217))/_xlfn.STDEV.S(AC$41:AC217)</f>
        <v>1.5567811929383704</v>
      </c>
      <c r="AP217" s="55">
        <f>(AD217- AVERAGE(AD$41:AD217))/_xlfn.STDEV.S(AD$41:AD217)</f>
        <v>2.5398527476551642</v>
      </c>
      <c r="AQ217" s="55">
        <f>(AE217- AVERAGE(AE$41:AE217))/_xlfn.STDEV.S(AE$41:AE217)</f>
        <v>-0.4952618566634196</v>
      </c>
      <c r="AR217" s="36">
        <f>(AF217- AVERAGE(AF$41:AF217))/_xlfn.STDEV.S(AF$41:AF217)</f>
        <v>1.56908273020547</v>
      </c>
      <c r="AS217" s="36">
        <f>(AG217- AVERAGE(AG$41:AG217))/_xlfn.STDEV.S(AG$41:AG217)</f>
        <v>1.9478693369633244</v>
      </c>
      <c r="AT217" s="36">
        <f>(AH217- AVERAGE(AH$41:AH217))/_xlfn.STDEV.S(AH$41:AH217)</f>
        <v>2.5314535007717036</v>
      </c>
      <c r="AU217" s="36">
        <f>(AI217- AVERAGE(AI$41:AI217))/_xlfn.STDEV.S(AI$41:AI217)</f>
        <v>2.2146998078071305</v>
      </c>
      <c r="AV217" s="36"/>
      <c r="AW217" s="36">
        <f t="shared" si="498"/>
        <v>2.5365313623479779</v>
      </c>
      <c r="AX217" s="36">
        <f t="shared" si="499"/>
        <v>1.9708481433100118</v>
      </c>
      <c r="AY217" s="36">
        <f t="shared" si="500"/>
        <v>1.9875409691109347</v>
      </c>
      <c r="AZ217" s="36">
        <f t="shared" si="501"/>
        <v>1.5567811929383704</v>
      </c>
      <c r="BA217" s="36">
        <f t="shared" si="502"/>
        <v>2.5398527476551642</v>
      </c>
      <c r="BB217" s="36">
        <f t="shared" si="503"/>
        <v>-0.4952618566634196</v>
      </c>
      <c r="BC217" s="36">
        <f t="shared" si="504"/>
        <v>1.56908273020547</v>
      </c>
      <c r="BD217" s="36">
        <f t="shared" si="505"/>
        <v>1.9478693369633244</v>
      </c>
      <c r="BE217" s="36">
        <f t="shared" si="506"/>
        <v>2.5314535007717036</v>
      </c>
      <c r="BF217" s="36">
        <f t="shared" si="507"/>
        <v>2.2146998078071305</v>
      </c>
      <c r="BG217" s="36"/>
      <c r="BH217" s="41">
        <f t="shared" si="508"/>
        <v>1.9791945562104734</v>
      </c>
      <c r="BI217" s="41">
        <f t="shared" si="509"/>
        <v>1.9791945562104734</v>
      </c>
      <c r="BJ217" s="41">
        <f>IF(COUNT(BI$76:BI216)&lt;60,"",MEDIAN(BI$76:BI216))</f>
        <v>0.37394770937799093</v>
      </c>
      <c r="BK217" s="41">
        <f t="shared" si="510"/>
        <v>1.9791945562104734</v>
      </c>
      <c r="BL217" s="41">
        <f t="shared" si="511"/>
        <v>1</v>
      </c>
      <c r="BM217" s="41">
        <f t="shared" si="539"/>
        <v>0.43484693487342002</v>
      </c>
      <c r="BN217" s="41">
        <f t="shared" si="484"/>
        <v>1</v>
      </c>
      <c r="BO217" s="32">
        <f>+_xlfn.XLOOKUP(B217,Indice!B:B,Indice!AI:AI,"NOOOOOO",-1)</f>
        <v>0.32966171903197189</v>
      </c>
      <c r="BP217" s="32">
        <f t="shared" si="512"/>
        <v>-1.1096882441321521</v>
      </c>
      <c r="BQ217" s="57">
        <f t="shared" si="516"/>
        <v>-2.0604514429049647E-2</v>
      </c>
      <c r="BR217" s="56">
        <f t="shared" si="485"/>
        <v>-2.0604514429049647E-2</v>
      </c>
      <c r="BS217" s="59">
        <f t="shared" si="488"/>
        <v>-2.0604514429049647E-2</v>
      </c>
      <c r="BT217" s="32">
        <f t="shared" si="489"/>
        <v>127.635028252786</v>
      </c>
      <c r="BU217" s="32">
        <f t="shared" si="490"/>
        <v>54.6304914162179</v>
      </c>
      <c r="BW217" s="62"/>
      <c r="BX217" s="59"/>
    </row>
    <row r="218" spans="1:76">
      <c r="A218" s="32">
        <f t="shared" si="473"/>
        <v>2021</v>
      </c>
      <c r="B218" s="42">
        <v>44530</v>
      </c>
      <c r="C218" s="38">
        <v>6191</v>
      </c>
      <c r="D218" s="35">
        <f t="shared" si="522"/>
        <v>37.577777777777776</v>
      </c>
      <c r="E218" s="38">
        <v>5767</v>
      </c>
      <c r="F218" s="35">
        <v>488.15</v>
      </c>
      <c r="G218" s="39">
        <f t="shared" si="517"/>
        <v>0.27812967325617127</v>
      </c>
      <c r="H218" s="32">
        <v>8.8000000000000007</v>
      </c>
      <c r="I218" s="32">
        <v>14</v>
      </c>
      <c r="J218" s="52">
        <v>57.6</v>
      </c>
      <c r="K218" s="32">
        <v>547.34100000000001</v>
      </c>
      <c r="L218" s="32">
        <f t="shared" si="495"/>
        <v>15.473759272230158</v>
      </c>
      <c r="M218" s="32">
        <v>103.26</v>
      </c>
      <c r="N218" s="32">
        <f t="shared" ref="N218" si="543">(M218/M206-1)*100</f>
        <v>-15.222370916494931</v>
      </c>
      <c r="O218" s="32">
        <v>433111</v>
      </c>
      <c r="P218" s="32">
        <f t="shared" ref="P218" si="544">(O218/O206-1)*100</f>
        <v>-11.255383757955261</v>
      </c>
      <c r="Q218" s="32">
        <f>+'crack spread y Brent_WTI'!D422*100</f>
        <v>99.043007033321828</v>
      </c>
      <c r="R218" s="32">
        <v>11.8</v>
      </c>
      <c r="S218" s="32">
        <f t="shared" si="515"/>
        <v>-0.65500000000000114</v>
      </c>
      <c r="T218" s="32">
        <v>4.5670000000000002</v>
      </c>
      <c r="U218" s="32">
        <f t="shared" si="383"/>
        <v>58.466342817487856</v>
      </c>
      <c r="V218" s="32">
        <v>70.569999999999993</v>
      </c>
      <c r="W218" s="32">
        <f t="shared" si="383"/>
        <v>48.287455347762112</v>
      </c>
      <c r="X218" s="43">
        <v>52.3</v>
      </c>
      <c r="Z218" s="36">
        <f t="shared" si="402"/>
        <v>48.840059837920187</v>
      </c>
      <c r="AA218" s="36">
        <f t="shared" si="403"/>
        <v>9.3550000000000022</v>
      </c>
      <c r="AB218" s="36">
        <f t="shared" si="404"/>
        <v>13.655000000000001</v>
      </c>
      <c r="AC218" s="36">
        <f t="shared" si="542"/>
        <v>25.452666666666659</v>
      </c>
      <c r="AD218" s="36">
        <f t="shared" si="405"/>
        <v>13.012297959051276</v>
      </c>
      <c r="AE218" s="35">
        <f>+AVERAGE(N216:N218)*AVERAGE($G$15:G218)</f>
        <v>-3.2151556973096356</v>
      </c>
      <c r="AF218" s="35">
        <f t="shared" si="406"/>
        <v>12.216132571250775</v>
      </c>
      <c r="AG218" s="35">
        <f t="shared" si="407"/>
        <v>106.47422721744799</v>
      </c>
      <c r="AH218" s="35">
        <f t="shared" si="410"/>
        <v>84.138620709790885</v>
      </c>
      <c r="AI218" s="35">
        <f t="shared" si="411"/>
        <v>88.429030312631383</v>
      </c>
      <c r="AJ218" s="35"/>
      <c r="AL218" s="55">
        <f>(Z218- AVERAGE(Z$41:Z218))/_xlfn.STDEV.S(Z$41:Z218)</f>
        <v>2.5175404072073255</v>
      </c>
      <c r="AM218" s="55">
        <f>(AA218- AVERAGE(AA$41:AA218))/_xlfn.STDEV.S(AA$41:AA218)</f>
        <v>1.7095189255291658</v>
      </c>
      <c r="AN218" s="55">
        <f>(AB218- AVERAGE(AB$41:AB218))/_xlfn.STDEV.S(AB$41:AB218)</f>
        <v>2.4104573430887126</v>
      </c>
      <c r="AO218" s="55">
        <f>(AC218- AVERAGE(AC$41:AC218))/_xlfn.STDEV.S(AC$41:AC218)</f>
        <v>1.4020824990256679</v>
      </c>
      <c r="AP218" s="55">
        <f>(AD218- AVERAGE(AD$41:AD218))/_xlfn.STDEV.S(AD$41:AD218)</f>
        <v>2.9999250708994296</v>
      </c>
      <c r="AQ218" s="55">
        <f>(AE218- AVERAGE(AE$41:AE218))/_xlfn.STDEV.S(AE$41:AE218)</f>
        <v>-0.69058302143946904</v>
      </c>
      <c r="AR218" s="36">
        <f>(AF218- AVERAGE(AF$41:AF218))/_xlfn.STDEV.S(AF$41:AF218)</f>
        <v>1.4491899315886827</v>
      </c>
      <c r="AS218" s="36">
        <f>(AG218- AVERAGE(AG$41:AG218))/_xlfn.STDEV.S(AG$41:AG218)</f>
        <v>1.6398206246758813</v>
      </c>
      <c r="AT218" s="36">
        <f>(AH218- AVERAGE(AH$41:AH218))/_xlfn.STDEV.S(AH$41:AH218)</f>
        <v>2.4055425500371013</v>
      </c>
      <c r="AU218" s="36">
        <f>(AI218- AVERAGE(AI$41:AI218))/_xlfn.STDEV.S(AI$41:AI218)</f>
        <v>2.071813305260283</v>
      </c>
      <c r="AV218" s="36"/>
      <c r="AW218" s="36">
        <f t="shared" si="498"/>
        <v>2.5175404072073255</v>
      </c>
      <c r="AX218" s="36">
        <f t="shared" si="499"/>
        <v>1.7095189255291658</v>
      </c>
      <c r="AY218" s="36">
        <f t="shared" si="500"/>
        <v>1.9875409691109347</v>
      </c>
      <c r="AZ218" s="36">
        <f t="shared" si="501"/>
        <v>1.4020824990256679</v>
      </c>
      <c r="BA218" s="36">
        <f t="shared" si="502"/>
        <v>2.9999250708994296</v>
      </c>
      <c r="BB218" s="36">
        <f t="shared" si="503"/>
        <v>-0.69058302143946904</v>
      </c>
      <c r="BC218" s="36">
        <f t="shared" si="504"/>
        <v>1.4491899315886827</v>
      </c>
      <c r="BD218" s="36">
        <f t="shared" si="505"/>
        <v>1.6398206246758813</v>
      </c>
      <c r="BE218" s="36">
        <f t="shared" si="506"/>
        <v>2.4055425500371013</v>
      </c>
      <c r="BF218" s="36">
        <f t="shared" si="507"/>
        <v>2.071813305260283</v>
      </c>
      <c r="BG218" s="36"/>
      <c r="BH218" s="41">
        <f t="shared" si="508"/>
        <v>1.8485299473200503</v>
      </c>
      <c r="BI218" s="41">
        <f t="shared" si="509"/>
        <v>1.8485299473200503</v>
      </c>
      <c r="BJ218" s="41">
        <f>IF(COUNT(BI$76:BI217)&lt;60,"",MEDIAN(BI$76:BI217))</f>
        <v>0.3782602430037274</v>
      </c>
      <c r="BK218" s="41">
        <f t="shared" si="510"/>
        <v>1.8485299473200503</v>
      </c>
      <c r="BL218" s="41">
        <f t="shared" si="511"/>
        <v>1</v>
      </c>
      <c r="BM218" s="41">
        <f t="shared" si="539"/>
        <v>0.5945115724884259</v>
      </c>
      <c r="BN218" s="41">
        <f t="shared" si="484"/>
        <v>1</v>
      </c>
      <c r="BO218" s="32">
        <f>+_xlfn.XLOOKUP(B218,Indice!B:B,Indice!AI:AI,"NOOOOOO",-1)</f>
        <v>0.3042188722931638</v>
      </c>
      <c r="BP218" s="32">
        <f t="shared" si="512"/>
        <v>-1.1900078619847618</v>
      </c>
      <c r="BQ218" s="57">
        <f t="shared" si="516"/>
        <v>-8.031961785260977E-2</v>
      </c>
      <c r="BR218" s="56">
        <f t="shared" si="485"/>
        <v>-8.031961785260977E-2</v>
      </c>
      <c r="BS218" s="59">
        <f t="shared" si="488"/>
        <v>-8.031961785260977E-2</v>
      </c>
      <c r="BT218" s="32">
        <f t="shared" si="489"/>
        <v>117.38343155891518</v>
      </c>
      <c r="BU218" s="32">
        <f t="shared" si="490"/>
        <v>50.242591222567</v>
      </c>
      <c r="BW218" s="62"/>
      <c r="BX218" s="59"/>
    </row>
    <row r="219" spans="1:76">
      <c r="A219" s="32">
        <f t="shared" si="473"/>
        <v>2021</v>
      </c>
      <c r="B219" s="42">
        <v>44561</v>
      </c>
      <c r="C219" s="38">
        <v>6587</v>
      </c>
      <c r="D219" s="35">
        <f t="shared" si="522"/>
        <v>85.863431151241528</v>
      </c>
      <c r="E219" s="38">
        <v>6216</v>
      </c>
      <c r="F219" s="35">
        <v>539.97</v>
      </c>
      <c r="G219" s="39">
        <f t="shared" si="517"/>
        <v>0.26134785265848104</v>
      </c>
      <c r="H219" s="32">
        <v>10</v>
      </c>
      <c r="I219" s="32">
        <v>17</v>
      </c>
      <c r="J219" s="52">
        <v>57.6</v>
      </c>
      <c r="K219" s="32">
        <v>549.43700000000001</v>
      </c>
      <c r="L219" s="32">
        <f t="shared" si="495"/>
        <v>14.51948409257653</v>
      </c>
      <c r="M219" s="32">
        <v>102.239</v>
      </c>
      <c r="N219" s="32">
        <f t="shared" ref="N219" si="545">(M219/M207-1)*100</f>
        <v>-17.890214030438102</v>
      </c>
      <c r="O219" s="32">
        <v>417851</v>
      </c>
      <c r="P219" s="32">
        <f t="shared" ref="P219" si="546">(O219/O207-1)*100</f>
        <v>-15.323758939264675</v>
      </c>
      <c r="Q219" s="32">
        <f>+'crack spread y Brent_WTI'!D423*100</f>
        <v>61.875894586174951</v>
      </c>
      <c r="R219" s="32">
        <v>8.4</v>
      </c>
      <c r="S219" s="32">
        <f t="shared" si="515"/>
        <v>-0.49000000000000116</v>
      </c>
      <c r="T219" s="32">
        <v>3.73</v>
      </c>
      <c r="U219" s="32">
        <f t="shared" si="383"/>
        <v>46.908231587239072</v>
      </c>
      <c r="V219" s="32">
        <v>77.78</v>
      </c>
      <c r="W219" s="32">
        <f t="shared" si="383"/>
        <v>50.154440154440174</v>
      </c>
      <c r="X219" s="43">
        <v>54.77</v>
      </c>
      <c r="Z219" s="36">
        <f t="shared" si="402"/>
        <v>57.24825207062019</v>
      </c>
      <c r="AA219" s="36">
        <f t="shared" si="403"/>
        <v>8.8233333333333359</v>
      </c>
      <c r="AB219" s="36">
        <f t="shared" si="404"/>
        <v>15.05666666666667</v>
      </c>
      <c r="AC219" s="36">
        <f t="shared" si="542"/>
        <v>23.599833333333329</v>
      </c>
      <c r="AD219" s="36">
        <f t="shared" si="405"/>
        <v>14.115759372745364</v>
      </c>
      <c r="AE219" s="35">
        <f>+AVERAGE(N217:N219)*AVERAGE($G$15:G219)</f>
        <v>-3.9521786277843112</v>
      </c>
      <c r="AF219" s="35">
        <f t="shared" si="406"/>
        <v>12.322691607144051</v>
      </c>
      <c r="AG219" s="35">
        <f t="shared" si="407"/>
        <v>90.403457790641895</v>
      </c>
      <c r="AH219" s="35">
        <f t="shared" si="410"/>
        <v>55.717185703980725</v>
      </c>
      <c r="AI219" s="35">
        <f t="shared" si="411"/>
        <v>74.565166448767542</v>
      </c>
      <c r="AJ219" s="35"/>
      <c r="AL219" s="55">
        <f>(Z219- AVERAGE(Z$41:Z219))/_xlfn.STDEV.S(Z$41:Z219)</f>
        <v>2.89092982274614</v>
      </c>
      <c r="AM219" s="55">
        <f>(AA219- AVERAGE(AA$41:AA219))/_xlfn.STDEV.S(AA$41:AA219)</f>
        <v>1.6087916005449718</v>
      </c>
      <c r="AN219" s="55">
        <f>(AB219- AVERAGE(AB$41:AB219))/_xlfn.STDEV.S(AB$41:AB219)</f>
        <v>2.5849834463494297</v>
      </c>
      <c r="AO219" s="55">
        <f>(AC219- AVERAGE(AC$41:AC219))/_xlfn.STDEV.S(AC$41:AC219)</f>
        <v>1.2673559588888834</v>
      </c>
      <c r="AP219" s="55">
        <f>(AD219- AVERAGE(AD$41:AD219))/_xlfn.STDEV.S(AD$41:AD219)</f>
        <v>3.1265121908005282</v>
      </c>
      <c r="AQ219" s="55">
        <f>(AE219- AVERAGE(AE$41:AE219))/_xlfn.STDEV.S(AE$41:AE219)</f>
        <v>-0.87644796905392719</v>
      </c>
      <c r="AR219" s="36">
        <f>(AF219- AVERAGE(AF$41:AF219))/_xlfn.STDEV.S(AF$41:AF219)</f>
        <v>1.4465616982200766</v>
      </c>
      <c r="AS219" s="36">
        <f>(AG219- AVERAGE(AG$41:AG219))/_xlfn.STDEV.S(AG$41:AG219)</f>
        <v>1.338032883374729</v>
      </c>
      <c r="AT219" s="36">
        <f>(AH219- AVERAGE(AH$41:AH219))/_xlfn.STDEV.S(AH$41:AH219)</f>
        <v>1.5609501142755573</v>
      </c>
      <c r="AU219" s="36">
        <f>(AI219- AVERAGE(AI$41:AI219))/_xlfn.STDEV.S(AI$41:AI219)</f>
        <v>1.6979532141776275</v>
      </c>
      <c r="AV219" s="36"/>
      <c r="AW219" s="36">
        <f t="shared" si="498"/>
        <v>2.5365313623479779</v>
      </c>
      <c r="AX219" s="36">
        <f t="shared" si="499"/>
        <v>1.6087916005449718</v>
      </c>
      <c r="AY219" s="36">
        <f t="shared" si="500"/>
        <v>1.9875409691109347</v>
      </c>
      <c r="AZ219" s="36">
        <f t="shared" si="501"/>
        <v>1.2673559588888834</v>
      </c>
      <c r="BA219" s="36">
        <f t="shared" si="502"/>
        <v>3.1265121908005282</v>
      </c>
      <c r="BB219" s="36">
        <f t="shared" si="503"/>
        <v>-0.87644796905392719</v>
      </c>
      <c r="BC219" s="36">
        <f t="shared" si="504"/>
        <v>1.4465616982200766</v>
      </c>
      <c r="BD219" s="36">
        <f t="shared" si="505"/>
        <v>1.338032883374729</v>
      </c>
      <c r="BE219" s="36">
        <f t="shared" si="506"/>
        <v>1.5609501142755573</v>
      </c>
      <c r="BF219" s="36">
        <f t="shared" si="507"/>
        <v>1.6979532141776275</v>
      </c>
      <c r="BG219" s="36"/>
      <c r="BH219" s="41">
        <f t="shared" si="508"/>
        <v>1.5848708574102646</v>
      </c>
      <c r="BI219" s="41">
        <f t="shared" si="509"/>
        <v>1.5848708574102646</v>
      </c>
      <c r="BJ219" s="41">
        <f>IF(COUNT(BI$76:BI218)&lt;60,"",MEDIAN(BI$76:BI218))</f>
        <v>0.38257277662946387</v>
      </c>
      <c r="BK219" s="41">
        <f t="shared" si="510"/>
        <v>1.5848708574102646</v>
      </c>
      <c r="BL219" s="41">
        <f t="shared" si="511"/>
        <v>1</v>
      </c>
      <c r="BM219" s="41">
        <f t="shared" si="539"/>
        <v>0.74694074594037263</v>
      </c>
      <c r="BN219" s="41">
        <f t="shared" si="484"/>
        <v>1</v>
      </c>
      <c r="BO219" s="32">
        <f>+_xlfn.XLOOKUP(B219,Indice!B:B,Indice!AI:AI,"NOOOOOO",-1)</f>
        <v>0.30998896459567854</v>
      </c>
      <c r="BP219" s="32">
        <f t="shared" si="512"/>
        <v>-1.1712185802150281</v>
      </c>
      <c r="BQ219" s="57">
        <f t="shared" si="516"/>
        <v>1.8789281769733712E-2</v>
      </c>
      <c r="BR219" s="56">
        <f t="shared" si="485"/>
        <v>1.8789281769733712E-2</v>
      </c>
      <c r="BS219" s="59">
        <f t="shared" si="488"/>
        <v>1.8789281769733712E-2</v>
      </c>
      <c r="BT219" s="32">
        <f t="shared" si="489"/>
        <v>119.58898192957389</v>
      </c>
      <c r="BU219" s="32">
        <f t="shared" si="490"/>
        <v>51.186613425889362</v>
      </c>
      <c r="BW219" s="62"/>
      <c r="BX219" s="59"/>
    </row>
    <row r="220" spans="1:76">
      <c r="A220" s="32">
        <f t="shared" si="473"/>
        <v>2022</v>
      </c>
      <c r="B220" s="42">
        <v>44592</v>
      </c>
      <c r="C220" s="38">
        <v>5591</v>
      </c>
      <c r="D220" s="35">
        <f t="shared" si="522"/>
        <v>13.823289902280123</v>
      </c>
      <c r="E220" s="38">
        <v>5251</v>
      </c>
      <c r="F220" s="35">
        <v>539.97</v>
      </c>
      <c r="G220" s="39">
        <f t="shared" si="517"/>
        <v>0.26521103024242088</v>
      </c>
      <c r="H220" s="32">
        <v>6.2</v>
      </c>
      <c r="I220" s="32">
        <v>8.3000000000000007</v>
      </c>
      <c r="J220" s="52">
        <v>54.9</v>
      </c>
      <c r="K220" s="32">
        <v>559.89700000000005</v>
      </c>
      <c r="L220" s="32">
        <f t="shared" si="495"/>
        <v>14.876587537700825</v>
      </c>
      <c r="M220" s="32">
        <v>102.361</v>
      </c>
      <c r="N220" s="32">
        <f t="shared" ref="N220" si="547">(M220/M208-1)*100</f>
        <v>-16.766817638496999</v>
      </c>
      <c r="O220" s="32">
        <v>415143</v>
      </c>
      <c r="P220" s="32">
        <f t="shared" ref="P220" si="548">(O220/O208-1)*100</f>
        <v>-12.722559648824049</v>
      </c>
      <c r="Q220" s="32">
        <f>+'crack spread y Brent_WTI'!D424*100</f>
        <v>56.395898480110553</v>
      </c>
      <c r="R220" s="32">
        <v>8.4</v>
      </c>
      <c r="S220" s="32">
        <f t="shared" si="515"/>
        <v>-0.32500000000000095</v>
      </c>
      <c r="T220" s="32">
        <v>4.8739999999999997</v>
      </c>
      <c r="U220" s="32">
        <f t="shared" si="383"/>
        <v>90.093603744149746</v>
      </c>
      <c r="V220" s="32">
        <v>91.21</v>
      </c>
      <c r="W220" s="32">
        <f t="shared" si="383"/>
        <v>63.224767358625613</v>
      </c>
      <c r="X220" s="43">
        <v>53.85</v>
      </c>
      <c r="Z220" s="36">
        <f t="shared" si="402"/>
        <v>46.079832943766476</v>
      </c>
      <c r="AA220" s="36">
        <f t="shared" si="403"/>
        <v>8.658333333333335</v>
      </c>
      <c r="AB220" s="36">
        <f t="shared" si="404"/>
        <v>13.425000000000001</v>
      </c>
      <c r="AC220" s="36">
        <f t="shared" si="542"/>
        <v>21.396499999999996</v>
      </c>
      <c r="AD220" s="36">
        <f t="shared" si="405"/>
        <v>14.956610300835839</v>
      </c>
      <c r="AE220" s="35">
        <f>+AVERAGE(N218:N220)*AVERAGE($G$15:G220)</f>
        <v>-4.4637966102056463</v>
      </c>
      <c r="AF220" s="35">
        <f t="shared" si="406"/>
        <v>13.100567448681327</v>
      </c>
      <c r="AG220" s="35">
        <f t="shared" si="407"/>
        <v>72.438266699869118</v>
      </c>
      <c r="AH220" s="35">
        <f t="shared" si="410"/>
        <v>65.156059382958901</v>
      </c>
      <c r="AI220" s="35">
        <f t="shared" si="411"/>
        <v>53.888887620275966</v>
      </c>
      <c r="AJ220" s="35"/>
      <c r="AL220" s="55">
        <f>(Z220- AVERAGE(Z$41:Z220))/_xlfn.STDEV.S(Z$41:Z220)</f>
        <v>2.2630556652755902</v>
      </c>
      <c r="AM220" s="55">
        <f>(AA220- AVERAGE(AA$41:AA220))/_xlfn.STDEV.S(AA$41:AA220)</f>
        <v>1.5674356002887702</v>
      </c>
      <c r="AN220" s="55">
        <f>(AB220- AVERAGE(AB$41:AB220))/_xlfn.STDEV.S(AB$41:AB220)</f>
        <v>2.2788041738481972</v>
      </c>
      <c r="AO220" s="55">
        <f>(AC220- AVERAGE(AC$41:AC220))/_xlfn.STDEV.S(AC$41:AC220)</f>
        <v>1.1115386051934695</v>
      </c>
      <c r="AP220" s="55">
        <f>(AD220- AVERAGE(AD$41:AD220))/_xlfn.STDEV.S(AD$41:AD220)</f>
        <v>3.1897328250308172</v>
      </c>
      <c r="AQ220" s="55">
        <f>(AE220- AVERAGE(AE$41:AE220))/_xlfn.STDEV.S(AE$41:AE220)</f>
        <v>-1.0029438481122008</v>
      </c>
      <c r="AR220" s="36">
        <f>(AF220- AVERAGE(AF$41:AF220))/_xlfn.STDEV.S(AF$41:AF220)</f>
        <v>1.5058652256803762</v>
      </c>
      <c r="AS220" s="36">
        <f>(AG220- AVERAGE(AG$41:AG220))/_xlfn.STDEV.S(AG$41:AG220)</f>
        <v>1.007535044965469</v>
      </c>
      <c r="AT220" s="36">
        <f>(AH220- AVERAGE(AH$41:AH220))/_xlfn.STDEV.S(AH$41:AH220)</f>
        <v>1.8131943106746538</v>
      </c>
      <c r="AU220" s="36">
        <f>(AI220- AVERAGE(AI$41:AI220))/_xlfn.STDEV.S(AI$41:AI220)</f>
        <v>1.163544626805415</v>
      </c>
      <c r="AV220" s="36"/>
      <c r="AW220" s="36">
        <f t="shared" si="498"/>
        <v>2.2630556652755902</v>
      </c>
      <c r="AX220" s="36">
        <f t="shared" si="499"/>
        <v>1.5674356002887702</v>
      </c>
      <c r="AY220" s="36">
        <f t="shared" si="500"/>
        <v>1.9875409691109347</v>
      </c>
      <c r="AZ220" s="36">
        <f t="shared" si="501"/>
        <v>1.1115386051934695</v>
      </c>
      <c r="BA220" s="36">
        <f t="shared" si="502"/>
        <v>3.1897328250308172</v>
      </c>
      <c r="BB220" s="36">
        <f t="shared" si="503"/>
        <v>-1.0029438481122008</v>
      </c>
      <c r="BC220" s="36">
        <f t="shared" si="504"/>
        <v>1.5058652256803762</v>
      </c>
      <c r="BD220" s="36">
        <f t="shared" si="505"/>
        <v>1.007535044965469</v>
      </c>
      <c r="BE220" s="36">
        <f t="shared" si="506"/>
        <v>1.8131943106746538</v>
      </c>
      <c r="BF220" s="36">
        <f t="shared" si="507"/>
        <v>1.163544626805415</v>
      </c>
      <c r="BG220" s="36"/>
      <c r="BH220" s="41">
        <f t="shared" si="508"/>
        <v>1.5366504129845731</v>
      </c>
      <c r="BI220" s="41">
        <f t="shared" si="509"/>
        <v>1.5366504129845731</v>
      </c>
      <c r="BJ220" s="41">
        <f>IF(COUNT(BI$76:BI219)&lt;60,"",MEDIAN(BI$76:BI219))</f>
        <v>0.39050542633750318</v>
      </c>
      <c r="BK220" s="41">
        <f t="shared" si="510"/>
        <v>1.5366504129845731</v>
      </c>
      <c r="BL220" s="41">
        <f t="shared" si="511"/>
        <v>1</v>
      </c>
      <c r="BM220" s="41">
        <f t="shared" si="539"/>
        <v>0.87868048772544849</v>
      </c>
      <c r="BN220" s="41">
        <f t="shared" si="484"/>
        <v>1</v>
      </c>
      <c r="BO220" s="32">
        <f>+_xlfn.XLOOKUP(B220,Indice!B:B,Indice!AI:AI,"NOOOOOO",-1)</f>
        <v>0.33656918586619888</v>
      </c>
      <c r="BP220" s="32">
        <f t="shared" si="512"/>
        <v>-1.0889515466738304</v>
      </c>
      <c r="BQ220" s="57">
        <f t="shared" si="516"/>
        <v>8.2267033541197687E-2</v>
      </c>
      <c r="BR220" s="56">
        <f t="shared" si="485"/>
        <v>8.2267033541197687E-2</v>
      </c>
      <c r="BS220" s="59">
        <f t="shared" si="488"/>
        <v>8.2267033541197687E-2</v>
      </c>
      <c r="BT220" s="32">
        <f t="shared" si="489"/>
        <v>129.42721271713182</v>
      </c>
      <c r="BU220" s="32">
        <f t="shared" si="490"/>
        <v>55.397584269457319</v>
      </c>
      <c r="BW220" s="62"/>
      <c r="BX220" s="59"/>
    </row>
    <row r="221" spans="1:76">
      <c r="A221" s="32">
        <f t="shared" si="473"/>
        <v>2022</v>
      </c>
      <c r="B221" s="42">
        <v>44620</v>
      </c>
      <c r="C221" s="38">
        <v>6518</v>
      </c>
      <c r="D221" s="35">
        <f t="shared" si="522"/>
        <v>36.502617801047109</v>
      </c>
      <c r="E221" s="38">
        <v>5639</v>
      </c>
      <c r="F221" s="35">
        <v>539.97</v>
      </c>
      <c r="G221" s="39">
        <f t="shared" si="517"/>
        <v>0.27200585217697282</v>
      </c>
      <c r="H221" s="32">
        <v>9.1999999999999993</v>
      </c>
      <c r="I221" s="32">
        <v>12.2</v>
      </c>
      <c r="J221" s="52">
        <v>55</v>
      </c>
      <c r="K221" s="32">
        <v>559.51499999999999</v>
      </c>
      <c r="L221" s="32">
        <f t="shared" si="495"/>
        <v>13.570210692972839</v>
      </c>
      <c r="M221" s="32">
        <v>102.105</v>
      </c>
      <c r="N221" s="32">
        <f t="shared" ref="N221" si="549">(M221/M209-1)*100</f>
        <v>-16.410151453131395</v>
      </c>
      <c r="O221" s="32">
        <v>413425</v>
      </c>
      <c r="P221" s="32">
        <f t="shared" ref="P221" si="550">(O221/O209-1)*100</f>
        <v>-14.688251256177709</v>
      </c>
      <c r="Q221" s="32">
        <f>+'crack spread y Brent_WTI'!D425*100</f>
        <v>46.734042553191472</v>
      </c>
      <c r="R221" s="32">
        <v>8.4</v>
      </c>
      <c r="S221" s="32">
        <f t="shared" si="515"/>
        <v>-0.16000000000000095</v>
      </c>
      <c r="T221" s="32">
        <v>4.4020000000000001</v>
      </c>
      <c r="U221" s="32">
        <f t="shared" si="383"/>
        <v>58.859617466618566</v>
      </c>
      <c r="V221" s="32">
        <v>100.99</v>
      </c>
      <c r="W221" s="32">
        <f t="shared" si="383"/>
        <v>52.714350521699686</v>
      </c>
      <c r="X221" s="43">
        <v>52.9</v>
      </c>
      <c r="Z221" s="36">
        <f t="shared" si="402"/>
        <v>45.55644628485625</v>
      </c>
      <c r="AA221" s="36">
        <f t="shared" si="403"/>
        <v>8.6266666666666669</v>
      </c>
      <c r="AB221" s="36">
        <f t="shared" si="404"/>
        <v>12.66</v>
      </c>
      <c r="AC221" s="36">
        <f t="shared" si="542"/>
        <v>19.972333333333331</v>
      </c>
      <c r="AD221" s="36">
        <f t="shared" si="405"/>
        <v>14.322094107750067</v>
      </c>
      <c r="AE221" s="35">
        <f>+AVERAGE(N219:N221)*AVERAGE($G$15:G221)</f>
        <v>-4.5703835337237422</v>
      </c>
      <c r="AF221" s="35">
        <f t="shared" si="406"/>
        <v>14.244856614755477</v>
      </c>
      <c r="AG221" s="35">
        <f t="shared" si="407"/>
        <v>55.00194520649233</v>
      </c>
      <c r="AH221" s="35">
        <f t="shared" si="410"/>
        <v>65.287150932669121</v>
      </c>
      <c r="AI221" s="35">
        <f t="shared" si="411"/>
        <v>55.364519344921824</v>
      </c>
      <c r="AJ221" s="35"/>
      <c r="AL221" s="55">
        <f>(Z221- AVERAGE(Z$41:Z221))/_xlfn.STDEV.S(Z$41:Z221)</f>
        <v>2.1993311452713908</v>
      </c>
      <c r="AM221" s="55">
        <f>(AA221- AVERAGE(AA$41:AA221))/_xlfn.STDEV.S(AA$41:AA221)</f>
        <v>1.5476987138124045</v>
      </c>
      <c r="AN221" s="55">
        <f>(AB221- AVERAGE(AB$41:AB221))/_xlfn.STDEV.S(AB$41:AB221)</f>
        <v>2.1225271650936386</v>
      </c>
      <c r="AO221" s="55">
        <f>(AC221- AVERAGE(AC$41:AC221))/_xlfn.STDEV.S(AC$41:AC221)</f>
        <v>1.0097138993401571</v>
      </c>
      <c r="AP221" s="55">
        <f>(AD221- AVERAGE(AD$41:AD221))/_xlfn.STDEV.S(AD$41:AD221)</f>
        <v>2.9812630485122074</v>
      </c>
      <c r="AQ221" s="55">
        <f>(AE221- AVERAGE(AE$41:AE221))/_xlfn.STDEV.S(AE$41:AE221)</f>
        <v>-1.0246177365573088</v>
      </c>
      <c r="AR221" s="36">
        <f>(AF221- AVERAGE(AF$41:AF221))/_xlfn.STDEV.S(AF$41:AF221)</f>
        <v>1.5972035794786659</v>
      </c>
      <c r="AS221" s="36">
        <f>(AG221- AVERAGE(AG$41:AG221))/_xlfn.STDEV.S(AG$41:AG221)</f>
        <v>0.68948364479990432</v>
      </c>
      <c r="AT221" s="36">
        <f>(AH221- AVERAGE(AH$41:AH221))/_xlfn.STDEV.S(AH$41:AH221)</f>
        <v>1.7955886060636681</v>
      </c>
      <c r="AU221" s="36">
        <f>(AI221- AVERAGE(AI$41:AI221))/_xlfn.STDEV.S(AI$41:AI221)</f>
        <v>1.1930220020766389</v>
      </c>
      <c r="AV221" s="36"/>
      <c r="AW221" s="36">
        <f t="shared" si="498"/>
        <v>2.1993311452713908</v>
      </c>
      <c r="AX221" s="36">
        <f t="shared" si="499"/>
        <v>1.5476987138124045</v>
      </c>
      <c r="AY221" s="36">
        <f t="shared" si="500"/>
        <v>1.9875409691109347</v>
      </c>
      <c r="AZ221" s="36">
        <f t="shared" si="501"/>
        <v>1.0097138993401571</v>
      </c>
      <c r="BA221" s="36">
        <f t="shared" si="502"/>
        <v>2.9812630485122074</v>
      </c>
      <c r="BB221" s="36">
        <f t="shared" si="503"/>
        <v>-1.0246177365573088</v>
      </c>
      <c r="BC221" s="36">
        <f t="shared" si="504"/>
        <v>1.5972035794786659</v>
      </c>
      <c r="BD221" s="36">
        <f t="shared" si="505"/>
        <v>0.68948364479990432</v>
      </c>
      <c r="BE221" s="36">
        <f t="shared" si="506"/>
        <v>1.7955886060636681</v>
      </c>
      <c r="BF221" s="36">
        <f t="shared" si="507"/>
        <v>1.1930220020766389</v>
      </c>
      <c r="BG221" s="36"/>
      <c r="BH221" s="41">
        <f t="shared" si="508"/>
        <v>1.5724511466455353</v>
      </c>
      <c r="BI221" s="41">
        <f t="shared" si="509"/>
        <v>1.5724511466455353</v>
      </c>
      <c r="BJ221" s="41">
        <f>IF(COUNT(BI$76:BI220)&lt;60,"",MEDIAN(BI$76:BI220))</f>
        <v>0.39843807604554249</v>
      </c>
      <c r="BK221" s="41">
        <f t="shared" si="510"/>
        <v>1.5724511466455353</v>
      </c>
      <c r="BL221" s="41">
        <f t="shared" si="511"/>
        <v>1</v>
      </c>
      <c r="BM221" s="41">
        <f t="shared" si="539"/>
        <v>0.96201382105878175</v>
      </c>
      <c r="BN221" s="41">
        <f t="shared" si="484"/>
        <v>1</v>
      </c>
      <c r="BO221" s="32">
        <f>+_xlfn.XLOOKUP(B221,Indice!B:B,Indice!AI:AI,"NOOOOOO",-1)</f>
        <v>0.33162852001516574</v>
      </c>
      <c r="BP221" s="32">
        <f t="shared" si="512"/>
        <v>-1.1037398521360406</v>
      </c>
      <c r="BQ221" s="57">
        <f t="shared" si="516"/>
        <v>-1.4788305462210216E-2</v>
      </c>
      <c r="BR221" s="56">
        <f t="shared" si="485"/>
        <v>-1.4788305462210216E-2</v>
      </c>
      <c r="BS221" s="59">
        <f t="shared" si="488"/>
        <v>-1.4788305462210216E-2</v>
      </c>
      <c r="BT221" s="32">
        <f t="shared" si="489"/>
        <v>127.51320356034842</v>
      </c>
      <c r="BU221" s="32">
        <f t="shared" si="490"/>
        <v>54.578347871412049</v>
      </c>
      <c r="BW221" s="62"/>
      <c r="BX221" s="59"/>
    </row>
    <row r="222" spans="1:76">
      <c r="A222" s="32">
        <f t="shared" si="473"/>
        <v>2022</v>
      </c>
      <c r="B222" s="42">
        <v>44651</v>
      </c>
      <c r="C222" s="38">
        <v>7408</v>
      </c>
      <c r="D222" s="35">
        <f t="shared" si="522"/>
        <v>29.510489510489514</v>
      </c>
      <c r="E222" s="38">
        <v>7084</v>
      </c>
      <c r="F222" s="35">
        <v>566.46</v>
      </c>
      <c r="G222" s="39">
        <f t="shared" si="517"/>
        <v>0.26537972672386401</v>
      </c>
      <c r="H222" s="32">
        <v>5.5</v>
      </c>
      <c r="I222" s="32">
        <v>10.199999999999999</v>
      </c>
      <c r="J222" s="52">
        <v>56.9</v>
      </c>
      <c r="K222" s="32">
        <v>562.74400000000003</v>
      </c>
      <c r="L222" s="32">
        <f t="shared" si="495"/>
        <v>13.136203166842254</v>
      </c>
      <c r="M222" s="32">
        <v>102.029</v>
      </c>
      <c r="N222" s="32">
        <f t="shared" ref="N222" si="551">(M222/M210-1)*100</f>
        <v>-13.379121812069139</v>
      </c>
      <c r="O222" s="32">
        <v>409950</v>
      </c>
      <c r="P222" s="32">
        <f t="shared" ref="P222" si="552">(O222/O210-1)*100</f>
        <v>-18.309803022905935</v>
      </c>
      <c r="Q222" s="32">
        <f>+'crack spread y Brent_WTI'!D426*100</f>
        <v>68.631671640330708</v>
      </c>
      <c r="R222" s="32">
        <v>6.9</v>
      </c>
      <c r="S222" s="32">
        <f t="shared" si="515"/>
        <v>-5.5000000000001312E-2</v>
      </c>
      <c r="T222" s="32">
        <v>5.6420000000000003</v>
      </c>
      <c r="U222" s="32">
        <f t="shared" si="383"/>
        <v>116.33435582822086</v>
      </c>
      <c r="V222" s="32">
        <v>107.91</v>
      </c>
      <c r="W222" s="32">
        <f t="shared" si="383"/>
        <v>69.830028328611888</v>
      </c>
      <c r="X222" s="43">
        <v>55.37</v>
      </c>
      <c r="Z222" s="36">
        <f t="shared" si="402"/>
        <v>26.667132404605585</v>
      </c>
      <c r="AA222" s="36">
        <f t="shared" si="403"/>
        <v>7.0216666666666674</v>
      </c>
      <c r="AB222" s="36">
        <f t="shared" si="404"/>
        <v>10.288333333333334</v>
      </c>
      <c r="AC222" s="36">
        <f t="shared" si="542"/>
        <v>19.122833333333332</v>
      </c>
      <c r="AD222" s="36">
        <f t="shared" si="405"/>
        <v>13.861000465838638</v>
      </c>
      <c r="AE222" s="35">
        <f>+AVERAGE(N220:N222)*AVERAGE($G$15:G222)</f>
        <v>-4.1664199731218448</v>
      </c>
      <c r="AF222" s="35">
        <f t="shared" si="406"/>
        <v>15.240204642635897</v>
      </c>
      <c r="AG222" s="35">
        <f t="shared" si="407"/>
        <v>57.253870891210909</v>
      </c>
      <c r="AH222" s="35">
        <f t="shared" si="410"/>
        <v>88.429192346329728</v>
      </c>
      <c r="AI222" s="35">
        <f t="shared" si="411"/>
        <v>61.923048736312388</v>
      </c>
      <c r="AJ222" s="35"/>
      <c r="AL222" s="55">
        <f>(Z222- AVERAGE(Z$41:Z222))/_xlfn.STDEV.S(Z$41:Z222)</f>
        <v>1.2183743447042668</v>
      </c>
      <c r="AM222" s="55">
        <f>(AA222- AVERAGE(AA$41:AA222))/_xlfn.STDEV.S(AA$41:AA222)</f>
        <v>1.2868615541395458</v>
      </c>
      <c r="AN222" s="55">
        <f>(AB222- AVERAGE(AB$41:AB222))/_xlfn.STDEV.S(AB$41:AB222)</f>
        <v>1.7253830262549148</v>
      </c>
      <c r="AO222" s="55">
        <f>(AC222- AVERAGE(AC$41:AC222))/_xlfn.STDEV.S(AC$41:AC222)</f>
        <v>0.94739288178280434</v>
      </c>
      <c r="AP222" s="55">
        <f>(AD222- AVERAGE(AD$41:AD222))/_xlfn.STDEV.S(AD$41:AD222)</f>
        <v>2.8213355561310558</v>
      </c>
      <c r="AQ222" s="55">
        <f>(AE222- AVERAGE(AE$41:AE222))/_xlfn.STDEV.S(AE$41:AE222)</f>
        <v>-0.91565114988484653</v>
      </c>
      <c r="AR222" s="36">
        <f>(AF222- AVERAGE(AF$41:AF222))/_xlfn.STDEV.S(AF$41:AF222)</f>
        <v>1.672342457559675</v>
      </c>
      <c r="AS222" s="36">
        <f>(AG222- AVERAGE(AG$41:AG222))/_xlfn.STDEV.S(AG$41:AG222)</f>
        <v>0.72718698132492565</v>
      </c>
      <c r="AT222" s="36">
        <f>(AH222- AVERAGE(AH$41:AH222))/_xlfn.STDEV.S(AH$41:AH222)</f>
        <v>2.4128258718230673</v>
      </c>
      <c r="AU222" s="36">
        <f>(AI222- AVERAGE(AI$41:AI222))/_xlfn.STDEV.S(AI$41:AI222)</f>
        <v>1.3491335339630577</v>
      </c>
      <c r="AV222" s="36"/>
      <c r="AW222" s="36">
        <f t="shared" si="498"/>
        <v>1.2183743447042668</v>
      </c>
      <c r="AX222" s="36">
        <f t="shared" si="499"/>
        <v>1.2868615541395458</v>
      </c>
      <c r="AY222" s="36">
        <f t="shared" si="500"/>
        <v>1.7253830262549148</v>
      </c>
      <c r="AZ222" s="36">
        <f t="shared" si="501"/>
        <v>0.94739288178280434</v>
      </c>
      <c r="BA222" s="36">
        <f t="shared" si="502"/>
        <v>2.8213355561310558</v>
      </c>
      <c r="BB222" s="36">
        <f t="shared" si="503"/>
        <v>-0.91565114988484653</v>
      </c>
      <c r="BC222" s="36">
        <f t="shared" si="504"/>
        <v>1.672342457559675</v>
      </c>
      <c r="BD222" s="36">
        <f t="shared" si="505"/>
        <v>0.72718698132492565</v>
      </c>
      <c r="BE222" s="36">
        <f t="shared" si="506"/>
        <v>2.4128258718230673</v>
      </c>
      <c r="BF222" s="36">
        <f t="shared" si="507"/>
        <v>1.3491335339630577</v>
      </c>
      <c r="BG222" s="36"/>
      <c r="BH222" s="41">
        <f t="shared" si="508"/>
        <v>1.3179975440513019</v>
      </c>
      <c r="BI222" s="41">
        <f t="shared" si="509"/>
        <v>1.3179975440513019</v>
      </c>
      <c r="BJ222" s="41">
        <f>IF(COUNT(BI$76:BI221)&lt;60,"",MEDIAN(BI$76:BI221))</f>
        <v>0.40055590186743778</v>
      </c>
      <c r="BK222" s="41">
        <f t="shared" si="510"/>
        <v>1.3179975440513019</v>
      </c>
      <c r="BL222" s="41">
        <f t="shared" si="511"/>
        <v>1</v>
      </c>
      <c r="BM222" s="41">
        <f t="shared" si="539"/>
        <v>1</v>
      </c>
      <c r="BN222" s="41">
        <f t="shared" si="484"/>
        <v>1</v>
      </c>
      <c r="BO222" s="32">
        <f>+_xlfn.XLOOKUP(B222,Indice!B:B,Indice!AI:AI,"NOOOOOO",-1)</f>
        <v>0.34143895183028089</v>
      </c>
      <c r="BP222" s="32">
        <f t="shared" si="512"/>
        <v>-1.0745863807238563</v>
      </c>
      <c r="BQ222" s="57">
        <f t="shared" si="516"/>
        <v>2.9153471412184384E-2</v>
      </c>
      <c r="BR222" s="56">
        <f t="shared" si="485"/>
        <v>2.9153471412184384E-2</v>
      </c>
      <c r="BS222" s="59">
        <f t="shared" si="488"/>
        <v>2.9153471412184384E-2</v>
      </c>
      <c r="BT222" s="32">
        <f t="shared" si="489"/>
        <v>131.23065609502109</v>
      </c>
      <c r="BU222" s="32">
        <f t="shared" si="490"/>
        <v>56.169496175805513</v>
      </c>
      <c r="BW222" s="62"/>
      <c r="BX222" s="59"/>
    </row>
    <row r="223" spans="1:76">
      <c r="A223" s="32">
        <f t="shared" si="473"/>
        <v>2022</v>
      </c>
      <c r="B223" s="42">
        <v>44681</v>
      </c>
      <c r="C223" s="38">
        <v>8366</v>
      </c>
      <c r="D223" s="35">
        <f t="shared" si="522"/>
        <v>36.187530522545998</v>
      </c>
      <c r="E223" s="38">
        <v>6889</v>
      </c>
      <c r="F223" s="35">
        <v>566.46</v>
      </c>
      <c r="G223" s="39">
        <f t="shared" si="517"/>
        <v>0.27321611411220564</v>
      </c>
      <c r="H223" s="32">
        <v>7</v>
      </c>
      <c r="I223" s="32">
        <v>11.1</v>
      </c>
      <c r="J223" s="52">
        <v>56.5</v>
      </c>
      <c r="K223" s="32">
        <v>569.21900000000005</v>
      </c>
      <c r="L223" s="32">
        <f t="shared" si="495"/>
        <v>13.157612239380413</v>
      </c>
      <c r="M223" s="32">
        <v>97.316999999999993</v>
      </c>
      <c r="N223" s="32">
        <f t="shared" ref="N223" si="553">(M223/M211-1)*100</f>
        <v>-17.206615507648337</v>
      </c>
      <c r="O223" s="32">
        <v>415727</v>
      </c>
      <c r="P223" s="32">
        <f t="shared" ref="P223" si="554">(O223/O211-1)*100</f>
        <v>-14.303765895649912</v>
      </c>
      <c r="Q223" s="32">
        <f>+'crack spread y Brent_WTI'!D427*100</f>
        <v>124.34746000561323</v>
      </c>
      <c r="R223" s="32">
        <v>6.9</v>
      </c>
      <c r="S223" s="32">
        <f t="shared" si="515"/>
        <v>4.9999999999998788E-2</v>
      </c>
      <c r="T223" s="32">
        <v>7.2439999999999998</v>
      </c>
      <c r="U223" s="32">
        <f t="shared" si="383"/>
        <v>147.15114295462297</v>
      </c>
      <c r="V223" s="32">
        <v>109.34</v>
      </c>
      <c r="W223" s="32">
        <f t="shared" si="383"/>
        <v>62.587360594795548</v>
      </c>
      <c r="X223" s="43">
        <v>56.11</v>
      </c>
      <c r="Z223" s="36">
        <f t="shared" si="402"/>
        <v>34.016879278027545</v>
      </c>
      <c r="AA223" s="36">
        <f t="shared" si="403"/>
        <v>7.1833333333333345</v>
      </c>
      <c r="AB223" s="36">
        <f t="shared" si="404"/>
        <v>11.116666666666667</v>
      </c>
      <c r="AC223" s="36">
        <f t="shared" si="542"/>
        <v>19.012833333333333</v>
      </c>
      <c r="AD223" s="36">
        <f t="shared" si="405"/>
        <v>13.288008699731835</v>
      </c>
      <c r="AE223" s="35">
        <f>+AVERAGE(N221:N223)*AVERAGE($G$15:G223)</f>
        <v>-4.206133755394168</v>
      </c>
      <c r="AF223" s="35">
        <f t="shared" si="406"/>
        <v>15.767273391577852</v>
      </c>
      <c r="AG223" s="35">
        <f t="shared" si="407"/>
        <v>79.904391399711798</v>
      </c>
      <c r="AH223" s="35">
        <f t="shared" si="410"/>
        <v>107.44837208315414</v>
      </c>
      <c r="AI223" s="35">
        <f t="shared" si="411"/>
        <v>61.710579815035707</v>
      </c>
      <c r="AJ223" s="35"/>
      <c r="AL223" s="55">
        <f>(Z223- AVERAGE(Z$41:Z223))/_xlfn.STDEV.S(Z$41:Z223)</f>
        <v>1.5808974214458202</v>
      </c>
      <c r="AM223" s="55">
        <f>(AA223- AVERAGE(AA$41:AA223))/_xlfn.STDEV.S(AA$41:AA223)</f>
        <v>1.3024142233752956</v>
      </c>
      <c r="AN223" s="55">
        <f>(AB223- AVERAGE(AB$41:AB223))/_xlfn.STDEV.S(AB$41:AB223)</f>
        <v>1.8343028931626042</v>
      </c>
      <c r="AO223" s="55">
        <f>(AC223- AVERAGE(AC$41:AC223))/_xlfn.STDEV.S(AC$41:AC223)</f>
        <v>0.93514066742122393</v>
      </c>
      <c r="AP223" s="55">
        <f>(AD223- AVERAGE(AD$41:AD223))/_xlfn.STDEV.S(AD$41:AD223)</f>
        <v>2.6541654949637854</v>
      </c>
      <c r="AQ223" s="55">
        <f>(AE223- AVERAGE(AE$41:AE223))/_xlfn.STDEV.S(AE$41:AE223)</f>
        <v>-0.92122369648582392</v>
      </c>
      <c r="AR223" s="36">
        <f>(AF223- AVERAGE(AF$41:AF223))/_xlfn.STDEV.S(AF$41:AF223)</f>
        <v>1.7028034810685921</v>
      </c>
      <c r="AS223" s="36">
        <f>(AG223- AVERAGE(AG$41:AG223))/_xlfn.STDEV.S(AG$41:AG223)</f>
        <v>1.1307028813650166</v>
      </c>
      <c r="AT223" s="36">
        <f>(AH223- AVERAGE(AH$41:AH223))/_xlfn.STDEV.S(AH$41:AH223)</f>
        <v>2.8750721456988888</v>
      </c>
      <c r="AU223" s="36">
        <f>(AI223- AVERAGE(AI$41:AI223))/_xlfn.STDEV.S(AI$41:AI223)</f>
        <v>1.3334904702193957</v>
      </c>
      <c r="AV223" s="36"/>
      <c r="AW223" s="36">
        <f t="shared" si="498"/>
        <v>1.5808974214458202</v>
      </c>
      <c r="AX223" s="36">
        <f t="shared" si="499"/>
        <v>1.3024142233752956</v>
      </c>
      <c r="AY223" s="36">
        <f t="shared" si="500"/>
        <v>1.8343028931626042</v>
      </c>
      <c r="AZ223" s="36">
        <f t="shared" si="501"/>
        <v>0.93514066742122393</v>
      </c>
      <c r="BA223" s="36">
        <f t="shared" si="502"/>
        <v>2.6541654949637854</v>
      </c>
      <c r="BB223" s="36">
        <f t="shared" si="503"/>
        <v>-0.92122369648582392</v>
      </c>
      <c r="BC223" s="36">
        <f t="shared" si="504"/>
        <v>1.7028034810685921</v>
      </c>
      <c r="BD223" s="36">
        <f t="shared" si="505"/>
        <v>1.1307028813650166</v>
      </c>
      <c r="BE223" s="36">
        <f t="shared" si="506"/>
        <v>2.8750721456988888</v>
      </c>
      <c r="BF223" s="36">
        <f t="shared" si="507"/>
        <v>1.3334904702193957</v>
      </c>
      <c r="BG223" s="36"/>
      <c r="BH223" s="41">
        <f t="shared" si="508"/>
        <v>1.457193945832608</v>
      </c>
      <c r="BI223" s="41">
        <f t="shared" si="509"/>
        <v>1.457193945832608</v>
      </c>
      <c r="BJ223" s="41">
        <f>IF(COUNT(BI$76:BI222)&lt;60,"",MEDIAN(BI$76:BI222))</f>
        <v>0.40267372768933307</v>
      </c>
      <c r="BK223" s="41">
        <f t="shared" si="510"/>
        <v>1.457193945832608</v>
      </c>
      <c r="BL223" s="41">
        <f t="shared" si="511"/>
        <v>1</v>
      </c>
      <c r="BM223" s="41">
        <f t="shared" si="539"/>
        <v>1</v>
      </c>
      <c r="BN223" s="41">
        <f t="shared" si="484"/>
        <v>1</v>
      </c>
      <c r="BO223" s="32">
        <f>+_xlfn.XLOOKUP(B223,Indice!B:B,Indice!AI:AI,"NOOOOOO",-1)</f>
        <v>0.34665665312839683</v>
      </c>
      <c r="BP223" s="32">
        <f t="shared" si="512"/>
        <v>-1.0594204611385616</v>
      </c>
      <c r="BQ223" s="57">
        <f t="shared" si="516"/>
        <v>1.5165919585294674E-2</v>
      </c>
      <c r="BR223" s="56">
        <f t="shared" si="485"/>
        <v>1.5165919585294674E-2</v>
      </c>
      <c r="BS223" s="59">
        <f t="shared" si="488"/>
        <v>1.5165919585294674E-2</v>
      </c>
      <c r="BT223" s="32">
        <f t="shared" si="489"/>
        <v>133.22088967248365</v>
      </c>
      <c r="BU223" s="32">
        <f t="shared" si="490"/>
        <v>57.021358237954296</v>
      </c>
      <c r="BW223" s="62"/>
      <c r="BX223" s="59"/>
    </row>
    <row r="224" spans="1:76">
      <c r="A224" s="32">
        <f t="shared" si="473"/>
        <v>2022</v>
      </c>
      <c r="B224" s="42">
        <v>44712</v>
      </c>
      <c r="C224" s="38">
        <v>8361</v>
      </c>
      <c r="D224" s="35">
        <f t="shared" si="522"/>
        <v>22.721268163804488</v>
      </c>
      <c r="E224" s="38">
        <v>7892</v>
      </c>
      <c r="F224" s="35">
        <v>566.46</v>
      </c>
      <c r="G224" s="39">
        <f t="shared" si="517"/>
        <v>0.28080535254033823</v>
      </c>
      <c r="H224" s="32">
        <v>8.9</v>
      </c>
      <c r="I224" s="32">
        <v>11.6</v>
      </c>
      <c r="J224" s="52">
        <v>56.7</v>
      </c>
      <c r="K224" s="32">
        <v>576.51599999999996</v>
      </c>
      <c r="L224" s="32">
        <f t="shared" si="495"/>
        <v>14.29625003717252</v>
      </c>
      <c r="M224" s="32">
        <v>98.3</v>
      </c>
      <c r="N224" s="32">
        <f t="shared" ref="N224" si="555">(M224/M212-1)*100</f>
        <v>-16.611526781018316</v>
      </c>
      <c r="O224" s="32">
        <v>414733</v>
      </c>
      <c r="P224" s="32">
        <f t="shared" ref="P224" si="556">(O224/O212-1)*100</f>
        <v>-13.465687399586868</v>
      </c>
      <c r="Q224" s="32">
        <f>+'crack spread y Brent_WTI'!D428*100</f>
        <v>134.96237151248164</v>
      </c>
      <c r="R224" s="32">
        <v>6.9</v>
      </c>
      <c r="S224" s="32">
        <f t="shared" si="515"/>
        <v>0.15499999999999864</v>
      </c>
      <c r="T224" s="32">
        <v>8.1449999999999996</v>
      </c>
      <c r="U224" s="32">
        <f t="shared" ref="U224:W275" si="557">(T224/T212-1)*100</f>
        <v>172.77294038847955</v>
      </c>
      <c r="V224" s="32">
        <v>122.84</v>
      </c>
      <c r="W224" s="32">
        <f t="shared" si="557"/>
        <v>77.207155222158136</v>
      </c>
      <c r="X224" s="43">
        <v>60.1</v>
      </c>
      <c r="Z224" s="36">
        <f t="shared" si="402"/>
        <v>29.318096065613336</v>
      </c>
      <c r="AA224" s="36">
        <f t="shared" si="403"/>
        <v>6.9783333333333344</v>
      </c>
      <c r="AB224" s="36">
        <f t="shared" si="404"/>
        <v>10.811666666666667</v>
      </c>
      <c r="AC224" s="36">
        <f t="shared" si="542"/>
        <v>18.861166666666676</v>
      </c>
      <c r="AD224" s="36">
        <f t="shared" si="405"/>
        <v>13.530021814465064</v>
      </c>
      <c r="AE224" s="35">
        <f>+AVERAGE(N222:N224)*AVERAGE($G$15:G224)</f>
        <v>-4.2250787177762863</v>
      </c>
      <c r="AF224" s="35">
        <f t="shared" si="406"/>
        <v>15.359752106047573</v>
      </c>
      <c r="AG224" s="35">
        <f t="shared" si="407"/>
        <v>109.31383438614186</v>
      </c>
      <c r="AH224" s="35">
        <f t="shared" si="410"/>
        <v>145.41947972377446</v>
      </c>
      <c r="AI224" s="35">
        <f t="shared" si="411"/>
        <v>69.874848048521855</v>
      </c>
      <c r="AJ224" s="35"/>
      <c r="AL224" s="55">
        <f>(Z224- AVERAGE(Z$41:Z224))/_xlfn.STDEV.S(Z$41:Z224)</f>
        <v>1.3301760801273728</v>
      </c>
      <c r="AM224" s="55">
        <f>(AA224- AVERAGE(AA$41:AA224))/_xlfn.STDEV.S(AA$41:AA224)</f>
        <v>1.2614459806106639</v>
      </c>
      <c r="AN224" s="55">
        <f>(AB224- AVERAGE(AB$41:AB224))/_xlfn.STDEV.S(AB$41:AB224)</f>
        <v>1.7661250417064183</v>
      </c>
      <c r="AO224" s="55">
        <f>(AC224- AVERAGE(AC$41:AC224))/_xlfn.STDEV.S(AC$41:AC224)</f>
        <v>0.9202450143413321</v>
      </c>
      <c r="AP224" s="55">
        <f>(AD224- AVERAGE(AD$41:AD224))/_xlfn.STDEV.S(AD$41:AD224)</f>
        <v>2.639120543434271</v>
      </c>
      <c r="AQ224" s="55">
        <f>(AE224- AVERAGE(AE$41:AE224))/_xlfn.STDEV.S(AE$41:AE224)</f>
        <v>-0.92145647558260702</v>
      </c>
      <c r="AR224" s="36">
        <f>(AF224- AVERAGE(AF$41:AF224))/_xlfn.STDEV.S(AF$41:AF224)</f>
        <v>1.6482112287283082</v>
      </c>
      <c r="AS224" s="36">
        <f>(AG224- AVERAGE(AG$41:AG224))/_xlfn.STDEV.S(AG$41:AG224)</f>
        <v>1.6465361387640978</v>
      </c>
      <c r="AT224" s="36">
        <f>(AH224- AVERAGE(AH$41:AH224))/_xlfn.STDEV.S(AH$41:AH224)</f>
        <v>3.7617754836437065</v>
      </c>
      <c r="AU224" s="36">
        <f>(AI224- AVERAGE(AI$41:AI224))/_xlfn.STDEV.S(AI$41:AI224)</f>
        <v>1.5260537911001215</v>
      </c>
      <c r="AV224" s="36"/>
      <c r="AW224" s="36">
        <f t="shared" si="498"/>
        <v>1.3301760801273728</v>
      </c>
      <c r="AX224" s="36">
        <f t="shared" si="499"/>
        <v>1.2614459806106639</v>
      </c>
      <c r="AY224" s="36">
        <f t="shared" si="500"/>
        <v>1.7661250417064183</v>
      </c>
      <c r="AZ224" s="36">
        <f t="shared" si="501"/>
        <v>0.9202450143413321</v>
      </c>
      <c r="BA224" s="36">
        <f t="shared" si="502"/>
        <v>2.639120543434271</v>
      </c>
      <c r="BB224" s="36">
        <f t="shared" si="503"/>
        <v>-0.92145647558260702</v>
      </c>
      <c r="BC224" s="36">
        <f t="shared" si="504"/>
        <v>1.6482112287283082</v>
      </c>
      <c r="BD224" s="36">
        <f t="shared" si="505"/>
        <v>1.6465361387640978</v>
      </c>
      <c r="BE224" s="36">
        <f t="shared" si="506"/>
        <v>2.9011426461265488</v>
      </c>
      <c r="BF224" s="36">
        <f t="shared" si="507"/>
        <v>1.5260537911001215</v>
      </c>
      <c r="BG224" s="36"/>
      <c r="BH224" s="41">
        <f t="shared" si="508"/>
        <v>1.5862949649321096</v>
      </c>
      <c r="BI224" s="41">
        <f t="shared" si="509"/>
        <v>1.5862949649321096</v>
      </c>
      <c r="BJ224" s="41">
        <f>IF(COUNT(BI$76:BI223)&lt;60,"",MEDIAN(BI$76:BI223))</f>
        <v>0.4029592543342233</v>
      </c>
      <c r="BK224" s="41">
        <f t="shared" si="510"/>
        <v>1.5862949649321096</v>
      </c>
      <c r="BL224" s="41">
        <f t="shared" si="511"/>
        <v>1</v>
      </c>
      <c r="BM224" s="41">
        <f t="shared" si="539"/>
        <v>1</v>
      </c>
      <c r="BN224" s="41">
        <f t="shared" si="484"/>
        <v>1</v>
      </c>
      <c r="BO224" s="32">
        <f>+_xlfn.XLOOKUP(B224,Indice!B:B,Indice!AI:AI,"NOOOOOO",-1)</f>
        <v>0.36178488427740341</v>
      </c>
      <c r="BP224" s="32">
        <f t="shared" si="512"/>
        <v>-1.016705486115931</v>
      </c>
      <c r="BQ224" s="57">
        <f t="shared" si="516"/>
        <v>4.2714975022630552E-2</v>
      </c>
      <c r="BR224" s="56">
        <f t="shared" si="485"/>
        <v>4.2714975022630552E-2</v>
      </c>
      <c r="BS224" s="59">
        <f t="shared" si="488"/>
        <v>4.2714975022630552E-2</v>
      </c>
      <c r="BT224" s="32">
        <f t="shared" si="489"/>
        <v>138.91141664733641</v>
      </c>
      <c r="BU224" s="32">
        <f t="shared" si="490"/>
        <v>59.457024130844985</v>
      </c>
      <c r="BW224" s="62"/>
      <c r="BX224" s="59"/>
    </row>
    <row r="225" spans="1:76">
      <c r="A225" s="32">
        <f t="shared" si="473"/>
        <v>2022</v>
      </c>
      <c r="B225" s="42">
        <v>44742</v>
      </c>
      <c r="C225" s="38">
        <v>8457</v>
      </c>
      <c r="D225" s="35">
        <f t="shared" si="522"/>
        <v>20.641940085592015</v>
      </c>
      <c r="E225" s="38">
        <v>8667</v>
      </c>
      <c r="F225" s="35">
        <v>667.31</v>
      </c>
      <c r="G225" s="39">
        <f t="shared" si="517"/>
        <v>0.2446688945167913</v>
      </c>
      <c r="H225" s="32">
        <v>8.4</v>
      </c>
      <c r="I225" s="32">
        <v>9.8000000000000007</v>
      </c>
      <c r="J225" s="52">
        <v>59</v>
      </c>
      <c r="K225" s="32">
        <v>573.80799999999999</v>
      </c>
      <c r="L225" s="32">
        <f t="shared" si="495"/>
        <v>14.168381091846749</v>
      </c>
      <c r="M225" s="32">
        <v>94.43</v>
      </c>
      <c r="N225" s="32">
        <f t="shared" ref="N225" si="558">(M225/M213-1)*100</f>
        <v>-18.57517331769737</v>
      </c>
      <c r="O225" s="32">
        <v>415566</v>
      </c>
      <c r="P225" s="32">
        <f t="shared" ref="P225" si="559">(O225/O213-1)*100</f>
        <v>-8.1301316260705363</v>
      </c>
      <c r="Q225" s="32">
        <f>+'crack spread y Brent_WTI'!D429*100</f>
        <v>150.04435631164222</v>
      </c>
      <c r="R225" s="32">
        <v>8.1</v>
      </c>
      <c r="S225" s="32">
        <f t="shared" si="515"/>
        <v>0.25166666666666559</v>
      </c>
      <c r="T225" s="32">
        <v>5.4240000000000004</v>
      </c>
      <c r="U225" s="32">
        <f t="shared" si="557"/>
        <v>48.602739726027423</v>
      </c>
      <c r="V225" s="32">
        <v>114.81</v>
      </c>
      <c r="W225" s="32">
        <f t="shared" si="557"/>
        <v>52.815120457873022</v>
      </c>
      <c r="X225" s="43">
        <v>68.75</v>
      </c>
      <c r="Z225" s="36">
        <f t="shared" si="402"/>
        <v>26.265246257314171</v>
      </c>
      <c r="AA225" s="36">
        <f t="shared" si="403"/>
        <v>7.8483333333333345</v>
      </c>
      <c r="AB225" s="36">
        <f t="shared" si="404"/>
        <v>10.581666666666669</v>
      </c>
      <c r="AC225" s="36">
        <f t="shared" si="542"/>
        <v>18.698666666666668</v>
      </c>
      <c r="AD225" s="36">
        <f t="shared" si="405"/>
        <v>13.874081122799893</v>
      </c>
      <c r="AE225" s="35">
        <f>+AVERAGE(N223:N225)*AVERAGE($G$15:G225)</f>
        <v>-4.6882496504863864</v>
      </c>
      <c r="AF225" s="35">
        <f t="shared" si="406"/>
        <v>11.966528307102438</v>
      </c>
      <c r="AG225" s="35">
        <f t="shared" si="407"/>
        <v>136.4513959432457</v>
      </c>
      <c r="AH225" s="35">
        <f t="shared" si="410"/>
        <v>122.84227435637666</v>
      </c>
      <c r="AI225" s="35">
        <f t="shared" si="411"/>
        <v>64.203212091608904</v>
      </c>
      <c r="AJ225" s="35"/>
      <c r="AL225" s="55">
        <f>(Z225- AVERAGE(Z$41:Z225))/_xlfn.STDEV.S(Z$41:Z225)</f>
        <v>1.1666793383827052</v>
      </c>
      <c r="AM225" s="55">
        <f>(AA225- AVERAGE(AA$41:AA225))/_xlfn.STDEV.S(AA$41:AA225)</f>
        <v>1.3858499559825239</v>
      </c>
      <c r="AN225" s="55">
        <f>(AB225- AVERAGE(AB$41:AB225))/_xlfn.STDEV.S(AB$41:AB225)</f>
        <v>1.7116083965224438</v>
      </c>
      <c r="AO225" s="55">
        <f>(AC225- AVERAGE(AC$41:AC225))/_xlfn.STDEV.S(AC$41:AC225)</f>
        <v>0.9047865878726663</v>
      </c>
      <c r="AP225" s="55">
        <f>(AD225- AVERAGE(AD$41:AD225))/_xlfn.STDEV.S(AD$41:AD225)</f>
        <v>2.6418494157124273</v>
      </c>
      <c r="AQ225" s="55">
        <f>(AE225- AVERAGE(AE$41:AE225))/_xlfn.STDEV.S(AE$41:AE225)</f>
        <v>-1.0353539757776995</v>
      </c>
      <c r="AR225" s="36">
        <f>(AF225- AVERAGE(AF$41:AF225))/_xlfn.STDEV.S(AF$41:AF225)</f>
        <v>1.3262301508401686</v>
      </c>
      <c r="AS225" s="36">
        <f>(AG225- AVERAGE(AG$41:AG225))/_xlfn.STDEV.S(AG$41:AG225)</f>
        <v>2.1041110071973641</v>
      </c>
      <c r="AT225" s="36">
        <f>(AH225- AVERAGE(AH$41:AH225))/_xlfn.STDEV.S(AH$41:AH225)</f>
        <v>3.0684153922664175</v>
      </c>
      <c r="AU225" s="36">
        <f>(AI225- AVERAGE(AI$41:AI225))/_xlfn.STDEV.S(AI$41:AI225)</f>
        <v>1.3722309539325173</v>
      </c>
      <c r="AV225" s="36"/>
      <c r="AW225" s="36">
        <f t="shared" si="498"/>
        <v>1.1666793383827052</v>
      </c>
      <c r="AX225" s="36">
        <f t="shared" si="499"/>
        <v>1.3858499559825239</v>
      </c>
      <c r="AY225" s="36">
        <f t="shared" si="500"/>
        <v>1.7116083965224438</v>
      </c>
      <c r="AZ225" s="36">
        <f t="shared" si="501"/>
        <v>0.9047865878726663</v>
      </c>
      <c r="BA225" s="36">
        <f t="shared" si="502"/>
        <v>2.6418494157124273</v>
      </c>
      <c r="BB225" s="36">
        <f t="shared" si="503"/>
        <v>-1.0353539757776995</v>
      </c>
      <c r="BC225" s="36">
        <f t="shared" si="504"/>
        <v>1.3262301508401686</v>
      </c>
      <c r="BD225" s="36">
        <f t="shared" si="505"/>
        <v>2.1041110071973641</v>
      </c>
      <c r="BE225" s="36">
        <f t="shared" si="506"/>
        <v>2.9011426461265488</v>
      </c>
      <c r="BF225" s="36">
        <f t="shared" si="507"/>
        <v>1.3722309539325173</v>
      </c>
      <c r="BG225" s="36"/>
      <c r="BH225" s="41">
        <f t="shared" si="508"/>
        <v>1.3790404549575206</v>
      </c>
      <c r="BI225" s="41">
        <f t="shared" si="509"/>
        <v>1.3790404549575206</v>
      </c>
      <c r="BJ225" s="41">
        <f>IF(COUNT(BI$76:BI224)&lt;60,"",MEDIAN(BI$76:BI224))</f>
        <v>0.40324478097911354</v>
      </c>
      <c r="BK225" s="41">
        <f t="shared" si="510"/>
        <v>1.3790404549575206</v>
      </c>
      <c r="BL225" s="41">
        <f t="shared" si="511"/>
        <v>1</v>
      </c>
      <c r="BM225" s="41">
        <f t="shared" si="539"/>
        <v>1</v>
      </c>
      <c r="BN225" s="41">
        <f t="shared" si="484"/>
        <v>1</v>
      </c>
      <c r="BO225" s="32">
        <f>+_xlfn.XLOOKUP(B225,Indice!B:B,Indice!AI:AI,"NOOOOOO",-1)</f>
        <v>0.35319943688609939</v>
      </c>
      <c r="BP225" s="32">
        <f t="shared" si="512"/>
        <v>-1.0407224045738199</v>
      </c>
      <c r="BQ225" s="57">
        <f t="shared" si="516"/>
        <v>-2.4016918457888892E-2</v>
      </c>
      <c r="BR225" s="56">
        <f t="shared" si="485"/>
        <v>-2.4016918457888892E-2</v>
      </c>
      <c r="BS225" s="59">
        <f t="shared" si="488"/>
        <v>-2.4016918457888892E-2</v>
      </c>
      <c r="BT225" s="32">
        <f t="shared" si="489"/>
        <v>135.57519248084751</v>
      </c>
      <c r="BU225" s="32">
        <f t="shared" si="490"/>
        <v>58.029049630545749</v>
      </c>
      <c r="BW225" s="62"/>
      <c r="BX225" s="59"/>
    </row>
    <row r="226" spans="1:76">
      <c r="A226" s="32">
        <f t="shared" si="473"/>
        <v>2022</v>
      </c>
      <c r="B226" s="42">
        <v>44773</v>
      </c>
      <c r="C226" s="38">
        <v>7656</v>
      </c>
      <c r="D226" s="35">
        <f t="shared" si="522"/>
        <v>5.5708769994484264</v>
      </c>
      <c r="E226" s="38">
        <v>8302</v>
      </c>
      <c r="F226" s="35">
        <v>667.31</v>
      </c>
      <c r="G226" s="39">
        <f t="shared" si="517"/>
        <v>0.24915106921820443</v>
      </c>
      <c r="H226" s="32">
        <v>7</v>
      </c>
      <c r="I226" s="32">
        <v>10</v>
      </c>
      <c r="J226" s="52">
        <v>63.9</v>
      </c>
      <c r="K226" s="32">
        <v>579.77</v>
      </c>
      <c r="L226" s="32">
        <f t="shared" si="495"/>
        <v>13.253360368649192</v>
      </c>
      <c r="M226" s="32">
        <v>92.421999999999997</v>
      </c>
      <c r="N226" s="32">
        <f t="shared" ref="N226" si="560">(M226/M214-1)*100</f>
        <v>-18.668379738815165</v>
      </c>
      <c r="O226" s="32">
        <v>426553</v>
      </c>
      <c r="P226" s="32">
        <f t="shared" ref="P226" si="561">(O226/O214-1)*100</f>
        <v>-2.8850816779554922</v>
      </c>
      <c r="Q226" s="32">
        <f>+'crack spread y Brent_WTI'!D430*100</f>
        <v>71.731721724905697</v>
      </c>
      <c r="R226" s="32">
        <v>8.1</v>
      </c>
      <c r="S226" s="32">
        <f t="shared" si="515"/>
        <v>0.348333333333332</v>
      </c>
      <c r="T226" s="32">
        <v>8.2289999999999992</v>
      </c>
      <c r="U226" s="32">
        <f t="shared" si="557"/>
        <v>110.24527337761879</v>
      </c>
      <c r="V226" s="32">
        <v>110.01</v>
      </c>
      <c r="W226" s="32">
        <f t="shared" si="557"/>
        <v>44.124197563212377</v>
      </c>
      <c r="X226" s="43">
        <v>83.7</v>
      </c>
      <c r="Z226" s="36">
        <f t="shared" si="402"/>
        <v>15.963028416281645</v>
      </c>
      <c r="AA226" s="36">
        <f t="shared" si="403"/>
        <v>7.7516666666666678</v>
      </c>
      <c r="AB226" s="36">
        <f t="shared" si="404"/>
        <v>10.118333333333334</v>
      </c>
      <c r="AC226" s="36">
        <f t="shared" si="542"/>
        <v>20.055333333333337</v>
      </c>
      <c r="AD226" s="36">
        <f t="shared" si="405"/>
        <v>13.905997165889486</v>
      </c>
      <c r="AE226" s="35">
        <f>+AVERAGE(N224:N226)*AVERAGE($G$15:G226)</f>
        <v>-4.8174171773152485</v>
      </c>
      <c r="AF226" s="35">
        <f t="shared" si="406"/>
        <v>8.1603002345376314</v>
      </c>
      <c r="AG226" s="35">
        <f t="shared" si="407"/>
        <v>118.91281651634318</v>
      </c>
      <c r="AH226" s="35">
        <f t="shared" si="410"/>
        <v>110.54031783070859</v>
      </c>
      <c r="AI226" s="35">
        <f t="shared" si="411"/>
        <v>58.048824414414504</v>
      </c>
      <c r="AJ226" s="35"/>
      <c r="AL226" s="55">
        <f>(Z226- AVERAGE(Z$41:Z226))/_xlfn.STDEV.S(Z$41:Z226)</f>
        <v>0.63843497393563198</v>
      </c>
      <c r="AM226" s="55">
        <f>(AA226- AVERAGE(AA$41:AA226))/_xlfn.STDEV.S(AA$41:AA226)</f>
        <v>1.3602720076921389</v>
      </c>
      <c r="AN226" s="55">
        <f>(AB226- AVERAGE(AB$41:AB226))/_xlfn.STDEV.S(AB$41:AB226)</f>
        <v>1.6233469103995608</v>
      </c>
      <c r="AO226" s="55">
        <f>(AC226- AVERAGE(AC$41:AC226))/_xlfn.STDEV.S(AC$41:AC226)</f>
        <v>0.99117951948596117</v>
      </c>
      <c r="AP226" s="55">
        <f>(AD226- AVERAGE(AD$41:AD226))/_xlfn.STDEV.S(AD$41:AD226)</f>
        <v>2.5917621697776361</v>
      </c>
      <c r="AQ226" s="55">
        <f>(AE226- AVERAGE(AE$41:AE226))/_xlfn.STDEV.S(AE$41:AE226)</f>
        <v>-1.0626045382009517</v>
      </c>
      <c r="AR226" s="36">
        <f>(AF226- AVERAGE(AF$41:AF226))/_xlfn.STDEV.S(AF$41:AF226)</f>
        <v>0.97191015188636098</v>
      </c>
      <c r="AS226" s="36">
        <f>(AG226- AVERAGE(AG$41:AG226))/_xlfn.STDEV.S(AG$41:AG226)</f>
        <v>1.7708348529795479</v>
      </c>
      <c r="AT226" s="36">
        <f>(AH226- AVERAGE(AH$41:AH226))/_xlfn.STDEV.S(AH$41:AH226)</f>
        <v>2.6860593613959312</v>
      </c>
      <c r="AU226" s="36">
        <f>(AI226- AVERAGE(AI$41:AI226))/_xlfn.STDEV.S(AI$41:AI226)</f>
        <v>1.2093596869328775</v>
      </c>
      <c r="AV226" s="36"/>
      <c r="AW226" s="36">
        <f t="shared" si="498"/>
        <v>0.63843497393563198</v>
      </c>
      <c r="AX226" s="36">
        <f t="shared" si="499"/>
        <v>1.3602720076921389</v>
      </c>
      <c r="AY226" s="36">
        <f t="shared" si="500"/>
        <v>1.6233469103995608</v>
      </c>
      <c r="AZ226" s="36">
        <f t="shared" si="501"/>
        <v>0.99117951948596117</v>
      </c>
      <c r="BA226" s="36">
        <f t="shared" si="502"/>
        <v>2.5917621697776361</v>
      </c>
      <c r="BB226" s="36">
        <f t="shared" si="503"/>
        <v>-1.0626045382009517</v>
      </c>
      <c r="BC226" s="36">
        <f t="shared" si="504"/>
        <v>0.97191015188636098</v>
      </c>
      <c r="BD226" s="36">
        <f t="shared" si="505"/>
        <v>1.7708348529795479</v>
      </c>
      <c r="BE226" s="36">
        <f t="shared" si="506"/>
        <v>2.6860593613959312</v>
      </c>
      <c r="BF226" s="36">
        <f t="shared" si="507"/>
        <v>1.2093596869328775</v>
      </c>
      <c r="BG226" s="36"/>
      <c r="BH226" s="41">
        <f t="shared" si="508"/>
        <v>1.2848158473125082</v>
      </c>
      <c r="BI226" s="41">
        <f t="shared" si="509"/>
        <v>1.2848158473125082</v>
      </c>
      <c r="BJ226" s="41">
        <f>IF(COUNT(BI$76:BI225)&lt;60,"",MEDIAN(BI$76:BI225))</f>
        <v>0.40376581354303498</v>
      </c>
      <c r="BK226" s="41">
        <f t="shared" si="510"/>
        <v>1.2848158473125082</v>
      </c>
      <c r="BL226" s="41">
        <f t="shared" si="511"/>
        <v>1</v>
      </c>
      <c r="BM226" s="41">
        <f t="shared" si="539"/>
        <v>1</v>
      </c>
      <c r="BN226" s="41">
        <f t="shared" si="484"/>
        <v>1</v>
      </c>
      <c r="BO226" s="32">
        <f>+_xlfn.XLOOKUP(B226,Indice!B:B,Indice!AI:AI,"NOOOOOO",-1)</f>
        <v>0.34400244563280019</v>
      </c>
      <c r="BP226" s="32">
        <f t="shared" si="512"/>
        <v>-1.0671065122363355</v>
      </c>
      <c r="BQ226" s="57">
        <f t="shared" si="516"/>
        <v>-2.6384107662515532E-2</v>
      </c>
      <c r="BR226" s="56">
        <f t="shared" si="485"/>
        <v>-2.6384107662515532E-2</v>
      </c>
      <c r="BS226" s="59">
        <f t="shared" si="488"/>
        <v>-2.6384107662515532E-2</v>
      </c>
      <c r="BT226" s="32">
        <f t="shared" si="489"/>
        <v>131.99816200606656</v>
      </c>
      <c r="BU226" s="32">
        <f t="shared" si="490"/>
        <v>56.498004937539974</v>
      </c>
      <c r="BW226" s="62"/>
      <c r="BX226" s="59"/>
    </row>
    <row r="227" spans="1:76">
      <c r="A227" s="32">
        <f t="shared" si="473"/>
        <v>2022</v>
      </c>
      <c r="B227" s="42">
        <v>44804</v>
      </c>
      <c r="C227" s="38">
        <v>7583</v>
      </c>
      <c r="D227" s="35">
        <f t="shared" si="522"/>
        <v>-6.3711569329546798</v>
      </c>
      <c r="E227" s="38">
        <v>7918</v>
      </c>
      <c r="F227" s="35">
        <v>667.31</v>
      </c>
      <c r="G227" s="39">
        <f t="shared" si="517"/>
        <v>0.25162068603797333</v>
      </c>
      <c r="H227" s="32">
        <v>7.4</v>
      </c>
      <c r="I227" s="32">
        <v>7.1</v>
      </c>
      <c r="J227" s="52">
        <v>71</v>
      </c>
      <c r="K227" s="32">
        <v>584.09199999999998</v>
      </c>
      <c r="L227" s="32">
        <f t="shared" si="495"/>
        <v>14.807658666121547</v>
      </c>
      <c r="M227" s="32">
        <v>90.402000000000001</v>
      </c>
      <c r="N227" s="32">
        <f t="shared" ref="N227" si="562">(M227/M215-1)*100</f>
        <v>-19.812308183576079</v>
      </c>
      <c r="O227" s="32">
        <v>418346</v>
      </c>
      <c r="P227" s="32">
        <f t="shared" ref="P227" si="563">(O227/O215-1)*100</f>
        <v>-1.6570481552439453</v>
      </c>
      <c r="Q227" s="32">
        <f>+'crack spread y Brent_WTI'!D431*100</f>
        <v>40.823115673415074</v>
      </c>
      <c r="R227" s="32">
        <v>8.1</v>
      </c>
      <c r="S227" s="32">
        <f t="shared" si="515"/>
        <v>0.44499999999999901</v>
      </c>
      <c r="T227" s="32">
        <v>9.1270000000000007</v>
      </c>
      <c r="U227" s="32">
        <f t="shared" si="557"/>
        <v>108.52181859721273</v>
      </c>
      <c r="V227" s="32">
        <v>96.49</v>
      </c>
      <c r="W227" s="32">
        <f t="shared" si="557"/>
        <v>32.196191259076578</v>
      </c>
      <c r="X227" s="43">
        <v>90.53</v>
      </c>
      <c r="Z227" s="36">
        <f t="shared" si="402"/>
        <v>6.1688867173619215</v>
      </c>
      <c r="AA227" s="36">
        <f t="shared" si="403"/>
        <v>7.1550000000000011</v>
      </c>
      <c r="AB227" s="36">
        <f t="shared" si="404"/>
        <v>8.5216666666666683</v>
      </c>
      <c r="AC227" s="36">
        <f t="shared" si="542"/>
        <v>23.599833333333336</v>
      </c>
      <c r="AD227" s="36">
        <f t="shared" si="405"/>
        <v>14.076466708872497</v>
      </c>
      <c r="AE227" s="35">
        <f>+AVERAGE(N225:N227)*AVERAGE($G$15:G227)</f>
        <v>-5.1022376973955064</v>
      </c>
      <c r="AF227" s="35">
        <f t="shared" si="406"/>
        <v>4.2240871530899913</v>
      </c>
      <c r="AG227" s="35">
        <f t="shared" si="407"/>
        <v>87.533064569987673</v>
      </c>
      <c r="AH227" s="35">
        <f t="shared" si="410"/>
        <v>89.12327723361966</v>
      </c>
      <c r="AI227" s="35">
        <f t="shared" si="411"/>
        <v>43.045169760053994</v>
      </c>
      <c r="AJ227" s="35"/>
      <c r="AL227" s="55">
        <f>(Z227- AVERAGE(Z$41:Z227))/_xlfn.STDEV.S(Z$41:Z227)</f>
        <v>0.13737169489312454</v>
      </c>
      <c r="AM227" s="55">
        <f>(AA227- AVERAGE(AA$41:AA227))/_xlfn.STDEV.S(AA$41:AA227)</f>
        <v>1.2589964044335937</v>
      </c>
      <c r="AN227" s="55">
        <f>(AB227- AVERAGE(AB$41:AB227))/_xlfn.STDEV.S(AB$41:AB227)</f>
        <v>1.3653349718162069</v>
      </c>
      <c r="AO227" s="55">
        <f>(AC227- AVERAGE(AC$41:AC227))/_xlfn.STDEV.S(AC$41:AC227)</f>
        <v>1.2225671561848661</v>
      </c>
      <c r="AP227" s="55">
        <f>(AD227- AVERAGE(AD$41:AD227))/_xlfn.STDEV.S(AD$41:AD227)</f>
        <v>2.5674504091672219</v>
      </c>
      <c r="AQ227" s="55">
        <f>(AE227- AVERAGE(AE$41:AE227))/_xlfn.STDEV.S(AE$41:AE227)</f>
        <v>-1.1292599516200357</v>
      </c>
      <c r="AR227" s="36">
        <f>(AF227- AVERAGE(AF$41:AF227))/_xlfn.STDEV.S(AF$41:AF227)</f>
        <v>0.60849928185631108</v>
      </c>
      <c r="AS227" s="36">
        <f>(AG227- AVERAGE(AG$41:AG227))/_xlfn.STDEV.S(AG$41:AG227)</f>
        <v>1.2057586190285625</v>
      </c>
      <c r="AT227" s="36">
        <f>(AH227- AVERAGE(AH$41:AH227))/_xlfn.STDEV.S(AH$41:AH227)</f>
        <v>2.1058498456894585</v>
      </c>
      <c r="AU227" s="36">
        <f>(AI227- AVERAGE(AI$41:AI227))/_xlfn.STDEV.S(AI$41:AI227)</f>
        <v>0.8287556159300441</v>
      </c>
      <c r="AV227" s="36"/>
      <c r="AW227" s="36">
        <f t="shared" si="498"/>
        <v>0.13737169489312454</v>
      </c>
      <c r="AX227" s="36">
        <f t="shared" si="499"/>
        <v>1.2589964044335937</v>
      </c>
      <c r="AY227" s="36">
        <f t="shared" si="500"/>
        <v>1.3653349718162069</v>
      </c>
      <c r="AZ227" s="36">
        <f t="shared" si="501"/>
        <v>1.2225671561848661</v>
      </c>
      <c r="BA227" s="36">
        <f t="shared" si="502"/>
        <v>2.5674504091672219</v>
      </c>
      <c r="BB227" s="36">
        <f t="shared" si="503"/>
        <v>-1.1292599516200357</v>
      </c>
      <c r="BC227" s="36">
        <f t="shared" si="504"/>
        <v>0.60849928185631108</v>
      </c>
      <c r="BD227" s="36">
        <f t="shared" si="505"/>
        <v>1.2057586190285625</v>
      </c>
      <c r="BE227" s="36">
        <f t="shared" si="506"/>
        <v>2.1058498456894585</v>
      </c>
      <c r="BF227" s="36">
        <f t="shared" si="507"/>
        <v>0.8287556159300441</v>
      </c>
      <c r="BG227" s="36"/>
      <c r="BH227" s="41">
        <f t="shared" si="508"/>
        <v>1.2141628876067143</v>
      </c>
      <c r="BI227" s="41">
        <f t="shared" si="509"/>
        <v>1.2141628876067143</v>
      </c>
      <c r="BJ227" s="41">
        <f>IF(COUNT(BI$76:BI226)&lt;60,"",MEDIAN(BI$76:BI226))</f>
        <v>0.40428684610695642</v>
      </c>
      <c r="BK227" s="41">
        <f t="shared" si="510"/>
        <v>1.2141628876067143</v>
      </c>
      <c r="BL227" s="41">
        <f t="shared" si="511"/>
        <v>1</v>
      </c>
      <c r="BM227" s="41">
        <f t="shared" si="539"/>
        <v>1</v>
      </c>
      <c r="BN227" s="41">
        <f t="shared" si="484"/>
        <v>1</v>
      </c>
      <c r="BO227" s="32">
        <f>+_xlfn.XLOOKUP(B227,Indice!B:B,Indice!AI:AI,"NOOOOOO",-1)</f>
        <v>0.37991940824863257</v>
      </c>
      <c r="BP227" s="32">
        <f t="shared" si="512"/>
        <v>-0.96779613231083339</v>
      </c>
      <c r="BQ227" s="57">
        <f t="shared" si="516"/>
        <v>9.9310379925502068E-2</v>
      </c>
      <c r="BR227" s="56">
        <f t="shared" si="485"/>
        <v>9.9310379925502068E-2</v>
      </c>
      <c r="BS227" s="59">
        <f t="shared" si="488"/>
        <v>9.9310379925502068E-2</v>
      </c>
      <c r="BT227" s="32">
        <f t="shared" si="489"/>
        <v>145.10694962435701</v>
      </c>
      <c r="BU227" s="32">
        <f t="shared" si="490"/>
        <v>62.10884327291997</v>
      </c>
      <c r="BW227" s="62"/>
      <c r="BX227" s="59"/>
    </row>
    <row r="228" spans="1:76">
      <c r="A228" s="32">
        <f t="shared" si="473"/>
        <v>2022</v>
      </c>
      <c r="B228" s="42">
        <v>44834</v>
      </c>
      <c r="C228" s="38">
        <v>7494</v>
      </c>
      <c r="D228" s="35">
        <f t="shared" si="522"/>
        <v>-1.0039630118890308</v>
      </c>
      <c r="E228" s="38">
        <v>7144</v>
      </c>
      <c r="F228" s="35">
        <v>648.4</v>
      </c>
      <c r="G228" s="39">
        <f t="shared" si="517"/>
        <v>0.26078192473781614</v>
      </c>
      <c r="H228" s="32">
        <v>5.6</v>
      </c>
      <c r="I228" s="32">
        <v>5.6</v>
      </c>
      <c r="J228" s="52">
        <v>75.599999999999994</v>
      </c>
      <c r="K228" s="32">
        <v>594.63900000000001</v>
      </c>
      <c r="L228" s="32">
        <f t="shared" si="495"/>
        <v>13.6001788139819</v>
      </c>
      <c r="M228" s="32">
        <v>87.787000000000006</v>
      </c>
      <c r="N228" s="32">
        <f t="shared" ref="N228" si="564">(M228/M216-1)*100</f>
        <v>-18.357420530848344</v>
      </c>
      <c r="O228" s="32">
        <v>429203</v>
      </c>
      <c r="P228" s="32">
        <f t="shared" ref="P228" si="565">(O228/O216-1)*100</f>
        <v>2.5471756717366567</v>
      </c>
      <c r="Q228" s="32">
        <f>+'crack spread y Brent_WTI'!D432*100</f>
        <v>67.725006559958032</v>
      </c>
      <c r="R228" s="32">
        <v>6.7</v>
      </c>
      <c r="S228" s="32">
        <f t="shared" si="515"/>
        <v>0.49166666666666553</v>
      </c>
      <c r="T228" s="32">
        <v>6.766</v>
      </c>
      <c r="U228" s="32">
        <f t="shared" si="557"/>
        <v>15.322993011760699</v>
      </c>
      <c r="V228" s="32">
        <v>87.96</v>
      </c>
      <c r="W228" s="32">
        <f t="shared" si="557"/>
        <v>12.022414671421288</v>
      </c>
      <c r="X228" s="43">
        <v>94.05</v>
      </c>
      <c r="Z228" s="36">
        <f t="shared" si="402"/>
        <v>-1.0930809817984268</v>
      </c>
      <c r="AA228" s="36">
        <f t="shared" si="403"/>
        <v>6.1750000000000016</v>
      </c>
      <c r="AB228" s="36">
        <f t="shared" si="404"/>
        <v>7.075000000000002</v>
      </c>
      <c r="AC228" s="36">
        <f t="shared" si="542"/>
        <v>27.847333333333331</v>
      </c>
      <c r="AD228" s="36">
        <f t="shared" si="405"/>
        <v>13.887065949584212</v>
      </c>
      <c r="AE228" s="35">
        <f>+AVERAGE(N226:N228)*AVERAGE($G$15:G228)</f>
        <v>-5.0821016242958272</v>
      </c>
      <c r="AF228" s="35">
        <f t="shared" si="406"/>
        <v>0.66498472048759361</v>
      </c>
      <c r="AG228" s="35">
        <f t="shared" si="407"/>
        <v>60.093281319426268</v>
      </c>
      <c r="AH228" s="35">
        <f t="shared" si="410"/>
        <v>78.030028328864077</v>
      </c>
      <c r="AI228" s="35">
        <f t="shared" si="411"/>
        <v>29.447601164570077</v>
      </c>
      <c r="AJ228" s="35"/>
      <c r="AL228" s="55">
        <f>(Z228- AVERAGE(Z$41:Z228))/_xlfn.STDEV.S(Z$41:Z228)</f>
        <v>-0.2341960751588297</v>
      </c>
      <c r="AM228" s="55">
        <f>(AA228- AVERAGE(AA$41:AA228))/_xlfn.STDEV.S(AA$41:AA228)</f>
        <v>1.1008233898027726</v>
      </c>
      <c r="AN228" s="55">
        <f>(AB228- AVERAGE(AB$41:AB228))/_xlfn.STDEV.S(AB$41:AB228)</f>
        <v>1.1347200307455108</v>
      </c>
      <c r="AO228" s="55">
        <f>(AC228- AVERAGE(AC$41:AC228))/_xlfn.STDEV.S(AC$41:AC228)</f>
        <v>1.4962539714572567</v>
      </c>
      <c r="AP228" s="55">
        <f>(AD228- AVERAGE(AD$41:AD228))/_xlfn.STDEV.S(AD$41:AD228)</f>
        <v>2.4859233407212189</v>
      </c>
      <c r="AQ228" s="55">
        <f>(AE228- AVERAGE(AE$41:AE228))/_xlfn.STDEV.S(AE$41:AE228)</f>
        <v>-1.1173151211626797</v>
      </c>
      <c r="AR228" s="36">
        <f>(AF228- AVERAGE(AF$41:AF228))/_xlfn.STDEV.S(AF$41:AF228)</f>
        <v>0.28056882596204968</v>
      </c>
      <c r="AS228" s="36">
        <f>(AG228- AVERAGE(AG$41:AG228))/_xlfn.STDEV.S(AG$41:AG228)</f>
        <v>0.71633873297660566</v>
      </c>
      <c r="AT228" s="36">
        <f>(AH228- AVERAGE(AH$41:AH228))/_xlfn.STDEV.S(AH$41:AH228)</f>
        <v>1.8034433949845134</v>
      </c>
      <c r="AU228" s="36">
        <f>(AI228- AVERAGE(AI$41:AI228))/_xlfn.STDEV.S(AI$41:AI228)</f>
        <v>0.48534463486833229</v>
      </c>
      <c r="AV228" s="36"/>
      <c r="AW228" s="36">
        <f t="shared" si="498"/>
        <v>-0.2341960751588297</v>
      </c>
      <c r="AX228" s="36">
        <f t="shared" si="499"/>
        <v>1.1008233898027726</v>
      </c>
      <c r="AY228" s="36">
        <f t="shared" si="500"/>
        <v>1.1347200307455108</v>
      </c>
      <c r="AZ228" s="36">
        <f t="shared" si="501"/>
        <v>1.4962539714572567</v>
      </c>
      <c r="BA228" s="36">
        <f t="shared" si="502"/>
        <v>2.4859233407212189</v>
      </c>
      <c r="BB228" s="36">
        <f t="shared" si="503"/>
        <v>-1.1173151211626797</v>
      </c>
      <c r="BC228" s="36">
        <f t="shared" si="504"/>
        <v>0.28056882596204968</v>
      </c>
      <c r="BD228" s="36">
        <f t="shared" si="505"/>
        <v>0.71633873297660566</v>
      </c>
      <c r="BE228" s="36">
        <f t="shared" si="506"/>
        <v>1.8034433949845134</v>
      </c>
      <c r="BF228" s="36">
        <f t="shared" si="507"/>
        <v>0.48534463486833229</v>
      </c>
      <c r="BG228" s="36"/>
      <c r="BH228" s="41">
        <f t="shared" si="508"/>
        <v>0.90858106138968919</v>
      </c>
      <c r="BI228" s="41">
        <f t="shared" si="509"/>
        <v>0.90858106138968919</v>
      </c>
      <c r="BJ228" s="41">
        <f>IF(COUNT(BI$76:BI227)&lt;60,"",MEDIAN(BI$76:BI227))</f>
        <v>0.40876995825647622</v>
      </c>
      <c r="BK228" s="41">
        <f t="shared" si="510"/>
        <v>0.90858106138968919</v>
      </c>
      <c r="BL228" s="41">
        <f t="shared" si="511"/>
        <v>0.90858106138968919</v>
      </c>
      <c r="BM228" s="41">
        <f t="shared" si="539"/>
        <v>0.99238175511580751</v>
      </c>
      <c r="BN228" s="41">
        <f t="shared" si="484"/>
        <v>1</v>
      </c>
      <c r="BO228" s="32">
        <f>+_xlfn.XLOOKUP(B228,Indice!B:B,Indice!AI:AI,"NOOOOOO",-1)</f>
        <v>0.41547261923312323</v>
      </c>
      <c r="BP228" s="32">
        <f t="shared" si="512"/>
        <v>-0.87833856521392695</v>
      </c>
      <c r="BQ228" s="57">
        <f t="shared" si="516"/>
        <v>8.9457567096906443E-2</v>
      </c>
      <c r="BR228" s="56">
        <f t="shared" si="485"/>
        <v>8.9457567096906443E-2</v>
      </c>
      <c r="BS228" s="59">
        <f t="shared" si="488"/>
        <v>8.9457567096906443E-2</v>
      </c>
      <c r="BT228" s="32">
        <f t="shared" si="489"/>
        <v>158.08786430660535</v>
      </c>
      <c r="BU228" s="32">
        <f t="shared" si="490"/>
        <v>67.66494928731845</v>
      </c>
      <c r="BW228" s="62"/>
      <c r="BX228" s="59"/>
    </row>
    <row r="229" spans="1:76">
      <c r="A229" s="32">
        <f t="shared" si="473"/>
        <v>2022</v>
      </c>
      <c r="B229" s="42">
        <v>44865</v>
      </c>
      <c r="C229" s="38">
        <v>8021</v>
      </c>
      <c r="D229" s="35">
        <f t="shared" si="522"/>
        <v>16.873087571033075</v>
      </c>
      <c r="E229" s="38">
        <v>6089</v>
      </c>
      <c r="F229" s="35">
        <v>648.4</v>
      </c>
      <c r="G229" s="39">
        <f t="shared" si="517"/>
        <v>0.26386644046884639</v>
      </c>
      <c r="H229" s="32">
        <v>5</v>
      </c>
      <c r="I229" s="32">
        <v>6.2</v>
      </c>
      <c r="J229" s="52">
        <v>77.900000000000006</v>
      </c>
      <c r="K229" s="32">
        <v>609.63699999999994</v>
      </c>
      <c r="L229" s="32">
        <f t="shared" si="495"/>
        <v>14.370055474364918</v>
      </c>
      <c r="M229" s="32">
        <v>88.7</v>
      </c>
      <c r="N229" s="32">
        <f t="shared" ref="N229" si="566">(M229/M217-1)*100</f>
        <v>-15.373093032352859</v>
      </c>
      <c r="O229" s="32">
        <v>436830</v>
      </c>
      <c r="P229" s="32">
        <f t="shared" ref="P229" si="567">(O229/O217-1)*100</f>
        <v>0.62842373451401645</v>
      </c>
      <c r="Q229" s="32">
        <f>+'crack spread y Brent_WTI'!D433*100</f>
        <v>104.08396075747204</v>
      </c>
      <c r="R229" s="32">
        <v>6.7</v>
      </c>
      <c r="S229" s="32">
        <f t="shared" si="515"/>
        <v>0.53833333333333211</v>
      </c>
      <c r="T229" s="32">
        <v>6.3550000000000004</v>
      </c>
      <c r="U229" s="32">
        <f t="shared" si="557"/>
        <v>17.121267969037966</v>
      </c>
      <c r="V229" s="32">
        <v>94.83</v>
      </c>
      <c r="W229" s="32">
        <f t="shared" si="557"/>
        <v>12.384451291775299</v>
      </c>
      <c r="X229" s="43">
        <v>98.85</v>
      </c>
      <c r="Z229" s="36">
        <f t="shared" si="402"/>
        <v>2.6276558753964561</v>
      </c>
      <c r="AA229" s="36">
        <f t="shared" si="403"/>
        <v>5.4616666666666678</v>
      </c>
      <c r="AB229" s="36">
        <f t="shared" si="404"/>
        <v>5.7616666666666676</v>
      </c>
      <c r="AC229" s="36">
        <f t="shared" si="542"/>
        <v>31.154833333333329</v>
      </c>
      <c r="AD229" s="36">
        <f t="shared" si="405"/>
        <v>14.259297651489454</v>
      </c>
      <c r="AE229" s="35">
        <f>+AVERAGE(N227:N229)*AVERAGE($G$15:G229)</f>
        <v>-4.7870949440525861</v>
      </c>
      <c r="AF229" s="35">
        <f t="shared" si="406"/>
        <v>-0.50618375033557594</v>
      </c>
      <c r="AG229" s="35">
        <f t="shared" si="407"/>
        <v>70.877360996948383</v>
      </c>
      <c r="AH229" s="35">
        <f t="shared" si="410"/>
        <v>46.988693192670468</v>
      </c>
      <c r="AI229" s="35">
        <f t="shared" si="411"/>
        <v>18.867685740757722</v>
      </c>
      <c r="AJ229" s="35"/>
      <c r="AL229" s="55">
        <f>(Z229- AVERAGE(Z$41:Z229))/_xlfn.STDEV.S(Z$41:Z229)</f>
        <v>-4.2886137717891411E-2</v>
      </c>
      <c r="AM229" s="55">
        <f>(AA229- AVERAGE(AA$41:AA229))/_xlfn.STDEV.S(AA$41:AA229)</f>
        <v>0.98533576250878785</v>
      </c>
      <c r="AN229" s="55">
        <f>(AB229- AVERAGE(AB$41:AB229))/_xlfn.STDEV.S(AB$41:AB229)</f>
        <v>0.92725589640974482</v>
      </c>
      <c r="AO229" s="55">
        <f>(AC229- AVERAGE(AC$41:AC229))/_xlfn.STDEV.S(AC$41:AC229)</f>
        <v>1.700966938182177</v>
      </c>
      <c r="AP229" s="55">
        <f>(AD229- AVERAGE(AD$41:AD229))/_xlfn.STDEV.S(AD$41:AD229)</f>
        <v>2.4992806223781971</v>
      </c>
      <c r="AQ229" s="55">
        <f>(AE229- AVERAGE(AE$41:AE229))/_xlfn.STDEV.S(AE$41:AE229)</f>
        <v>-1.0354755160427491</v>
      </c>
      <c r="AR229" s="36">
        <f>(AF229- AVERAGE(AF$41:AF229))/_xlfn.STDEV.S(AF$41:AF229)</f>
        <v>0.1721891609709382</v>
      </c>
      <c r="AS229" s="36">
        <f>(AG229- AVERAGE(AG$41:AG229))/_xlfn.STDEV.S(AG$41:AG229)</f>
        <v>0.9034259951295972</v>
      </c>
      <c r="AT229" s="36">
        <f>(AH229- AVERAGE(AH$41:AH229))/_xlfn.STDEV.S(AH$41:AH229)</f>
        <v>1.0148010288105744</v>
      </c>
      <c r="AU229" s="36">
        <f>(AI229- AVERAGE(AI$41:AI229))/_xlfn.STDEV.S(AI$41:AI229)</f>
        <v>0.21823890319347933</v>
      </c>
      <c r="AV229" s="36"/>
      <c r="AW229" s="36">
        <f t="shared" si="498"/>
        <v>-4.2886137717891411E-2</v>
      </c>
      <c r="AX229" s="36">
        <f t="shared" si="499"/>
        <v>0.98533576250878785</v>
      </c>
      <c r="AY229" s="36">
        <f t="shared" si="500"/>
        <v>0.92725589640974482</v>
      </c>
      <c r="AZ229" s="36">
        <f t="shared" si="501"/>
        <v>1.700966938182177</v>
      </c>
      <c r="BA229" s="36">
        <f t="shared" si="502"/>
        <v>2.4992806223781971</v>
      </c>
      <c r="BB229" s="36">
        <f t="shared" si="503"/>
        <v>-1.0354755160427491</v>
      </c>
      <c r="BC229" s="36">
        <f t="shared" si="504"/>
        <v>0.1721891609709382</v>
      </c>
      <c r="BD229" s="36">
        <f t="shared" si="505"/>
        <v>0.9034259951295972</v>
      </c>
      <c r="BE229" s="36">
        <f t="shared" si="506"/>
        <v>1.0148010288105744</v>
      </c>
      <c r="BF229" s="36">
        <f t="shared" si="507"/>
        <v>0.21823890319347933</v>
      </c>
      <c r="BG229" s="36"/>
      <c r="BH229" s="41">
        <f t="shared" si="508"/>
        <v>0.91534094576967107</v>
      </c>
      <c r="BI229" s="41">
        <f t="shared" si="509"/>
        <v>0.91534094576967107</v>
      </c>
      <c r="BJ229" s="41">
        <f>IF(COUNT(BI$76:BI228)&lt;60,"",MEDIAN(BI$76:BI228))</f>
        <v>0.41325307040599601</v>
      </c>
      <c r="BK229" s="41">
        <f t="shared" si="510"/>
        <v>0.91534094576967107</v>
      </c>
      <c r="BL229" s="41">
        <f t="shared" si="511"/>
        <v>0.91534094576967107</v>
      </c>
      <c r="BM229" s="41">
        <f t="shared" si="539"/>
        <v>0.98532683392994669</v>
      </c>
      <c r="BN229" s="41">
        <f t="shared" si="484"/>
        <v>1</v>
      </c>
      <c r="BO229" s="32">
        <f>+_xlfn.XLOOKUP(B229,Indice!B:B,Indice!AI:AI,"NOOOOOO",-1)</f>
        <v>0.4546984924640185</v>
      </c>
      <c r="BP229" s="32">
        <f t="shared" si="512"/>
        <v>-0.78812073360857393</v>
      </c>
      <c r="BQ229" s="57">
        <f t="shared" si="516"/>
        <v>9.0217831605353016E-2</v>
      </c>
      <c r="BR229" s="56">
        <f t="shared" si="485"/>
        <v>9.0217831605353016E-2</v>
      </c>
      <c r="BS229" s="59">
        <f t="shared" si="488"/>
        <v>9.0217831605353016E-2</v>
      </c>
      <c r="BT229" s="32">
        <f t="shared" si="489"/>
        <v>172.35020862746856</v>
      </c>
      <c r="BU229" s="32">
        <f t="shared" si="490"/>
        <v>73.769534287706492</v>
      </c>
      <c r="BW229" s="62"/>
      <c r="BX229" s="59"/>
    </row>
    <row r="230" spans="1:76">
      <c r="A230" s="32">
        <f t="shared" si="473"/>
        <v>2022</v>
      </c>
      <c r="B230" s="42">
        <v>44895</v>
      </c>
      <c r="C230" s="38">
        <v>7137</v>
      </c>
      <c r="D230" s="35">
        <f t="shared" si="522"/>
        <v>15.280245517686964</v>
      </c>
      <c r="E230" s="38">
        <v>5778</v>
      </c>
      <c r="F230" s="35">
        <v>648.4</v>
      </c>
      <c r="G230" s="39">
        <f t="shared" si="517"/>
        <v>0.26534238124614434</v>
      </c>
      <c r="H230" s="32">
        <v>3</v>
      </c>
      <c r="I230" s="32">
        <v>2.9</v>
      </c>
      <c r="J230" s="52">
        <v>84.7</v>
      </c>
      <c r="K230" s="32">
        <v>608.94299999999998</v>
      </c>
      <c r="L230" s="32">
        <f t="shared" si="495"/>
        <v>11.254775359419433</v>
      </c>
      <c r="M230" s="32">
        <v>91.484999999999999</v>
      </c>
      <c r="N230" s="32">
        <f t="shared" ref="N230" si="568">(M230/M218-1)*100</f>
        <v>-11.403253922138301</v>
      </c>
      <c r="O230" s="32">
        <v>419084</v>
      </c>
      <c r="P230" s="32">
        <f t="shared" ref="P230" si="569">(O230/O218-1)*100</f>
        <v>-3.2386616825709758</v>
      </c>
      <c r="Q230" s="32">
        <f>+'crack spread y Brent_WTI'!D434*100</f>
        <v>91.426750854428533</v>
      </c>
      <c r="R230" s="32">
        <v>6.7</v>
      </c>
      <c r="S230" s="32">
        <f t="shared" si="515"/>
        <v>0.58499999999999885</v>
      </c>
      <c r="T230" s="32">
        <v>6.93</v>
      </c>
      <c r="U230" s="32">
        <f t="shared" si="557"/>
        <v>51.74074885044886</v>
      </c>
      <c r="V230" s="32">
        <v>85.43</v>
      </c>
      <c r="W230" s="32">
        <f t="shared" si="557"/>
        <v>21.057106419158302</v>
      </c>
      <c r="X230" s="43">
        <v>100.7</v>
      </c>
      <c r="Z230" s="36">
        <f t="shared" si="402"/>
        <v>9.7981233589436698</v>
      </c>
      <c r="AA230" s="36">
        <f t="shared" si="403"/>
        <v>3.9483333333333341</v>
      </c>
      <c r="AB230" s="36">
        <f t="shared" si="404"/>
        <v>4.3150000000000013</v>
      </c>
      <c r="AC230" s="36">
        <f t="shared" si="542"/>
        <v>34.334833333333329</v>
      </c>
      <c r="AD230" s="36">
        <f t="shared" si="405"/>
        <v>13.075003215922083</v>
      </c>
      <c r="AE230" s="35">
        <f>+AVERAGE(N228:N230)*AVERAGE($G$15:G230)</f>
        <v>-4.0350674383187171</v>
      </c>
      <c r="AF230" s="35">
        <f t="shared" si="406"/>
        <v>2.1020758773434196E-2</v>
      </c>
      <c r="AG230" s="35">
        <f t="shared" si="407"/>
        <v>87.745239390619531</v>
      </c>
      <c r="AH230" s="35">
        <f t="shared" si="410"/>
        <v>28.061669943749177</v>
      </c>
      <c r="AI230" s="35">
        <f t="shared" si="411"/>
        <v>15.154657460784962</v>
      </c>
      <c r="AJ230" s="35"/>
      <c r="AL230" s="55">
        <f>(Z230- AVERAGE(Z$41:Z230))/_xlfn.STDEV.S(Z$41:Z230)</f>
        <v>0.32561486800446204</v>
      </c>
      <c r="AM230" s="55">
        <f>(AA230- AVERAGE(AA$41:AA230))/_xlfn.STDEV.S(AA$41:AA230)</f>
        <v>0.7482131366313618</v>
      </c>
      <c r="AN230" s="55">
        <f>(AB230- AVERAGE(AB$41:AB230))/_xlfn.STDEV.S(AB$41:AB230)</f>
        <v>0.70094698339181682</v>
      </c>
      <c r="AO230" s="55">
        <f>(AC230- AVERAGE(AC$41:AC230))/_xlfn.STDEV.S(AC$41:AC230)</f>
        <v>1.8905990366850163</v>
      </c>
      <c r="AP230" s="55">
        <f>(AD230- AVERAGE(AD$41:AD230))/_xlfn.STDEV.S(AD$41:AD230)</f>
        <v>2.2644733647827984</v>
      </c>
      <c r="AQ230" s="55">
        <f>(AE230- AVERAGE(AE$41:AE230))/_xlfn.STDEV.S(AE$41:AE230)</f>
        <v>-0.83771148460467648</v>
      </c>
      <c r="AR230" s="36">
        <f>(AF230- AVERAGE(AF$41:AF230))/_xlfn.STDEV.S(AF$41:AF230)</f>
        <v>0.22028404983482444</v>
      </c>
      <c r="AS230" s="36">
        <f>(AG230- AVERAGE(AG$41:AG230))/_xlfn.STDEV.S(AG$41:AG230)</f>
        <v>1.1953153871105444</v>
      </c>
      <c r="AT230" s="36">
        <f>(AH230- AVERAGE(AH$41:AH230))/_xlfn.STDEV.S(AH$41:AH230)</f>
        <v>0.53551507124916953</v>
      </c>
      <c r="AU230" s="36">
        <f>(AI230- AVERAGE(AI$41:AI230))/_xlfn.STDEV.S(AI$41:AI230)</f>
        <v>0.12414095312985364</v>
      </c>
      <c r="AV230" s="36"/>
      <c r="AW230" s="36">
        <f t="shared" si="498"/>
        <v>0.32561486800446204</v>
      </c>
      <c r="AX230" s="36">
        <f t="shared" si="499"/>
        <v>0.7482131366313618</v>
      </c>
      <c r="AY230" s="36">
        <f t="shared" si="500"/>
        <v>0.70094698339181682</v>
      </c>
      <c r="AZ230" s="36">
        <f t="shared" si="501"/>
        <v>1.8905990366850163</v>
      </c>
      <c r="BA230" s="36">
        <f t="shared" si="502"/>
        <v>2.2644733647827984</v>
      </c>
      <c r="BB230" s="36">
        <f t="shared" si="503"/>
        <v>-0.83771148460467648</v>
      </c>
      <c r="BC230" s="36">
        <f t="shared" si="504"/>
        <v>0.22028404983482444</v>
      </c>
      <c r="BD230" s="36">
        <f t="shared" si="505"/>
        <v>1.1953153871105444</v>
      </c>
      <c r="BE230" s="36">
        <f t="shared" si="506"/>
        <v>0.53551507124916953</v>
      </c>
      <c r="BF230" s="36">
        <f t="shared" si="507"/>
        <v>0.12414095312985364</v>
      </c>
      <c r="BG230" s="36"/>
      <c r="BH230" s="41">
        <f t="shared" si="508"/>
        <v>0.61823102732049318</v>
      </c>
      <c r="BI230" s="41">
        <f t="shared" si="509"/>
        <v>0.61823102732049318</v>
      </c>
      <c r="BJ230" s="41">
        <f>IF(COUNT(BI$76:BI229)&lt;60,"",MEDIAN(BI$76:BI229))</f>
        <v>0.42255300530836271</v>
      </c>
      <c r="BK230" s="41">
        <f t="shared" si="510"/>
        <v>0.61823102732049318</v>
      </c>
      <c r="BL230" s="41">
        <f t="shared" si="511"/>
        <v>0.61823102732049318</v>
      </c>
      <c r="BM230" s="41">
        <f t="shared" si="539"/>
        <v>0.95351275287332127</v>
      </c>
      <c r="BN230" s="41">
        <f t="shared" si="484"/>
        <v>1</v>
      </c>
      <c r="BO230" s="32">
        <f>+_xlfn.XLOOKUP(B230,Indice!B:B,Indice!AI:AI,"NOOOOOO",-1)</f>
        <v>0.47046267947662085</v>
      </c>
      <c r="BP230" s="32">
        <f t="shared" si="512"/>
        <v>-0.75403864408764376</v>
      </c>
      <c r="BQ230" s="57">
        <f t="shared" si="516"/>
        <v>3.408208952093017E-2</v>
      </c>
      <c r="BR230" s="56">
        <f t="shared" si="485"/>
        <v>3.408208952093017E-2</v>
      </c>
      <c r="BS230" s="59">
        <f t="shared" si="488"/>
        <v>3.408208952093017E-2</v>
      </c>
      <c r="BT230" s="32">
        <f t="shared" si="489"/>
        <v>178.22426386686092</v>
      </c>
      <c r="BU230" s="32">
        <f t="shared" si="490"/>
        <v>76.283754159217438</v>
      </c>
      <c r="BW230" s="62"/>
      <c r="BX230" s="59"/>
    </row>
    <row r="231" spans="1:76">
      <c r="A231" s="32">
        <f t="shared" si="473"/>
        <v>2022</v>
      </c>
      <c r="B231" s="42">
        <v>44926</v>
      </c>
      <c r="C231" s="38">
        <v>6110</v>
      </c>
      <c r="D231" s="35">
        <f t="shared" si="522"/>
        <v>-7.2415363594959814</v>
      </c>
      <c r="E231" s="38">
        <v>5089</v>
      </c>
      <c r="F231" s="35">
        <v>643.67999999999995</v>
      </c>
      <c r="G231" s="39">
        <f t="shared" si="517"/>
        <v>0.26479617201093714</v>
      </c>
      <c r="H231" s="32">
        <v>-0.7</v>
      </c>
      <c r="I231" s="32">
        <v>0.8</v>
      </c>
      <c r="J231" s="52">
        <v>86.2</v>
      </c>
      <c r="K231" s="32">
        <v>611.50300000000004</v>
      </c>
      <c r="L231" s="32">
        <f t="shared" si="495"/>
        <v>11.296290566525368</v>
      </c>
      <c r="M231" s="32">
        <v>94.081999999999994</v>
      </c>
      <c r="N231" s="32">
        <f t="shared" ref="N231" si="570">(M231/M219-1)*100</f>
        <v>-7.9783644206222748</v>
      </c>
      <c r="O231" s="32">
        <v>420646</v>
      </c>
      <c r="P231" s="32">
        <f t="shared" ref="P231" si="571">(O231/O219-1)*100</f>
        <v>0.66889872227180458</v>
      </c>
      <c r="Q231" s="32">
        <f>+'crack spread y Brent_WTI'!D435*100</f>
        <v>84.983876001248305</v>
      </c>
      <c r="R231" s="32">
        <v>2.4</v>
      </c>
      <c r="S231" s="32">
        <f t="shared" si="515"/>
        <v>0.54999999999999882</v>
      </c>
      <c r="T231" s="32">
        <v>4.4749999999999996</v>
      </c>
      <c r="U231" s="32">
        <f t="shared" si="557"/>
        <v>19.973190348525449</v>
      </c>
      <c r="V231" s="32">
        <v>85.91</v>
      </c>
      <c r="W231" s="32">
        <f t="shared" si="557"/>
        <v>10.452558498328624</v>
      </c>
      <c r="X231" s="43">
        <v>98.43</v>
      </c>
      <c r="Z231" s="36">
        <f t="shared" si="402"/>
        <v>7.7539322430746864</v>
      </c>
      <c r="AA231" s="36">
        <f t="shared" si="403"/>
        <v>1.8833333333333342</v>
      </c>
      <c r="AB231" s="36">
        <f t="shared" si="404"/>
        <v>2.7500000000000013</v>
      </c>
      <c r="AC231" s="36">
        <f t="shared" si="542"/>
        <v>36.517666666666678</v>
      </c>
      <c r="AD231" s="36">
        <f t="shared" si="405"/>
        <v>12.307040466769905</v>
      </c>
      <c r="AE231" s="35">
        <f>+AVERAGE(N229:N231)*AVERAGE($G$15:G231)</f>
        <v>-3.1069727379531398</v>
      </c>
      <c r="AF231" s="35">
        <f t="shared" si="406"/>
        <v>0.64711307526171824</v>
      </c>
      <c r="AG231" s="35">
        <f t="shared" si="407"/>
        <v>93.498195871049631</v>
      </c>
      <c r="AH231" s="35">
        <f t="shared" si="410"/>
        <v>29.611735722670758</v>
      </c>
      <c r="AI231" s="35">
        <f t="shared" si="411"/>
        <v>14.631372069754073</v>
      </c>
      <c r="AJ231" s="35"/>
      <c r="AL231" s="55">
        <f>(Z231- AVERAGE(Z$41:Z231))/_xlfn.STDEV.S(Z$41:Z231)</f>
        <v>0.2194389747028862</v>
      </c>
      <c r="AM231" s="55">
        <f>(AA231- AVERAGE(AA$41:AA231))/_xlfn.STDEV.S(AA$41:AA231)</f>
        <v>0.42716624560949074</v>
      </c>
      <c r="AN231" s="55">
        <f>(AB231- AVERAGE(AB$41:AB231))/_xlfn.STDEV.S(AB$41:AB231)</f>
        <v>0.4573399718142841</v>
      </c>
      <c r="AO231" s="55">
        <f>(AC231- AVERAGE(AC$41:AC231))/_xlfn.STDEV.S(AC$41:AC231)</f>
        <v>2.0086189831408516</v>
      </c>
      <c r="AP231" s="55">
        <f>(AD231- AVERAGE(AD$41:AD231))/_xlfn.STDEV.S(AD$41:AD231)</f>
        <v>2.107217515329836</v>
      </c>
      <c r="AQ231" s="55">
        <f>(AE231- AVERAGE(AE$41:AE231))/_xlfn.STDEV.S(AE$41:AE231)</f>
        <v>-0.59599533775652014</v>
      </c>
      <c r="AR231" s="36">
        <f>(AF231- AVERAGE(AF$41:AF231))/_xlfn.STDEV.S(AF$41:AF231)</f>
        <v>0.27748547855177114</v>
      </c>
      <c r="AS231" s="36">
        <f>(AG231- AVERAGE(AG$41:AG231))/_xlfn.STDEV.S(AG$41:AG231)</f>
        <v>1.2883050185821436</v>
      </c>
      <c r="AT231" s="36">
        <f>(AH231- AVERAGE(AH$41:AH231))/_xlfn.STDEV.S(AH$41:AH231)</f>
        <v>0.57269623929491598</v>
      </c>
      <c r="AU231" s="36">
        <f>(AI231- AVERAGE(AI$41:AI231))/_xlfn.STDEV.S(AI$41:AI231)</f>
        <v>0.11059893863396304</v>
      </c>
      <c r="AV231" s="36"/>
      <c r="AW231" s="36">
        <f t="shared" si="498"/>
        <v>0.2194389747028862</v>
      </c>
      <c r="AX231" s="36">
        <f t="shared" si="499"/>
        <v>0.42716624560949074</v>
      </c>
      <c r="AY231" s="36">
        <f t="shared" si="500"/>
        <v>0.4573399718142841</v>
      </c>
      <c r="AZ231" s="36">
        <f t="shared" si="501"/>
        <v>2.0086189831408516</v>
      </c>
      <c r="BA231" s="36">
        <f t="shared" si="502"/>
        <v>2.107217515329836</v>
      </c>
      <c r="BB231" s="36">
        <f t="shared" si="503"/>
        <v>-0.59599533775652014</v>
      </c>
      <c r="BC231" s="36">
        <f t="shared" si="504"/>
        <v>0.27748547855177114</v>
      </c>
      <c r="BD231" s="36">
        <f t="shared" si="505"/>
        <v>1.2883050185821436</v>
      </c>
      <c r="BE231" s="36">
        <f t="shared" si="506"/>
        <v>0.57269623929491598</v>
      </c>
      <c r="BF231" s="36">
        <f t="shared" si="507"/>
        <v>0.11059893863396304</v>
      </c>
      <c r="BG231" s="36"/>
      <c r="BH231" s="41">
        <f t="shared" si="508"/>
        <v>0.44225310871188739</v>
      </c>
      <c r="BI231" s="41">
        <f t="shared" si="509"/>
        <v>0.44225310871188739</v>
      </c>
      <c r="BJ231" s="41">
        <f>IF(COUNT(BI$76:BI230)&lt;60,"",MEDIAN(BI$76:BI230))</f>
        <v>0.4318529402107294</v>
      </c>
      <c r="BK231" s="41">
        <f t="shared" si="510"/>
        <v>0.44225310871188739</v>
      </c>
      <c r="BL231" s="41">
        <f t="shared" si="511"/>
        <v>0.44225310871188739</v>
      </c>
      <c r="BM231" s="41">
        <f t="shared" si="539"/>
        <v>0.90703384526597841</v>
      </c>
      <c r="BN231" s="41">
        <f t="shared" si="484"/>
        <v>1</v>
      </c>
      <c r="BO231" s="32">
        <f>+_xlfn.XLOOKUP(B231,Indice!B:B,Indice!AI:AI,"NOOOOOO",-1)</f>
        <v>0.46714315407542156</v>
      </c>
      <c r="BP231" s="32">
        <f t="shared" si="512"/>
        <v>-0.76111952851089426</v>
      </c>
      <c r="BQ231" s="57">
        <f t="shared" si="516"/>
        <v>-7.0808844232504997E-3</v>
      </c>
      <c r="BR231" s="56">
        <f t="shared" si="485"/>
        <v>-7.0808844232504997E-3</v>
      </c>
      <c r="BS231" s="59">
        <f t="shared" si="488"/>
        <v>-7.0808844232504997E-3</v>
      </c>
      <c r="BT231" s="32">
        <f t="shared" si="489"/>
        <v>176.96227845300078</v>
      </c>
      <c r="BU231" s="32">
        <f t="shared" si="490"/>
        <v>75.743597712644359</v>
      </c>
      <c r="BW231" s="62"/>
      <c r="BX231" s="59"/>
    </row>
    <row r="232" spans="1:76">
      <c r="A232" s="32">
        <f t="shared" si="473"/>
        <v>2023</v>
      </c>
      <c r="B232" s="42">
        <v>44957</v>
      </c>
      <c r="C232" s="38">
        <v>4905</v>
      </c>
      <c r="D232" s="35">
        <f t="shared" si="522"/>
        <v>-12.26971919155786</v>
      </c>
      <c r="E232" s="38">
        <v>5367</v>
      </c>
      <c r="F232" s="35">
        <v>643.67999999999995</v>
      </c>
      <c r="G232" s="39">
        <f t="shared" si="517"/>
        <v>0.2639106388267462</v>
      </c>
      <c r="H232" s="32">
        <v>2.4</v>
      </c>
      <c r="I232" s="32">
        <v>3.7</v>
      </c>
      <c r="J232" s="52">
        <v>92</v>
      </c>
      <c r="K232" s="32">
        <v>615.97799999999995</v>
      </c>
      <c r="L232" s="32">
        <f t="shared" si="495"/>
        <v>10.016306570672807</v>
      </c>
      <c r="M232" s="32">
        <v>96.215000000000003</v>
      </c>
      <c r="N232" s="32">
        <f t="shared" ref="N232" si="572">(M232/M220-1)*100</f>
        <v>-6.0042398960541643</v>
      </c>
      <c r="O232" s="32">
        <v>452688</v>
      </c>
      <c r="P232" s="32">
        <f t="shared" ref="P232" si="573">(O232/O220-1)*100</f>
        <v>9.043871629775758</v>
      </c>
      <c r="Q232" s="32">
        <f>+'crack spread y Brent_WTI'!D436*100</f>
        <v>70.701199665209685</v>
      </c>
      <c r="R232" s="32">
        <v>2.4</v>
      </c>
      <c r="S232" s="32">
        <f t="shared" si="515"/>
        <v>0.51499999999999879</v>
      </c>
      <c r="T232" s="32">
        <v>2.6840000000000002</v>
      </c>
      <c r="U232" s="32">
        <f t="shared" si="557"/>
        <v>-44.932293803857192</v>
      </c>
      <c r="V232" s="32">
        <v>84.49</v>
      </c>
      <c r="W232" s="32">
        <f t="shared" si="557"/>
        <v>-7.3676132003069883</v>
      </c>
      <c r="X232" s="43">
        <v>98.5</v>
      </c>
      <c r="Z232" s="36">
        <f t="shared" si="402"/>
        <v>-1.9253366777889578</v>
      </c>
      <c r="AA232" s="36">
        <f t="shared" si="403"/>
        <v>1.0516666666666676</v>
      </c>
      <c r="AB232" s="36">
        <f t="shared" si="404"/>
        <v>1.951666666666668</v>
      </c>
      <c r="AC232" s="36">
        <f t="shared" si="542"/>
        <v>39.885999999999996</v>
      </c>
      <c r="AD232" s="36">
        <f t="shared" si="405"/>
        <v>10.855790832205869</v>
      </c>
      <c r="AE232" s="35">
        <f>+AVERAGE(N230:N232)*AVERAGE($G$15:G232)</f>
        <v>-2.2692576420070369</v>
      </c>
      <c r="AF232" s="35">
        <f t="shared" si="406"/>
        <v>-2.1580362231588626</v>
      </c>
      <c r="AG232" s="35">
        <f t="shared" si="407"/>
        <v>82.370608840295503</v>
      </c>
      <c r="AH232" s="35">
        <f t="shared" si="410"/>
        <v>8.927215131705708</v>
      </c>
      <c r="AI232" s="35">
        <f t="shared" si="411"/>
        <v>8.047350572393313</v>
      </c>
      <c r="AJ232" s="35"/>
      <c r="AL232" s="55">
        <f>(Z232- AVERAGE(Z$41:Z232))/_xlfn.STDEV.S(Z$41:Z232)</f>
        <v>-0.28092386359647381</v>
      </c>
      <c r="AM232" s="55">
        <f>(AA232- AVERAGE(AA$41:AA232))/_xlfn.STDEV.S(AA$41:AA232)</f>
        <v>0.29727923973474024</v>
      </c>
      <c r="AN232" s="55">
        <f>(AB232- AVERAGE(AB$41:AB232))/_xlfn.STDEV.S(AB$41:AB232)</f>
        <v>0.33259141116257923</v>
      </c>
      <c r="AO232" s="55">
        <f>(AC232- AVERAGE(AC$41:AC232))/_xlfn.STDEV.S(AC$41:AC232)</f>
        <v>2.196513284026492</v>
      </c>
      <c r="AP232" s="55">
        <f>(AD232- AVERAGE(AD$41:AD232))/_xlfn.STDEV.S(AD$41:AD232)</f>
        <v>1.8486911927217906</v>
      </c>
      <c r="AQ232" s="55">
        <f>(AE232- AVERAGE(AE$41:AE232))/_xlfn.STDEV.S(AE$41:AE232)</f>
        <v>-0.37823782746216067</v>
      </c>
      <c r="AR232" s="36">
        <f>(AF232- AVERAGE(AF$41:AF232))/_xlfn.STDEV.S(AF$41:AF232)</f>
        <v>1.7018009880878752E-2</v>
      </c>
      <c r="AS232" s="36">
        <f>(AG232- AVERAGE(AG$41:AG232))/_xlfn.STDEV.S(AG$41:AG232)</f>
        <v>1.0850257873628664</v>
      </c>
      <c r="AT232" s="36">
        <f>(AH232- AVERAGE(AH$41:AH232))/_xlfn.STDEV.S(AH$41:AH232)</f>
        <v>4.8851164079816704E-2</v>
      </c>
      <c r="AU232" s="36">
        <f>(AI232- AVERAGE(AI$41:AI232))/_xlfn.STDEV.S(AI$41:AI232)</f>
        <v>-5.6392705521719606E-2</v>
      </c>
      <c r="AV232" s="36"/>
      <c r="AW232" s="36">
        <f t="shared" si="498"/>
        <v>-0.28092386359647381</v>
      </c>
      <c r="AX232" s="36">
        <f t="shared" si="499"/>
        <v>0.29727923973474024</v>
      </c>
      <c r="AY232" s="36">
        <f t="shared" si="500"/>
        <v>0.33259141116257923</v>
      </c>
      <c r="AZ232" s="36">
        <f t="shared" si="501"/>
        <v>2.196513284026492</v>
      </c>
      <c r="BA232" s="36">
        <f t="shared" si="502"/>
        <v>1.8486911927217906</v>
      </c>
      <c r="BB232" s="36">
        <f t="shared" si="503"/>
        <v>-0.37823782746216067</v>
      </c>
      <c r="BC232" s="36">
        <f t="shared" si="504"/>
        <v>1.7018009880878752E-2</v>
      </c>
      <c r="BD232" s="36">
        <f t="shared" si="505"/>
        <v>1.0850257873628664</v>
      </c>
      <c r="BE232" s="36">
        <f t="shared" si="506"/>
        <v>4.8851164079816704E-2</v>
      </c>
      <c r="BF232" s="36">
        <f t="shared" si="507"/>
        <v>-5.6392705521719606E-2</v>
      </c>
      <c r="BG232" s="36"/>
      <c r="BH232" s="41">
        <f t="shared" si="508"/>
        <v>0.17306520190727848</v>
      </c>
      <c r="BI232" s="41">
        <f t="shared" si="509"/>
        <v>0.17306520190727848</v>
      </c>
      <c r="BJ232" s="41">
        <f>IF(COUNT(BI$76:BI231)&lt;60,"",MEDIAN(BI$76:BI231))</f>
        <v>0.43271010833873491</v>
      </c>
      <c r="BK232" s="41">
        <f t="shared" si="510"/>
        <v>0</v>
      </c>
      <c r="BL232" s="41">
        <f t="shared" si="511"/>
        <v>0</v>
      </c>
      <c r="BM232" s="41">
        <f t="shared" si="539"/>
        <v>0.82370051193264515</v>
      </c>
      <c r="BN232" s="41">
        <f t="shared" si="484"/>
        <v>1</v>
      </c>
      <c r="BO232" s="32">
        <f>+_xlfn.XLOOKUP(B232,Indice!B:B,Indice!AI:AI,"NOOOOOO",-1)</f>
        <v>0.45023547702903799</v>
      </c>
      <c r="BP232" s="32">
        <f t="shared" si="512"/>
        <v>-0.79798455079545261</v>
      </c>
      <c r="BQ232" s="57">
        <f t="shared" si="516"/>
        <v>-3.6865022284558346E-2</v>
      </c>
      <c r="BR232" s="56">
        <f t="shared" si="485"/>
        <v>-3.6865022284558346E-2</v>
      </c>
      <c r="BS232" s="59">
        <f t="shared" si="488"/>
        <v>-3.6865022284558346E-2</v>
      </c>
      <c r="BT232" s="32">
        <f t="shared" si="489"/>
        <v>170.43856011430469</v>
      </c>
      <c r="BU232" s="32">
        <f t="shared" si="490"/>
        <v>72.9513082950551</v>
      </c>
      <c r="BW232" s="62"/>
      <c r="BX232" s="59"/>
    </row>
    <row r="233" spans="1:76">
      <c r="A233" s="32">
        <f t="shared" si="473"/>
        <v>2023</v>
      </c>
      <c r="B233" s="42">
        <v>44985</v>
      </c>
      <c r="C233" s="38">
        <v>5262</v>
      </c>
      <c r="D233" s="35">
        <f t="shared" si="522"/>
        <v>-19.269714636391534</v>
      </c>
      <c r="E233" s="38">
        <v>5031</v>
      </c>
      <c r="F233" s="35">
        <v>643.67999999999995</v>
      </c>
      <c r="G233" s="39">
        <f t="shared" si="517"/>
        <v>0.26101478995774297</v>
      </c>
      <c r="H233" s="32">
        <v>-0.4</v>
      </c>
      <c r="I233" s="32">
        <v>0</v>
      </c>
      <c r="J233" s="52">
        <v>91.8</v>
      </c>
      <c r="K233" s="32">
        <v>627.24099999999999</v>
      </c>
      <c r="L233" s="32">
        <f t="shared" si="495"/>
        <v>12.104411856697329</v>
      </c>
      <c r="M233" s="32">
        <v>94.024000000000001</v>
      </c>
      <c r="N233" s="32">
        <f t="shared" ref="N233" si="574">(M233/M221-1)*100</f>
        <v>-7.9144018412418582</v>
      </c>
      <c r="O233" s="32">
        <v>480207</v>
      </c>
      <c r="P233" s="32">
        <f t="shared" ref="P233" si="575">(O233/O221-1)*100</f>
        <v>16.153353087016995</v>
      </c>
      <c r="Q233" s="32">
        <f>+'crack spread y Brent_WTI'!D437*100</f>
        <v>31.294859711447852</v>
      </c>
      <c r="R233" s="32">
        <v>2.4</v>
      </c>
      <c r="S233" s="32">
        <f t="shared" si="515"/>
        <v>0.47999999999999876</v>
      </c>
      <c r="T233" s="32">
        <v>2.7469999999999999</v>
      </c>
      <c r="U233" s="32">
        <f t="shared" si="557"/>
        <v>-37.59654702407996</v>
      </c>
      <c r="V233" s="32">
        <v>83.89</v>
      </c>
      <c r="W233" s="32">
        <f t="shared" si="557"/>
        <v>-16.932369541538762</v>
      </c>
      <c r="X233" s="43">
        <v>103.53</v>
      </c>
      <c r="Z233" s="36">
        <f t="shared" ref="Z233:Z296" si="576">+AVERAGE(D231:D233)-$S233</f>
        <v>-13.406990062481791</v>
      </c>
      <c r="AA233" s="36">
        <f t="shared" ref="AA233:AA296" si="577">+AVERAGE(H231:H233)-$S233</f>
        <v>-4.6666666666665468E-2</v>
      </c>
      <c r="AB233" s="36">
        <f t="shared" ref="AB233:AB296" si="578">+AVERAGE(I231:I233)-$S233</f>
        <v>1.0200000000000014</v>
      </c>
      <c r="AC233" s="36">
        <f t="shared" si="542"/>
        <v>40.821166666666677</v>
      </c>
      <c r="AD233" s="36">
        <f t="shared" ref="AD233:AD296" si="579">AVERAGE(L231:L233)</f>
        <v>11.13900299796517</v>
      </c>
      <c r="AE233" s="35">
        <f>+AVERAGE(N231:N233)*AVERAGE($G$15:G233)</f>
        <v>-1.9571484500988494</v>
      </c>
      <c r="AF233" s="35">
        <f t="shared" ref="AF233:AF296" si="580">-AVERAGE(P231:P233)</f>
        <v>-8.622041146354853</v>
      </c>
      <c r="AG233" s="35">
        <f t="shared" ref="AG233:AG296" si="581">AVERAGE(Q231:Q233)</f>
        <v>62.326645125968611</v>
      </c>
      <c r="AH233" s="35">
        <f t="shared" si="410"/>
        <v>-20.851883493137233</v>
      </c>
      <c r="AI233" s="35">
        <f t="shared" si="411"/>
        <v>-4.615808081172375</v>
      </c>
      <c r="AJ233" s="35"/>
      <c r="AL233" s="55">
        <f>(Z233- AVERAGE(Z$41:Z233))/_xlfn.STDEV.S(Z$41:Z233)</f>
        <v>-0.8728257151151807</v>
      </c>
      <c r="AM233" s="55">
        <f>(AA233- AVERAGE(AA$41:AA233))/_xlfn.STDEV.S(AA$41:AA233)</f>
        <v>0.12611797662837951</v>
      </c>
      <c r="AN233" s="55">
        <f>(AB233- AVERAGE(AB$41:AB233))/_xlfn.STDEV.S(AB$41:AB233)</f>
        <v>0.18729145916516352</v>
      </c>
      <c r="AO233" s="55">
        <f>(AC233- AVERAGE(AC$41:AC233))/_xlfn.STDEV.S(AC$41:AC233)</f>
        <v>2.2224212025990044</v>
      </c>
      <c r="AP233" s="55">
        <f>(AD233- AVERAGE(AD$41:AD233))/_xlfn.STDEV.S(AD$41:AD233)</f>
        <v>1.8722993810661928</v>
      </c>
      <c r="AQ233" s="55">
        <f>(AE233- AVERAGE(AE$41:AE233))/_xlfn.STDEV.S(AE$41:AE233)</f>
        <v>-0.29650996723490325</v>
      </c>
      <c r="AR233" s="36">
        <f>(AF233- AVERAGE(AF$41:AF233))/_xlfn.STDEV.S(AF$41:AF233)</f>
        <v>-0.58263392328475272</v>
      </c>
      <c r="AS233" s="36">
        <f>(AG233- AVERAGE(AG$41:AG233))/_xlfn.STDEV.S(AG$41:AG233)</f>
        <v>0.72732143157159423</v>
      </c>
      <c r="AT233" s="36">
        <f>(AH233- AVERAGE(AH$41:AH233))/_xlfn.STDEV.S(AH$41:AH233)</f>
        <v>-0.70437049411693575</v>
      </c>
      <c r="AU233" s="36">
        <f>(AI233- AVERAGE(AI$41:AI233))/_xlfn.STDEV.S(AI$41:AI233)</f>
        <v>-0.37757743074233485</v>
      </c>
      <c r="AV233" s="36"/>
      <c r="AW233" s="36">
        <f t="shared" si="498"/>
        <v>-0.8728257151151807</v>
      </c>
      <c r="AX233" s="36">
        <f t="shared" si="499"/>
        <v>0.12611797662837951</v>
      </c>
      <c r="AY233" s="36">
        <f t="shared" si="500"/>
        <v>0.18729145916516352</v>
      </c>
      <c r="AZ233" s="36">
        <f t="shared" si="501"/>
        <v>2.2224212025990044</v>
      </c>
      <c r="BA233" s="36">
        <f t="shared" si="502"/>
        <v>1.8722993810661928</v>
      </c>
      <c r="BB233" s="36">
        <f t="shared" si="503"/>
        <v>-0.29650996723490325</v>
      </c>
      <c r="BC233" s="36">
        <f t="shared" si="504"/>
        <v>-0.58263392328475272</v>
      </c>
      <c r="BD233" s="36">
        <f t="shared" si="505"/>
        <v>0.72732143157159423</v>
      </c>
      <c r="BE233" s="36">
        <f t="shared" si="506"/>
        <v>-0.70437049411693575</v>
      </c>
      <c r="BF233" s="36">
        <f t="shared" si="507"/>
        <v>-0.37757743074233485</v>
      </c>
      <c r="BG233" s="36"/>
      <c r="BH233" s="41">
        <f t="shared" si="508"/>
        <v>-8.5195995303261884E-2</v>
      </c>
      <c r="BI233" s="41">
        <f t="shared" si="509"/>
        <v>8.5195995303261884E-2</v>
      </c>
      <c r="BJ233" s="41">
        <f>IF(COUNT(BI$76:BI232)&lt;60,"",MEDIAN(BI$76:BI232))</f>
        <v>0.4318529402107294</v>
      </c>
      <c r="BK233" s="41">
        <f t="shared" si="510"/>
        <v>0</v>
      </c>
      <c r="BL233" s="41">
        <f t="shared" si="511"/>
        <v>0</v>
      </c>
      <c r="BM233" s="41">
        <f t="shared" si="539"/>
        <v>0.74036717859931178</v>
      </c>
      <c r="BN233" s="41">
        <f t="shared" si="484"/>
        <v>-1</v>
      </c>
      <c r="BO233" s="32">
        <f>+_xlfn.XLOOKUP(B233,Indice!B:B,Indice!AI:AI,"NOOOOOO",-1)</f>
        <v>0.46658022167239704</v>
      </c>
      <c r="BP233" s="32">
        <f t="shared" si="512"/>
        <v>-0.76232530847924496</v>
      </c>
      <c r="BQ233" s="57">
        <f t="shared" si="516"/>
        <v>3.5659242316207651E-2</v>
      </c>
      <c r="BR233" s="56">
        <f t="shared" si="485"/>
        <v>3.5659242316207651E-2</v>
      </c>
      <c r="BS233" s="59">
        <f t="shared" si="488"/>
        <v>3.5659242316207651E-2</v>
      </c>
      <c r="BT233" s="32">
        <f t="shared" si="489"/>
        <v>176.51627002944622</v>
      </c>
      <c r="BU233" s="32">
        <f t="shared" si="490"/>
        <v>75.552696674832845</v>
      </c>
      <c r="BW233" s="62"/>
      <c r="BX233" s="59"/>
    </row>
    <row r="234" spans="1:76">
      <c r="A234" s="32">
        <f t="shared" si="473"/>
        <v>2023</v>
      </c>
      <c r="B234" s="42">
        <v>45016</v>
      </c>
      <c r="C234" s="38">
        <v>5771</v>
      </c>
      <c r="D234" s="35">
        <f t="shared" si="522"/>
        <v>-22.097732181425489</v>
      </c>
      <c r="E234" s="38">
        <v>6844</v>
      </c>
      <c r="F234" s="35">
        <v>628.05999999999995</v>
      </c>
      <c r="G234" s="39">
        <f t="shared" si="517"/>
        <v>0.26451772123682449</v>
      </c>
      <c r="H234" s="32">
        <v>0.7</v>
      </c>
      <c r="I234" s="32">
        <v>-1.1000000000000001</v>
      </c>
      <c r="J234" s="52">
        <v>91.5</v>
      </c>
      <c r="K234" s="32">
        <v>631.12599999999998</v>
      </c>
      <c r="L234" s="32">
        <f t="shared" si="495"/>
        <v>12.151528936781197</v>
      </c>
      <c r="M234" s="32">
        <v>94.215000000000003</v>
      </c>
      <c r="N234" s="32">
        <f t="shared" ref="N234" si="582">(M234/M222-1)*100</f>
        <v>-7.6586068666751554</v>
      </c>
      <c r="O234" s="32">
        <v>469952</v>
      </c>
      <c r="P234" s="32">
        <f t="shared" ref="P234" si="583">(O234/O222-1)*100</f>
        <v>14.63641907549702</v>
      </c>
      <c r="Q234" s="32">
        <f>+'crack spread y Brent_WTI'!D438*100</f>
        <v>4.0644038294168849</v>
      </c>
      <c r="R234" s="32">
        <v>0.9</v>
      </c>
      <c r="S234" s="32">
        <f t="shared" si="515"/>
        <v>0.43166666666666587</v>
      </c>
      <c r="T234" s="32">
        <v>2.2160000000000002</v>
      </c>
      <c r="U234" s="32">
        <f t="shared" si="557"/>
        <v>-60.723147819922005</v>
      </c>
      <c r="V234" s="32">
        <v>79.77</v>
      </c>
      <c r="W234" s="32">
        <f t="shared" si="557"/>
        <v>-26.077286627745345</v>
      </c>
      <c r="X234" s="43">
        <v>113.26</v>
      </c>
      <c r="Z234" s="36">
        <f t="shared" si="576"/>
        <v>-18.310722003124958</v>
      </c>
      <c r="AA234" s="36">
        <f t="shared" si="577"/>
        <v>0.46833333333333416</v>
      </c>
      <c r="AB234" s="36">
        <f t="shared" si="578"/>
        <v>0.43500000000000083</v>
      </c>
      <c r="AC234" s="36">
        <f t="shared" si="542"/>
        <v>40.996833333333335</v>
      </c>
      <c r="AD234" s="36">
        <f t="shared" si="579"/>
        <v>11.42408245471711</v>
      </c>
      <c r="AE234" s="35">
        <f>+AVERAGE(N232:N234)*AVERAGE($G$15:G234)</f>
        <v>-1.9284502112222195</v>
      </c>
      <c r="AF234" s="35">
        <f t="shared" si="580"/>
        <v>-13.277881264096592</v>
      </c>
      <c r="AG234" s="35">
        <f t="shared" si="581"/>
        <v>35.353487735358144</v>
      </c>
      <c r="AH234" s="35">
        <f t="shared" ref="AH234:AH275" si="584">AVERAGE(U232:U234)</f>
        <v>-47.750662882619714</v>
      </c>
      <c r="AI234" s="35">
        <f t="shared" ref="AI234:AI275" si="585">AVERAGE(W232:W234)</f>
        <v>-16.792423123197029</v>
      </c>
      <c r="AJ234" s="35"/>
      <c r="AL234" s="55">
        <f>(Z234- AVERAGE(Z$41:Z234))/_xlfn.STDEV.S(Z$41:Z234)</f>
        <v>-1.1209106084643303</v>
      </c>
      <c r="AM234" s="55">
        <f>(AA234- AVERAGE(AA$41:AA234))/_xlfn.STDEV.S(AA$41:AA234)</f>
        <v>0.2058721023275909</v>
      </c>
      <c r="AN234" s="55">
        <f>(AB234- AVERAGE(AB$41:AB234))/_xlfn.STDEV.S(AB$41:AB234)</f>
        <v>9.5893243938368497E-2</v>
      </c>
      <c r="AO234" s="55">
        <f>(AC234- AVERAGE(AC$41:AC234))/_xlfn.STDEV.S(AC$41:AC234)</f>
        <v>2.1997773273788916</v>
      </c>
      <c r="AP234" s="55">
        <f>(AD234- AVERAGE(AD$41:AD234))/_xlfn.STDEV.S(AD$41:AD234)</f>
        <v>1.8953074952471873</v>
      </c>
      <c r="AQ234" s="55">
        <f>(AE234- AVERAGE(AE$41:AE234))/_xlfn.STDEV.S(AE$41:AE234)</f>
        <v>-0.28824977763560261</v>
      </c>
      <c r="AR234" s="36">
        <f>(AF234- AVERAGE(AF$41:AF234))/_xlfn.STDEV.S(AF$41:AF234)</f>
        <v>-1.0114375295796461</v>
      </c>
      <c r="AS234" s="36">
        <f>(AG234- AVERAGE(AG$41:AG234))/_xlfn.STDEV.S(AG$41:AG234)</f>
        <v>0.24858781186531931</v>
      </c>
      <c r="AT234" s="36">
        <f>(AH234- AVERAGE(AH$41:AH234))/_xlfn.STDEV.S(AH$41:AH234)</f>
        <v>-1.3776861038008916</v>
      </c>
      <c r="AU234" s="36">
        <f>(AI234- AVERAGE(AI$41:AI234))/_xlfn.STDEV.S(AI$41:AI234)</f>
        <v>-0.68558366213634137</v>
      </c>
      <c r="AV234" s="36"/>
      <c r="AW234" s="36">
        <f t="shared" si="498"/>
        <v>-1.1209106084643303</v>
      </c>
      <c r="AX234" s="36">
        <f t="shared" si="499"/>
        <v>0.2058721023275909</v>
      </c>
      <c r="AY234" s="36">
        <f t="shared" si="500"/>
        <v>9.5893243938368497E-2</v>
      </c>
      <c r="AZ234" s="36">
        <f t="shared" si="501"/>
        <v>2.1997773273788916</v>
      </c>
      <c r="BA234" s="36">
        <f t="shared" si="502"/>
        <v>1.8953074952471873</v>
      </c>
      <c r="BB234" s="36">
        <f t="shared" si="503"/>
        <v>-0.28824977763560261</v>
      </c>
      <c r="BC234" s="36">
        <f t="shared" si="504"/>
        <v>-1.0114375295796461</v>
      </c>
      <c r="BD234" s="36">
        <f t="shared" si="505"/>
        <v>0.24858781186531931</v>
      </c>
      <c r="BE234" s="36">
        <f t="shared" si="506"/>
        <v>-1.3776861038008916</v>
      </c>
      <c r="BF234" s="36">
        <f t="shared" si="507"/>
        <v>-0.68558366213634137</v>
      </c>
      <c r="BG234" s="36"/>
      <c r="BH234" s="41">
        <f t="shared" si="508"/>
        <v>-9.617826684861705E-2</v>
      </c>
      <c r="BI234" s="41">
        <f t="shared" si="509"/>
        <v>9.617826684861705E-2</v>
      </c>
      <c r="BJ234" s="41">
        <f>IF(COUNT(BI$76:BI233)&lt;60,"",MEDIAN(BI$76:BI233))</f>
        <v>0.42255300530836271</v>
      </c>
      <c r="BK234" s="41">
        <f t="shared" si="510"/>
        <v>0</v>
      </c>
      <c r="BL234" s="41">
        <f t="shared" si="511"/>
        <v>0</v>
      </c>
      <c r="BM234" s="41">
        <f t="shared" si="539"/>
        <v>0.65703384526597841</v>
      </c>
      <c r="BN234" s="41">
        <f t="shared" si="484"/>
        <v>-1</v>
      </c>
      <c r="BO234" s="32">
        <f>+_xlfn.XLOOKUP(B234,Indice!B:B,Indice!AI:AI,"NOOOOOO",-1)</f>
        <v>0.48455052971597706</v>
      </c>
      <c r="BP234" s="32">
        <f t="shared" si="512"/>
        <v>-0.7245335605899641</v>
      </c>
      <c r="BQ234" s="57">
        <f t="shared" si="516"/>
        <v>3.7791747889280858E-2</v>
      </c>
      <c r="BR234" s="56">
        <f t="shared" si="485"/>
        <v>-3.7791747889280858E-2</v>
      </c>
      <c r="BS234" s="59">
        <f t="shared" si="488"/>
        <v>3.7791747889280858E-2</v>
      </c>
      <c r="BT234" s="32">
        <f t="shared" si="489"/>
        <v>169.84541165413717</v>
      </c>
      <c r="BU234" s="32">
        <f t="shared" si="490"/>
        <v>78.407965139923434</v>
      </c>
      <c r="BW234" s="62"/>
      <c r="BX234" s="59"/>
    </row>
    <row r="235" spans="1:76">
      <c r="A235" s="32">
        <f t="shared" si="473"/>
        <v>2023</v>
      </c>
      <c r="B235" s="42">
        <v>45046</v>
      </c>
      <c r="C235" s="38">
        <v>5819</v>
      </c>
      <c r="D235" s="35">
        <f t="shared" si="522"/>
        <v>-30.444656944776472</v>
      </c>
      <c r="E235" s="38">
        <v>6110</v>
      </c>
      <c r="F235" s="35">
        <v>628.05999999999995</v>
      </c>
      <c r="G235" s="39">
        <f t="shared" si="517"/>
        <v>0.2592220488488361</v>
      </c>
      <c r="H235" s="32">
        <v>-4.8</v>
      </c>
      <c r="I235" s="32">
        <v>-3.3</v>
      </c>
      <c r="J235" s="52">
        <v>93.5</v>
      </c>
      <c r="K235" s="32">
        <v>627.84</v>
      </c>
      <c r="L235" s="32">
        <f t="shared" si="495"/>
        <v>10.298496712161743</v>
      </c>
      <c r="M235" s="32">
        <v>93.915000000000006</v>
      </c>
      <c r="N235" s="32">
        <f t="shared" ref="N235" si="586">(M235/M223-1)*100</f>
        <v>-3.4957921020993155</v>
      </c>
      <c r="O235" s="32">
        <v>459633</v>
      </c>
      <c r="P235" s="32">
        <f t="shared" ref="P235" si="587">(O235/O223-1)*100</f>
        <v>10.561257748474361</v>
      </c>
      <c r="Q235" s="32">
        <f>+'crack spread y Brent_WTI'!D439*100</f>
        <v>-43.049561101728486</v>
      </c>
      <c r="R235" s="32">
        <v>0.9</v>
      </c>
      <c r="S235" s="32">
        <f t="shared" si="515"/>
        <v>0.38333333333333208</v>
      </c>
      <c r="T235" s="32">
        <v>2.41</v>
      </c>
      <c r="U235" s="32">
        <f t="shared" si="557"/>
        <v>-66.731087796797354</v>
      </c>
      <c r="V235" s="32">
        <v>79.540000000000006</v>
      </c>
      <c r="W235" s="32">
        <f t="shared" si="557"/>
        <v>-27.254435705139922</v>
      </c>
      <c r="X235" s="43">
        <v>146.5</v>
      </c>
      <c r="Z235" s="36">
        <f t="shared" si="576"/>
        <v>-24.320701254197832</v>
      </c>
      <c r="AA235" s="36">
        <f t="shared" si="577"/>
        <v>-1.883333333333332</v>
      </c>
      <c r="AB235" s="36">
        <f t="shared" si="578"/>
        <v>-1.8499999999999988</v>
      </c>
      <c r="AC235" s="36">
        <f t="shared" si="542"/>
        <v>39.358499999999999</v>
      </c>
      <c r="AD235" s="36">
        <f t="shared" si="579"/>
        <v>11.518145835213423</v>
      </c>
      <c r="AE235" s="35">
        <f>+AVERAGE(N233:N235)*AVERAGE($G$15:G235)</f>
        <v>-1.7040035984756041</v>
      </c>
      <c r="AF235" s="35">
        <f t="shared" si="580"/>
        <v>-13.783676636996125</v>
      </c>
      <c r="AG235" s="35">
        <f t="shared" si="581"/>
        <v>-2.563432520287916</v>
      </c>
      <c r="AH235" s="35">
        <f t="shared" si="584"/>
        <v>-55.016927546933097</v>
      </c>
      <c r="AI235" s="35">
        <f t="shared" si="585"/>
        <v>-23.421363958141342</v>
      </c>
      <c r="AJ235" s="35"/>
      <c r="AL235" s="55">
        <f>(Z235- AVERAGE(Z$41:Z235))/_xlfn.STDEV.S(Z$41:Z235)</f>
        <v>-1.4216503715972237</v>
      </c>
      <c r="AM235" s="55">
        <f>(AA235- AVERAGE(AA$41:AA235))/_xlfn.STDEV.S(AA$41:AA235)</f>
        <v>-0.16132542352748577</v>
      </c>
      <c r="AN235" s="55">
        <f>(AB235- AVERAGE(AB$41:AB235))/_xlfn.STDEV.S(AB$41:AB235)</f>
        <v>-0.26033848464449261</v>
      </c>
      <c r="AO235" s="55">
        <f>(AC235- AVERAGE(AC$41:AC235))/_xlfn.STDEV.S(AC$41:AC235)</f>
        <v>2.0664335489081314</v>
      </c>
      <c r="AP235" s="55">
        <f>(AD235- AVERAGE(AD$41:AD235))/_xlfn.STDEV.S(AD$41:AD235)</f>
        <v>1.8878006323573555</v>
      </c>
      <c r="AQ235" s="55">
        <f>(AE235- AVERAGE(AE$41:AE235))/_xlfn.STDEV.S(AE$41:AE235)</f>
        <v>-0.22918202853631331</v>
      </c>
      <c r="AR235" s="36">
        <f>(AF235- AVERAGE(AF$41:AF235))/_xlfn.STDEV.S(AF$41:AF235)</f>
        <v>-1.0528549789900816</v>
      </c>
      <c r="AS235" s="36">
        <f>(AG235- AVERAGE(AG$41:AG235))/_xlfn.STDEV.S(AG$41:AG235)</f>
        <v>-0.42378192774183338</v>
      </c>
      <c r="AT235" s="36">
        <f>(AH235- AVERAGE(AH$41:AH235))/_xlfn.STDEV.S(AH$41:AH235)</f>
        <v>-1.5482554567933429</v>
      </c>
      <c r="AU235" s="36">
        <f>(AI235- AVERAGE(AI$41:AI235))/_xlfn.STDEV.S(AI$41:AI235)</f>
        <v>-0.85112830293821218</v>
      </c>
      <c r="AV235" s="36"/>
      <c r="AW235" s="36">
        <f t="shared" si="498"/>
        <v>-1.4216503715972237</v>
      </c>
      <c r="AX235" s="36">
        <f t="shared" si="499"/>
        <v>-0.16132542352748577</v>
      </c>
      <c r="AY235" s="36">
        <f t="shared" si="500"/>
        <v>-0.26033848464449261</v>
      </c>
      <c r="AZ235" s="36">
        <f t="shared" si="501"/>
        <v>2.0664335489081314</v>
      </c>
      <c r="BA235" s="36">
        <f t="shared" si="502"/>
        <v>1.8878006323573555</v>
      </c>
      <c r="BB235" s="36">
        <f t="shared" si="503"/>
        <v>-0.22918202853631331</v>
      </c>
      <c r="BC235" s="36">
        <f t="shared" si="504"/>
        <v>-1.0528549789900816</v>
      </c>
      <c r="BD235" s="36">
        <f t="shared" si="505"/>
        <v>-0.42378192774183338</v>
      </c>
      <c r="BE235" s="36">
        <f t="shared" si="506"/>
        <v>-1.5482554567933429</v>
      </c>
      <c r="BF235" s="36">
        <f t="shared" si="507"/>
        <v>-0.85112830293821218</v>
      </c>
      <c r="BG235" s="36"/>
      <c r="BH235" s="41">
        <f t="shared" si="508"/>
        <v>-0.34206020619316302</v>
      </c>
      <c r="BI235" s="41">
        <f t="shared" si="509"/>
        <v>0.34206020619316302</v>
      </c>
      <c r="BJ235" s="41">
        <f>IF(COUNT(BI$76:BI234)&lt;60,"",MEDIAN(BI$76:BI234))</f>
        <v>0.41325307040599601</v>
      </c>
      <c r="BK235" s="41">
        <f t="shared" si="510"/>
        <v>0</v>
      </c>
      <c r="BL235" s="41">
        <f t="shared" si="511"/>
        <v>0</v>
      </c>
      <c r="BM235" s="41">
        <f t="shared" si="539"/>
        <v>0.57370051193264515</v>
      </c>
      <c r="BN235" s="41">
        <f t="shared" si="484"/>
        <v>-1</v>
      </c>
      <c r="BO235" s="32">
        <f>+_xlfn.XLOOKUP(B235,Indice!B:B,Indice!AI:AI,"NOOOOOO",-1)</f>
        <v>0.4707138271837723</v>
      </c>
      <c r="BP235" s="32">
        <f t="shared" si="512"/>
        <v>-0.7535049552177342</v>
      </c>
      <c r="BQ235" s="57">
        <f t="shared" si="516"/>
        <v>-2.8971394627770097E-2</v>
      </c>
      <c r="BR235" s="56">
        <f t="shared" si="485"/>
        <v>2.8971394627770097E-2</v>
      </c>
      <c r="BS235" s="59">
        <f t="shared" si="488"/>
        <v>-2.8971394627770097E-2</v>
      </c>
      <c r="BT235" s="32">
        <f t="shared" si="489"/>
        <v>174.76607010088523</v>
      </c>
      <c r="BU235" s="32">
        <f t="shared" si="490"/>
        <v>76.136377039894271</v>
      </c>
      <c r="BW235" s="62"/>
      <c r="BX235" s="59"/>
    </row>
    <row r="236" spans="1:76">
      <c r="A236" s="32">
        <f t="shared" si="473"/>
        <v>2023</v>
      </c>
      <c r="B236" s="42">
        <v>45077</v>
      </c>
      <c r="C236" s="38">
        <v>6280</v>
      </c>
      <c r="D236" s="35">
        <f t="shared" si="522"/>
        <v>-24.889367300562139</v>
      </c>
      <c r="E236" s="38">
        <v>7406</v>
      </c>
      <c r="F236" s="35">
        <v>628.05999999999995</v>
      </c>
      <c r="G236" s="39">
        <f t="shared" si="517"/>
        <v>0.25513485972677769</v>
      </c>
      <c r="H236" s="32">
        <v>-6.6</v>
      </c>
      <c r="I236" s="32">
        <v>-3.4</v>
      </c>
      <c r="J236" s="52">
        <v>97.2</v>
      </c>
      <c r="K236" s="32">
        <v>627.98900000000003</v>
      </c>
      <c r="L236" s="32">
        <f t="shared" si="495"/>
        <v>8.9282864655968019</v>
      </c>
      <c r="M236" s="32">
        <v>91.728999999999999</v>
      </c>
      <c r="N236" s="32">
        <f t="shared" ref="N236" si="588">(M236/M224-1)*100</f>
        <v>-6.6846388606307201</v>
      </c>
      <c r="O236" s="32">
        <v>459657</v>
      </c>
      <c r="P236" s="32">
        <f t="shared" ref="P236" si="589">(O236/O224-1)*100</f>
        <v>10.832029281489541</v>
      </c>
      <c r="Q236" s="32">
        <f>+'crack spread y Brent_WTI'!D440*100</f>
        <v>-37.657949729508047</v>
      </c>
      <c r="R236" s="32">
        <v>0.9</v>
      </c>
      <c r="S236" s="32">
        <f t="shared" si="515"/>
        <v>0.33499999999999908</v>
      </c>
      <c r="T236" s="32">
        <v>2.266</v>
      </c>
      <c r="U236" s="32">
        <f t="shared" si="557"/>
        <v>-72.179251074278696</v>
      </c>
      <c r="V236" s="32">
        <v>72.66</v>
      </c>
      <c r="W236" s="32">
        <f t="shared" si="557"/>
        <v>-40.849886030608928</v>
      </c>
      <c r="X236" s="43">
        <v>171.1</v>
      </c>
      <c r="Z236" s="36">
        <f t="shared" si="576"/>
        <v>-26.145585475588028</v>
      </c>
      <c r="AA236" s="36">
        <f t="shared" si="577"/>
        <v>-3.9016666666666655</v>
      </c>
      <c r="AB236" s="36">
        <f t="shared" si="578"/>
        <v>-2.9349999999999992</v>
      </c>
      <c r="AC236" s="36">
        <f t="shared" si="542"/>
        <v>38.677499999999995</v>
      </c>
      <c r="AD236" s="36">
        <f t="shared" si="579"/>
        <v>10.459437371513248</v>
      </c>
      <c r="AE236" s="35">
        <f>+AVERAGE(N234:N236)*AVERAGE($G$15:G236)</f>
        <v>-1.5937641696012821</v>
      </c>
      <c r="AF236" s="35">
        <f t="shared" si="580"/>
        <v>-12.009902035153642</v>
      </c>
      <c r="AG236" s="35">
        <f t="shared" si="581"/>
        <v>-25.547702333939885</v>
      </c>
      <c r="AH236" s="35">
        <f t="shared" si="584"/>
        <v>-66.544495563666018</v>
      </c>
      <c r="AI236" s="35">
        <f t="shared" si="585"/>
        <v>-31.393869454498063</v>
      </c>
      <c r="AJ236" s="35"/>
      <c r="AL236" s="55">
        <f>(Z236- AVERAGE(Z$41:Z236))/_xlfn.STDEV.S(Z$41:Z236)</f>
        <v>-1.5034158407010336</v>
      </c>
      <c r="AM236" s="55">
        <f>(AA236- AVERAGE(AA$41:AA236))/_xlfn.STDEV.S(AA$41:AA236)</f>
        <v>-0.47614182739074395</v>
      </c>
      <c r="AN236" s="55">
        <f>(AB236- AVERAGE(AB$41:AB236))/_xlfn.STDEV.S(AB$41:AB236)</f>
        <v>-0.42894024638124695</v>
      </c>
      <c r="AO236" s="55">
        <f>(AC236- AVERAGE(AC$41:AC236))/_xlfn.STDEV.S(AC$41:AC236)</f>
        <v>1.9972694208077109</v>
      </c>
      <c r="AP236" s="55">
        <f>(AD236- AVERAGE(AD$41:AD236))/_xlfn.STDEV.S(AD$41:AD236)</f>
        <v>1.7023563754332831</v>
      </c>
      <c r="AQ236" s="55">
        <f>(AE236- AVERAGE(AE$41:AE236))/_xlfn.STDEV.S(AE$41:AE236)</f>
        <v>-0.19987365427124645</v>
      </c>
      <c r="AR236" s="36">
        <f>(AF236- AVERAGE(AF$41:AF236))/_xlfn.STDEV.S(AF$41:AF236)</f>
        <v>-0.88348805486595883</v>
      </c>
      <c r="AS236" s="36">
        <f>(AG236- AVERAGE(AG$41:AG236))/_xlfn.STDEV.S(AG$41:AG236)</f>
        <v>-0.829407839635254</v>
      </c>
      <c r="AT236" s="36">
        <f>(AH236- AVERAGE(AH$41:AH236))/_xlfn.STDEV.S(AH$41:AH236)</f>
        <v>-1.8191210555826167</v>
      </c>
      <c r="AU236" s="36">
        <f>(AI236- AVERAGE(AI$41:AI236))/_xlfn.STDEV.S(AI$41:AI236)</f>
        <v>-1.0492512149342736</v>
      </c>
      <c r="AV236" s="36"/>
      <c r="AW236" s="36">
        <f t="shared" si="498"/>
        <v>-1.5034158407010336</v>
      </c>
      <c r="AX236" s="36">
        <f t="shared" si="499"/>
        <v>-0.47614182739074395</v>
      </c>
      <c r="AY236" s="36">
        <f t="shared" si="500"/>
        <v>-0.42894024638124695</v>
      </c>
      <c r="AZ236" s="36">
        <f t="shared" si="501"/>
        <v>1.9972694208077109</v>
      </c>
      <c r="BA236" s="36">
        <f t="shared" si="502"/>
        <v>1.7023563754332831</v>
      </c>
      <c r="BB236" s="36">
        <f t="shared" si="503"/>
        <v>-0.19987365427124645</v>
      </c>
      <c r="BC236" s="36">
        <f t="shared" si="504"/>
        <v>-0.88348805486595883</v>
      </c>
      <c r="BD236" s="36">
        <f t="shared" si="505"/>
        <v>-0.829407839635254</v>
      </c>
      <c r="BE236" s="36">
        <f t="shared" si="506"/>
        <v>-1.8191210555826167</v>
      </c>
      <c r="BF236" s="36">
        <f t="shared" si="507"/>
        <v>-1.0492512149342736</v>
      </c>
      <c r="BG236" s="36"/>
      <c r="BH236" s="41">
        <f t="shared" si="508"/>
        <v>-0.65277483351299903</v>
      </c>
      <c r="BI236" s="41">
        <f t="shared" si="509"/>
        <v>0.65277483351299903</v>
      </c>
      <c r="BJ236" s="41">
        <f>IF(COUNT(BI$76:BI235)&lt;60,"",MEDIAN(BI$76:BI235))</f>
        <v>0.40876995825647622</v>
      </c>
      <c r="BK236" s="41">
        <f t="shared" si="510"/>
        <v>-0.65277483351299903</v>
      </c>
      <c r="BL236" s="41">
        <f t="shared" si="511"/>
        <v>-0.65277483351299903</v>
      </c>
      <c r="BM236" s="41">
        <f t="shared" si="539"/>
        <v>0.43596927580656186</v>
      </c>
      <c r="BN236" s="41">
        <f t="shared" si="484"/>
        <v>-1</v>
      </c>
      <c r="BO236" s="32">
        <f>+_xlfn.XLOOKUP(B236,Indice!B:B,Indice!AI:AI,"NOOOOOO",-1)</f>
        <v>0.46498691881715692</v>
      </c>
      <c r="BP236" s="32">
        <f t="shared" si="512"/>
        <v>-0.76574600536648751</v>
      </c>
      <c r="BQ236" s="57">
        <f t="shared" si="516"/>
        <v>-1.2241050148753319E-2</v>
      </c>
      <c r="BR236" s="56">
        <f t="shared" si="485"/>
        <v>1.2241050148753319E-2</v>
      </c>
      <c r="BS236" s="59">
        <f t="shared" si="488"/>
        <v>-1.2241050148753319E-2</v>
      </c>
      <c r="BT236" s="32">
        <f t="shared" si="489"/>
        <v>176.9053903292907</v>
      </c>
      <c r="BU236" s="32">
        <f t="shared" si="490"/>
        <v>75.204387830404528</v>
      </c>
      <c r="BW236" s="62"/>
      <c r="BX236" s="59"/>
    </row>
    <row r="237" spans="1:76">
      <c r="A237" s="32">
        <f t="shared" si="473"/>
        <v>2023</v>
      </c>
      <c r="B237" s="42">
        <v>45107</v>
      </c>
      <c r="C237" s="38">
        <v>5434</v>
      </c>
      <c r="D237" s="35">
        <f t="shared" si="522"/>
        <v>-35.745536242166253</v>
      </c>
      <c r="E237" s="38">
        <v>7252</v>
      </c>
      <c r="F237" s="35">
        <v>691.48</v>
      </c>
      <c r="G237" s="39">
        <f t="shared" si="517"/>
        <v>0.22531671198010064</v>
      </c>
      <c r="H237" s="32">
        <v>-5.5</v>
      </c>
      <c r="I237" s="32">
        <v>-3.3</v>
      </c>
      <c r="J237" s="52">
        <v>100.5</v>
      </c>
      <c r="K237" s="32">
        <v>620.27300000000002</v>
      </c>
      <c r="L237" s="32">
        <f t="shared" si="495"/>
        <v>8.0976563589214567</v>
      </c>
      <c r="M237" s="32">
        <v>94.754999999999995</v>
      </c>
      <c r="N237" s="32">
        <f t="shared" ref="N237" si="590">(M237/M225-1)*100</f>
        <v>0.34417028486708467</v>
      </c>
      <c r="O237" s="32">
        <v>452182</v>
      </c>
      <c r="P237" s="32">
        <f t="shared" ref="P237" si="591">(O237/O225-1)*100</f>
        <v>8.8111154425530422</v>
      </c>
      <c r="Q237" s="32">
        <f>+'crack spread y Brent_WTI'!D441*100</f>
        <v>-27.354119709491609</v>
      </c>
      <c r="R237" s="32">
        <v>-5.7</v>
      </c>
      <c r="S237" s="32">
        <f t="shared" si="515"/>
        <v>0.3066666666666657</v>
      </c>
      <c r="T237" s="32">
        <v>2.798</v>
      </c>
      <c r="U237" s="32">
        <f t="shared" si="557"/>
        <v>-48.414454277286133</v>
      </c>
      <c r="V237" s="32">
        <v>74.900000000000006</v>
      </c>
      <c r="W237" s="32">
        <f t="shared" si="557"/>
        <v>-34.761780332723625</v>
      </c>
      <c r="X237" s="43">
        <v>161.41999999999999</v>
      </c>
      <c r="Z237" s="36">
        <f t="shared" si="576"/>
        <v>-30.666520162501619</v>
      </c>
      <c r="AA237" s="36">
        <f t="shared" si="577"/>
        <v>-5.9399999999999986</v>
      </c>
      <c r="AB237" s="36">
        <f t="shared" si="578"/>
        <v>-3.6399999999999992</v>
      </c>
      <c r="AC237" s="36">
        <f t="shared" si="542"/>
        <v>39.38966666666667</v>
      </c>
      <c r="AD237" s="36">
        <f t="shared" si="579"/>
        <v>9.1081465122266678</v>
      </c>
      <c r="AE237" s="35">
        <f>+AVERAGE(N235:N237)*AVERAGE($G$15:G237)</f>
        <v>-0.87815713036568988</v>
      </c>
      <c r="AF237" s="35">
        <f t="shared" si="580"/>
        <v>-10.068134157505648</v>
      </c>
      <c r="AG237" s="35">
        <f t="shared" si="581"/>
        <v>-36.020543513576051</v>
      </c>
      <c r="AH237" s="35">
        <f t="shared" si="584"/>
        <v>-62.441597716120725</v>
      </c>
      <c r="AI237" s="35">
        <f t="shared" si="585"/>
        <v>-34.288700689490831</v>
      </c>
      <c r="AJ237" s="35"/>
      <c r="AL237" s="55">
        <f>(Z237- AVERAGE(Z$41:Z237))/_xlfn.STDEV.S(Z$41:Z237)</f>
        <v>-1.7190774549642536</v>
      </c>
      <c r="AM237" s="55">
        <f>(AA237- AVERAGE(AA$41:AA237))/_xlfn.STDEV.S(AA$41:AA237)</f>
        <v>-0.79292538699070969</v>
      </c>
      <c r="AN237" s="55">
        <f>(AB237- AVERAGE(AB$41:AB237))/_xlfn.STDEV.S(AB$41:AB237)</f>
        <v>-0.53780338038775344</v>
      </c>
      <c r="AO237" s="55">
        <f>(AC237- AVERAGE(AC$41:AC237))/_xlfn.STDEV.S(AC$41:AC237)</f>
        <v>2.0155684248211476</v>
      </c>
      <c r="AP237" s="55">
        <f>(AD237- AVERAGE(AD$41:AD237))/_xlfn.STDEV.S(AD$41:AD237)</f>
        <v>1.4766251751850001</v>
      </c>
      <c r="AQ237" s="55">
        <f>(AE237- AVERAGE(AE$41:AE237))/_xlfn.STDEV.S(AE$41:AE237)</f>
        <v>-1.2567560005892278E-2</v>
      </c>
      <c r="AR237" s="36">
        <f>(AF237- AVERAGE(AF$41:AF237))/_xlfn.STDEV.S(AF$41:AF237)</f>
        <v>-0.69974442131634806</v>
      </c>
      <c r="AS237" s="36">
        <f>(AG237- AVERAGE(AG$41:AG237))/_xlfn.STDEV.S(AG$41:AG237)</f>
        <v>-1.0107896891873835</v>
      </c>
      <c r="AT237" s="36">
        <f>(AH237- AVERAGE(AH$41:AH237))/_xlfn.STDEV.S(AH$41:AH237)</f>
        <v>-1.6990248123162353</v>
      </c>
      <c r="AU237" s="36">
        <f>(AI237- AVERAGE(AI$41:AI237))/_xlfn.STDEV.S(AI$41:AI237)</f>
        <v>-1.1168000718611579</v>
      </c>
      <c r="AV237" s="36"/>
      <c r="AW237" s="36">
        <f t="shared" ref="AW237:AW268" si="592">+IF(AL237&gt;AL$2,AL$2,IF(AL237&lt;AL$1,AL$1,AL237))</f>
        <v>-1.7190774549642536</v>
      </c>
      <c r="AX237" s="36">
        <f t="shared" ref="AX237:AX268" si="593">+IF(AM237&gt;AM$2,AM$2,IF(AM237&lt;AM$1,AM$1,AM237))</f>
        <v>-0.79292538699070969</v>
      </c>
      <c r="AY237" s="36">
        <f t="shared" ref="AY237:AY268" si="594">+IF(AN237&gt;AN$2,AN$2,IF(AN237&lt;AN$1,AN$1,AN237))</f>
        <v>-0.53780338038775344</v>
      </c>
      <c r="AZ237" s="36">
        <f t="shared" ref="AZ237:AZ268" si="595">+IF(AO237&gt;AO$2,AO$2,IF(AO237&lt;AO$1,AO$1,AO237))</f>
        <v>2.0155684248211476</v>
      </c>
      <c r="BA237" s="36">
        <f t="shared" ref="BA237:BA268" si="596">+IF(AP237&gt;AP$2,AP$2,IF(AP237&lt;AP$1,AP$1,AP237))</f>
        <v>1.4766251751850001</v>
      </c>
      <c r="BB237" s="36">
        <f t="shared" ref="BB237:BB268" si="597">+IF(AQ237&gt;AQ$2,AQ$2,IF(AQ237&lt;AQ$1,AQ$1,AQ237))</f>
        <v>-1.2567560005892278E-2</v>
      </c>
      <c r="BC237" s="36">
        <f t="shared" ref="BC237:BC268" si="598">+IF(AR237&gt;AR$2,AR$2,IF(AR237&lt;AR$1,AR$1,AR237))</f>
        <v>-0.69974442131634806</v>
      </c>
      <c r="BD237" s="36">
        <f t="shared" ref="BD237:BD268" si="599">+IF(AS237&gt;AS$2,AS$2,IF(AS237&lt;AS$1,AS$1,AS237))</f>
        <v>-1.0107896891873835</v>
      </c>
      <c r="BE237" s="36">
        <f t="shared" si="506"/>
        <v>-1.6990248123162353</v>
      </c>
      <c r="BF237" s="36">
        <f t="shared" si="507"/>
        <v>-1.1168000718611579</v>
      </c>
      <c r="BG237" s="36"/>
      <c r="BH237" s="41">
        <f t="shared" si="508"/>
        <v>-0.74633490415352888</v>
      </c>
      <c r="BI237" s="41">
        <f t="shared" si="509"/>
        <v>0.74633490415352888</v>
      </c>
      <c r="BJ237" s="41">
        <f>IF(COUNT(BI$76:BI236)&lt;60,"",MEDIAN(BI$76:BI236))</f>
        <v>0.41325307040599601</v>
      </c>
      <c r="BK237" s="41">
        <f t="shared" si="510"/>
        <v>-0.74633490415352888</v>
      </c>
      <c r="BL237" s="41">
        <f t="shared" si="511"/>
        <v>-0.74633490415352888</v>
      </c>
      <c r="BM237" s="41">
        <f t="shared" si="539"/>
        <v>0.29044136712710106</v>
      </c>
      <c r="BN237" s="41">
        <f t="shared" si="484"/>
        <v>-1</v>
      </c>
      <c r="BO237" s="32">
        <f>+_xlfn.XLOOKUP(B237,Indice!B:B,Indice!AI:AI,"NOOOOOO",-1)</f>
        <v>0.47549943970545666</v>
      </c>
      <c r="BP237" s="32">
        <f t="shared" si="512"/>
        <v>-0.74338957532450156</v>
      </c>
      <c r="BQ237" s="57">
        <f t="shared" si="516"/>
        <v>2.2356430041985953E-2</v>
      </c>
      <c r="BR237" s="56">
        <f t="shared" si="485"/>
        <v>-2.2356430041985953E-2</v>
      </c>
      <c r="BS237" s="59">
        <f t="shared" si="488"/>
        <v>2.2356430041985953E-2</v>
      </c>
      <c r="BT237" s="32">
        <f t="shared" si="489"/>
        <v>172.9504173463437</v>
      </c>
      <c r="BU237" s="32">
        <f t="shared" si="490"/>
        <v>76.885689465785333</v>
      </c>
      <c r="BW237" s="62"/>
      <c r="BX237" s="59"/>
    </row>
    <row r="238" spans="1:76">
      <c r="A238" s="32">
        <f t="shared" si="473"/>
        <v>2023</v>
      </c>
      <c r="B238" s="42">
        <v>45138</v>
      </c>
      <c r="C238" s="38">
        <v>6086</v>
      </c>
      <c r="D238" s="35">
        <f t="shared" si="522"/>
        <v>-20.506792058516197</v>
      </c>
      <c r="E238" s="38">
        <v>6754</v>
      </c>
      <c r="F238" s="35">
        <v>691.48</v>
      </c>
      <c r="G238" s="39">
        <f t="shared" si="517"/>
        <v>0.22080754324058541</v>
      </c>
      <c r="H238" s="32">
        <v>-1.5</v>
      </c>
      <c r="I238" s="32">
        <v>-0.8</v>
      </c>
      <c r="J238" s="52">
        <v>100.1</v>
      </c>
      <c r="K238" s="32">
        <v>616.86500000000001</v>
      </c>
      <c r="L238" s="32">
        <f t="shared" si="495"/>
        <v>6.3982268830743205</v>
      </c>
      <c r="M238" s="32">
        <v>96.94</v>
      </c>
      <c r="N238" s="32">
        <f t="shared" ref="N238" si="600">(M238/M226-1)*100</f>
        <v>4.8884464737833033</v>
      </c>
      <c r="O238" s="32">
        <v>439771</v>
      </c>
      <c r="P238" s="32">
        <f t="shared" ref="P238" si="601">(O238/O226-1)*100</f>
        <v>3.0987942881658403</v>
      </c>
      <c r="Q238" s="32">
        <f>+'crack spread y Brent_WTI'!D442*100</f>
        <v>9.610245283518104</v>
      </c>
      <c r="R238" s="32">
        <v>-5.7</v>
      </c>
      <c r="S238" s="32">
        <f t="shared" si="515"/>
        <v>0.27833333333333249</v>
      </c>
      <c r="T238" s="32">
        <v>2.6339999999999999</v>
      </c>
      <c r="U238" s="32">
        <f t="shared" si="557"/>
        <v>-67.991250455705426</v>
      </c>
      <c r="V238" s="32">
        <v>85.56</v>
      </c>
      <c r="W238" s="32">
        <f t="shared" si="557"/>
        <v>-22.225252249795481</v>
      </c>
      <c r="X238" s="43">
        <v>154.91999999999999</v>
      </c>
      <c r="Z238" s="36">
        <f t="shared" si="576"/>
        <v>-27.325565200414864</v>
      </c>
      <c r="AA238" s="36">
        <f t="shared" si="577"/>
        <v>-4.8116666666666656</v>
      </c>
      <c r="AB238" s="36">
        <f t="shared" si="578"/>
        <v>-2.778333333333332</v>
      </c>
      <c r="AC238" s="36">
        <f t="shared" si="542"/>
        <v>39.402666666666654</v>
      </c>
      <c r="AD238" s="36">
        <f t="shared" si="579"/>
        <v>7.8080565691975279</v>
      </c>
      <c r="AE238" s="35">
        <f>+AVERAGE(N236:N238)*AVERAGE($G$15:G238)</f>
        <v>-0.12953134820402767</v>
      </c>
      <c r="AF238" s="35">
        <f t="shared" si="580"/>
        <v>-7.5806463374028086</v>
      </c>
      <c r="AG238" s="35">
        <f t="shared" si="581"/>
        <v>-18.467274718493851</v>
      </c>
      <c r="AH238" s="35">
        <f t="shared" si="584"/>
        <v>-62.861651935756754</v>
      </c>
      <c r="AI238" s="35">
        <f t="shared" si="585"/>
        <v>-32.612306204376011</v>
      </c>
      <c r="AJ238" s="35"/>
      <c r="AL238" s="55">
        <f>(Z238- AVERAGE(Z$41:Z238))/_xlfn.STDEV.S(Z$41:Z238)</f>
        <v>-1.5344029565380242</v>
      </c>
      <c r="AM238" s="55">
        <f>(AA238- AVERAGE(AA$41:AA238))/_xlfn.STDEV.S(AA$41:AA238)</f>
        <v>-0.61343861891070284</v>
      </c>
      <c r="AN238" s="55">
        <f>(AB238- AVERAGE(AB$41:AB238))/_xlfn.STDEV.S(AB$41:AB238)</f>
        <v>-0.40117045065644791</v>
      </c>
      <c r="AO238" s="55">
        <f>(AC238- AVERAGE(AC$41:AC238))/_xlfn.STDEV.S(AC$41:AC238)</f>
        <v>1.9908672840295174</v>
      </c>
      <c r="AP238" s="55">
        <f>(AD238- AVERAGE(AD$41:AD238))/_xlfn.STDEV.S(AD$41:AD238)</f>
        <v>1.263332874733202</v>
      </c>
      <c r="AQ238" s="55">
        <f>(AE238- AVERAGE(AE$41:AE238))/_xlfn.STDEV.S(AE$41:AE238)</f>
        <v>0.1833710760607471</v>
      </c>
      <c r="AR238" s="36">
        <f>(AF238- AVERAGE(AF$41:AF238))/_xlfn.STDEV.S(AF$41:AF238)</f>
        <v>-0.46602723285336561</v>
      </c>
      <c r="AS238" s="36">
        <f>(AG238- AVERAGE(AG$41:AG238))/_xlfn.STDEV.S(AG$41:AG238)</f>
        <v>-0.69542497682630544</v>
      </c>
      <c r="AT238" s="36">
        <f>(AH238- AVERAGE(AH$41:AH238))/_xlfn.STDEV.S(AH$41:AH238)</f>
        <v>-1.6927123988258554</v>
      </c>
      <c r="AU238" s="36">
        <f>(AI238- AVERAGE(AI$41:AI238))/_xlfn.STDEV.S(AI$41:AI238)</f>
        <v>-1.0681633266468675</v>
      </c>
      <c r="AV238" s="36"/>
      <c r="AW238" s="36">
        <f t="shared" si="592"/>
        <v>-1.5344029565380242</v>
      </c>
      <c r="AX238" s="36">
        <f t="shared" si="593"/>
        <v>-0.61343861891070284</v>
      </c>
      <c r="AY238" s="36">
        <f t="shared" si="594"/>
        <v>-0.40117045065644791</v>
      </c>
      <c r="AZ238" s="36">
        <f t="shared" si="595"/>
        <v>1.9908672840295174</v>
      </c>
      <c r="BA238" s="36">
        <f t="shared" si="596"/>
        <v>1.263332874733202</v>
      </c>
      <c r="BB238" s="36">
        <f t="shared" si="597"/>
        <v>0.1833710760607471</v>
      </c>
      <c r="BC238" s="36">
        <f t="shared" si="598"/>
        <v>-0.46602723285336561</v>
      </c>
      <c r="BD238" s="36">
        <f t="shared" si="599"/>
        <v>-0.69542497682630544</v>
      </c>
      <c r="BE238" s="36">
        <f t="shared" si="506"/>
        <v>-1.6927123988258554</v>
      </c>
      <c r="BF238" s="36">
        <f t="shared" si="507"/>
        <v>-1.0681633266468675</v>
      </c>
      <c r="BG238" s="36"/>
      <c r="BH238" s="41">
        <f t="shared" si="508"/>
        <v>-0.53973292588203425</v>
      </c>
      <c r="BI238" s="41">
        <f t="shared" si="509"/>
        <v>0.53973292588203425</v>
      </c>
      <c r="BJ238" s="41">
        <f>IF(COUNT(BI$76:BI237)&lt;60,"",MEDIAN(BI$76:BI237))</f>
        <v>0.42255300530836271</v>
      </c>
      <c r="BK238" s="41">
        <f t="shared" si="510"/>
        <v>-0.53973292588203425</v>
      </c>
      <c r="BL238" s="41">
        <f t="shared" si="511"/>
        <v>-0.53973292588203425</v>
      </c>
      <c r="BM238" s="41">
        <f t="shared" si="539"/>
        <v>0.16213028997026488</v>
      </c>
      <c r="BN238" s="41">
        <f t="shared" si="484"/>
        <v>-1</v>
      </c>
      <c r="BO238" s="32">
        <f>+_xlfn.XLOOKUP(B238,Indice!B:B,Indice!AI:AI,"NOOOOOO",-1)</f>
        <v>0.4566992636303403</v>
      </c>
      <c r="BP238" s="32">
        <f t="shared" si="512"/>
        <v>-0.78373017116309829</v>
      </c>
      <c r="BQ238" s="57">
        <f t="shared" si="516"/>
        <v>-4.0340595838596727E-2</v>
      </c>
      <c r="BR238" s="56">
        <f t="shared" si="485"/>
        <v>4.0340595838596727E-2</v>
      </c>
      <c r="BS238" s="59">
        <f t="shared" si="488"/>
        <v>-4.0340595838596727E-2</v>
      </c>
      <c r="BT238" s="32">
        <f t="shared" si="489"/>
        <v>179.92734023262918</v>
      </c>
      <c r="BU238" s="32">
        <f t="shared" si="490"/>
        <v>73.784074941274227</v>
      </c>
      <c r="BW238" s="62"/>
      <c r="BX238" s="59"/>
    </row>
    <row r="239" spans="1:76">
      <c r="A239" s="32">
        <f t="shared" si="473"/>
        <v>2023</v>
      </c>
      <c r="B239" s="42">
        <v>45169</v>
      </c>
      <c r="C239" s="38">
        <v>5935</v>
      </c>
      <c r="D239" s="35">
        <f t="shared" si="522"/>
        <v>-21.732823420809709</v>
      </c>
      <c r="E239" s="38">
        <v>6899</v>
      </c>
      <c r="F239" s="35">
        <v>691.48</v>
      </c>
      <c r="G239" s="39">
        <f t="shared" si="517"/>
        <v>0.216950598715798</v>
      </c>
      <c r="H239" s="32">
        <v>0.3</v>
      </c>
      <c r="I239" s="32">
        <v>0.4</v>
      </c>
      <c r="J239" s="52">
        <v>106.9</v>
      </c>
      <c r="K239" s="32">
        <v>622.05999999999995</v>
      </c>
      <c r="L239" s="32">
        <f t="shared" si="495"/>
        <v>6.5003458359299549</v>
      </c>
      <c r="M239" s="32">
        <v>107.904</v>
      </c>
      <c r="N239" s="32">
        <f t="shared" ref="N239" si="602">(M239/M227-1)*100</f>
        <v>19.360191146213566</v>
      </c>
      <c r="O239" s="32">
        <v>422944</v>
      </c>
      <c r="P239" s="32">
        <f t="shared" ref="P239" si="603">(O239/O227-1)*100</f>
        <v>1.099090226750099</v>
      </c>
      <c r="Q239" s="32">
        <f>+'crack spread y Brent_WTI'!D443*100</f>
        <v>7.2860421166306644</v>
      </c>
      <c r="R239" s="32">
        <v>-5.7</v>
      </c>
      <c r="S239" s="32">
        <f t="shared" si="515"/>
        <v>0.24999999999999864</v>
      </c>
      <c r="T239" s="32">
        <v>2.7679999999999998</v>
      </c>
      <c r="U239" s="32">
        <f t="shared" si="557"/>
        <v>-69.672400569738144</v>
      </c>
      <c r="V239" s="32">
        <v>86.86</v>
      </c>
      <c r="W239" s="32">
        <f t="shared" si="557"/>
        <v>-9.9803088402943274</v>
      </c>
      <c r="X239" s="43">
        <v>197.5</v>
      </c>
      <c r="Z239" s="36">
        <f t="shared" si="576"/>
        <v>-26.245050573830721</v>
      </c>
      <c r="AA239" s="36">
        <f t="shared" si="577"/>
        <v>-2.4833333333333321</v>
      </c>
      <c r="AB239" s="36">
        <f t="shared" si="578"/>
        <v>-1.4833333333333318</v>
      </c>
      <c r="AC239" s="36">
        <f t="shared" si="542"/>
        <v>39.869333333333337</v>
      </c>
      <c r="AD239" s="36">
        <f t="shared" si="579"/>
        <v>6.9987430259752443</v>
      </c>
      <c r="AE239" s="35">
        <f>+AVERAGE(N237:N239)*AVERAGE($G$15:G239)</f>
        <v>2.192018201024307</v>
      </c>
      <c r="AF239" s="35">
        <f t="shared" si="580"/>
        <v>-4.3363333191563278</v>
      </c>
      <c r="AG239" s="35">
        <f t="shared" si="581"/>
        <v>-3.4859441031142802</v>
      </c>
      <c r="AH239" s="35">
        <f t="shared" si="584"/>
        <v>-62.026035100909894</v>
      </c>
      <c r="AI239" s="35">
        <f t="shared" si="585"/>
        <v>-22.322447140937811</v>
      </c>
      <c r="AJ239" s="35"/>
      <c r="AL239" s="55">
        <f>(Z239- AVERAGE(Z$41:Z239))/_xlfn.STDEV.S(Z$41:Z239)</f>
        <v>-1.4673496547052423</v>
      </c>
      <c r="AM239" s="55">
        <f>(AA239- AVERAGE(AA$41:AA239))/_xlfn.STDEV.S(AA$41:AA239)</f>
        <v>-0.24624130942379638</v>
      </c>
      <c r="AN239" s="55">
        <f>(AB239- AVERAGE(AB$41:AB239))/_xlfn.STDEV.S(AB$41:AB239)</f>
        <v>-0.19664581445111207</v>
      </c>
      <c r="AO239" s="55">
        <f>(AC239- AVERAGE(AC$41:AC239))/_xlfn.STDEV.S(AC$41:AC239)</f>
        <v>1.9942668623181883</v>
      </c>
      <c r="AP239" s="55">
        <f>(AD239- AVERAGE(AD$41:AD239))/_xlfn.STDEV.S(AD$41:AD239)</f>
        <v>1.1294489909811496</v>
      </c>
      <c r="AQ239" s="55">
        <f>(AE239- AVERAGE(AE$41:AE239))/_xlfn.STDEV.S(AE$41:AE239)</f>
        <v>0.79073010828843959</v>
      </c>
      <c r="AR239" s="36">
        <f>(AF239- AVERAGE(AF$41:AF239))/_xlfn.STDEV.S(AF$41:AF239)</f>
        <v>-0.16205067726913147</v>
      </c>
      <c r="AS239" s="36">
        <f>(AG239- AVERAGE(AG$41:AG239))/_xlfn.STDEV.S(AG$41:AG239)</f>
        <v>-0.42688143088606118</v>
      </c>
      <c r="AT239" s="36">
        <f>(AH239- AVERAGE(AH$41:AH239))/_xlfn.STDEV.S(AH$41:AH239)</f>
        <v>-1.6560950903974685</v>
      </c>
      <c r="AU239" s="36">
        <f>(AI239- AVERAGE(AI$41:AI239))/_xlfn.STDEV.S(AI$41:AI239)</f>
        <v>-0.80214600040738182</v>
      </c>
      <c r="AV239" s="36"/>
      <c r="AW239" s="36">
        <f t="shared" si="592"/>
        <v>-1.4673496547052423</v>
      </c>
      <c r="AX239" s="36">
        <f t="shared" si="593"/>
        <v>-0.24624130942379638</v>
      </c>
      <c r="AY239" s="36">
        <f t="shared" si="594"/>
        <v>-0.19664581445111207</v>
      </c>
      <c r="AZ239" s="36">
        <f t="shared" si="595"/>
        <v>1.9942668623181883</v>
      </c>
      <c r="BA239" s="36">
        <f t="shared" si="596"/>
        <v>1.1294489909811496</v>
      </c>
      <c r="BB239" s="36">
        <f t="shared" si="597"/>
        <v>0.79073010828843959</v>
      </c>
      <c r="BC239" s="36">
        <f t="shared" si="598"/>
        <v>-0.16205067726913147</v>
      </c>
      <c r="BD239" s="36">
        <f t="shared" si="599"/>
        <v>-0.42688143088606118</v>
      </c>
      <c r="BE239" s="36">
        <f t="shared" si="506"/>
        <v>-1.6560950903974685</v>
      </c>
      <c r="BF239" s="36">
        <f t="shared" si="507"/>
        <v>-0.80214600040738182</v>
      </c>
      <c r="BG239" s="36"/>
      <c r="BH239" s="41">
        <f t="shared" si="508"/>
        <v>-0.22144356193745424</v>
      </c>
      <c r="BI239" s="41">
        <f t="shared" si="509"/>
        <v>0.22144356193745424</v>
      </c>
      <c r="BJ239" s="41">
        <f>IF(COUNT(BI$76:BI238)&lt;60,"",MEDIAN(BI$76:BI238))</f>
        <v>0.4318529402107294</v>
      </c>
      <c r="BK239" s="41">
        <f t="shared" si="510"/>
        <v>0</v>
      </c>
      <c r="BL239" s="41">
        <f t="shared" si="511"/>
        <v>0</v>
      </c>
      <c r="BM239" s="41">
        <f t="shared" si="539"/>
        <v>7.879695663693155E-2</v>
      </c>
      <c r="BN239" s="41">
        <f t="shared" si="484"/>
        <v>-1</v>
      </c>
      <c r="BO239" s="32">
        <f>+_xlfn.XLOOKUP(B239,Indice!B:B,Indice!AI:AI,"NOOOOOO",-1)</f>
        <v>0.48231530036858894</v>
      </c>
      <c r="BP239" s="32">
        <f t="shared" si="512"/>
        <v>-0.7291572286521798</v>
      </c>
      <c r="BQ239" s="57">
        <f t="shared" si="516"/>
        <v>5.4572942510918487E-2</v>
      </c>
      <c r="BR239" s="56">
        <f t="shared" si="485"/>
        <v>-5.4572942510918487E-2</v>
      </c>
      <c r="BS239" s="59">
        <f t="shared" si="488"/>
        <v>5.4572942510918487E-2</v>
      </c>
      <c r="BT239" s="32">
        <f t="shared" si="489"/>
        <v>170.10817583797143</v>
      </c>
      <c r="BU239" s="32">
        <f t="shared" si="490"/>
        <v>77.810689021265688</v>
      </c>
      <c r="BW239" s="62"/>
      <c r="BX239" s="59"/>
    </row>
    <row r="240" spans="1:76">
      <c r="A240" s="32">
        <f t="shared" si="473"/>
        <v>2023</v>
      </c>
      <c r="B240" s="42">
        <v>45199</v>
      </c>
      <c r="C240" s="38">
        <v>5788</v>
      </c>
      <c r="D240" s="35">
        <f t="shared" si="522"/>
        <v>-22.764878569522285</v>
      </c>
      <c r="E240" s="38">
        <v>6520</v>
      </c>
      <c r="F240" s="35">
        <v>677.34</v>
      </c>
      <c r="G240" s="39">
        <f t="shared" si="517"/>
        <v>0.21803968464877313</v>
      </c>
      <c r="H240" s="32">
        <v>-0.5</v>
      </c>
      <c r="I240" s="32">
        <v>0.4</v>
      </c>
      <c r="J240" s="52">
        <v>116.8</v>
      </c>
      <c r="K240" s="32">
        <v>636.84100000000001</v>
      </c>
      <c r="L240" s="32">
        <f t="shared" si="495"/>
        <v>7.0970790681404994</v>
      </c>
      <c r="M240" s="32">
        <v>94.394999999999996</v>
      </c>
      <c r="N240" s="32">
        <f t="shared" ref="N240" si="604">(M240/M228-1)*100</f>
        <v>7.5273104218164244</v>
      </c>
      <c r="O240" s="32">
        <v>414063</v>
      </c>
      <c r="P240" s="32">
        <f t="shared" ref="P240" si="605">(O240/O228-1)*100</f>
        <v>-3.5274683541354546</v>
      </c>
      <c r="Q240" s="32">
        <f>+'crack spread y Brent_WTI'!D444*100</f>
        <v>-30.068836045056312</v>
      </c>
      <c r="R240" s="32">
        <v>-0.6</v>
      </c>
      <c r="S240" s="32">
        <f t="shared" si="515"/>
        <v>0.29833333333333195</v>
      </c>
      <c r="T240" s="32">
        <v>2.9289999999999998</v>
      </c>
      <c r="U240" s="32">
        <f t="shared" si="557"/>
        <v>-56.710020691693764</v>
      </c>
      <c r="V240" s="32">
        <v>95.31</v>
      </c>
      <c r="W240" s="32">
        <f t="shared" si="557"/>
        <v>8.3560709413369914</v>
      </c>
      <c r="X240" s="43">
        <v>185.86</v>
      </c>
      <c r="Z240" s="36">
        <f t="shared" si="576"/>
        <v>-21.966498016282728</v>
      </c>
      <c r="AA240" s="36">
        <f t="shared" si="577"/>
        <v>-0.86499999999999866</v>
      </c>
      <c r="AB240" s="36">
        <f t="shared" si="578"/>
        <v>-0.29833333333333195</v>
      </c>
      <c r="AC240" s="36">
        <f t="shared" si="542"/>
        <v>42.736666666666665</v>
      </c>
      <c r="AD240" s="36">
        <f t="shared" si="579"/>
        <v>6.6652172623815913</v>
      </c>
      <c r="AE240" s="35">
        <f>+AVERAGE(N238:N240)*AVERAGE($G$15:G240)</f>
        <v>2.8299561062000467</v>
      </c>
      <c r="AF240" s="35">
        <f t="shared" si="580"/>
        <v>-0.22347205359349495</v>
      </c>
      <c r="AG240" s="35">
        <f t="shared" si="581"/>
        <v>-4.3908495483025147</v>
      </c>
      <c r="AH240" s="35">
        <f t="shared" si="584"/>
        <v>-64.791223905712442</v>
      </c>
      <c r="AI240" s="35">
        <f t="shared" si="585"/>
        <v>-7.9498300495842722</v>
      </c>
      <c r="AJ240" s="35"/>
      <c r="AL240" s="55">
        <f>(Z240- AVERAGE(Z$41:Z240))/_xlfn.STDEV.S(Z$41:Z240)</f>
        <v>-1.2411897760966923</v>
      </c>
      <c r="AM240" s="55">
        <f>(AA240- AVERAGE(AA$41:AA240))/_xlfn.STDEV.S(AA$41:AA240)</f>
        <v>9.1110237130141609E-3</v>
      </c>
      <c r="AN240" s="55">
        <f>(AB240- AVERAGE(AB$41:AB240))/_xlfn.STDEV.S(AB$41:AB240)</f>
        <v>-9.4846331082683189E-3</v>
      </c>
      <c r="AO240" s="55">
        <f>(AC240- AVERAGE(AC$41:AC240))/_xlfn.STDEV.S(AC$41:AC240)</f>
        <v>2.1398640840178689</v>
      </c>
      <c r="AP240" s="55">
        <f>(AD240- AVERAGE(AD$41:AD240))/_xlfn.STDEV.S(AD$41:AD240)</f>
        <v>1.0711981362819274</v>
      </c>
      <c r="AQ240" s="55">
        <f>(AE240- AVERAGE(AE$41:AE240))/_xlfn.STDEV.S(AE$41:AE240)</f>
        <v>0.95408769976416463</v>
      </c>
      <c r="AR240" s="36">
        <f>(AF240- AVERAGE(AF$41:AF240))/_xlfn.STDEV.S(AF$41:AF240)</f>
        <v>0.2231399674505013</v>
      </c>
      <c r="AS240" s="36">
        <f>(AG240- AVERAGE(AG$41:AG240))/_xlfn.STDEV.S(AG$41:AG240)</f>
        <v>-0.4417375450263854</v>
      </c>
      <c r="AT240" s="36">
        <f>(AH240- AVERAGE(AH$41:AH240))/_xlfn.STDEV.S(AH$41:AH240)</f>
        <v>-1.7075534486639308</v>
      </c>
      <c r="AU240" s="36">
        <f>(AI240- AVERAGE(AI$41:AI240))/_xlfn.STDEV.S(AI$41:AI240)</f>
        <v>-0.43361187857866151</v>
      </c>
      <c r="AV240" s="36"/>
      <c r="AW240" s="36">
        <f t="shared" si="592"/>
        <v>-1.2411897760966923</v>
      </c>
      <c r="AX240" s="36">
        <f t="shared" si="593"/>
        <v>9.1110237130141609E-3</v>
      </c>
      <c r="AY240" s="36">
        <f t="shared" si="594"/>
        <v>-9.4846331082683189E-3</v>
      </c>
      <c r="AZ240" s="36">
        <f t="shared" si="595"/>
        <v>2.1398640840178689</v>
      </c>
      <c r="BA240" s="36">
        <f t="shared" si="596"/>
        <v>1.0711981362819274</v>
      </c>
      <c r="BB240" s="36">
        <f t="shared" si="597"/>
        <v>0.95408769976416463</v>
      </c>
      <c r="BC240" s="36">
        <f t="shared" si="598"/>
        <v>0.2231399674505013</v>
      </c>
      <c r="BD240" s="36">
        <f t="shared" si="599"/>
        <v>-0.4417375450263854</v>
      </c>
      <c r="BE240" s="36">
        <f t="shared" si="506"/>
        <v>-1.7075534486639308</v>
      </c>
      <c r="BF240" s="36">
        <f t="shared" si="507"/>
        <v>-0.43361187857866151</v>
      </c>
      <c r="BG240" s="36"/>
      <c r="BH240" s="41">
        <f t="shared" si="508"/>
        <v>-1.8680469762707812E-4</v>
      </c>
      <c r="BI240" s="41">
        <f t="shared" si="509"/>
        <v>1.8680469762707812E-4</v>
      </c>
      <c r="BJ240" s="41">
        <f>IF(COUNT(BI$76:BI239)&lt;60,"",MEDIAN(BI$76:BI239))</f>
        <v>0.42255300530836271</v>
      </c>
      <c r="BK240" s="41">
        <f t="shared" si="510"/>
        <v>0</v>
      </c>
      <c r="BL240" s="41">
        <f t="shared" si="511"/>
        <v>0</v>
      </c>
      <c r="BM240" s="41">
        <f t="shared" si="539"/>
        <v>3.0818681877907983E-3</v>
      </c>
      <c r="BN240" s="41">
        <f t="shared" si="484"/>
        <v>-1</v>
      </c>
      <c r="BO240" s="32">
        <f>+_xlfn.XLOOKUP(B240,Indice!B:B,Indice!AI:AI,"NOOOOOO",-1)</f>
        <v>0.46676206877063597</v>
      </c>
      <c r="BP240" s="32">
        <f t="shared" si="512"/>
        <v>-0.76193563986055712</v>
      </c>
      <c r="BQ240" s="57">
        <f t="shared" si="516"/>
        <v>-3.2778411208377323E-2</v>
      </c>
      <c r="BR240" s="56">
        <f t="shared" si="485"/>
        <v>3.2778411208377323E-2</v>
      </c>
      <c r="BS240" s="59">
        <f t="shared" si="488"/>
        <v>-3.2778411208377323E-2</v>
      </c>
      <c r="BT240" s="32">
        <f t="shared" si="489"/>
        <v>175.6840515754954</v>
      </c>
      <c r="BU240" s="32">
        <f t="shared" si="490"/>
        <v>75.260178260119474</v>
      </c>
      <c r="BW240" s="62"/>
      <c r="BX240" s="59"/>
    </row>
    <row r="241" spans="1:76">
      <c r="A241" s="32">
        <f t="shared" si="473"/>
        <v>2023</v>
      </c>
      <c r="B241" s="42">
        <v>45230</v>
      </c>
      <c r="C241" s="38">
        <v>5426</v>
      </c>
      <c r="D241" s="35">
        <f t="shared" si="522"/>
        <v>-32.352574491958606</v>
      </c>
      <c r="E241" s="38">
        <v>5849</v>
      </c>
      <c r="F241" s="35">
        <v>677.34</v>
      </c>
      <c r="G241" s="39">
        <f t="shared" si="517"/>
        <v>0.21385419434848082</v>
      </c>
      <c r="H241" s="32">
        <v>0.7</v>
      </c>
      <c r="I241" s="32">
        <v>-0.9</v>
      </c>
      <c r="J241" s="52">
        <v>122.2</v>
      </c>
      <c r="K241" s="32">
        <v>653.53200000000004</v>
      </c>
      <c r="L241" s="32">
        <f t="shared" si="495"/>
        <v>7.2001863403960309</v>
      </c>
      <c r="M241" s="32">
        <v>86.204999999999998</v>
      </c>
      <c r="N241" s="32">
        <f t="shared" ref="N241" si="606">(M241/M229-1)*100</f>
        <v>-2.812852311161218</v>
      </c>
      <c r="O241" s="32">
        <v>421893</v>
      </c>
      <c r="P241" s="32">
        <f t="shared" ref="P241" si="607">(O241/O229-1)*100</f>
        <v>-3.4194080076917821</v>
      </c>
      <c r="Q241" s="32">
        <f>+'crack spread y Brent_WTI'!D445*100</f>
        <v>-38.55785354946898</v>
      </c>
      <c r="R241" s="32">
        <v>-0.6</v>
      </c>
      <c r="S241" s="32">
        <f t="shared" si="515"/>
        <v>0.34666666666666568</v>
      </c>
      <c r="T241" s="32">
        <v>3.5750000000000002</v>
      </c>
      <c r="U241" s="32">
        <f t="shared" si="557"/>
        <v>-43.745082612116448</v>
      </c>
      <c r="V241" s="32">
        <v>87.41</v>
      </c>
      <c r="W241" s="32">
        <f t="shared" si="557"/>
        <v>-7.824528102921013</v>
      </c>
      <c r="X241" s="43">
        <v>195.59</v>
      </c>
      <c r="Z241" s="36">
        <f t="shared" si="576"/>
        <v>-25.963425494096864</v>
      </c>
      <c r="AA241" s="36">
        <f t="shared" si="577"/>
        <v>-0.17999999999999902</v>
      </c>
      <c r="AB241" s="36">
        <f t="shared" si="578"/>
        <v>-0.37999999999999901</v>
      </c>
      <c r="AC241" s="36">
        <f t="shared" si="542"/>
        <v>47.353499999999997</v>
      </c>
      <c r="AD241" s="36">
        <f t="shared" si="579"/>
        <v>6.9325370814888281</v>
      </c>
      <c r="AE241" s="35">
        <f>+AVERAGE(N239:N241)*AVERAGE($G$15:G241)</f>
        <v>2.1421956817932899</v>
      </c>
      <c r="AF241" s="35">
        <f t="shared" si="580"/>
        <v>1.9492620450257128</v>
      </c>
      <c r="AG241" s="35">
        <f t="shared" si="581"/>
        <v>-20.446882492631541</v>
      </c>
      <c r="AH241" s="35">
        <f t="shared" si="584"/>
        <v>-56.709167957849452</v>
      </c>
      <c r="AI241" s="35">
        <f t="shared" si="585"/>
        <v>-3.1495886672927829</v>
      </c>
      <c r="AJ241" s="35"/>
      <c r="AL241" s="55">
        <f>(Z241- AVERAGE(Z$41:Z241))/_xlfn.STDEV.S(Z$41:Z241)</f>
        <v>-1.4336950369113959</v>
      </c>
      <c r="AM241" s="55">
        <f>(AA241- AVERAGE(AA$41:AA241))/_xlfn.STDEV.S(AA$41:AA241)</f>
        <v>0.11718232802698297</v>
      </c>
      <c r="AN241" s="55">
        <f>(AB241- AVERAGE(AB$41:AB241))/_xlfn.STDEV.S(AB$41:AB241)</f>
        <v>-2.2358540999288561E-2</v>
      </c>
      <c r="AO241" s="55">
        <f>(AC241- AVERAGE(AC$41:AC241))/_xlfn.STDEV.S(AC$41:AC241)</f>
        <v>2.3803269290628646</v>
      </c>
      <c r="AP241" s="55">
        <f>(AD241- AVERAGE(AD$41:AD241))/_xlfn.STDEV.S(AD$41:AD241)</f>
        <v>1.107037931663049</v>
      </c>
      <c r="AQ241" s="55">
        <f>(AE241- AVERAGE(AE$41:AE241))/_xlfn.STDEV.S(AE$41:AE241)</f>
        <v>0.76992154225243115</v>
      </c>
      <c r="AR241" s="36">
        <f>(AF241- AVERAGE(AF$41:AF241))/_xlfn.STDEV.S(AF$41:AF241)</f>
        <v>0.42617133867023571</v>
      </c>
      <c r="AS241" s="36">
        <f>(AG241- AVERAGE(AG$41:AG241))/_xlfn.STDEV.S(AG$41:AG241)</f>
        <v>-0.72658726312111011</v>
      </c>
      <c r="AT241" s="36">
        <f>(AH241- AVERAGE(AH$41:AH241))/_xlfn.STDEV.S(AH$41:AH241)</f>
        <v>-1.4961936092922676</v>
      </c>
      <c r="AU241" s="36">
        <f>(AI241- AVERAGE(AI$41:AI241))/_xlfn.STDEV.S(AI$41:AI241)</f>
        <v>-0.3098617793313746</v>
      </c>
      <c r="AV241" s="36"/>
      <c r="AW241" s="36">
        <f t="shared" si="592"/>
        <v>-1.4336950369113959</v>
      </c>
      <c r="AX241" s="36">
        <f t="shared" si="593"/>
        <v>0.11718232802698297</v>
      </c>
      <c r="AY241" s="36">
        <f t="shared" si="594"/>
        <v>-2.2358540999288561E-2</v>
      </c>
      <c r="AZ241" s="36">
        <f t="shared" si="595"/>
        <v>2.3803269290628646</v>
      </c>
      <c r="BA241" s="36">
        <f t="shared" si="596"/>
        <v>1.107037931663049</v>
      </c>
      <c r="BB241" s="36">
        <f t="shared" si="597"/>
        <v>0.76992154225243115</v>
      </c>
      <c r="BC241" s="36">
        <f t="shared" si="598"/>
        <v>0.42617133867023571</v>
      </c>
      <c r="BD241" s="36">
        <f t="shared" si="599"/>
        <v>-0.72658726312111011</v>
      </c>
      <c r="BE241" s="36">
        <f t="shared" si="506"/>
        <v>-1.4961936092922676</v>
      </c>
      <c r="BF241" s="36">
        <f t="shared" si="507"/>
        <v>-0.3098617793313746</v>
      </c>
      <c r="BG241" s="36"/>
      <c r="BH241" s="41">
        <f t="shared" si="508"/>
        <v>4.7411893513847198E-2</v>
      </c>
      <c r="BI241" s="41">
        <f t="shared" si="509"/>
        <v>4.7411893513847198E-2</v>
      </c>
      <c r="BJ241" s="41">
        <f>IF(COUNT(BI$76:BI240)&lt;60,"",MEDIAN(BI$76:BI240))</f>
        <v>0.41325307040599601</v>
      </c>
      <c r="BK241" s="41">
        <f t="shared" si="510"/>
        <v>0</v>
      </c>
      <c r="BL241" s="41">
        <f t="shared" si="511"/>
        <v>0</v>
      </c>
      <c r="BM241" s="41">
        <f t="shared" si="539"/>
        <v>-7.3196543959681795E-2</v>
      </c>
      <c r="BN241" s="41">
        <f t="shared" si="484"/>
        <v>1</v>
      </c>
      <c r="BO241" s="32">
        <f>+_xlfn.XLOOKUP(B241,Indice!B:B,Indice!AI:AI,"NOOOOOO",-1)</f>
        <v>0.41811904121311377</v>
      </c>
      <c r="BP241" s="32">
        <f t="shared" si="512"/>
        <v>-0.87198909941048797</v>
      </c>
      <c r="BQ241" s="57">
        <f t="shared" si="516"/>
        <v>-0.11005345954993084</v>
      </c>
      <c r="BR241" s="56">
        <f t="shared" si="485"/>
        <v>0.11005345954993084</v>
      </c>
      <c r="BS241" s="59">
        <f t="shared" si="488"/>
        <v>-0.11005345954993084</v>
      </c>
      <c r="BT241" s="32">
        <f t="shared" si="489"/>
        <v>195.01868923912713</v>
      </c>
      <c r="BU241" s="32">
        <f t="shared" si="490"/>
        <v>66.97753527624883</v>
      </c>
      <c r="BW241" s="62"/>
      <c r="BX241" s="59"/>
    </row>
    <row r="242" spans="1:76">
      <c r="A242" s="32">
        <f t="shared" si="473"/>
        <v>2023</v>
      </c>
      <c r="B242" s="42">
        <v>45260</v>
      </c>
      <c r="C242" s="38">
        <v>4944</v>
      </c>
      <c r="D242" s="35">
        <f t="shared" si="522"/>
        <v>-30.727196300966796</v>
      </c>
      <c r="E242" s="38">
        <v>5517</v>
      </c>
      <c r="F242" s="35">
        <v>677.34</v>
      </c>
      <c r="G242" s="39">
        <f t="shared" si="517"/>
        <v>0.21023119851182567</v>
      </c>
      <c r="H242" s="32">
        <v>-1.1000000000000001</v>
      </c>
      <c r="I242" s="32">
        <v>0.1</v>
      </c>
      <c r="J242" s="52">
        <v>131.19999999999999</v>
      </c>
      <c r="K242" s="32">
        <v>666.49400000000003</v>
      </c>
      <c r="L242" s="32">
        <f t="shared" si="495"/>
        <v>9.4509666750418386</v>
      </c>
      <c r="M242" s="32">
        <v>80.296000000000006</v>
      </c>
      <c r="N242" s="32">
        <f t="shared" ref="N242" si="608">(M242/M230-1)*100</f>
        <v>-12.230420287478816</v>
      </c>
      <c r="O242" s="32">
        <v>449664</v>
      </c>
      <c r="P242" s="32">
        <f t="shared" ref="P242" si="609">(O242/O230-1)*100</f>
        <v>7.2968664993175558</v>
      </c>
      <c r="Q242" s="32">
        <f>+'crack spread y Brent_WTI'!D446*100</f>
        <v>-29.365127398172252</v>
      </c>
      <c r="R242" s="32">
        <v>-0.6</v>
      </c>
      <c r="S242" s="32">
        <f t="shared" si="515"/>
        <v>0.39499999999999852</v>
      </c>
      <c r="T242" s="32">
        <v>2.802</v>
      </c>
      <c r="U242" s="32">
        <f t="shared" si="557"/>
        <v>-59.567099567099561</v>
      </c>
      <c r="V242" s="32">
        <v>82.83</v>
      </c>
      <c r="W242" s="32">
        <f t="shared" si="557"/>
        <v>-3.0434273674353363</v>
      </c>
      <c r="X242" s="43">
        <v>226.73</v>
      </c>
      <c r="Z242" s="36">
        <f t="shared" si="576"/>
        <v>-29.009883120815893</v>
      </c>
      <c r="AA242" s="36">
        <f t="shared" si="577"/>
        <v>-0.69499999999999851</v>
      </c>
      <c r="AB242" s="36">
        <f t="shared" si="578"/>
        <v>-0.52833333333333188</v>
      </c>
      <c r="AC242" s="36">
        <f t="shared" si="542"/>
        <v>52.151833333333315</v>
      </c>
      <c r="AD242" s="36">
        <f t="shared" si="579"/>
        <v>7.9160773611927899</v>
      </c>
      <c r="AE242" s="35">
        <f>+AVERAGE(N240:N242)*AVERAGE($G$15:G242)</f>
        <v>-0.66815756279834559</v>
      </c>
      <c r="AF242" s="35">
        <f t="shared" si="580"/>
        <v>-0.11666337916343987</v>
      </c>
      <c r="AG242" s="35">
        <f t="shared" si="581"/>
        <v>-32.663938997565843</v>
      </c>
      <c r="AH242" s="35">
        <f t="shared" si="584"/>
        <v>-53.34073429030326</v>
      </c>
      <c r="AI242" s="35">
        <f t="shared" si="585"/>
        <v>-0.83729484300645263</v>
      </c>
      <c r="AJ242" s="35"/>
      <c r="AL242" s="55">
        <f>(Z242- AVERAGE(Z$41:Z242))/_xlfn.STDEV.S(Z$41:Z242)</f>
        <v>-1.5746535262428758</v>
      </c>
      <c r="AM242" s="55">
        <f>(AA242- AVERAGE(AA$41:AA242))/_xlfn.STDEV.S(AA$41:AA242)</f>
        <v>3.5420415681542528E-2</v>
      </c>
      <c r="AN242" s="55">
        <f>(AB242- AVERAGE(AB$41:AB242))/_xlfn.STDEV.S(AB$41:AB242)</f>
        <v>-4.5788172933083966E-2</v>
      </c>
      <c r="AO242" s="55">
        <f>(AC242- AVERAGE(AC$41:AC242))/_xlfn.STDEV.S(AC$41:AC242)</f>
        <v>2.6164567688057541</v>
      </c>
      <c r="AP242" s="55">
        <f>(AD242- AVERAGE(AD$41:AD242))/_xlfn.STDEV.S(AD$41:AD242)</f>
        <v>1.2534981613444232</v>
      </c>
      <c r="AQ242" s="55">
        <f>(AE242- AVERAGE(AE$41:AE242))/_xlfn.STDEV.S(AE$41:AE242)</f>
        <v>2.9075234295606205E-2</v>
      </c>
      <c r="AR242" s="36">
        <f>(AF242- AVERAGE(AF$41:AF242))/_xlfn.STDEV.S(AF$41:AF242)</f>
        <v>0.23092820979748641</v>
      </c>
      <c r="AS242" s="36">
        <f>(AG242- AVERAGE(AG$41:AG242))/_xlfn.STDEV.S(AG$41:AG242)</f>
        <v>-0.94127400199029421</v>
      </c>
      <c r="AT242" s="36">
        <f>(AH242- AVERAGE(AH$41:AH242))/_xlfn.STDEV.S(AH$41:AH242)</f>
        <v>-1.4030181789942053</v>
      </c>
      <c r="AU242" s="36">
        <f>(AI242- AVERAGE(AI$41:AI242))/_xlfn.STDEV.S(AI$41:AI242)</f>
        <v>-0.24986679180390892</v>
      </c>
      <c r="AV242" s="36"/>
      <c r="AW242" s="36">
        <f t="shared" si="592"/>
        <v>-1.5746535262428758</v>
      </c>
      <c r="AX242" s="36">
        <f t="shared" si="593"/>
        <v>3.5420415681542528E-2</v>
      </c>
      <c r="AY242" s="36">
        <f t="shared" si="594"/>
        <v>-4.5788172933083966E-2</v>
      </c>
      <c r="AZ242" s="36">
        <f t="shared" si="595"/>
        <v>2.6164567688057541</v>
      </c>
      <c r="BA242" s="36">
        <f t="shared" si="596"/>
        <v>1.2534981613444232</v>
      </c>
      <c r="BB242" s="36">
        <f t="shared" si="597"/>
        <v>2.9075234295606205E-2</v>
      </c>
      <c r="BC242" s="36">
        <f t="shared" si="598"/>
        <v>0.23092820979748641</v>
      </c>
      <c r="BD242" s="36">
        <f t="shared" si="599"/>
        <v>-0.94127400199029421</v>
      </c>
      <c r="BE242" s="36">
        <f t="shared" si="506"/>
        <v>-1.4030181789942053</v>
      </c>
      <c r="BF242" s="36">
        <f t="shared" si="507"/>
        <v>-0.24986679180390892</v>
      </c>
      <c r="BG242" s="36"/>
      <c r="BH242" s="41">
        <f t="shared" si="508"/>
        <v>-8.3564693187388808E-3</v>
      </c>
      <c r="BI242" s="41">
        <f t="shared" si="509"/>
        <v>8.3564693187388808E-3</v>
      </c>
      <c r="BJ242" s="41">
        <f>IF(COUNT(BI$76:BI241)&lt;60,"",MEDIAN(BI$76:BI241))</f>
        <v>0.40876995825647622</v>
      </c>
      <c r="BK242" s="41">
        <f t="shared" si="510"/>
        <v>0</v>
      </c>
      <c r="BL242" s="41">
        <f t="shared" si="511"/>
        <v>0</v>
      </c>
      <c r="BM242" s="41">
        <f t="shared" si="539"/>
        <v>-0.12471579623638956</v>
      </c>
      <c r="BN242" s="41">
        <f t="shared" si="484"/>
        <v>-1</v>
      </c>
      <c r="BO242" s="32">
        <f>+_xlfn.XLOOKUP(B242,Indice!B:B,Indice!AI:AI,"NOOOOOO",-1)</f>
        <v>0.49246204612200822</v>
      </c>
      <c r="BP242" s="32">
        <f t="shared" si="512"/>
        <v>-0.70833788505121231</v>
      </c>
      <c r="BQ242" s="57">
        <f t="shared" si="516"/>
        <v>0.16365121435927565</v>
      </c>
      <c r="BR242" s="56">
        <f t="shared" si="485"/>
        <v>0.16365121435927565</v>
      </c>
      <c r="BS242" s="59">
        <f t="shared" si="488"/>
        <v>0.16365121435927565</v>
      </c>
      <c r="BT242" s="32">
        <f t="shared" si="489"/>
        <v>226.93373455586448</v>
      </c>
      <c r="BU242" s="32">
        <f t="shared" si="490"/>
        <v>77.938490258998172</v>
      </c>
      <c r="BW242" s="62"/>
      <c r="BX242" s="59"/>
    </row>
    <row r="243" spans="1:76">
      <c r="A243" s="32">
        <f t="shared" si="473"/>
        <v>2023</v>
      </c>
      <c r="B243" s="42">
        <v>45291</v>
      </c>
      <c r="C243" s="38">
        <v>5305</v>
      </c>
      <c r="D243" s="35">
        <f t="shared" si="522"/>
        <v>-13.175122749590839</v>
      </c>
      <c r="E243" s="38">
        <v>4266</v>
      </c>
      <c r="F243" s="35">
        <v>715.48</v>
      </c>
      <c r="G243" s="39">
        <f t="shared" si="517"/>
        <v>0.19674903561245596</v>
      </c>
      <c r="H243" s="32">
        <v>-4.7</v>
      </c>
      <c r="I243" s="32">
        <v>-0.4</v>
      </c>
      <c r="J243" s="52">
        <v>187.7</v>
      </c>
      <c r="K243" s="32">
        <v>677.11300000000006</v>
      </c>
      <c r="L243" s="32">
        <f t="shared" si="495"/>
        <v>10.729301409805014</v>
      </c>
      <c r="M243" s="32">
        <v>147.80199999999999</v>
      </c>
      <c r="N243" s="32">
        <f t="shared" ref="N243" si="610">(M243/M231-1)*100</f>
        <v>57.099126294083888</v>
      </c>
      <c r="O243" s="32">
        <v>431065</v>
      </c>
      <c r="P243" s="32">
        <f t="shared" ref="P243" si="611">(O243/O231-1)*100</f>
        <v>2.4769045705890447</v>
      </c>
      <c r="Q243" s="32">
        <f>+'crack spread y Brent_WTI'!D447*100</f>
        <v>-33.549838324195136</v>
      </c>
      <c r="R243" s="32">
        <v>-1.7</v>
      </c>
      <c r="S243" s="32">
        <f t="shared" si="515"/>
        <v>0.47166666666666518</v>
      </c>
      <c r="T243" s="32">
        <v>2.5139999999999998</v>
      </c>
      <c r="U243" s="32">
        <f t="shared" si="557"/>
        <v>-43.821229050279328</v>
      </c>
      <c r="V243" s="32">
        <v>77.040000000000006</v>
      </c>
      <c r="W243" s="32">
        <f t="shared" si="557"/>
        <v>-10.324758468164353</v>
      </c>
      <c r="X243" s="43">
        <v>213</v>
      </c>
      <c r="Z243" s="36">
        <f t="shared" si="576"/>
        <v>-25.889964514172078</v>
      </c>
      <c r="AA243" s="36">
        <f t="shared" si="577"/>
        <v>-2.1716666666666655</v>
      </c>
      <c r="AB243" s="36">
        <f t="shared" si="578"/>
        <v>-0.87166666666666526</v>
      </c>
      <c r="AC243" s="36">
        <f t="shared" si="542"/>
        <v>72.712666666666664</v>
      </c>
      <c r="AD243" s="36">
        <f t="shared" si="579"/>
        <v>9.1268181417476288</v>
      </c>
      <c r="AE243" s="35">
        <f>+AVERAGE(N241:N243)*AVERAGE($G$15:G243)</f>
        <v>3.7344193014181659</v>
      </c>
      <c r="AF243" s="35">
        <f t="shared" si="580"/>
        <v>-2.1181210207382728</v>
      </c>
      <c r="AG243" s="35">
        <f t="shared" si="581"/>
        <v>-33.824273090612124</v>
      </c>
      <c r="AH243" s="35">
        <f t="shared" si="584"/>
        <v>-49.044470409831774</v>
      </c>
      <c r="AI243" s="35">
        <f t="shared" si="585"/>
        <v>-7.0642379795069017</v>
      </c>
      <c r="AJ243" s="35"/>
      <c r="AL243" s="55">
        <f>(Z243- AVERAGE(Z$41:Z243))/_xlfn.STDEV.S(Z$41:Z243)</f>
        <v>-1.4063396683877722</v>
      </c>
      <c r="AM243" s="55">
        <f>(AA243- AVERAGE(AA$41:AA243))/_xlfn.STDEV.S(AA$41:AA243)</f>
        <v>-0.19884052873976621</v>
      </c>
      <c r="AN243" s="55">
        <f>(AB243- AVERAGE(AB$41:AB243))/_xlfn.STDEV.S(AB$41:AB243)</f>
        <v>-0.10016797357530866</v>
      </c>
      <c r="AO243" s="55">
        <f>(AC243- AVERAGE(AC$41:AC243))/_xlfn.STDEV.S(AC$41:AC243)</f>
        <v>3.6935820636236665</v>
      </c>
      <c r="AP243" s="55">
        <f>(AD243- AVERAGE(AD$41:AD243))/_xlfn.STDEV.S(AD$41:AD243)</f>
        <v>1.4325311509518881</v>
      </c>
      <c r="AQ243" s="55">
        <f>(AE243- AVERAGE(AE$41:AE243))/_xlfn.STDEV.S(AE$41:AE243)</f>
        <v>1.1853443946822098</v>
      </c>
      <c r="AR243" s="36">
        <f>(AF243- AVERAGE(AF$41:AF243))/_xlfn.STDEV.S(AF$41:AF243)</f>
        <v>4.1811995959591258E-2</v>
      </c>
      <c r="AS243" s="36">
        <f>(AG243- AVERAGE(AG$41:AG243))/_xlfn.STDEV.S(AG$41:AG243)</f>
        <v>-0.95753784059367575</v>
      </c>
      <c r="AT243" s="36">
        <f>(AH243- AVERAGE(AH$41:AH243))/_xlfn.STDEV.S(AH$41:AH243)</f>
        <v>-1.2892055157585047</v>
      </c>
      <c r="AU243" s="36">
        <f>(AI243- AVERAGE(AI$41:AI243))/_xlfn.STDEV.S(AI$41:AI243)</f>
        <v>-0.40886059220699711</v>
      </c>
      <c r="AV243" s="36"/>
      <c r="AW243" s="36">
        <f t="shared" si="592"/>
        <v>-1.4063396683877722</v>
      </c>
      <c r="AX243" s="36">
        <f t="shared" si="593"/>
        <v>-0.19884052873976621</v>
      </c>
      <c r="AY243" s="36">
        <f t="shared" si="594"/>
        <v>-0.10016797357530866</v>
      </c>
      <c r="AZ243" s="36">
        <f t="shared" si="595"/>
        <v>3.6935820636236665</v>
      </c>
      <c r="BA243" s="36">
        <f t="shared" si="596"/>
        <v>1.4325311509518881</v>
      </c>
      <c r="BB243" s="36">
        <f t="shared" si="597"/>
        <v>1.1853443946822098</v>
      </c>
      <c r="BC243" s="36">
        <f t="shared" si="598"/>
        <v>4.1811995959591258E-2</v>
      </c>
      <c r="BD243" s="36">
        <f t="shared" si="599"/>
        <v>-0.95753784059367575</v>
      </c>
      <c r="BE243" s="36">
        <f t="shared" si="506"/>
        <v>-1.2892055157585047</v>
      </c>
      <c r="BF243" s="36">
        <f t="shared" si="507"/>
        <v>-0.40886059220699711</v>
      </c>
      <c r="BG243" s="36"/>
      <c r="BH243" s="41">
        <f t="shared" si="508"/>
        <v>-0.14950425115753743</v>
      </c>
      <c r="BI243" s="41">
        <f t="shared" si="509"/>
        <v>0.14950425115753743</v>
      </c>
      <c r="BJ243" s="41">
        <f>IF(COUNT(BI$76:BI242)&lt;60,"",MEDIAN(BI$76:BI242))</f>
        <v>0.40428684610695642</v>
      </c>
      <c r="BK243" s="41">
        <f t="shared" si="510"/>
        <v>0</v>
      </c>
      <c r="BL243" s="41">
        <f t="shared" si="511"/>
        <v>0</v>
      </c>
      <c r="BM243" s="41">
        <f t="shared" si="539"/>
        <v>-0.16157022196238019</v>
      </c>
      <c r="BN243" s="41">
        <f t="shared" si="484"/>
        <v>-1</v>
      </c>
      <c r="BO243" s="32">
        <f>+_xlfn.XLOOKUP(B243,Indice!B:B,Indice!AI:AI,"NOOOOOO",-1)</f>
        <v>0.47130033566250862</v>
      </c>
      <c r="BP243" s="32">
        <f t="shared" si="512"/>
        <v>-0.75225973284708569</v>
      </c>
      <c r="BQ243" s="57">
        <f t="shared" si="516"/>
        <v>-4.3921847795873381E-2</v>
      </c>
      <c r="BR243" s="56">
        <f t="shared" si="485"/>
        <v>4.3921847795873381E-2</v>
      </c>
      <c r="BS243" s="59">
        <f t="shared" si="488"/>
        <v>-4.3921847795873381E-2</v>
      </c>
      <c r="BT243" s="32">
        <f t="shared" si="489"/>
        <v>236.9010835047763</v>
      </c>
      <c r="BU243" s="32">
        <f t="shared" si="490"/>
        <v>74.515287752402301</v>
      </c>
      <c r="BW243" s="62"/>
      <c r="BX243" s="59"/>
    </row>
    <row r="244" spans="1:76">
      <c r="A244" s="32">
        <f t="shared" si="473"/>
        <v>2024</v>
      </c>
      <c r="B244" s="42">
        <v>45322</v>
      </c>
      <c r="C244" s="38">
        <v>5412</v>
      </c>
      <c r="D244" s="35">
        <f t="shared" si="522"/>
        <v>10.336391437308867</v>
      </c>
      <c r="E244" s="38">
        <v>4604</v>
      </c>
      <c r="F244" s="35">
        <v>715.48</v>
      </c>
      <c r="G244" s="39">
        <f t="shared" si="517"/>
        <v>0.19639123385699112</v>
      </c>
      <c r="H244" s="32">
        <v>-4</v>
      </c>
      <c r="I244" s="32">
        <v>0.1</v>
      </c>
      <c r="J244" s="52">
        <v>243</v>
      </c>
      <c r="K244" s="32">
        <v>669.61199999999997</v>
      </c>
      <c r="L244" s="32">
        <f t="shared" si="495"/>
        <v>8.7071291507164297</v>
      </c>
      <c r="M244" s="32">
        <v>122.122</v>
      </c>
      <c r="N244" s="32">
        <f t="shared" ref="N244" si="612">(M244/M232-1)*100</f>
        <v>26.926154965441974</v>
      </c>
      <c r="O244" s="32">
        <v>421912</v>
      </c>
      <c r="P244" s="32">
        <f t="shared" ref="P244" si="613">(O244/O232-1)*100</f>
        <v>-6.7985013961050385</v>
      </c>
      <c r="Q244" s="32">
        <f>+'crack spread y Brent_WTI'!D448*100</f>
        <v>-30.170793495137694</v>
      </c>
      <c r="R244" s="32">
        <v>-1.7</v>
      </c>
      <c r="S244" s="32">
        <f t="shared" si="515"/>
        <v>0.54833333333333145</v>
      </c>
      <c r="T244" s="32">
        <v>2.1</v>
      </c>
      <c r="U244" s="32">
        <f t="shared" si="557"/>
        <v>-21.75856929955291</v>
      </c>
      <c r="V244" s="32">
        <v>81.709999999999994</v>
      </c>
      <c r="W244" s="32">
        <f t="shared" si="557"/>
        <v>-3.2903302165936843</v>
      </c>
      <c r="X244" s="43">
        <v>183.2</v>
      </c>
      <c r="Z244" s="36">
        <f t="shared" si="576"/>
        <v>-11.736975871082921</v>
      </c>
      <c r="AA244" s="36">
        <f t="shared" si="577"/>
        <v>-3.8149999999999986</v>
      </c>
      <c r="AB244" s="36">
        <f t="shared" si="578"/>
        <v>-0.6149999999999981</v>
      </c>
      <c r="AC244" s="36">
        <f t="shared" si="542"/>
        <v>110.401</v>
      </c>
      <c r="AD244" s="36">
        <f t="shared" si="579"/>
        <v>9.6291324118544264</v>
      </c>
      <c r="AE244" s="35">
        <f>+AVERAGE(N242:N244)*AVERAGE($G$15:G244)</f>
        <v>6.3678603850219107</v>
      </c>
      <c r="AF244" s="35">
        <f t="shared" si="580"/>
        <v>-0.99175655793385431</v>
      </c>
      <c r="AG244" s="35">
        <f t="shared" si="581"/>
        <v>-31.028586405835028</v>
      </c>
      <c r="AH244" s="35">
        <f t="shared" si="584"/>
        <v>-41.715632638977269</v>
      </c>
      <c r="AI244" s="35">
        <f t="shared" si="585"/>
        <v>-5.5528386840644579</v>
      </c>
      <c r="AJ244" s="35"/>
      <c r="AL244" s="55">
        <f>(Z244- AVERAGE(Z$41:Z244))/_xlfn.STDEV.S(Z$41:Z244)</f>
        <v>-0.68946195819335665</v>
      </c>
      <c r="AM244" s="55">
        <f>(AA244- AVERAGE(AA$41:AA244))/_xlfn.STDEV.S(AA$41:AA244)</f>
        <v>-0.45936609549834756</v>
      </c>
      <c r="AN244" s="55">
        <f>(AB244- AVERAGE(AB$41:AB244))/_xlfn.STDEV.S(AB$41:AB244)</f>
        <v>-5.9083452736680149E-2</v>
      </c>
      <c r="AO244" s="55">
        <f>(AC244- AVERAGE(AC$41:AC244))/_xlfn.STDEV.S(AC$41:AC244)</f>
        <v>5.4027994003470479</v>
      </c>
      <c r="AP244" s="55">
        <f>(AD244- AVERAGE(AD$41:AD244))/_xlfn.STDEV.S(AD$41:AD244)</f>
        <v>1.4990292313902494</v>
      </c>
      <c r="AQ244" s="55">
        <f>(AE244- AVERAGE(AE$41:AE244))/_xlfn.STDEV.S(AE$41:AE244)</f>
        <v>1.8597837536205648</v>
      </c>
      <c r="AR244" s="36">
        <f>(AF244- AVERAGE(AF$41:AF244))/_xlfn.STDEV.S(AF$41:AF244)</f>
        <v>0.14807661847875259</v>
      </c>
      <c r="AS244" s="36">
        <f>(AG244- AVERAGE(AG$41:AG244))/_xlfn.STDEV.S(AG$41:AG244)</f>
        <v>-0.9033284273082689</v>
      </c>
      <c r="AT244" s="36">
        <f>(AH244- AVERAGE(AH$41:AH244))/_xlfn.STDEV.S(AH$41:AH244)</f>
        <v>-1.1038828213906329</v>
      </c>
      <c r="AU244" s="36">
        <f>(AI244- AVERAGE(AI$41:AI244))/_xlfn.STDEV.S(AI$41:AI244)</f>
        <v>-0.36887627600257494</v>
      </c>
      <c r="AV244" s="36"/>
      <c r="AW244" s="36">
        <f t="shared" si="592"/>
        <v>-0.68946195819335665</v>
      </c>
      <c r="AX244" s="36">
        <f t="shared" si="593"/>
        <v>-0.45936609549834756</v>
      </c>
      <c r="AY244" s="36">
        <f t="shared" si="594"/>
        <v>-5.9083452736680149E-2</v>
      </c>
      <c r="AZ244" s="36">
        <f t="shared" si="595"/>
        <v>5.4027994003470479</v>
      </c>
      <c r="BA244" s="36">
        <f t="shared" si="596"/>
        <v>1.4990292313902494</v>
      </c>
      <c r="BB244" s="36">
        <f t="shared" si="597"/>
        <v>1.8597837536205648</v>
      </c>
      <c r="BC244" s="36">
        <f t="shared" si="598"/>
        <v>0.14807661847875259</v>
      </c>
      <c r="BD244" s="36">
        <f t="shared" si="599"/>
        <v>-0.9033284273082689</v>
      </c>
      <c r="BE244" s="36">
        <f t="shared" si="506"/>
        <v>-1.1038828213906329</v>
      </c>
      <c r="BF244" s="36">
        <f t="shared" si="507"/>
        <v>-0.36887627600257494</v>
      </c>
      <c r="BG244" s="36"/>
      <c r="BH244" s="41">
        <f t="shared" si="508"/>
        <v>-0.21397986436962754</v>
      </c>
      <c r="BI244" s="41">
        <f t="shared" si="509"/>
        <v>0.21397986436962754</v>
      </c>
      <c r="BJ244" s="41">
        <f>IF(COUNT(BI$76:BI243)&lt;60,"",MEDIAN(BI$76:BI243))</f>
        <v>0.40376581354303498</v>
      </c>
      <c r="BK244" s="41">
        <f t="shared" si="510"/>
        <v>0</v>
      </c>
      <c r="BL244" s="41">
        <f t="shared" si="511"/>
        <v>0</v>
      </c>
      <c r="BM244" s="41">
        <f t="shared" si="539"/>
        <v>-0.16157022196238019</v>
      </c>
      <c r="BN244" s="41">
        <f t="shared" si="484"/>
        <v>-1</v>
      </c>
      <c r="BO244" s="32">
        <f>+_xlfn.XLOOKUP(B244,Indice!B:B,Indice!AI:AI,"NOOOOOO",-1)</f>
        <v>0.45458484080976724</v>
      </c>
      <c r="BP244" s="32">
        <f t="shared" si="512"/>
        <v>-0.78837071433665773</v>
      </c>
      <c r="BQ244" s="57">
        <f t="shared" si="516"/>
        <v>-3.6110981489572036E-2</v>
      </c>
      <c r="BR244" s="56">
        <f t="shared" si="485"/>
        <v>3.6110981489572036E-2</v>
      </c>
      <c r="BS244" s="59">
        <f t="shared" si="488"/>
        <v>-3.6110981489572036E-2</v>
      </c>
      <c r="BT244" s="32">
        <f t="shared" si="489"/>
        <v>245.45581414607685</v>
      </c>
      <c r="BU244" s="32">
        <f t="shared" si="490"/>
        <v>71.824467575685162</v>
      </c>
      <c r="BW244" s="62"/>
      <c r="BX244" s="59"/>
    </row>
    <row r="245" spans="1:76">
      <c r="A245" s="32">
        <f t="shared" si="473"/>
        <v>2024</v>
      </c>
      <c r="B245" s="42">
        <v>45351</v>
      </c>
      <c r="C245" s="38">
        <v>5550</v>
      </c>
      <c r="D245" s="35">
        <f t="shared" si="522"/>
        <v>5.4732041049030844</v>
      </c>
      <c r="E245" s="38">
        <v>4118</v>
      </c>
      <c r="F245" s="35">
        <v>715.48</v>
      </c>
      <c r="G245" s="39">
        <f t="shared" si="517"/>
        <v>0.19551769441493821</v>
      </c>
      <c r="H245" s="32">
        <v>-2.8</v>
      </c>
      <c r="I245" s="32">
        <v>-0.1</v>
      </c>
      <c r="J245" s="52">
        <v>297.8</v>
      </c>
      <c r="K245" s="32">
        <v>670.45899999999995</v>
      </c>
      <c r="L245" s="32">
        <f t="shared" si="495"/>
        <v>6.8901745899901279</v>
      </c>
      <c r="M245" s="32">
        <v>110.58499999999999</v>
      </c>
      <c r="N245" s="32">
        <f t="shared" ref="N245" si="614">(M245/M233-1)*100</f>
        <v>17.613588020079973</v>
      </c>
      <c r="O245" s="32">
        <v>447163</v>
      </c>
      <c r="P245" s="32">
        <f t="shared" ref="P245" si="615">(O245/O233-1)*100</f>
        <v>-6.881199149533435</v>
      </c>
      <c r="Q245" s="32">
        <f>+'crack spread y Brent_WTI'!D449*100</f>
        <v>-14.191446478367709</v>
      </c>
      <c r="R245" s="32">
        <v>-1.7</v>
      </c>
      <c r="S245" s="32">
        <f t="shared" si="515"/>
        <v>0.62499999999999833</v>
      </c>
      <c r="T245" s="32">
        <v>1.86</v>
      </c>
      <c r="U245" s="32">
        <f t="shared" si="557"/>
        <v>-32.289770658900608</v>
      </c>
      <c r="V245" s="32">
        <v>83.62</v>
      </c>
      <c r="W245" s="32">
        <f t="shared" si="557"/>
        <v>-0.32185004172129439</v>
      </c>
      <c r="X245" s="43">
        <v>146.9</v>
      </c>
      <c r="Z245" s="36">
        <f t="shared" si="576"/>
        <v>0.25315759754037248</v>
      </c>
      <c r="AA245" s="36">
        <f t="shared" si="577"/>
        <v>-4.4583333333333321</v>
      </c>
      <c r="AB245" s="36">
        <f t="shared" si="578"/>
        <v>-0.75833333333333164</v>
      </c>
      <c r="AC245" s="36">
        <f t="shared" si="542"/>
        <v>163.96933333333334</v>
      </c>
      <c r="AD245" s="36">
        <f t="shared" si="579"/>
        <v>8.7755350501705234</v>
      </c>
      <c r="AE245" s="35">
        <f>+AVERAGE(N243:N245)*AVERAGE($G$15:G245)</f>
        <v>9.0045311671229253</v>
      </c>
      <c r="AF245" s="35">
        <f t="shared" si="580"/>
        <v>3.7342653250164766</v>
      </c>
      <c r="AG245" s="35">
        <f t="shared" si="581"/>
        <v>-25.970692765900179</v>
      </c>
      <c r="AH245" s="35">
        <f t="shared" si="584"/>
        <v>-32.623189669577613</v>
      </c>
      <c r="AI245" s="35">
        <f t="shared" si="585"/>
        <v>-4.6456462421597768</v>
      </c>
      <c r="AJ245" s="35"/>
      <c r="AL245" s="55">
        <f>(Z245- AVERAGE(Z$41:Z245))/_xlfn.STDEV.S(Z$41:Z245)</f>
        <v>-8.3271028142865938E-2</v>
      </c>
      <c r="AM245" s="55">
        <f>(AA245- AVERAGE(AA$41:AA245))/_xlfn.STDEV.S(AA$41:AA245)</f>
        <v>-0.56029142626232853</v>
      </c>
      <c r="AN245" s="55">
        <f>(AB245- AVERAGE(AB$41:AB245))/_xlfn.STDEV.S(AB$41:AB245)</f>
        <v>-8.1801411339425825E-2</v>
      </c>
      <c r="AO245" s="55">
        <f>(AC245- AVERAGE(AC$41:AC245))/_xlfn.STDEV.S(AC$41:AC245)</f>
        <v>7.1278831085151833</v>
      </c>
      <c r="AP245" s="55">
        <f>(AD245- AVERAGE(AD$41:AD245))/_xlfn.STDEV.S(AD$41:AD245)</f>
        <v>1.3563781891569437</v>
      </c>
      <c r="AQ245" s="55">
        <f>(AE245- AVERAGE(AE$41:AE245))/_xlfn.STDEV.S(AE$41:AE245)</f>
        <v>2.5056499031427797</v>
      </c>
      <c r="AR245" s="36">
        <f>(AF245- AVERAGE(AF$41:AF245))/_xlfn.STDEV.S(AF$41:AF245)</f>
        <v>0.59461204169303195</v>
      </c>
      <c r="AS245" s="36">
        <f>(AG245- AVERAGE(AG$41:AG245))/_xlfn.STDEV.S(AG$41:AG245)</f>
        <v>-0.80925010176964762</v>
      </c>
      <c r="AT245" s="36">
        <f>(AH245- AVERAGE(AH$41:AH245))/_xlfn.STDEV.S(AH$41:AH245)</f>
        <v>-0.87778702645597717</v>
      </c>
      <c r="AU245" s="36">
        <f>(AI245- AVERAGE(AI$41:AI245))/_xlfn.STDEV.S(AI$41:AI245)</f>
        <v>-0.34450303623624307</v>
      </c>
      <c r="AV245" s="36"/>
      <c r="AW245" s="36">
        <f t="shared" si="592"/>
        <v>-8.3271028142865938E-2</v>
      </c>
      <c r="AX245" s="36">
        <f t="shared" si="593"/>
        <v>-0.56029142626232853</v>
      </c>
      <c r="AY245" s="36">
        <f t="shared" si="594"/>
        <v>-8.1801411339425825E-2</v>
      </c>
      <c r="AZ245" s="36">
        <f t="shared" si="595"/>
        <v>5.8146336985439984</v>
      </c>
      <c r="BA245" s="36">
        <f t="shared" si="596"/>
        <v>1.3563781891569437</v>
      </c>
      <c r="BB245" s="36">
        <f t="shared" si="597"/>
        <v>2.5056499031427797</v>
      </c>
      <c r="BC245" s="36">
        <f t="shared" si="598"/>
        <v>0.59461204169303195</v>
      </c>
      <c r="BD245" s="36">
        <f t="shared" si="599"/>
        <v>-0.80925010176964762</v>
      </c>
      <c r="BE245" s="36">
        <f t="shared" si="506"/>
        <v>-0.87778702645597717</v>
      </c>
      <c r="BF245" s="36">
        <f t="shared" si="507"/>
        <v>-0.34450303623624307</v>
      </c>
      <c r="BG245" s="36"/>
      <c r="BH245" s="41">
        <f t="shared" si="508"/>
        <v>-8.2536219741145889E-2</v>
      </c>
      <c r="BI245" s="41">
        <f t="shared" si="509"/>
        <v>8.2536219741145889E-2</v>
      </c>
      <c r="BJ245" s="41">
        <f>IF(COUNT(BI$76:BI244)&lt;60,"",MEDIAN(BI$76:BI244))</f>
        <v>0.40324478097911354</v>
      </c>
      <c r="BK245" s="41">
        <f t="shared" si="510"/>
        <v>0</v>
      </c>
      <c r="BL245" s="41">
        <f t="shared" si="511"/>
        <v>0</v>
      </c>
      <c r="BM245" s="41">
        <f t="shared" si="539"/>
        <v>-0.16157022196238019</v>
      </c>
      <c r="BN245" s="41">
        <f t="shared" si="484"/>
        <v>-1</v>
      </c>
      <c r="BO245" s="32">
        <f>+_xlfn.XLOOKUP(B245,Indice!B:B,Indice!AI:AI,"NOOOOOO",-1)</f>
        <v>0.45709349573170099</v>
      </c>
      <c r="BP245" s="32">
        <f t="shared" si="512"/>
        <v>-0.7828673231665898</v>
      </c>
      <c r="BQ245" s="57">
        <f t="shared" si="516"/>
        <v>5.5033911700679283E-3</v>
      </c>
      <c r="BR245" s="56">
        <f t="shared" si="485"/>
        <v>-5.5033911700679283E-3</v>
      </c>
      <c r="BS245" s="59">
        <f t="shared" si="488"/>
        <v>5.5033911700679283E-3</v>
      </c>
      <c r="BT245" s="32">
        <f t="shared" si="489"/>
        <v>244.1049747858635</v>
      </c>
      <c r="BU245" s="32">
        <f t="shared" si="490"/>
        <v>72.219745716336021</v>
      </c>
      <c r="BW245" s="62"/>
      <c r="BX245" s="59"/>
    </row>
    <row r="246" spans="1:76">
      <c r="A246" s="32">
        <f t="shared" si="473"/>
        <v>2024</v>
      </c>
      <c r="B246" s="42">
        <v>45382</v>
      </c>
      <c r="C246" s="38">
        <v>6492</v>
      </c>
      <c r="D246" s="35">
        <f t="shared" si="522"/>
        <v>12.493501992722233</v>
      </c>
      <c r="E246" s="38">
        <v>4332</v>
      </c>
      <c r="F246" s="35">
        <v>518.12</v>
      </c>
      <c r="G246" s="39">
        <f t="shared" si="517"/>
        <v>0.26653670964255383</v>
      </c>
      <c r="H246" s="32">
        <v>-8.1999999999999993</v>
      </c>
      <c r="I246" s="32">
        <v>-0.7</v>
      </c>
      <c r="J246" s="52">
        <v>326.7</v>
      </c>
      <c r="K246" s="32">
        <v>677.71</v>
      </c>
      <c r="L246" s="32">
        <f t="shared" si="495"/>
        <v>7.3810934742032597</v>
      </c>
      <c r="M246" s="32">
        <v>101.898</v>
      </c>
      <c r="N246" s="32">
        <f t="shared" ref="N246" si="616">(M246/M234-1)*100</f>
        <v>8.1547524279573338</v>
      </c>
      <c r="O246" s="32">
        <v>451417</v>
      </c>
      <c r="P246" s="32">
        <f t="shared" ref="P246" si="617">(O246/O234-1)*100</f>
        <v>-3.9440198147896011</v>
      </c>
      <c r="Q246" s="32">
        <f>+'crack spread y Brent_WTI'!D450*100</f>
        <v>-17.133617685595603</v>
      </c>
      <c r="R246" s="32">
        <v>-5.0999999999999996</v>
      </c>
      <c r="S246" s="32">
        <f t="shared" si="515"/>
        <v>0.63833333333333286</v>
      </c>
      <c r="T246" s="32">
        <v>1.7629999999999999</v>
      </c>
      <c r="U246" s="32">
        <f t="shared" si="557"/>
        <v>-20.442238267148028</v>
      </c>
      <c r="V246" s="32">
        <v>87.48</v>
      </c>
      <c r="W246" s="32">
        <f t="shared" si="557"/>
        <v>9.6652877021436758</v>
      </c>
      <c r="X246" s="43">
        <v>120</v>
      </c>
      <c r="Z246" s="36">
        <f t="shared" si="576"/>
        <v>8.7960325116447287</v>
      </c>
      <c r="AA246" s="36">
        <f t="shared" si="577"/>
        <v>-5.6383333333333328</v>
      </c>
      <c r="AB246" s="36">
        <f t="shared" si="578"/>
        <v>-0.87166666666666615</v>
      </c>
      <c r="AC246" s="36">
        <f t="shared" si="542"/>
        <v>208.81433333333337</v>
      </c>
      <c r="AD246" s="36">
        <f t="shared" si="579"/>
        <v>7.6594657383032727</v>
      </c>
      <c r="AE246" s="35">
        <f>+AVERAGE(N244:N246)*AVERAGE($G$15:G246)</f>
        <v>4.6684408386736829</v>
      </c>
      <c r="AF246" s="35">
        <f t="shared" si="580"/>
        <v>5.8745734534760246</v>
      </c>
      <c r="AG246" s="35">
        <f t="shared" si="581"/>
        <v>-20.498619219700334</v>
      </c>
      <c r="AH246" s="35">
        <f t="shared" si="584"/>
        <v>-24.830192741867183</v>
      </c>
      <c r="AI246" s="35">
        <f t="shared" si="585"/>
        <v>2.0177024812762325</v>
      </c>
      <c r="AJ246" s="35"/>
      <c r="AL246" s="55">
        <f>(Z246- AVERAGE(Z$41:Z246))/_xlfn.STDEV.S(Z$41:Z246)</f>
        <v>0.34859524721046087</v>
      </c>
      <c r="AM246" s="55">
        <f>(AA246- AVERAGE(AA$41:AA246))/_xlfn.STDEV.S(AA$41:AA246)</f>
        <v>-0.74619485096870675</v>
      </c>
      <c r="AN246" s="55">
        <f>(AB246- AVERAGE(AB$41:AB246))/_xlfn.STDEV.S(AB$41:AB246)</f>
        <v>-9.9723175853554669E-2</v>
      </c>
      <c r="AO246" s="55">
        <f>(AC246- AVERAGE(AC$41:AC246))/_xlfn.STDEV.S(AC$41:AC246)</f>
        <v>7.7201726989115471</v>
      </c>
      <c r="AP246" s="55">
        <f>(AD246- AVERAGE(AD$41:AD246))/_xlfn.STDEV.S(AD$41:AD246)</f>
        <v>1.1757942658240013</v>
      </c>
      <c r="AQ246" s="55">
        <f>(AE246- AVERAGE(AE$41:AE246))/_xlfn.STDEV.S(AE$41:AE246)</f>
        <v>1.3733070560171983</v>
      </c>
      <c r="AR246" s="36">
        <f>(AF246- AVERAGE(AF$41:AF246))/_xlfn.STDEV.S(AF$41:AF246)</f>
        <v>0.79488769759383748</v>
      </c>
      <c r="AS246" s="36">
        <f>(AG246- AVERAGE(AG$41:AG246))/_xlfn.STDEV.S(AG$41:AG246)</f>
        <v>-0.70834505655992086</v>
      </c>
      <c r="AT246" s="36">
        <f>(AH246- AVERAGE(AH$41:AH246))/_xlfn.STDEV.S(AH$41:AH246)</f>
        <v>-0.68471588601793798</v>
      </c>
      <c r="AU246" s="36">
        <f>(AI246- AVERAGE(AI$41:AI246))/_xlfn.STDEV.S(AI$41:AI246)</f>
        <v>-0.17158537362176227</v>
      </c>
      <c r="AV246" s="36"/>
      <c r="AW246" s="36">
        <f t="shared" si="592"/>
        <v>0.34859524721046087</v>
      </c>
      <c r="AX246" s="36">
        <f t="shared" si="593"/>
        <v>-0.74619485096870675</v>
      </c>
      <c r="AY246" s="36">
        <f t="shared" si="594"/>
        <v>-9.9723175853554669E-2</v>
      </c>
      <c r="AZ246" s="36">
        <f t="shared" si="595"/>
        <v>5.8146336985439984</v>
      </c>
      <c r="BA246" s="36">
        <f t="shared" si="596"/>
        <v>1.1757942658240013</v>
      </c>
      <c r="BB246" s="36">
        <f t="shared" si="597"/>
        <v>1.3733070560171983</v>
      </c>
      <c r="BC246" s="36">
        <f t="shared" si="598"/>
        <v>0.79488769759383748</v>
      </c>
      <c r="BD246" s="36">
        <f t="shared" si="599"/>
        <v>-0.70834505655992086</v>
      </c>
      <c r="BE246" s="36">
        <f t="shared" si="506"/>
        <v>-0.68471588601793798</v>
      </c>
      <c r="BF246" s="36">
        <f t="shared" si="507"/>
        <v>-0.17158537362176227</v>
      </c>
      <c r="BG246" s="36"/>
      <c r="BH246" s="41">
        <f t="shared" si="508"/>
        <v>0.1244360356784531</v>
      </c>
      <c r="BI246" s="41">
        <f t="shared" si="509"/>
        <v>0.1244360356784531</v>
      </c>
      <c r="BJ246" s="41">
        <f>IF(COUNT(BI$76:BI245)&lt;60,"",MEDIAN(BI$76:BI245))</f>
        <v>0.4029592543342233</v>
      </c>
      <c r="BK246" s="41">
        <f t="shared" si="510"/>
        <v>0</v>
      </c>
      <c r="BL246" s="41">
        <f t="shared" si="511"/>
        <v>0</v>
      </c>
      <c r="BM246" s="41">
        <f t="shared" si="539"/>
        <v>-0.16157022196238019</v>
      </c>
      <c r="BN246" s="41">
        <f t="shared" si="484"/>
        <v>1</v>
      </c>
      <c r="BO246" s="32">
        <f>+_xlfn.XLOOKUP(B246,Indice!B:B,Indice!AI:AI,"NOOOOOO",-1)</f>
        <v>0.4325647841947417</v>
      </c>
      <c r="BP246" s="32">
        <f t="shared" si="512"/>
        <v>-0.83802317378196622</v>
      </c>
      <c r="BQ246" s="57">
        <f t="shared" si="516"/>
        <v>-5.5155850615376423E-2</v>
      </c>
      <c r="BR246" s="56">
        <f t="shared" si="485"/>
        <v>5.5155850615376423E-2</v>
      </c>
      <c r="BS246" s="59">
        <f t="shared" si="488"/>
        <v>-5.5155850615376423E-2</v>
      </c>
      <c r="BT246" s="32">
        <f t="shared" si="489"/>
        <v>257.56879230962284</v>
      </c>
      <c r="BU246" s="32">
        <f t="shared" si="490"/>
        <v>68.236404210125315</v>
      </c>
      <c r="BW246" s="62"/>
      <c r="BX246" s="59"/>
    </row>
    <row r="247" spans="1:76">
      <c r="A247" s="32">
        <f t="shared" si="473"/>
        <v>2024</v>
      </c>
      <c r="B247" s="42">
        <v>45412</v>
      </c>
      <c r="C247" s="38">
        <v>6511</v>
      </c>
      <c r="D247" s="35">
        <f t="shared" si="522"/>
        <v>11.89207767657674</v>
      </c>
      <c r="E247" s="38">
        <v>4705</v>
      </c>
      <c r="F247" s="35">
        <v>518.12</v>
      </c>
      <c r="G247" s="39">
        <f t="shared" si="517"/>
        <v>0.26516058056048791</v>
      </c>
      <c r="H247" s="32">
        <v>-1.9</v>
      </c>
      <c r="I247" s="32">
        <v>1.1000000000000001</v>
      </c>
      <c r="J247" s="52">
        <v>325.89999999999998</v>
      </c>
      <c r="K247" s="32">
        <v>680.49</v>
      </c>
      <c r="L247" s="32">
        <f t="shared" si="495"/>
        <v>8.3858944954128489</v>
      </c>
      <c r="M247" s="32">
        <v>93.546000000000006</v>
      </c>
      <c r="N247" s="32">
        <f t="shared" ref="N247" si="618">(M247/M235-1)*100</f>
        <v>-0.39290848107330634</v>
      </c>
      <c r="O247" s="32">
        <v>460890</v>
      </c>
      <c r="P247" s="32">
        <f t="shared" ref="P247" si="619">(O247/O235-1)*100</f>
        <v>0.27347905829215868</v>
      </c>
      <c r="Q247" s="32">
        <f>+'crack spread y Brent_WTI'!D451*100</f>
        <v>5.8504796075272703</v>
      </c>
      <c r="R247" s="32">
        <v>-5.0999999999999996</v>
      </c>
      <c r="S247" s="32">
        <f t="shared" si="515"/>
        <v>0.65166666666666717</v>
      </c>
      <c r="T247" s="32">
        <v>1.9910000000000001</v>
      </c>
      <c r="U247" s="32">
        <f t="shared" si="557"/>
        <v>-17.385892116182578</v>
      </c>
      <c r="V247" s="32">
        <v>87.86</v>
      </c>
      <c r="W247" s="32">
        <f t="shared" si="557"/>
        <v>10.460145838571776</v>
      </c>
      <c r="X247" s="43">
        <v>88</v>
      </c>
      <c r="Z247" s="36">
        <f t="shared" si="576"/>
        <v>9.3012612580673526</v>
      </c>
      <c r="AA247" s="36">
        <f t="shared" si="577"/>
        <v>-4.9516666666666671</v>
      </c>
      <c r="AB247" s="36">
        <f t="shared" si="578"/>
        <v>-0.55166666666666708</v>
      </c>
      <c r="AC247" s="36">
        <f t="shared" si="542"/>
        <v>235.50433333333336</v>
      </c>
      <c r="AD247" s="36">
        <f t="shared" si="579"/>
        <v>7.5523875198687449</v>
      </c>
      <c r="AE247" s="35">
        <f>+AVERAGE(N245:N247)*AVERAGE($G$15:G247)</f>
        <v>2.2481003097975947</v>
      </c>
      <c r="AF247" s="35">
        <f t="shared" si="580"/>
        <v>3.5172466353436254</v>
      </c>
      <c r="AG247" s="35">
        <f t="shared" si="581"/>
        <v>-8.4915281854786802</v>
      </c>
      <c r="AH247" s="35">
        <f t="shared" si="584"/>
        <v>-23.372633680743736</v>
      </c>
      <c r="AI247" s="35">
        <f t="shared" si="585"/>
        <v>6.6011944996647189</v>
      </c>
      <c r="AJ247" s="35"/>
      <c r="AL247" s="55">
        <f>(Z247- AVERAGE(Z$41:Z247))/_xlfn.STDEV.S(Z$41:Z247)</f>
        <v>0.37321959494090945</v>
      </c>
      <c r="AM247" s="55">
        <f>(AA247- AVERAGE(AA$41:AA247))/_xlfn.STDEV.S(AA$41:AA247)</f>
        <v>-0.63409344438999371</v>
      </c>
      <c r="AN247" s="55">
        <f>(AB247- AVERAGE(AB$41:AB247))/_xlfn.STDEV.S(AB$41:AB247)</f>
        <v>-4.8190262783130468E-2</v>
      </c>
      <c r="AO247" s="55">
        <f>(AC247- AVERAGE(AC$41:AC247))/_xlfn.STDEV.S(AC$41:AC247)</f>
        <v>7.4589596455279787</v>
      </c>
      <c r="AP247" s="55">
        <f>(AD247- AVERAGE(AD$41:AD247))/_xlfn.STDEV.S(AD$41:AD247)</f>
        <v>1.1526006648325158</v>
      </c>
      <c r="AQ247" s="55">
        <f>(AE247- AVERAGE(AE$41:AE247))/_xlfn.STDEV.S(AE$41:AE247)</f>
        <v>0.74524972355807717</v>
      </c>
      <c r="AR247" s="36">
        <f>(AF247- AVERAGE(AF$41:AF247))/_xlfn.STDEV.S(AF$41:AF247)</f>
        <v>0.56879733178219072</v>
      </c>
      <c r="AS247" s="36">
        <f>(AG247- AVERAGE(AG$41:AG247))/_xlfn.STDEV.S(AG$41:AG247)</f>
        <v>-0.4908859666269666</v>
      </c>
      <c r="AT247" s="36">
        <f>(AH247- AVERAGE(AH$41:AH247))/_xlfn.STDEV.S(AH$41:AH247)</f>
        <v>-0.64679406401252504</v>
      </c>
      <c r="AU247" s="36">
        <f>(AI247- AVERAGE(AI$41:AI247))/_xlfn.STDEV.S(AI$41:AI247)</f>
        <v>-5.2526878851964783E-2</v>
      </c>
      <c r="AV247" s="36"/>
      <c r="AW247" s="36">
        <f t="shared" si="592"/>
        <v>0.37321959494090945</v>
      </c>
      <c r="AX247" s="36">
        <f t="shared" si="593"/>
        <v>-0.63409344438999371</v>
      </c>
      <c r="AY247" s="36">
        <f t="shared" si="594"/>
        <v>-4.8190262783130468E-2</v>
      </c>
      <c r="AZ247" s="36">
        <f t="shared" si="595"/>
        <v>5.8146336985439984</v>
      </c>
      <c r="BA247" s="36">
        <f t="shared" si="596"/>
        <v>1.1526006648325158</v>
      </c>
      <c r="BB247" s="36">
        <f t="shared" si="597"/>
        <v>0.74524972355807717</v>
      </c>
      <c r="BC247" s="36">
        <f t="shared" si="598"/>
        <v>0.56879733178219072</v>
      </c>
      <c r="BD247" s="36">
        <f t="shared" si="599"/>
        <v>-0.4908859666269666</v>
      </c>
      <c r="BE247" s="36">
        <f t="shared" si="506"/>
        <v>-0.64679406401252504</v>
      </c>
      <c r="BF247" s="36">
        <f t="shared" si="507"/>
        <v>-5.2526878851964783E-2</v>
      </c>
      <c r="BG247" s="36"/>
      <c r="BH247" s="41">
        <f t="shared" si="508"/>
        <v>0.16251466607888951</v>
      </c>
      <c r="BI247" s="41">
        <f t="shared" si="509"/>
        <v>0.16251466607888951</v>
      </c>
      <c r="BJ247" s="41">
        <f>IF(COUNT(BI$76:BI246)&lt;60,"",MEDIAN(BI$76:BI246))</f>
        <v>0.40267372768933307</v>
      </c>
      <c r="BK247" s="41">
        <f t="shared" si="510"/>
        <v>0</v>
      </c>
      <c r="BL247" s="41">
        <f t="shared" si="511"/>
        <v>0</v>
      </c>
      <c r="BM247" s="41">
        <f t="shared" si="539"/>
        <v>-0.16157022196238019</v>
      </c>
      <c r="BN247" s="41">
        <f t="shared" si="484"/>
        <v>1</v>
      </c>
      <c r="BO247" s="32">
        <f>+_xlfn.XLOOKUP(B247,Indice!B:B,Indice!AI:AI,"NOOOOOO",-1)</f>
        <v>0.43221858354927745</v>
      </c>
      <c r="BP247" s="32">
        <f t="shared" si="512"/>
        <v>-0.8388238382648231</v>
      </c>
      <c r="BQ247" s="57">
        <f t="shared" si="516"/>
        <v>-8.0066448285687208E-4</v>
      </c>
      <c r="BR247" s="56">
        <f t="shared" si="485"/>
        <v>-8.0066448285687208E-4</v>
      </c>
      <c r="BS247" s="59">
        <f t="shared" si="488"/>
        <v>-8.0066448285687208E-4</v>
      </c>
      <c r="BT247" s="32">
        <f t="shared" si="489"/>
        <v>257.36256612572816</v>
      </c>
      <c r="BU247" s="32">
        <f t="shared" si="490"/>
        <v>68.181769744836402</v>
      </c>
      <c r="BW247" s="62"/>
      <c r="BX247" s="59"/>
    </row>
    <row r="248" spans="1:76">
      <c r="A248" s="32">
        <f t="shared" si="473"/>
        <v>2024</v>
      </c>
      <c r="B248" s="42">
        <v>45443</v>
      </c>
      <c r="C248" s="38">
        <v>7667</v>
      </c>
      <c r="D248" s="35">
        <f t="shared" si="522"/>
        <v>22.085987261146499</v>
      </c>
      <c r="E248" s="38">
        <v>5012</v>
      </c>
      <c r="F248" s="35">
        <v>518.12</v>
      </c>
      <c r="G248" s="39">
        <f t="shared" si="517"/>
        <v>0.26321701536323633</v>
      </c>
      <c r="H248" s="32">
        <v>1.9</v>
      </c>
      <c r="I248" s="32">
        <v>2.8</v>
      </c>
      <c r="J248" s="52">
        <v>309.5</v>
      </c>
      <c r="K248" s="32">
        <v>683.5</v>
      </c>
      <c r="L248" s="32">
        <f t="shared" si="495"/>
        <v>8.8394860419529486</v>
      </c>
      <c r="M248" s="32">
        <v>92.168000000000006</v>
      </c>
      <c r="N248" s="32">
        <f t="shared" ref="N248" si="620">(M248/M236-1)*100</f>
        <v>0.47858365402435599</v>
      </c>
      <c r="O248" s="32">
        <v>455922</v>
      </c>
      <c r="P248" s="32">
        <f t="shared" ref="P248" si="621">(O248/O236-1)*100</f>
        <v>-0.81256241066708368</v>
      </c>
      <c r="Q248" s="32">
        <f>+'crack spread y Brent_WTI'!D452*100</f>
        <v>-24.692208890698907</v>
      </c>
      <c r="R248" s="32">
        <v>-5.0999999999999996</v>
      </c>
      <c r="S248" s="32">
        <f t="shared" si="515"/>
        <v>0.66500000000000059</v>
      </c>
      <c r="T248" s="32">
        <v>2.5870000000000002</v>
      </c>
      <c r="U248" s="32">
        <f t="shared" si="557"/>
        <v>14.165931156222422</v>
      </c>
      <c r="V248" s="32">
        <v>81.62</v>
      </c>
      <c r="W248" s="32">
        <f t="shared" si="557"/>
        <v>12.331406551059732</v>
      </c>
      <c r="X248" s="43">
        <v>68.88</v>
      </c>
      <c r="Z248" s="36">
        <f t="shared" si="576"/>
        <v>14.825522310148491</v>
      </c>
      <c r="AA248" s="36">
        <f t="shared" si="577"/>
        <v>-3.3983333333333334</v>
      </c>
      <c r="AB248" s="36">
        <f t="shared" si="578"/>
        <v>0.40166666666666606</v>
      </c>
      <c r="AC248" s="36">
        <f t="shared" si="542"/>
        <v>238.773</v>
      </c>
      <c r="AD248" s="36">
        <f t="shared" si="579"/>
        <v>8.2021580038563524</v>
      </c>
      <c r="AE248" s="35">
        <f>+AVERAGE(N246:N248)*AVERAGE($G$15:G248)</f>
        <v>0.730018870731728</v>
      </c>
      <c r="AF248" s="35">
        <f t="shared" si="580"/>
        <v>1.4943677223881753</v>
      </c>
      <c r="AG248" s="35">
        <f t="shared" si="581"/>
        <v>-11.991782322922413</v>
      </c>
      <c r="AH248" s="35">
        <f t="shared" si="584"/>
        <v>-7.8873997423693938</v>
      </c>
      <c r="AI248" s="35">
        <f t="shared" si="585"/>
        <v>10.818946697258395</v>
      </c>
      <c r="AJ248" s="35"/>
      <c r="AL248" s="55">
        <f>(Z248- AVERAGE(Z$41:Z248))/_xlfn.STDEV.S(Z$41:Z248)</f>
        <v>0.65204855211580226</v>
      </c>
      <c r="AM248" s="55">
        <f>(AA248- AVERAGE(AA$41:AA248))/_xlfn.STDEV.S(AA$41:AA248)</f>
        <v>-0.38395647022225338</v>
      </c>
      <c r="AN248" s="55">
        <f>(AB248- AVERAGE(AB$41:AB248))/_xlfn.STDEV.S(AB$41:AB248)</f>
        <v>0.10510482780948703</v>
      </c>
      <c r="AO248" s="55">
        <f>(AC248- AVERAGE(AC$41:AC248))/_xlfn.STDEV.S(AC$41:AC248)</f>
        <v>6.6817477074113967</v>
      </c>
      <c r="AP248" s="55">
        <f>(AD248- AVERAGE(AD$41:AD248))/_xlfn.STDEV.S(AD$41:AD248)</f>
        <v>1.2458378975934292</v>
      </c>
      <c r="AQ248" s="55">
        <f>(AE248- AVERAGE(AE$41:AE248))/_xlfn.STDEV.S(AE$41:AE248)</f>
        <v>0.35171167940307774</v>
      </c>
      <c r="AR248" s="36">
        <f>(AF248- AVERAGE(AF$41:AF248))/_xlfn.STDEV.S(AF$41:AF248)</f>
        <v>0.37500256176522484</v>
      </c>
      <c r="AS248" s="36">
        <f>(AG248- AVERAGE(AG$41:AG248))/_xlfn.STDEV.S(AG$41:AG248)</f>
        <v>-0.55222935338814505</v>
      </c>
      <c r="AT248" s="36">
        <f>(AH248- AVERAGE(AH$41:AH248))/_xlfn.STDEV.S(AH$41:AH248)</f>
        <v>-0.26630443653664232</v>
      </c>
      <c r="AU248" s="36">
        <f>(AI248- AVERAGE(AI$41:AI248))/_xlfn.STDEV.S(AI$41:AI248)</f>
        <v>5.7042873001714303E-2</v>
      </c>
      <c r="AV248" s="36"/>
      <c r="AW248" s="36">
        <f t="shared" si="592"/>
        <v>0.65204855211580226</v>
      </c>
      <c r="AX248" s="36">
        <f t="shared" si="593"/>
        <v>-0.38395647022225338</v>
      </c>
      <c r="AY248" s="36">
        <f t="shared" si="594"/>
        <v>0.10510482780948703</v>
      </c>
      <c r="AZ248" s="36">
        <f t="shared" si="595"/>
        <v>5.8146336985439984</v>
      </c>
      <c r="BA248" s="36">
        <f t="shared" si="596"/>
        <v>1.2458378975934292</v>
      </c>
      <c r="BB248" s="36">
        <f t="shared" si="597"/>
        <v>0.35171167940307774</v>
      </c>
      <c r="BC248" s="36">
        <f t="shared" si="598"/>
        <v>0.37500256176522484</v>
      </c>
      <c r="BD248" s="36">
        <f t="shared" si="599"/>
        <v>-0.55222935338814505</v>
      </c>
      <c r="BE248" s="36">
        <f t="shared" si="506"/>
        <v>-0.26630443653664232</v>
      </c>
      <c r="BF248" s="36">
        <f t="shared" si="507"/>
        <v>5.7042873001714303E-2</v>
      </c>
      <c r="BG248" s="36"/>
      <c r="BH248" s="41">
        <f t="shared" si="508"/>
        <v>0.22840825360628236</v>
      </c>
      <c r="BI248" s="41">
        <f t="shared" si="509"/>
        <v>0.22840825360628236</v>
      </c>
      <c r="BJ248" s="41">
        <f>IF(COUNT(BI$76:BI247)&lt;60,"",MEDIAN(BI$76:BI247))</f>
        <v>0.40055590186743778</v>
      </c>
      <c r="BK248" s="41">
        <f t="shared" si="510"/>
        <v>0</v>
      </c>
      <c r="BL248" s="41">
        <f t="shared" si="511"/>
        <v>0</v>
      </c>
      <c r="BM248" s="41">
        <f t="shared" si="539"/>
        <v>-0.10717231916963026</v>
      </c>
      <c r="BN248" s="41">
        <f t="shared" si="484"/>
        <v>1</v>
      </c>
      <c r="BO248" s="32">
        <f>+_xlfn.XLOOKUP(B248,Indice!B:B,Indice!AI:AI,"NOOOOOO",-1)</f>
        <v>0.43246839818902894</v>
      </c>
      <c r="BP248" s="32">
        <f t="shared" si="512"/>
        <v>-0.83824602305081397</v>
      </c>
      <c r="BQ248" s="57">
        <f t="shared" si="516"/>
        <v>5.7781521400912528E-4</v>
      </c>
      <c r="BR248" s="56">
        <f t="shared" si="485"/>
        <v>5.7781521400912528E-4</v>
      </c>
      <c r="BS248" s="59">
        <f t="shared" si="488"/>
        <v>5.7781521400912528E-4</v>
      </c>
      <c r="BT248" s="32">
        <f t="shared" si="489"/>
        <v>257.51127413195201</v>
      </c>
      <c r="BU248" s="32">
        <f t="shared" si="490"/>
        <v>68.221166208713029</v>
      </c>
      <c r="BW248" s="62"/>
      <c r="BX248" s="59"/>
    </row>
    <row r="249" spans="1:76">
      <c r="A249" s="32">
        <f t="shared" si="473"/>
        <v>2024</v>
      </c>
      <c r="B249" s="42">
        <v>45473</v>
      </c>
      <c r="C249" s="38">
        <v>6567</v>
      </c>
      <c r="D249" s="35">
        <f t="shared" si="522"/>
        <v>20.850202429149789</v>
      </c>
      <c r="E249" s="38">
        <v>4687</v>
      </c>
      <c r="F249" s="35">
        <v>631.85</v>
      </c>
      <c r="G249" s="39">
        <f t="shared" si="517"/>
        <v>0.2135728416554562</v>
      </c>
      <c r="H249" s="32">
        <v>-3.4</v>
      </c>
      <c r="I249" s="32">
        <v>0.9</v>
      </c>
      <c r="J249" s="52">
        <v>299.7</v>
      </c>
      <c r="K249" s="32">
        <v>660.94500000000005</v>
      </c>
      <c r="L249" s="32">
        <f t="shared" si="495"/>
        <v>6.5571127551900643</v>
      </c>
      <c r="M249" s="32">
        <v>88.004999999999995</v>
      </c>
      <c r="N249" s="32">
        <f t="shared" ref="N249" si="622">(M249/M237-1)*100</f>
        <v>-7.1236346366946313</v>
      </c>
      <c r="O249" s="32">
        <v>448539</v>
      </c>
      <c r="P249" s="32">
        <f t="shared" ref="P249" si="623">(O249/O237-1)*100</f>
        <v>-0.8056490528150162</v>
      </c>
      <c r="Q249" s="32">
        <f>+'crack spread y Brent_WTI'!D453*100</f>
        <v>-30.023844408055378</v>
      </c>
      <c r="R249" s="32">
        <v>-1.1000000000000001</v>
      </c>
      <c r="S249" s="32">
        <f t="shared" si="515"/>
        <v>0.63666666666666727</v>
      </c>
      <c r="T249" s="32">
        <v>2.601</v>
      </c>
      <c r="U249" s="32">
        <f t="shared" si="557"/>
        <v>-7.0407433881343851</v>
      </c>
      <c r="V249" s="32">
        <v>86.41</v>
      </c>
      <c r="W249" s="32">
        <f t="shared" si="557"/>
        <v>15.367156208277688</v>
      </c>
      <c r="X249" s="43">
        <v>63.25</v>
      </c>
      <c r="Z249" s="36">
        <f t="shared" si="576"/>
        <v>17.639422455624342</v>
      </c>
      <c r="AA249" s="36">
        <f t="shared" si="577"/>
        <v>-1.7700000000000005</v>
      </c>
      <c r="AB249" s="36">
        <f t="shared" si="578"/>
        <v>0.9633333333333326</v>
      </c>
      <c r="AC249" s="36">
        <f t="shared" ref="AC249:AC280" si="624">+AVERAGE(J247:J249)-AVERAGE(X190:X249)</f>
        <v>229.21916666666664</v>
      </c>
      <c r="AD249" s="36">
        <f t="shared" si="579"/>
        <v>7.9274977641852873</v>
      </c>
      <c r="AE249" s="35">
        <f>+AVERAGE(N247:N249)*AVERAGE($G$15:G249)</f>
        <v>-0.62297122963509943</v>
      </c>
      <c r="AF249" s="35">
        <f t="shared" si="580"/>
        <v>0.44824413506331373</v>
      </c>
      <c r="AG249" s="35">
        <f t="shared" si="581"/>
        <v>-16.288524563742339</v>
      </c>
      <c r="AH249" s="35">
        <f t="shared" si="584"/>
        <v>-3.4202347826981807</v>
      </c>
      <c r="AI249" s="35">
        <f t="shared" si="585"/>
        <v>12.719569532636399</v>
      </c>
      <c r="AJ249" s="35"/>
      <c r="AL249" s="55">
        <f>(Z249- AVERAGE(Z$41:Z249))/_xlfn.STDEV.S(Z$41:Z249)</f>
        <v>0.79231627670900984</v>
      </c>
      <c r="AM249" s="55">
        <f>(AA249- AVERAGE(AA$41:AA249))/_xlfn.STDEV.S(AA$41:AA249)</f>
        <v>-0.1220175849415711</v>
      </c>
      <c r="AN249" s="55">
        <f>(AB249- AVERAGE(AB$41:AB249))/_xlfn.STDEV.S(AB$41:AB249)</f>
        <v>0.19530281429365923</v>
      </c>
      <c r="AO249" s="55">
        <f>(AC249- AVERAGE(AC$41:AC249))/_xlfn.STDEV.S(AC$41:AC249)</f>
        <v>5.8354212386171973</v>
      </c>
      <c r="AP249" s="55">
        <f>(AD249- AVERAGE(AD$41:AD249))/_xlfn.STDEV.S(AD$41:AD249)</f>
        <v>1.1961960214201819</v>
      </c>
      <c r="AQ249" s="55">
        <f>(AE249- AVERAGE(AE$41:AE249))/_xlfn.STDEV.S(AE$41:AE249)</f>
        <v>1.0723842919826321E-3</v>
      </c>
      <c r="AR249" s="36">
        <f>(AF249- AVERAGE(AF$41:AF249))/_xlfn.STDEV.S(AF$41:AF249)</f>
        <v>0.27440112967996089</v>
      </c>
      <c r="AS249" s="36">
        <f>(AG249- AVERAGE(AG$41:AG249))/_xlfn.STDEV.S(AG$41:AG249)</f>
        <v>-0.62769335896265821</v>
      </c>
      <c r="AT249" s="36">
        <f>(AH249- AVERAGE(AH$41:AH249))/_xlfn.STDEV.S(AH$41:AH249)</f>
        <v>-0.15610993993517497</v>
      </c>
      <c r="AU249" s="36">
        <f>(AI249- AVERAGE(AI$41:AI249))/_xlfn.STDEV.S(AI$41:AI249)</f>
        <v>0.10634206635179323</v>
      </c>
      <c r="AV249" s="36"/>
      <c r="AW249" s="36">
        <f t="shared" si="592"/>
        <v>0.79231627670900984</v>
      </c>
      <c r="AX249" s="36">
        <f t="shared" si="593"/>
        <v>-0.1220175849415711</v>
      </c>
      <c r="AY249" s="36">
        <f t="shared" si="594"/>
        <v>0.19530281429365923</v>
      </c>
      <c r="AZ249" s="36">
        <f t="shared" si="595"/>
        <v>5.8146336985439984</v>
      </c>
      <c r="BA249" s="36">
        <f t="shared" si="596"/>
        <v>1.1961960214201819</v>
      </c>
      <c r="BB249" s="36">
        <f t="shared" si="597"/>
        <v>1.0723842919826321E-3</v>
      </c>
      <c r="BC249" s="36">
        <f t="shared" si="598"/>
        <v>0.27440112967996089</v>
      </c>
      <c r="BD249" s="36">
        <f t="shared" si="599"/>
        <v>-0.62769335896265821</v>
      </c>
      <c r="BE249" s="36">
        <f t="shared" si="506"/>
        <v>-0.15610993993517497</v>
      </c>
      <c r="BF249" s="36">
        <f t="shared" si="507"/>
        <v>0.10634206635179323</v>
      </c>
      <c r="BG249" s="36"/>
      <c r="BH249" s="41">
        <f t="shared" si="508"/>
        <v>0.15082244032272624</v>
      </c>
      <c r="BI249" s="41">
        <f t="shared" si="509"/>
        <v>0.15082244032272624</v>
      </c>
      <c r="BJ249" s="41">
        <f>IF(COUNT(BI$76:BI248)&lt;60,"",MEDIAN(BI$76:BI248))</f>
        <v>0.39843807604554249</v>
      </c>
      <c r="BK249" s="41">
        <f t="shared" si="510"/>
        <v>0</v>
      </c>
      <c r="BL249" s="41">
        <f t="shared" si="511"/>
        <v>0</v>
      </c>
      <c r="BM249" s="41">
        <f t="shared" si="539"/>
        <v>-4.4977743823502857E-2</v>
      </c>
      <c r="BN249" s="41">
        <f t="shared" si="484"/>
        <v>1</v>
      </c>
      <c r="BO249" s="32">
        <f>+_xlfn.XLOOKUP(B249,Indice!B:B,Indice!AI:AI,"NOOOOOO",-1)</f>
        <v>0.4312741514504112</v>
      </c>
      <c r="BP249" s="32">
        <f t="shared" si="512"/>
        <v>-0.84101130884142494</v>
      </c>
      <c r="BQ249" s="57">
        <f t="shared" si="516"/>
        <v>-2.7652857906109718E-3</v>
      </c>
      <c r="BR249" s="56">
        <f t="shared" si="485"/>
        <v>-2.7652857906109718E-3</v>
      </c>
      <c r="BS249" s="59">
        <f t="shared" si="488"/>
        <v>-2.7652857906109718E-3</v>
      </c>
      <c r="BT249" s="32">
        <f t="shared" si="489"/>
        <v>256.79918186467279</v>
      </c>
      <c r="BU249" s="32">
        <f t="shared" si="490"/>
        <v>68.032515187177168</v>
      </c>
      <c r="BW249" s="62"/>
      <c r="BX249" s="59"/>
    </row>
    <row r="250" spans="1:76">
      <c r="A250" s="32">
        <f t="shared" si="473"/>
        <v>2024</v>
      </c>
      <c r="B250" s="42">
        <v>45504</v>
      </c>
      <c r="C250" s="38">
        <v>7186</v>
      </c>
      <c r="D250" s="35">
        <f t="shared" si="522"/>
        <v>18.074268813670713</v>
      </c>
      <c r="E250" s="38">
        <v>5727</v>
      </c>
      <c r="F250" s="35">
        <v>631.85</v>
      </c>
      <c r="G250" s="39">
        <f t="shared" si="517"/>
        <v>0.2136883754055551</v>
      </c>
      <c r="H250" s="32">
        <v>-0.4</v>
      </c>
      <c r="I250" s="32">
        <v>1.3</v>
      </c>
      <c r="J250" s="52">
        <v>289.5</v>
      </c>
      <c r="K250" s="32">
        <v>676.19899999999996</v>
      </c>
      <c r="L250" s="32">
        <f t="shared" si="495"/>
        <v>9.6186361683674662</v>
      </c>
      <c r="M250" s="32">
        <v>87.05</v>
      </c>
      <c r="N250" s="32">
        <f t="shared" ref="N250" si="625">(M250/M238-1)*100</f>
        <v>-10.202186919744172</v>
      </c>
      <c r="O250" s="32">
        <v>433049</v>
      </c>
      <c r="P250" s="32">
        <f t="shared" ref="P250" si="626">(O250/O238-1)*100</f>
        <v>-1.5285227993660389</v>
      </c>
      <c r="Q250" s="32">
        <f>+'crack spread y Brent_WTI'!D454*100</f>
        <v>-40.567290283645129</v>
      </c>
      <c r="R250" s="32">
        <v>-1.1000000000000001</v>
      </c>
      <c r="S250" s="32">
        <f t="shared" si="515"/>
        <v>0.60833333333333384</v>
      </c>
      <c r="T250" s="32">
        <v>2.036</v>
      </c>
      <c r="U250" s="32">
        <f t="shared" si="557"/>
        <v>-22.703113135914954</v>
      </c>
      <c r="V250" s="32">
        <v>80.72</v>
      </c>
      <c r="W250" s="32">
        <f t="shared" si="557"/>
        <v>-5.6568489948574108</v>
      </c>
      <c r="X250" s="43">
        <v>53.7</v>
      </c>
      <c r="Z250" s="36">
        <f t="shared" si="576"/>
        <v>19.728486167989001</v>
      </c>
      <c r="AA250" s="36">
        <f t="shared" si="577"/>
        <v>-1.2416666666666671</v>
      </c>
      <c r="AB250" s="36">
        <f t="shared" si="578"/>
        <v>1.0583333333333329</v>
      </c>
      <c r="AC250" s="36">
        <f t="shared" si="624"/>
        <v>216.69416666666666</v>
      </c>
      <c r="AD250" s="36">
        <f t="shared" si="579"/>
        <v>8.3384116551701606</v>
      </c>
      <c r="AE250" s="35">
        <f>+AVERAGE(N248:N250)*AVERAGE($G$15:G250)</f>
        <v>-1.4900141990449796</v>
      </c>
      <c r="AF250" s="35">
        <f t="shared" si="580"/>
        <v>1.0489114209493795</v>
      </c>
      <c r="AG250" s="35">
        <f t="shared" si="581"/>
        <v>-31.761114527466475</v>
      </c>
      <c r="AH250" s="35">
        <f t="shared" si="584"/>
        <v>-5.1926417892756396</v>
      </c>
      <c r="AI250" s="35">
        <f t="shared" si="585"/>
        <v>7.3472379214933357</v>
      </c>
      <c r="AJ250" s="35"/>
      <c r="AL250" s="55">
        <f>(Z250- AVERAGE(Z$41:Z250))/_xlfn.STDEV.S(Z$41:Z250)</f>
        <v>0.89498805780810409</v>
      </c>
      <c r="AM250" s="55">
        <f>(AA250- AVERAGE(AA$41:AA250))/_xlfn.STDEV.S(AA$41:AA250)</f>
        <v>-3.6834762431315927E-2</v>
      </c>
      <c r="AN250" s="55">
        <f>(AB250- AVERAGE(AB$41:AB250))/_xlfn.STDEV.S(AB$41:AB250)</f>
        <v>0.21015430368229859</v>
      </c>
      <c r="AO250" s="55">
        <f>(AC250- AVERAGE(AC$41:AC250))/_xlfn.STDEV.S(AC$41:AC250)</f>
        <v>5.1252473130976286</v>
      </c>
      <c r="AP250" s="55">
        <f>(AD250- AVERAGE(AD$41:AD250))/_xlfn.STDEV.S(AD$41:AD250)</f>
        <v>1.2521535090626386</v>
      </c>
      <c r="AQ250" s="55">
        <f>(AE250- AVERAGE(AE$41:AE250))/_xlfn.STDEV.S(AE$41:AE250)</f>
        <v>-0.22361119495041876</v>
      </c>
      <c r="AR250" s="36">
        <f>(AF250- AVERAGE(AF$41:AF250))/_xlfn.STDEV.S(AF$41:AF250)</f>
        <v>0.33101299840657711</v>
      </c>
      <c r="AS250" s="36">
        <f>(AG250- AVERAGE(AG$41:AG250))/_xlfn.STDEV.S(AG$41:AG250)</f>
        <v>-0.90347626607202081</v>
      </c>
      <c r="AT250" s="36">
        <f>(AH250- AVERAGE(AH$41:AH250))/_xlfn.STDEV.S(AH$41:AH250)</f>
        <v>-0.19928897577504501</v>
      </c>
      <c r="AU250" s="36">
        <f>(AI250- AVERAGE(AI$41:AI250))/_xlfn.STDEV.S(AI$41:AI250)</f>
        <v>-3.3987478316146243E-2</v>
      </c>
      <c r="AV250" s="36"/>
      <c r="AW250" s="36">
        <f t="shared" si="592"/>
        <v>0.89498805780810409</v>
      </c>
      <c r="AX250" s="36">
        <f t="shared" si="593"/>
        <v>-3.6834762431315927E-2</v>
      </c>
      <c r="AY250" s="36">
        <f t="shared" si="594"/>
        <v>0.21015430368229859</v>
      </c>
      <c r="AZ250" s="36">
        <f t="shared" si="595"/>
        <v>5.1252473130976286</v>
      </c>
      <c r="BA250" s="36">
        <f t="shared" si="596"/>
        <v>1.2521535090626386</v>
      </c>
      <c r="BB250" s="36">
        <f t="shared" si="597"/>
        <v>-0.22361119495041876</v>
      </c>
      <c r="BC250" s="36">
        <f t="shared" si="598"/>
        <v>0.33101299840657711</v>
      </c>
      <c r="BD250" s="36">
        <f t="shared" si="599"/>
        <v>-0.90347626607202081</v>
      </c>
      <c r="BE250" s="36">
        <f t="shared" si="506"/>
        <v>-0.19928897577504501</v>
      </c>
      <c r="BF250" s="36">
        <f t="shared" si="507"/>
        <v>-3.3987478316146243E-2</v>
      </c>
      <c r="BG250" s="36"/>
      <c r="BH250" s="41">
        <f t="shared" si="508"/>
        <v>8.8083412683076179E-2</v>
      </c>
      <c r="BI250" s="41">
        <f t="shared" si="509"/>
        <v>8.8083412683076179E-2</v>
      </c>
      <c r="BJ250" s="41">
        <f>IF(COUNT(BI$76:BI249)&lt;60,"",MEDIAN(BI$76:BI249))</f>
        <v>0.39050542633750318</v>
      </c>
      <c r="BK250" s="41">
        <f t="shared" si="510"/>
        <v>0</v>
      </c>
      <c r="BL250" s="41">
        <f t="shared" si="511"/>
        <v>0</v>
      </c>
      <c r="BM250" s="41">
        <f t="shared" si="539"/>
        <v>0</v>
      </c>
      <c r="BN250" s="41">
        <f t="shared" si="484"/>
        <v>1</v>
      </c>
      <c r="BO250" s="32">
        <f>+_xlfn.XLOOKUP(B250,Indice!B:B,Indice!AI:AI,"NOOOOOO",-1)</f>
        <v>0.43692536013878391</v>
      </c>
      <c r="BP250" s="32">
        <f t="shared" si="512"/>
        <v>-0.82799289907237861</v>
      </c>
      <c r="BQ250" s="57">
        <f t="shared" si="516"/>
        <v>1.3018409769046335E-2</v>
      </c>
      <c r="BR250" s="56">
        <f t="shared" si="485"/>
        <v>1.3018409769046335E-2</v>
      </c>
      <c r="BS250" s="59">
        <f t="shared" si="488"/>
        <v>1.3018409769046335E-2</v>
      </c>
      <c r="BT250" s="32">
        <f t="shared" si="489"/>
        <v>260.14229884254297</v>
      </c>
      <c r="BU250" s="32">
        <f t="shared" si="490"/>
        <v>68.918190347502716</v>
      </c>
      <c r="BW250" s="62"/>
      <c r="BX250" s="59"/>
    </row>
    <row r="251" spans="1:76">
      <c r="A251" s="32">
        <f t="shared" si="473"/>
        <v>2024</v>
      </c>
      <c r="B251" s="42">
        <v>45535</v>
      </c>
      <c r="C251" s="38">
        <v>6758</v>
      </c>
      <c r="D251" s="35">
        <f t="shared" si="522"/>
        <v>13.866891322662166</v>
      </c>
      <c r="E251" s="38">
        <v>4883</v>
      </c>
      <c r="F251" s="35">
        <v>631.85</v>
      </c>
      <c r="G251" s="39">
        <f t="shared" si="517"/>
        <v>0.21180026905119886</v>
      </c>
      <c r="H251" s="32">
        <v>-3.1</v>
      </c>
      <c r="I251" s="32">
        <v>-1.8</v>
      </c>
      <c r="J251" s="52">
        <v>270.60000000000002</v>
      </c>
      <c r="K251" s="32">
        <v>711.346</v>
      </c>
      <c r="L251" s="32">
        <f t="shared" si="495"/>
        <v>14.353277818859933</v>
      </c>
      <c r="M251" s="32">
        <v>86.409000000000006</v>
      </c>
      <c r="N251" s="32">
        <f t="shared" ref="N251" si="627">(M251/M239-1)*100</f>
        <v>-19.920484875444831</v>
      </c>
      <c r="O251" s="32">
        <v>418310</v>
      </c>
      <c r="P251" s="32">
        <f t="shared" ref="P251" si="628">(O251/O239-1)*100</f>
        <v>-1.0956533252629241</v>
      </c>
      <c r="Q251" s="32">
        <f>+'crack spread y Brent_WTI'!D455*100</f>
        <v>-46.330722531534072</v>
      </c>
      <c r="R251" s="32">
        <v>-1.1000000000000001</v>
      </c>
      <c r="S251" s="32">
        <f t="shared" si="515"/>
        <v>0.58000000000000052</v>
      </c>
      <c r="T251" s="32">
        <v>2.1269999999999998</v>
      </c>
      <c r="U251" s="32">
        <f t="shared" si="557"/>
        <v>-23.157514450867055</v>
      </c>
      <c r="V251" s="32">
        <v>78.8</v>
      </c>
      <c r="W251" s="32">
        <f t="shared" si="557"/>
        <v>-9.2793000230255611</v>
      </c>
      <c r="X251" s="43">
        <v>44.7</v>
      </c>
      <c r="Z251" s="36">
        <f t="shared" si="576"/>
        <v>17.01712085516089</v>
      </c>
      <c r="AA251" s="36">
        <f t="shared" si="577"/>
        <v>-2.8800000000000008</v>
      </c>
      <c r="AB251" s="36">
        <f t="shared" si="578"/>
        <v>-0.4466666666666671</v>
      </c>
      <c r="AC251" s="36">
        <f t="shared" si="624"/>
        <v>203.78750000000002</v>
      </c>
      <c r="AD251" s="36">
        <f t="shared" si="579"/>
        <v>10.176342247472489</v>
      </c>
      <c r="AE251" s="35">
        <f>+AVERAGE(N249:N251)*AVERAGE($G$15:G251)</f>
        <v>-3.2913575870171625</v>
      </c>
      <c r="AF251" s="35">
        <f t="shared" si="580"/>
        <v>1.143275059147993</v>
      </c>
      <c r="AG251" s="35">
        <f t="shared" si="581"/>
        <v>-38.973952407744861</v>
      </c>
      <c r="AH251" s="35">
        <f t="shared" si="584"/>
        <v>-17.633790324972129</v>
      </c>
      <c r="AI251" s="35">
        <f t="shared" si="585"/>
        <v>0.14366906346490538</v>
      </c>
      <c r="AJ251" s="35"/>
      <c r="AL251" s="55">
        <f>(Z251- AVERAGE(Z$41:Z251))/_xlfn.STDEV.S(Z$41:Z251)</f>
        <v>0.75384278886462064</v>
      </c>
      <c r="AM251" s="55">
        <f>(AA251- AVERAGE(AA$41:AA251))/_xlfn.STDEV.S(AA$41:AA251)</f>
        <v>-0.30056632134588529</v>
      </c>
      <c r="AN251" s="55">
        <f>(AB251- AVERAGE(AB$41:AB251))/_xlfn.STDEV.S(AB$41:AB251)</f>
        <v>-3.387456396869979E-2</v>
      </c>
      <c r="AO251" s="55">
        <f>(AC251- AVERAGE(AC$41:AC251))/_xlfn.STDEV.S(AC$41:AC251)</f>
        <v>4.5438287864250348</v>
      </c>
      <c r="AP251" s="55">
        <f>(AD251- AVERAGE(AD$41:AD251))/_xlfn.STDEV.S(AD$41:AD251)</f>
        <v>1.524466944581869</v>
      </c>
      <c r="AQ251" s="55">
        <f>(AE251- AVERAGE(AE$41:AE251))/_xlfn.STDEV.S(AE$41:AE251)</f>
        <v>-0.69021180303309304</v>
      </c>
      <c r="AR251" s="36">
        <f>(AF251- AVERAGE(AF$41:AF251))/_xlfn.STDEV.S(AF$41:AF251)</f>
        <v>0.33916698024896974</v>
      </c>
      <c r="AS251" s="36">
        <f>(AG251- AVERAGE(AG$41:AG251))/_xlfn.STDEV.S(AG$41:AG251)</f>
        <v>-1.0288696175495122</v>
      </c>
      <c r="AT251" s="36">
        <f>(AH251- AVERAGE(AH$41:AH251))/_xlfn.STDEV.S(AH$41:AH251)</f>
        <v>-0.50504045089638638</v>
      </c>
      <c r="AU251" s="36">
        <f>(AI251- AVERAGE(AI$41:AI251))/_xlfn.STDEV.S(AI$41:AI251)</f>
        <v>-0.22215830191003033</v>
      </c>
      <c r="AV251" s="36"/>
      <c r="AW251" s="36">
        <f t="shared" si="592"/>
        <v>0.75384278886462064</v>
      </c>
      <c r="AX251" s="36">
        <f t="shared" si="593"/>
        <v>-0.30056632134588529</v>
      </c>
      <c r="AY251" s="36">
        <f t="shared" si="594"/>
        <v>-3.387456396869979E-2</v>
      </c>
      <c r="AZ251" s="36">
        <f t="shared" si="595"/>
        <v>4.5438287864250348</v>
      </c>
      <c r="BA251" s="36">
        <f t="shared" si="596"/>
        <v>1.524466944581869</v>
      </c>
      <c r="BB251" s="36">
        <f t="shared" si="597"/>
        <v>-0.69021180303309304</v>
      </c>
      <c r="BC251" s="36">
        <f t="shared" si="598"/>
        <v>0.33916698024896974</v>
      </c>
      <c r="BD251" s="36">
        <f t="shared" si="599"/>
        <v>-1.0288696175495122</v>
      </c>
      <c r="BE251" s="36">
        <f t="shared" si="506"/>
        <v>-0.50504045089638638</v>
      </c>
      <c r="BF251" s="36">
        <f t="shared" si="507"/>
        <v>-0.22215830191003033</v>
      </c>
      <c r="BG251" s="36"/>
      <c r="BH251" s="41">
        <f t="shared" si="508"/>
        <v>-0.12801643293936504</v>
      </c>
      <c r="BI251" s="41">
        <f t="shared" si="509"/>
        <v>0.12801643293936504</v>
      </c>
      <c r="BJ251" s="41">
        <f>IF(COUNT(BI$76:BI250)&lt;60,"",MEDIAN(BI$76:BI250))</f>
        <v>0.38257277662946387</v>
      </c>
      <c r="BK251" s="41">
        <f t="shared" si="510"/>
        <v>0</v>
      </c>
      <c r="BL251" s="41">
        <f t="shared" si="511"/>
        <v>0</v>
      </c>
      <c r="BM251" s="41">
        <f t="shared" si="539"/>
        <v>0</v>
      </c>
      <c r="BN251" s="41">
        <f t="shared" si="484"/>
        <v>-1</v>
      </c>
      <c r="BO251" s="32">
        <f>+_xlfn.XLOOKUP(B251,Indice!B:B,Indice!AI:AI,"NOOOOOO",-1)</f>
        <v>0.44936910626273591</v>
      </c>
      <c r="BP251" s="32">
        <f t="shared" si="512"/>
        <v>-0.79991066600260075</v>
      </c>
      <c r="BQ251" s="57">
        <f t="shared" si="516"/>
        <v>2.8082233069777862E-2</v>
      </c>
      <c r="BR251" s="56">
        <f t="shared" si="485"/>
        <v>2.8082233069777862E-2</v>
      </c>
      <c r="BS251" s="59">
        <f t="shared" si="488"/>
        <v>2.8082233069777862E-2</v>
      </c>
      <c r="BT251" s="32">
        <f t="shared" si="489"/>
        <v>267.44767550994709</v>
      </c>
      <c r="BU251" s="32">
        <f t="shared" si="490"/>
        <v>70.853567031588597</v>
      </c>
      <c r="BW251" s="62"/>
      <c r="BX251" s="59"/>
    </row>
    <row r="252" spans="1:76">
      <c r="A252" s="32">
        <f t="shared" si="473"/>
        <v>2024</v>
      </c>
      <c r="B252" s="42">
        <v>45565</v>
      </c>
      <c r="C252" s="38">
        <v>6953</v>
      </c>
      <c r="D252" s="35">
        <f t="shared" si="522"/>
        <v>20.127850725639252</v>
      </c>
      <c r="E252" s="38">
        <v>5971</v>
      </c>
      <c r="F252" s="35">
        <v>677.98</v>
      </c>
      <c r="G252" s="39">
        <f t="shared" si="517"/>
        <v>0.1982978848933597</v>
      </c>
      <c r="H252" s="32">
        <v>-2.4</v>
      </c>
      <c r="I252" s="32">
        <v>-0.2</v>
      </c>
      <c r="J252" s="52">
        <v>245.8</v>
      </c>
      <c r="K252" s="32">
        <v>733.20500000000004</v>
      </c>
      <c r="L252" s="32">
        <f t="shared" si="495"/>
        <v>15.131563451473774</v>
      </c>
      <c r="M252" s="32">
        <v>85.893000000000001</v>
      </c>
      <c r="N252" s="32">
        <f t="shared" ref="N252" si="629">(M252/M240-1)*100</f>
        <v>-9.0068329890354288</v>
      </c>
      <c r="O252" s="32">
        <v>416931</v>
      </c>
      <c r="P252" s="32">
        <f t="shared" ref="P252" si="630">(O252/O240-1)*100</f>
        <v>0.69264822019836636</v>
      </c>
      <c r="Q252" s="32">
        <f>+'crack spread y Brent_WTI'!D456*100</f>
        <v>-27.771812080536918</v>
      </c>
      <c r="R252" s="32">
        <v>-2</v>
      </c>
      <c r="S252" s="32">
        <f t="shared" si="515"/>
        <v>0.57666666666666722</v>
      </c>
      <c r="T252" s="32">
        <v>2.923</v>
      </c>
      <c r="U252" s="32">
        <f t="shared" si="557"/>
        <v>-0.2048480710139855</v>
      </c>
      <c r="V252" s="32">
        <v>71.77</v>
      </c>
      <c r="W252" s="32">
        <f t="shared" si="557"/>
        <v>-24.69835274367853</v>
      </c>
      <c r="X252" s="43">
        <v>40.9</v>
      </c>
      <c r="Z252" s="36">
        <f t="shared" si="576"/>
        <v>16.779670287324041</v>
      </c>
      <c r="AA252" s="36">
        <f t="shared" si="577"/>
        <v>-2.5433333333333339</v>
      </c>
      <c r="AB252" s="36">
        <f t="shared" si="578"/>
        <v>-0.8100000000000005</v>
      </c>
      <c r="AC252" s="36">
        <f t="shared" si="624"/>
        <v>185.93916666666672</v>
      </c>
      <c r="AD252" s="36">
        <f t="shared" si="579"/>
        <v>13.034492479567058</v>
      </c>
      <c r="AE252" s="35">
        <f>+AVERAGE(N250:N252)*AVERAGE($G$15:G252)</f>
        <v>-3.4541097598306263</v>
      </c>
      <c r="AF252" s="35">
        <f t="shared" si="580"/>
        <v>0.64384263481019888</v>
      </c>
      <c r="AG252" s="35">
        <f t="shared" si="581"/>
        <v>-38.223274965238708</v>
      </c>
      <c r="AH252" s="35">
        <f t="shared" si="584"/>
        <v>-15.355158552598665</v>
      </c>
      <c r="AI252" s="35">
        <f t="shared" si="585"/>
        <v>-13.211500587187167</v>
      </c>
      <c r="AJ252" s="35"/>
      <c r="AL252" s="55">
        <f>(Z252- AVERAGE(Z$41:Z252))/_xlfn.STDEV.S(Z$41:Z252)</f>
        <v>0.73900992367102469</v>
      </c>
      <c r="AM252" s="55">
        <f>(AA252- AVERAGE(AA$41:AA252))/_xlfn.STDEV.S(AA$41:AA252)</f>
        <v>-0.24547999487527136</v>
      </c>
      <c r="AN252" s="55">
        <f>(AB252- AVERAGE(AB$41:AB252))/_xlfn.STDEV.S(AB$41:AB252)</f>
        <v>-9.2727104165041194E-2</v>
      </c>
      <c r="AO252" s="55">
        <f>(AC252- AVERAGE(AC$41:AC252))/_xlfn.STDEV.S(AC$41:AC252)</f>
        <v>3.9479484128539246</v>
      </c>
      <c r="AP252" s="55">
        <f>(AD252- AVERAGE(AD$41:AD252))/_xlfn.STDEV.S(AD$41:AD252)</f>
        <v>1.94313120011117</v>
      </c>
      <c r="AQ252" s="55">
        <f>(AE252- AVERAGE(AE$41:AE252))/_xlfn.STDEV.S(AE$41:AE252)</f>
        <v>-0.72999144415083617</v>
      </c>
      <c r="AR252" s="36">
        <f>(AF252- AVERAGE(AF$41:AF252))/_xlfn.STDEV.S(AF$41:AF252)</f>
        <v>0.29042316286299219</v>
      </c>
      <c r="AS252" s="36">
        <f>(AG252- AVERAGE(AG$41:AG252))/_xlfn.STDEV.S(AG$41:AG252)</f>
        <v>-1.010443777530682</v>
      </c>
      <c r="AT252" s="36">
        <f>(AH252- AVERAGE(AH$41:AH252))/_xlfn.STDEV.S(AH$41:AH252)</f>
        <v>-0.44739784115719089</v>
      </c>
      <c r="AU252" s="36">
        <f>(AI252- AVERAGE(AI$41:AI252))/_xlfn.STDEV.S(AI$41:AI252)</f>
        <v>-0.57104865858859444</v>
      </c>
      <c r="AV252" s="36"/>
      <c r="AW252" s="36">
        <f t="shared" si="592"/>
        <v>0.73900992367102469</v>
      </c>
      <c r="AX252" s="36">
        <f t="shared" si="593"/>
        <v>-0.24547999487527136</v>
      </c>
      <c r="AY252" s="36">
        <f t="shared" si="594"/>
        <v>-9.2727104165041194E-2</v>
      </c>
      <c r="AZ252" s="36">
        <f t="shared" si="595"/>
        <v>3.9479484128539246</v>
      </c>
      <c r="BA252" s="36">
        <f t="shared" si="596"/>
        <v>1.94313120011117</v>
      </c>
      <c r="BB252" s="36">
        <f t="shared" si="597"/>
        <v>-0.72999144415083617</v>
      </c>
      <c r="BC252" s="36">
        <f t="shared" si="598"/>
        <v>0.29042316286299219</v>
      </c>
      <c r="BD252" s="36">
        <f t="shared" si="599"/>
        <v>-1.010443777530682</v>
      </c>
      <c r="BE252" s="36">
        <f t="shared" si="506"/>
        <v>-0.44739784115719089</v>
      </c>
      <c r="BF252" s="36">
        <f t="shared" si="507"/>
        <v>-0.57104865858859444</v>
      </c>
      <c r="BG252" s="36"/>
      <c r="BH252" s="41">
        <f t="shared" si="508"/>
        <v>-0.16910354952015627</v>
      </c>
      <c r="BI252" s="41">
        <f t="shared" si="509"/>
        <v>0.16910354952015627</v>
      </c>
      <c r="BJ252" s="41">
        <f>IF(COUNT(BI$76:BI251)&lt;60,"",MEDIAN(BI$76:BI251))</f>
        <v>0.3782602430037274</v>
      </c>
      <c r="BK252" s="41">
        <f t="shared" si="510"/>
        <v>0</v>
      </c>
      <c r="BL252" s="41">
        <f t="shared" si="511"/>
        <v>0</v>
      </c>
      <c r="BM252" s="41">
        <f t="shared" si="539"/>
        <v>0</v>
      </c>
      <c r="BN252" s="41">
        <f t="shared" si="484"/>
        <v>-1</v>
      </c>
      <c r="BO252" s="32">
        <f>+_xlfn.XLOOKUP(B252,Indice!B:B,Indice!AI:AI,"NOOOOOO",-1)</f>
        <v>0.40871636974659192</v>
      </c>
      <c r="BP252" s="32">
        <f t="shared" si="512"/>
        <v>-0.89473383600483369</v>
      </c>
      <c r="BQ252" s="57">
        <f t="shared" si="516"/>
        <v>-9.4823170002232948E-2</v>
      </c>
      <c r="BR252" s="56">
        <f t="shared" si="485"/>
        <v>9.4823170002232948E-2</v>
      </c>
      <c r="BS252" s="59">
        <f t="shared" si="488"/>
        <v>-9.4823170002232948E-2</v>
      </c>
      <c r="BT252" s="32">
        <f t="shared" si="489"/>
        <v>292.80791191152889</v>
      </c>
      <c r="BU252" s="32">
        <f t="shared" si="490"/>
        <v>64.135007199687664</v>
      </c>
      <c r="BW252" s="62"/>
      <c r="BX252" s="59"/>
    </row>
    <row r="253" spans="1:76">
      <c r="A253" s="32">
        <f t="shared" si="473"/>
        <v>2024</v>
      </c>
      <c r="B253" s="42">
        <v>45596</v>
      </c>
      <c r="C253" s="38">
        <v>7032</v>
      </c>
      <c r="D253" s="35">
        <f t="shared" si="522"/>
        <v>29.598230740877263</v>
      </c>
      <c r="E253" s="38">
        <v>6120</v>
      </c>
      <c r="F253" s="35">
        <v>677.98</v>
      </c>
      <c r="G253" s="39">
        <f t="shared" si="517"/>
        <v>0.20106640313873567</v>
      </c>
      <c r="H253" s="32">
        <v>0.4</v>
      </c>
      <c r="I253" s="32">
        <v>1.6</v>
      </c>
      <c r="J253" s="52">
        <v>226.8</v>
      </c>
      <c r="K253" s="32">
        <v>735.41700000000003</v>
      </c>
      <c r="L253" s="32">
        <f t="shared" si="495"/>
        <v>12.52960834358532</v>
      </c>
      <c r="M253" s="32">
        <v>82.908000000000001</v>
      </c>
      <c r="N253" s="32">
        <f t="shared" ref="N253" si="631">(M253/M241-1)*100</f>
        <v>-3.8246041412911103</v>
      </c>
      <c r="O253" s="32">
        <v>425509</v>
      </c>
      <c r="P253" s="32">
        <f t="shared" ref="P253" si="632">(O253/O241-1)*100</f>
        <v>0.85708935678003861</v>
      </c>
      <c r="Q253" s="32">
        <f>+'crack spread y Brent_WTI'!D457*100</f>
        <v>-21.975072780203796</v>
      </c>
      <c r="R253" s="32">
        <v>-2</v>
      </c>
      <c r="S253" s="32">
        <f t="shared" si="515"/>
        <v>0.57333333333333381</v>
      </c>
      <c r="T253" s="32">
        <v>2.7069999999999999</v>
      </c>
      <c r="U253" s="32">
        <f t="shared" si="557"/>
        <v>-24.279720279720284</v>
      </c>
      <c r="V253" s="32">
        <v>73.16</v>
      </c>
      <c r="W253" s="32">
        <f t="shared" si="557"/>
        <v>-16.302482553483589</v>
      </c>
      <c r="X253" s="43">
        <v>35</v>
      </c>
      <c r="Z253" s="36">
        <f t="shared" si="576"/>
        <v>20.62432426305956</v>
      </c>
      <c r="AA253" s="36">
        <f t="shared" si="577"/>
        <v>-2.2733333333333339</v>
      </c>
      <c r="AB253" s="36">
        <f t="shared" si="578"/>
        <v>-0.70666666666666711</v>
      </c>
      <c r="AC253" s="36">
        <f t="shared" si="624"/>
        <v>165.25916666666672</v>
      </c>
      <c r="AD253" s="36">
        <f t="shared" si="579"/>
        <v>14.004816537973008</v>
      </c>
      <c r="AE253" s="35">
        <f>+AVERAGE(N251:N253)*AVERAGE($G$15:G253)</f>
        <v>-2.8882240748435635</v>
      </c>
      <c r="AF253" s="35">
        <f t="shared" si="580"/>
        <v>-0.15136141723849361</v>
      </c>
      <c r="AG253" s="35">
        <f t="shared" si="581"/>
        <v>-32.025869130758259</v>
      </c>
      <c r="AH253" s="35">
        <f t="shared" si="584"/>
        <v>-15.88069426720044</v>
      </c>
      <c r="AI253" s="35">
        <f t="shared" si="585"/>
        <v>-16.760045106729226</v>
      </c>
      <c r="AJ253" s="35"/>
      <c r="AL253" s="55">
        <f>(Z253- AVERAGE(Z$41:Z253))/_xlfn.STDEV.S(Z$41:Z253)</f>
        <v>0.93146390289599645</v>
      </c>
      <c r="AM253" s="55">
        <f>(AA253- AVERAGE(AA$41:AA253))/_xlfn.STDEV.S(AA$41:AA253)</f>
        <v>-0.20120522322479664</v>
      </c>
      <c r="AN253" s="55">
        <f>(AB253- AVERAGE(AB$41:AB253))/_xlfn.STDEV.S(AB$41:AB253)</f>
        <v>-7.57084195989325E-2</v>
      </c>
      <c r="AO253" s="55">
        <f>(AC253- AVERAGE(AC$41:AC253))/_xlfn.STDEV.S(AC$41:AC253)</f>
        <v>3.3641702815950039</v>
      </c>
      <c r="AP253" s="55">
        <f>(AD253- AVERAGE(AD$41:AD253))/_xlfn.STDEV.S(AD$41:AD253)</f>
        <v>2.0657418510991534</v>
      </c>
      <c r="AQ253" s="55">
        <f>(AE253- AVERAGE(AE$41:AE253))/_xlfn.STDEV.S(AE$41:AE253)</f>
        <v>-0.58047636600062147</v>
      </c>
      <c r="AR253" s="36">
        <f>(AF253- AVERAGE(AF$41:AF253))/_xlfn.STDEV.S(AF$41:AF253)</f>
        <v>0.21330534844896454</v>
      </c>
      <c r="AS253" s="36">
        <f>(AG253- AVERAGE(AG$41:AG253))/_xlfn.STDEV.S(AG$41:AG253)</f>
        <v>-0.89457990357029171</v>
      </c>
      <c r="AT253" s="36">
        <f>(AH253- AVERAGE(AH$41:AH253))/_xlfn.STDEV.S(AH$41:AH253)</f>
        <v>-0.45911817962504592</v>
      </c>
      <c r="AU253" s="36">
        <f>(AI253- AVERAGE(AI$41:AI253))/_xlfn.STDEV.S(AI$41:AI253)</f>
        <v>-0.66213251174617471</v>
      </c>
      <c r="AV253" s="36"/>
      <c r="AW253" s="36">
        <f t="shared" si="592"/>
        <v>0.93146390289599645</v>
      </c>
      <c r="AX253" s="36">
        <f t="shared" si="593"/>
        <v>-0.20120522322479664</v>
      </c>
      <c r="AY253" s="36">
        <f t="shared" si="594"/>
        <v>-7.57084195989325E-2</v>
      </c>
      <c r="AZ253" s="36">
        <f t="shared" si="595"/>
        <v>3.3641702815950039</v>
      </c>
      <c r="BA253" s="36">
        <f t="shared" si="596"/>
        <v>2.0657418510991534</v>
      </c>
      <c r="BB253" s="36">
        <f t="shared" si="597"/>
        <v>-0.58047636600062147</v>
      </c>
      <c r="BC253" s="36">
        <f t="shared" si="598"/>
        <v>0.21330534844896454</v>
      </c>
      <c r="BD253" s="36">
        <f t="shared" si="599"/>
        <v>-0.89457990357029171</v>
      </c>
      <c r="BE253" s="36">
        <f t="shared" si="506"/>
        <v>-0.45911817962504592</v>
      </c>
      <c r="BF253" s="36">
        <f t="shared" si="507"/>
        <v>-0.66213251174617471</v>
      </c>
      <c r="BG253" s="36"/>
      <c r="BH253" s="41">
        <f t="shared" si="508"/>
        <v>-0.13845682141186458</v>
      </c>
      <c r="BI253" s="41">
        <f t="shared" si="509"/>
        <v>0.13845682141186458</v>
      </c>
      <c r="BJ253" s="41">
        <f>IF(COUNT(BI$76:BI252)&lt;60,"",MEDIAN(BI$76:BI252))</f>
        <v>0.37394770937799093</v>
      </c>
      <c r="BK253" s="41">
        <f t="shared" si="510"/>
        <v>0</v>
      </c>
      <c r="BL253" s="41">
        <f t="shared" si="511"/>
        <v>0</v>
      </c>
      <c r="BM253" s="41">
        <f t="shared" si="539"/>
        <v>0</v>
      </c>
      <c r="BN253" s="41">
        <f t="shared" si="484"/>
        <v>-1</v>
      </c>
      <c r="BO253" s="32">
        <f>+_xlfn.XLOOKUP(B253,Indice!B:B,Indice!AI:AI,"NOOOOOO",-1)</f>
        <v>0.41834925285227625</v>
      </c>
      <c r="BP253" s="32">
        <f t="shared" si="512"/>
        <v>-0.87143866218146626</v>
      </c>
      <c r="BQ253" s="57">
        <f t="shared" si="516"/>
        <v>2.3295173823367432E-2</v>
      </c>
      <c r="BR253" s="56">
        <f t="shared" si="485"/>
        <v>-2.3295173823367432E-2</v>
      </c>
      <c r="BS253" s="59">
        <f t="shared" si="488"/>
        <v>2.3295173823367432E-2</v>
      </c>
      <c r="BT253" s="32">
        <f t="shared" si="489"/>
        <v>285.98690070669255</v>
      </c>
      <c r="BU253" s="32">
        <f t="shared" si="490"/>
        <v>65.629043340567307</v>
      </c>
      <c r="BW253" s="62"/>
      <c r="BX253" s="59"/>
    </row>
    <row r="254" spans="1:76">
      <c r="A254" s="32">
        <f t="shared" si="473"/>
        <v>2024</v>
      </c>
      <c r="B254" s="42">
        <v>45626</v>
      </c>
      <c r="C254" s="38">
        <v>6526</v>
      </c>
      <c r="D254" s="35">
        <f t="shared" si="522"/>
        <v>31.998381877022663</v>
      </c>
      <c r="E254" s="38">
        <v>5249</v>
      </c>
      <c r="F254" s="35">
        <v>677.98</v>
      </c>
      <c r="G254" s="39">
        <f t="shared" si="517"/>
        <v>0.20300451340747513</v>
      </c>
      <c r="H254" s="32">
        <v>1.2</v>
      </c>
      <c r="I254" s="32">
        <v>1.2</v>
      </c>
      <c r="J254" s="52">
        <v>206.2</v>
      </c>
      <c r="K254" s="32">
        <v>751.327</v>
      </c>
      <c r="L254" s="32">
        <f t="shared" si="495"/>
        <v>12.728246615873505</v>
      </c>
      <c r="M254" s="32">
        <v>80.668999999999997</v>
      </c>
      <c r="N254" s="32">
        <f t="shared" ref="N254" si="633">(M254/M242-1)*100</f>
        <v>0.46453123443259692</v>
      </c>
      <c r="O254" s="32">
        <v>423375</v>
      </c>
      <c r="P254" s="32">
        <f t="shared" ref="P254" si="634">(O254/O242-1)*100</f>
        <v>-5.8463652860802684</v>
      </c>
      <c r="Q254" s="32">
        <f>+'crack spread y Brent_WTI'!D458*100</f>
        <v>-32.675006426184559</v>
      </c>
      <c r="R254" s="32">
        <v>-2</v>
      </c>
      <c r="S254" s="32">
        <f t="shared" si="515"/>
        <v>0.57000000000000062</v>
      </c>
      <c r="T254" s="32">
        <v>3.363</v>
      </c>
      <c r="U254" s="32">
        <f t="shared" si="557"/>
        <v>20.021413276231257</v>
      </c>
      <c r="V254" s="32">
        <v>72.94</v>
      </c>
      <c r="W254" s="32">
        <f t="shared" si="557"/>
        <v>-11.940118314620307</v>
      </c>
      <c r="X254" s="43">
        <v>29.4</v>
      </c>
      <c r="Z254" s="36">
        <f t="shared" si="576"/>
        <v>26.671487781179728</v>
      </c>
      <c r="AA254" s="36">
        <f t="shared" si="577"/>
        <v>-0.83666666666666734</v>
      </c>
      <c r="AB254" s="36">
        <f t="shared" si="578"/>
        <v>0.29666666666666608</v>
      </c>
      <c r="AC254" s="36">
        <f t="shared" si="624"/>
        <v>144.0625</v>
      </c>
      <c r="AD254" s="36">
        <f t="shared" si="579"/>
        <v>13.463139470310866</v>
      </c>
      <c r="AE254" s="35">
        <f>+AVERAGE(N252:N254)*AVERAGE($G$15:G254)</f>
        <v>-1.0895168224162772</v>
      </c>
      <c r="AF254" s="35">
        <f t="shared" si="580"/>
        <v>1.4322092363672878</v>
      </c>
      <c r="AG254" s="35">
        <f t="shared" si="581"/>
        <v>-27.473963762308426</v>
      </c>
      <c r="AH254" s="35">
        <f t="shared" si="584"/>
        <v>-1.4877183581676701</v>
      </c>
      <c r="AI254" s="35">
        <f t="shared" si="585"/>
        <v>-17.64698453726081</v>
      </c>
      <c r="AJ254" s="35"/>
      <c r="AL254" s="55">
        <f>(Z254- AVERAGE(Z$41:Z254))/_xlfn.STDEV.S(Z$41:Z254)</f>
        <v>1.2333898419508167</v>
      </c>
      <c r="AM254" s="55">
        <f>(AA254- AVERAGE(AA$41:AA254))/_xlfn.STDEV.S(AA$41:AA254)</f>
        <v>3.2220955926422365E-2</v>
      </c>
      <c r="AN254" s="55">
        <f>(AB254- AVERAGE(AB$41:AB254))/_xlfn.STDEV.S(AB$41:AB254)</f>
        <v>8.7981869778674587E-2</v>
      </c>
      <c r="AO254" s="55">
        <f>(AC254- AVERAGE(AC$41:AC254))/_xlfn.STDEV.S(AC$41:AC254)</f>
        <v>2.8215449866184166</v>
      </c>
      <c r="AP254" s="55">
        <f>(AD254- AVERAGE(AD$41:AD254))/_xlfn.STDEV.S(AD$41:AD254)</f>
        <v>1.9607312998620525</v>
      </c>
      <c r="AQ254" s="55">
        <f>(AE254- AVERAGE(AE$41:AE254))/_xlfn.STDEV.S(AE$41:AE254)</f>
        <v>-0.11004139128906072</v>
      </c>
      <c r="AR254" s="36">
        <f>(AF254- AVERAGE(AF$41:AF254))/_xlfn.STDEV.S(AF$41:AF254)</f>
        <v>0.36521311985416072</v>
      </c>
      <c r="AS254" s="36">
        <f>(AG254- AVERAGE(AG$41:AG254))/_xlfn.STDEV.S(AG$41:AG254)</f>
        <v>-0.8090912505922816</v>
      </c>
      <c r="AT254" s="36">
        <f>(AH254- AVERAGE(AH$41:AH254))/_xlfn.STDEV.S(AH$41:AH254)</f>
        <v>-0.10144488965885003</v>
      </c>
      <c r="AU254" s="36">
        <f>(AI254- AVERAGE(AI$41:AI254))/_xlfn.STDEV.S(AI$41:AI254)</f>
        <v>-0.68314086855256884</v>
      </c>
      <c r="AV254" s="36"/>
      <c r="AW254" s="36">
        <f t="shared" si="592"/>
        <v>1.2333898419508167</v>
      </c>
      <c r="AX254" s="36">
        <f t="shared" si="593"/>
        <v>3.2220955926422365E-2</v>
      </c>
      <c r="AY254" s="36">
        <f t="shared" si="594"/>
        <v>8.7981869778674587E-2</v>
      </c>
      <c r="AZ254" s="36">
        <f t="shared" si="595"/>
        <v>2.8215449866184166</v>
      </c>
      <c r="BA254" s="36">
        <f t="shared" si="596"/>
        <v>1.9607312998620525</v>
      </c>
      <c r="BB254" s="36">
        <f t="shared" si="597"/>
        <v>-0.11004139128906072</v>
      </c>
      <c r="BC254" s="36">
        <f t="shared" si="598"/>
        <v>0.36521311985416072</v>
      </c>
      <c r="BD254" s="36">
        <f t="shared" si="599"/>
        <v>-0.8090912505922816</v>
      </c>
      <c r="BE254" s="36">
        <f t="shared" si="506"/>
        <v>-0.10144488965885003</v>
      </c>
      <c r="BF254" s="36">
        <f t="shared" si="507"/>
        <v>-0.68314086855256884</v>
      </c>
      <c r="BG254" s="36"/>
      <c r="BH254" s="41">
        <f t="shared" si="508"/>
        <v>6.0101412852548476E-2</v>
      </c>
      <c r="BI254" s="41">
        <f t="shared" si="509"/>
        <v>6.0101412852548476E-2</v>
      </c>
      <c r="BJ254" s="41">
        <f>IF(COUNT(BI$76:BI253)&lt;60,"",MEDIAN(BI$76:BI253))</f>
        <v>0.37173450534454311</v>
      </c>
      <c r="BK254" s="41">
        <f t="shared" si="510"/>
        <v>0</v>
      </c>
      <c r="BL254" s="41">
        <f t="shared" si="511"/>
        <v>0</v>
      </c>
      <c r="BM254" s="41">
        <f t="shared" si="539"/>
        <v>0</v>
      </c>
      <c r="BN254" s="41">
        <f t="shared" si="484"/>
        <v>1</v>
      </c>
      <c r="BO254" s="32">
        <f>+_xlfn.XLOOKUP(B254,Indice!B:B,Indice!AI:AI,"NOOOOOO",-1)</f>
        <v>0.47863278491989736</v>
      </c>
      <c r="BP254" s="32">
        <f t="shared" si="512"/>
        <v>-0.73682160414088327</v>
      </c>
      <c r="BQ254" s="57">
        <f t="shared" si="516"/>
        <v>0.13461705804058299</v>
      </c>
      <c r="BR254" s="56">
        <f t="shared" si="485"/>
        <v>-0.13461705804058299</v>
      </c>
      <c r="BS254" s="59">
        <f t="shared" si="488"/>
        <v>0.13461705804058299</v>
      </c>
      <c r="BT254" s="32">
        <f t="shared" si="489"/>
        <v>247.48818549541326</v>
      </c>
      <c r="BU254" s="32">
        <f t="shared" si="490"/>
        <v>74.463832077092391</v>
      </c>
      <c r="BW254" s="62"/>
      <c r="BX254" s="59"/>
    </row>
    <row r="255" spans="1:76">
      <c r="A255" s="32">
        <f t="shared" si="473"/>
        <v>2024</v>
      </c>
      <c r="B255" s="42">
        <v>45657</v>
      </c>
      <c r="C255" s="38">
        <v>7049</v>
      </c>
      <c r="D255" s="35">
        <f t="shared" si="522"/>
        <v>32.874646559849197</v>
      </c>
      <c r="E255" s="38">
        <v>5367</v>
      </c>
      <c r="F255" s="35">
        <v>709.2</v>
      </c>
      <c r="G255" s="39">
        <f t="shared" si="517"/>
        <v>0.19807952622673436</v>
      </c>
      <c r="H255" s="32">
        <v>6.7</v>
      </c>
      <c r="I255" s="32">
        <v>3.1</v>
      </c>
      <c r="J255" s="52">
        <v>137.80000000000001</v>
      </c>
      <c r="K255" s="32">
        <v>757.923</v>
      </c>
      <c r="L255" s="32">
        <f t="shared" si="495"/>
        <v>11.934492470237611</v>
      </c>
      <c r="M255" s="32">
        <v>79.149000000000001</v>
      </c>
      <c r="N255" s="32">
        <f t="shared" ref="N255" si="635">(M255/M243-1)*100</f>
        <v>-46.449303798324785</v>
      </c>
      <c r="O255" s="32">
        <v>415601</v>
      </c>
      <c r="P255" s="32">
        <f t="shared" ref="P255" si="636">(O255/O243-1)*100</f>
        <v>-3.5873940125039194</v>
      </c>
      <c r="Q255" s="32">
        <f>+'crack spread y Brent_WTI'!D459*100</f>
        <v>-28.168239326365672</v>
      </c>
      <c r="R255" s="32">
        <v>2.7</v>
      </c>
      <c r="S255" s="32">
        <f t="shared" si="515"/>
        <v>0.6333333333333343</v>
      </c>
      <c r="T255" s="32">
        <v>3.633</v>
      </c>
      <c r="U255" s="32">
        <f t="shared" si="557"/>
        <v>44.510739856801919</v>
      </c>
      <c r="V255" s="32">
        <v>74.64</v>
      </c>
      <c r="W255" s="32">
        <f t="shared" si="557"/>
        <v>-3.1152647975077996</v>
      </c>
      <c r="X255" s="43">
        <v>25.9</v>
      </c>
      <c r="Z255" s="36">
        <f t="shared" si="576"/>
        <v>30.857086392583039</v>
      </c>
      <c r="AA255" s="36">
        <f t="shared" si="577"/>
        <v>2.1333333333333329</v>
      </c>
      <c r="AB255" s="36">
        <f t="shared" si="578"/>
        <v>1.3333333333333326</v>
      </c>
      <c r="AC255" s="36">
        <f t="shared" si="624"/>
        <v>108.33416666666668</v>
      </c>
      <c r="AD255" s="36">
        <f t="shared" si="579"/>
        <v>12.397449143232146</v>
      </c>
      <c r="AE255" s="35">
        <f>+AVERAGE(N253:N255)*AVERAGE($G$15:G255)</f>
        <v>-4.3836135537352661</v>
      </c>
      <c r="AF255" s="35">
        <f t="shared" si="580"/>
        <v>2.8588899806013828</v>
      </c>
      <c r="AG255" s="35">
        <f t="shared" si="581"/>
        <v>-27.606106177584678</v>
      </c>
      <c r="AH255" s="35">
        <f t="shared" si="584"/>
        <v>13.417477617770965</v>
      </c>
      <c r="AI255" s="35">
        <f t="shared" si="585"/>
        <v>-10.452621888537232</v>
      </c>
      <c r="AJ255" s="35"/>
      <c r="AL255" s="55">
        <f>(Z255- AVERAGE(Z$41:Z255))/_xlfn.STDEV.S(Z$41:Z255)</f>
        <v>1.436815026708389</v>
      </c>
      <c r="AM255" s="55">
        <f>(AA255- AVERAGE(AA$41:AA255))/_xlfn.STDEV.S(AA$41:AA255)</f>
        <v>0.51455500308655011</v>
      </c>
      <c r="AN255" s="55">
        <f>(AB255- AVERAGE(AB$41:AB255))/_xlfn.STDEV.S(AB$41:AB255)</f>
        <v>0.2570828658235324</v>
      </c>
      <c r="AO255" s="55">
        <f>(AC255- AVERAGE(AC$41:AC255))/_xlfn.STDEV.S(AC$41:AC255)</f>
        <v>1.9998919690211088</v>
      </c>
      <c r="AP255" s="55">
        <f>(AD255- AVERAGE(AD$41:AD255))/_xlfn.STDEV.S(AD$41:AD255)</f>
        <v>1.782167741049913</v>
      </c>
      <c r="AQ255" s="55">
        <f>(AE255- AVERAGE(AE$41:AE255))/_xlfn.STDEV.S(AE$41:AE255)</f>
        <v>-0.96871312404281196</v>
      </c>
      <c r="AR255" s="36">
        <f>(AF255- AVERAGE(AF$41:AF255))/_xlfn.STDEV.S(AF$41:AF255)</f>
        <v>0.50176053306750479</v>
      </c>
      <c r="AS255" s="36">
        <f>(AG255- AVERAGE(AG$41:AG255))/_xlfn.STDEV.S(AG$41:AG255)</f>
        <v>-0.80836036393629385</v>
      </c>
      <c r="AT255" s="36">
        <f>(AH255- AVERAGE(AH$41:AH255))/_xlfn.STDEV.S(AH$41:AH255)</f>
        <v>0.26890224584824135</v>
      </c>
      <c r="AU255" s="36">
        <f>(AI255- AVERAGE(AI$41:AI255))/_xlfn.STDEV.S(AI$41:AI255)</f>
        <v>-0.49201768494958037</v>
      </c>
      <c r="AV255" s="36"/>
      <c r="AW255" s="36">
        <f t="shared" si="592"/>
        <v>1.436815026708389</v>
      </c>
      <c r="AX255" s="36">
        <f t="shared" si="593"/>
        <v>0.51455500308655011</v>
      </c>
      <c r="AY255" s="36">
        <f t="shared" si="594"/>
        <v>0.2570828658235324</v>
      </c>
      <c r="AZ255" s="36">
        <f t="shared" si="595"/>
        <v>1.9998919690211088</v>
      </c>
      <c r="BA255" s="36">
        <f t="shared" si="596"/>
        <v>1.782167741049913</v>
      </c>
      <c r="BB255" s="36">
        <f t="shared" si="597"/>
        <v>-0.96871312404281196</v>
      </c>
      <c r="BC255" s="36">
        <f t="shared" si="598"/>
        <v>0.50176053306750479</v>
      </c>
      <c r="BD255" s="36">
        <f t="shared" si="599"/>
        <v>-0.80836036393629385</v>
      </c>
      <c r="BE255" s="36">
        <f t="shared" si="506"/>
        <v>0.26890224584824135</v>
      </c>
      <c r="BF255" s="36">
        <f t="shared" si="507"/>
        <v>-0.49201768494958037</v>
      </c>
      <c r="BG255" s="36"/>
      <c r="BH255" s="41">
        <f t="shared" si="508"/>
        <v>0.38533138945787304</v>
      </c>
      <c r="BI255" s="41">
        <f t="shared" si="509"/>
        <v>0.38533138945787304</v>
      </c>
      <c r="BJ255" s="41">
        <f>IF(COUNT(BI$76:BI254)&lt;60,"",MEDIAN(BI$76:BI254))</f>
        <v>0.36952130131109528</v>
      </c>
      <c r="BK255" s="41">
        <f t="shared" si="510"/>
        <v>0.38533138945787304</v>
      </c>
      <c r="BL255" s="41">
        <f t="shared" si="511"/>
        <v>0.38533138945787304</v>
      </c>
      <c r="BM255" s="41">
        <f t="shared" si="539"/>
        <v>3.2110949121489422E-2</v>
      </c>
      <c r="BN255" s="41">
        <f t="shared" si="484"/>
        <v>1</v>
      </c>
      <c r="BO255" s="32">
        <f>+_xlfn.XLOOKUP(B255,Indice!B:B,Indice!AI:AI,"NOOOOOO",-1)</f>
        <v>0.46215689116607628</v>
      </c>
      <c r="BP255" s="32">
        <f t="shared" si="512"/>
        <v>-0.77185085427989886</v>
      </c>
      <c r="BQ255" s="57">
        <f t="shared" si="516"/>
        <v>-3.5029250139015589E-2</v>
      </c>
      <c r="BR255" s="56">
        <f t="shared" si="485"/>
        <v>-3.5029250139015589E-2</v>
      </c>
      <c r="BS255" s="59">
        <f t="shared" si="488"/>
        <v>-3.5029250139015589E-2</v>
      </c>
      <c r="BT255" s="32">
        <f t="shared" si="489"/>
        <v>238.81885993924334</v>
      </c>
      <c r="BU255" s="32">
        <f t="shared" si="490"/>
        <v>71.855419876954272</v>
      </c>
      <c r="BW255" s="62"/>
      <c r="BX255" s="59"/>
    </row>
    <row r="256" spans="1:76">
      <c r="A256" s="32">
        <f t="shared" si="473"/>
        <v>2025</v>
      </c>
      <c r="B256" s="42">
        <v>45688</v>
      </c>
      <c r="C256" s="38">
        <v>5915</v>
      </c>
      <c r="D256" s="35">
        <f t="shared" si="522"/>
        <v>9.2941611234294221</v>
      </c>
      <c r="E256" s="38">
        <v>5753</v>
      </c>
      <c r="F256" s="35">
        <v>709.2</v>
      </c>
      <c r="G256" s="39">
        <f t="shared" si="517"/>
        <v>0.20040891144952058</v>
      </c>
      <c r="H256" s="32">
        <v>6.6</v>
      </c>
      <c r="I256" s="32">
        <v>2.8</v>
      </c>
      <c r="J256" s="52">
        <v>90.6</v>
      </c>
      <c r="K256" s="32">
        <v>747.61199999999997</v>
      </c>
      <c r="L256" s="32">
        <f t="shared" si="495"/>
        <v>11.648536764574114</v>
      </c>
      <c r="M256" s="32">
        <v>80.89</v>
      </c>
      <c r="N256" s="32">
        <f t="shared" ref="N256" si="637">(M256/M244-1)*100</f>
        <v>-33.762958353122286</v>
      </c>
      <c r="O256" s="32">
        <v>423790</v>
      </c>
      <c r="P256" s="32">
        <f t="shared" ref="P256" si="638">(O256/O244-1)*100</f>
        <v>0.44511651718841527</v>
      </c>
      <c r="Q256" s="32">
        <f>+'crack spread y Brent_WTI'!D460*100</f>
        <v>-26.896820752876938</v>
      </c>
      <c r="R256" s="32">
        <v>2.7</v>
      </c>
      <c r="S256" s="32">
        <f t="shared" si="515"/>
        <v>0.69666666666666754</v>
      </c>
      <c r="T256" s="32">
        <v>3.044</v>
      </c>
      <c r="U256" s="32">
        <f t="shared" si="557"/>
        <v>44.952380952380942</v>
      </c>
      <c r="V256" s="32">
        <v>76.760000000000005</v>
      </c>
      <c r="W256" s="32">
        <f t="shared" si="557"/>
        <v>-6.0580100354913569</v>
      </c>
      <c r="X256" s="43">
        <v>21.9</v>
      </c>
      <c r="Z256" s="36">
        <f t="shared" si="576"/>
        <v>24.025729853433759</v>
      </c>
      <c r="AA256" s="36">
        <f t="shared" si="577"/>
        <v>4.1366666666666658</v>
      </c>
      <c r="AB256" s="36">
        <f t="shared" si="578"/>
        <v>1.669999999999999</v>
      </c>
      <c r="AC256" s="36">
        <f t="shared" si="624"/>
        <v>63.236500000000035</v>
      </c>
      <c r="AD256" s="36">
        <f t="shared" si="579"/>
        <v>12.103758616895078</v>
      </c>
      <c r="AE256" s="35">
        <f>+AVERAGE(N254:N256)*AVERAGE($G$15:G256)</f>
        <v>-7.0114344221148386</v>
      </c>
      <c r="AF256" s="35">
        <f t="shared" si="580"/>
        <v>2.996214260465258</v>
      </c>
      <c r="AG256" s="35">
        <f t="shared" si="581"/>
        <v>-29.24668883514239</v>
      </c>
      <c r="AH256" s="35">
        <f t="shared" si="584"/>
        <v>36.494844695138035</v>
      </c>
      <c r="AI256" s="35">
        <f t="shared" si="585"/>
        <v>-7.0377977158731539</v>
      </c>
      <c r="AJ256" s="35"/>
      <c r="AL256" s="55">
        <f>(Z256- AVERAGE(Z$41:Z256))/_xlfn.STDEV.S(Z$41:Z256)</f>
        <v>1.0832690222528465</v>
      </c>
      <c r="AM256" s="55">
        <f>(AA256- AVERAGE(AA$41:AA256))/_xlfn.STDEV.S(AA$41:AA256)</f>
        <v>0.83816467373598857</v>
      </c>
      <c r="AN256" s="55">
        <f>(AB256- AVERAGE(AB$41:AB256))/_xlfn.STDEV.S(AB$41:AB256)</f>
        <v>0.31153638285754726</v>
      </c>
      <c r="AO256" s="55">
        <f>(AC256- AVERAGE(AC$41:AC256))/_xlfn.STDEV.S(AC$41:AC256)</f>
        <v>0.99527162566894045</v>
      </c>
      <c r="AP256" s="55">
        <f>(AD256- AVERAGE(AD$41:AD256))/_xlfn.STDEV.S(AD$41:AD256)</f>
        <v>1.7219750447208328</v>
      </c>
      <c r="AQ256" s="55">
        <f>(AE256- AVERAGE(AE$41:AE256))/_xlfn.STDEV.S(AE$41:AE256)</f>
        <v>-1.6430213557314399</v>
      </c>
      <c r="AR256" s="36">
        <f>(AF256- AVERAGE(AF$41:AF256))/_xlfn.STDEV.S(AF$41:AF256)</f>
        <v>0.51356304159973576</v>
      </c>
      <c r="AS256" s="36">
        <f>(AG256- AVERAGE(AG$41:AG256))/_xlfn.STDEV.S(AG$41:AG256)</f>
        <v>-0.83479122713733545</v>
      </c>
      <c r="AT256" s="36">
        <f>(AH256- AVERAGE(AH$41:AH256))/_xlfn.STDEV.S(AH$41:AH256)</f>
        <v>0.84124645809514242</v>
      </c>
      <c r="AU256" s="36">
        <f>(AI256- AVERAGE(AI$41:AI256))/_xlfn.STDEV.S(AI$41:AI256)</f>
        <v>-0.40073898909004124</v>
      </c>
      <c r="AV256" s="36"/>
      <c r="AW256" s="36">
        <f t="shared" si="592"/>
        <v>1.0832690222528465</v>
      </c>
      <c r="AX256" s="36">
        <f t="shared" si="593"/>
        <v>0.83816467373598857</v>
      </c>
      <c r="AY256" s="36">
        <f t="shared" si="594"/>
        <v>0.31153638285754726</v>
      </c>
      <c r="AZ256" s="36">
        <f t="shared" si="595"/>
        <v>0.99527162566894045</v>
      </c>
      <c r="BA256" s="36">
        <f t="shared" si="596"/>
        <v>1.7219750447208328</v>
      </c>
      <c r="BB256" s="36">
        <f t="shared" si="597"/>
        <v>-1.6430213557314399</v>
      </c>
      <c r="BC256" s="36">
        <f t="shared" si="598"/>
        <v>0.51356304159973576</v>
      </c>
      <c r="BD256" s="36">
        <f t="shared" si="599"/>
        <v>-0.83479122713733545</v>
      </c>
      <c r="BE256" s="36">
        <f t="shared" si="506"/>
        <v>0.84124645809514242</v>
      </c>
      <c r="BF256" s="36">
        <f t="shared" si="507"/>
        <v>-0.40073898909004124</v>
      </c>
      <c r="BG256" s="36"/>
      <c r="BH256" s="41">
        <f t="shared" si="508"/>
        <v>0.67586385766786217</v>
      </c>
      <c r="BI256" s="41">
        <f t="shared" si="509"/>
        <v>0.67586385766786217</v>
      </c>
      <c r="BJ256" s="41">
        <f>IF(COUNT(BI$76:BI255)&lt;60,"",MEDIAN(BI$76:BI255))</f>
        <v>0.37173450534454311</v>
      </c>
      <c r="BK256" s="41">
        <f t="shared" si="510"/>
        <v>0.67586385766786217</v>
      </c>
      <c r="BL256" s="41">
        <f t="shared" si="511"/>
        <v>0.67586385766786217</v>
      </c>
      <c r="BM256" s="41">
        <f t="shared" si="539"/>
        <v>8.843293726047792E-2</v>
      </c>
      <c r="BN256" s="41">
        <f t="shared" si="484"/>
        <v>1</v>
      </c>
      <c r="BO256" s="32">
        <f>+_xlfn.XLOOKUP(B256,Indice!B:B,Indice!AI:AI,"NOOOOOO",-1)</f>
        <v>0.44193310668815944</v>
      </c>
      <c r="BP256" s="32">
        <f t="shared" si="512"/>
        <v>-0.81659675069232651</v>
      </c>
      <c r="BQ256" s="57">
        <f t="shared" si="516"/>
        <v>-4.4745896412427655E-2</v>
      </c>
      <c r="BR256" s="56">
        <f t="shared" si="485"/>
        <v>-4.4745896412427655E-2</v>
      </c>
      <c r="BS256" s="59">
        <f t="shared" si="488"/>
        <v>-4.4745896412427655E-2</v>
      </c>
      <c r="BT256" s="32">
        <f t="shared" si="489"/>
        <v>228.13269597106788</v>
      </c>
      <c r="BU256" s="32">
        <f t="shared" si="490"/>
        <v>68.640184702468588</v>
      </c>
      <c r="BW256" s="62"/>
      <c r="BX256" s="59"/>
    </row>
    <row r="257" spans="1:76">
      <c r="A257" s="32">
        <f t="shared" si="473"/>
        <v>2025</v>
      </c>
      <c r="B257" s="42">
        <v>45716</v>
      </c>
      <c r="C257" s="38">
        <v>6140</v>
      </c>
      <c r="D257" s="35">
        <f t="shared" si="522"/>
        <v>10.630630630630634</v>
      </c>
      <c r="E257" s="38">
        <v>5864</v>
      </c>
      <c r="F257" s="35">
        <v>709.2</v>
      </c>
      <c r="G257" s="39">
        <f t="shared" si="517"/>
        <v>0.20370276367738296</v>
      </c>
      <c r="H257" s="32">
        <v>5.9</v>
      </c>
      <c r="I257" s="32">
        <v>2.9</v>
      </c>
      <c r="J257" s="52">
        <v>59.4</v>
      </c>
      <c r="K257" s="32">
        <v>745.84900000000005</v>
      </c>
      <c r="L257" s="32">
        <f t="shared" si="495"/>
        <v>11.24453546003561</v>
      </c>
      <c r="M257" s="32">
        <v>80.388999999999996</v>
      </c>
      <c r="N257" s="32">
        <f t="shared" ref="N257" si="639">(M257/M245-1)*100</f>
        <v>-27.305692453768593</v>
      </c>
      <c r="O257" s="32">
        <v>433775</v>
      </c>
      <c r="P257" s="32">
        <f t="shared" ref="P257" si="640">(O257/O245-1)*100</f>
        <v>-2.993986532875037</v>
      </c>
      <c r="Q257" s="32">
        <f>+'crack spread y Brent_WTI'!D461*100</f>
        <v>-19.48904404903633</v>
      </c>
      <c r="R257" s="32">
        <v>2.7</v>
      </c>
      <c r="S257" s="32">
        <f t="shared" si="515"/>
        <v>0.76000000000000112</v>
      </c>
      <c r="T257" s="32">
        <v>3.8340000000000001</v>
      </c>
      <c r="U257" s="32">
        <f t="shared" si="557"/>
        <v>106.1290322580645</v>
      </c>
      <c r="V257" s="32">
        <v>73.180000000000007</v>
      </c>
      <c r="W257" s="32">
        <f t="shared" si="557"/>
        <v>-12.485051423104521</v>
      </c>
      <c r="X257" s="43">
        <v>22.2</v>
      </c>
      <c r="Z257" s="36">
        <f t="shared" si="576"/>
        <v>16.83981277130308</v>
      </c>
      <c r="AA257" s="36">
        <f t="shared" si="577"/>
        <v>5.6400000000000006</v>
      </c>
      <c r="AB257" s="36">
        <f t="shared" si="578"/>
        <v>2.1733333333333325</v>
      </c>
      <c r="AC257" s="36">
        <f t="shared" si="624"/>
        <v>14.5981666666667</v>
      </c>
      <c r="AD257" s="36">
        <f t="shared" si="579"/>
        <v>11.60918823161578</v>
      </c>
      <c r="AE257" s="35">
        <f>+AVERAGE(N255:N257)*AVERAGE($G$15:G257)</f>
        <v>-9.4441396028376943</v>
      </c>
      <c r="AF257" s="35">
        <f t="shared" si="580"/>
        <v>2.0454213427301804</v>
      </c>
      <c r="AG257" s="35">
        <f t="shared" si="581"/>
        <v>-24.851368042759646</v>
      </c>
      <c r="AH257" s="35">
        <f t="shared" si="584"/>
        <v>65.197384355749122</v>
      </c>
      <c r="AI257" s="35">
        <f t="shared" si="585"/>
        <v>-7.2194420853678922</v>
      </c>
      <c r="AJ257" s="35"/>
      <c r="AL257" s="55">
        <f>(Z257- AVERAGE(Z$41:Z257))/_xlfn.STDEV.S(Z$41:Z257)</f>
        <v>0.71480736217045737</v>
      </c>
      <c r="AM257" s="55">
        <f>(AA257- AVERAGE(AA$41:AA257))/_xlfn.STDEV.S(AA$41:AA257)</f>
        <v>1.0782512584191624</v>
      </c>
      <c r="AN257" s="55">
        <f>(AB257- AVERAGE(AB$41:AB257))/_xlfn.STDEV.S(AB$41:AB257)</f>
        <v>0.3932569433479669</v>
      </c>
      <c r="AO257" s="55">
        <f>(AC257- AVERAGE(AC$41:AC257))/_xlfn.STDEV.S(AC$41:AC257)</f>
        <v>-8.3061769586707912E-2</v>
      </c>
      <c r="AP257" s="55">
        <f>(AD257- AVERAGE(AD$41:AD257))/_xlfn.STDEV.S(AD$41:AD257)</f>
        <v>1.6339829564971768</v>
      </c>
      <c r="AQ257" s="55">
        <f>(AE257- AVERAGE(AE$41:AE257))/_xlfn.STDEV.S(AE$41:AE257)</f>
        <v>-2.2458839358081453</v>
      </c>
      <c r="AR257" s="36">
        <f>(AF257- AVERAGE(AF$41:AF257))/_xlfn.STDEV.S(AF$41:AF257)</f>
        <v>0.42012872451167577</v>
      </c>
      <c r="AS257" s="36">
        <f>(AG257- AVERAGE(AG$41:AG257))/_xlfn.STDEV.S(AG$41:AG257)</f>
        <v>-0.7523680992595656</v>
      </c>
      <c r="AT257" s="36">
        <f>(AH257- AVERAGE(AH$41:AH257))/_xlfn.STDEV.S(AH$41:AH257)</f>
        <v>1.545508056223488</v>
      </c>
      <c r="AU257" s="36">
        <f>(AI257- AVERAGE(AI$41:AI257))/_xlfn.STDEV.S(AI$41:AI257)</f>
        <v>-0.40446131445922179</v>
      </c>
      <c r="AV257" s="36"/>
      <c r="AW257" s="36">
        <f t="shared" si="592"/>
        <v>0.71480736217045737</v>
      </c>
      <c r="AX257" s="36">
        <f t="shared" si="593"/>
        <v>1.0782512584191624</v>
      </c>
      <c r="AY257" s="36">
        <f t="shared" si="594"/>
        <v>0.3932569433479669</v>
      </c>
      <c r="AZ257" s="36">
        <f t="shared" si="595"/>
        <v>-8.3061769586707912E-2</v>
      </c>
      <c r="BA257" s="36">
        <f t="shared" si="596"/>
        <v>1.6339829564971768</v>
      </c>
      <c r="BB257" s="36">
        <f t="shared" si="597"/>
        <v>-2.2458839358081453</v>
      </c>
      <c r="BC257" s="36">
        <f t="shared" si="598"/>
        <v>0.42012872451167577</v>
      </c>
      <c r="BD257" s="36">
        <f t="shared" si="599"/>
        <v>-0.7523680992595656</v>
      </c>
      <c r="BE257" s="36">
        <f t="shared" si="506"/>
        <v>1.545508056223488</v>
      </c>
      <c r="BF257" s="36">
        <f t="shared" si="507"/>
        <v>-0.40446131445922179</v>
      </c>
      <c r="BG257" s="36"/>
      <c r="BH257" s="41">
        <f t="shared" si="508"/>
        <v>0.40669283392982136</v>
      </c>
      <c r="BI257" s="41">
        <f t="shared" si="509"/>
        <v>0.40669283392982136</v>
      </c>
      <c r="BJ257" s="41">
        <f>IF(COUNT(BI$76:BI256)&lt;60,"",MEDIAN(BI$76:BI256))</f>
        <v>0.37394770937799093</v>
      </c>
      <c r="BK257" s="41">
        <f t="shared" si="510"/>
        <v>0.40669283392982136</v>
      </c>
      <c r="BL257" s="41">
        <f t="shared" si="511"/>
        <v>0.40669283392982136</v>
      </c>
      <c r="BM257" s="41">
        <f t="shared" si="539"/>
        <v>0.12232400675462969</v>
      </c>
      <c r="BN257" s="41">
        <f t="shared" si="484"/>
        <v>1</v>
      </c>
      <c r="BO257" s="32">
        <f>+_xlfn.XLOOKUP(B257,Indice!B:B,Indice!AI:AI,"NOOOOOO",-1)</f>
        <v>0.45633834361090853</v>
      </c>
      <c r="BP257" s="32">
        <f t="shared" si="512"/>
        <v>-0.78452076299714391</v>
      </c>
      <c r="BQ257" s="57">
        <f t="shared" si="516"/>
        <v>3.2075987695182606E-2</v>
      </c>
      <c r="BR257" s="56">
        <f t="shared" si="485"/>
        <v>3.2075987695182606E-2</v>
      </c>
      <c r="BS257" s="59">
        <f t="shared" si="488"/>
        <v>3.2075987695182606E-2</v>
      </c>
      <c r="BT257" s="32">
        <f t="shared" si="489"/>
        <v>235.45027751990469</v>
      </c>
      <c r="BU257" s="32">
        <f t="shared" si="490"/>
        <v>70.841886422380028</v>
      </c>
      <c r="BW257" s="62"/>
      <c r="BX257" s="59"/>
    </row>
    <row r="258" spans="1:76">
      <c r="A258" s="32">
        <f t="shared" si="473"/>
        <v>2025</v>
      </c>
      <c r="B258" s="42">
        <v>45747</v>
      </c>
      <c r="C258" s="38">
        <v>6642</v>
      </c>
      <c r="D258" s="35">
        <f t="shared" si="522"/>
        <v>2.310536044362288</v>
      </c>
      <c r="E258" s="38">
        <v>6019</v>
      </c>
      <c r="F258" s="35">
        <v>691.69</v>
      </c>
      <c r="G258" s="39">
        <f t="shared" si="517"/>
        <v>0.21151527418352151</v>
      </c>
      <c r="H258" s="32">
        <v>5.8</v>
      </c>
      <c r="I258" s="32">
        <v>2</v>
      </c>
      <c r="J258" s="52">
        <v>43.5</v>
      </c>
      <c r="K258" s="32">
        <v>748.53899999999999</v>
      </c>
      <c r="L258" s="32">
        <f t="shared" si="495"/>
        <v>10.451225450413881</v>
      </c>
      <c r="M258" s="32">
        <v>79.632000000000005</v>
      </c>
      <c r="N258" s="32">
        <f t="shared" ref="N258" si="641">(M258/M246-1)*100</f>
        <v>-21.851263027733602</v>
      </c>
      <c r="O258" s="32">
        <v>439792</v>
      </c>
      <c r="P258" s="32">
        <f t="shared" ref="P258" si="642">(O258/O246-1)*100</f>
        <v>-2.5752242383428214</v>
      </c>
      <c r="Q258" s="32">
        <f>+'crack spread y Brent_WTI'!D462*100</f>
        <v>-17.217830109335587</v>
      </c>
      <c r="R258" s="32">
        <v>6.1</v>
      </c>
      <c r="S258" s="32">
        <f t="shared" si="515"/>
        <v>0.94500000000000106</v>
      </c>
      <c r="T258" s="32">
        <v>4.1189999999999998</v>
      </c>
      <c r="U258" s="32">
        <f t="shared" si="557"/>
        <v>133.63584798638684</v>
      </c>
      <c r="V258" s="32">
        <v>74.739999999999995</v>
      </c>
      <c r="W258" s="32">
        <f t="shared" si="557"/>
        <v>-14.56332876085964</v>
      </c>
      <c r="X258" s="43">
        <v>24.5</v>
      </c>
      <c r="Z258" s="36">
        <f t="shared" si="576"/>
        <v>6.4667759328074466</v>
      </c>
      <c r="AA258" s="36">
        <f t="shared" si="577"/>
        <v>5.1549999999999994</v>
      </c>
      <c r="AB258" s="36">
        <f t="shared" si="578"/>
        <v>1.6216666666666653</v>
      </c>
      <c r="AC258" s="36">
        <f t="shared" si="624"/>
        <v>-16.585166666666638</v>
      </c>
      <c r="AD258" s="36">
        <f t="shared" si="579"/>
        <v>11.114765891674535</v>
      </c>
      <c r="AE258" s="35">
        <f>+AVERAGE(N256:N258)*AVERAGE($G$15:G258)</f>
        <v>-7.2776117735260941</v>
      </c>
      <c r="AF258" s="35">
        <f t="shared" si="580"/>
        <v>1.7080314180098144</v>
      </c>
      <c r="AG258" s="35">
        <f t="shared" si="581"/>
        <v>-21.201231637082952</v>
      </c>
      <c r="AH258" s="35">
        <f t="shared" si="584"/>
        <v>94.905753732277432</v>
      </c>
      <c r="AI258" s="35">
        <f t="shared" si="585"/>
        <v>-11.035463406485173</v>
      </c>
      <c r="AJ258" s="35"/>
      <c r="AL258" s="55">
        <f>(Z258- AVERAGE(Z$41:Z258))/_xlfn.STDEV.S(Z$41:Z258)</f>
        <v>0.18549290060053639</v>
      </c>
      <c r="AM258" s="55">
        <f>(AA258- AVERAGE(AA$41:AA258))/_xlfn.STDEV.S(AA$41:AA258)</f>
        <v>0.99451102179551387</v>
      </c>
      <c r="AN258" s="55">
        <f>(AB258- AVERAGE(AB$41:AB258))/_xlfn.STDEV.S(AB$41:AB258)</f>
        <v>0.30160900726921325</v>
      </c>
      <c r="AO258" s="55">
        <f>(AC258- AVERAGE(AC$41:AC258))/_xlfn.STDEV.S(AC$41:AC258)</f>
        <v>-0.77328208361502071</v>
      </c>
      <c r="AP258" s="55">
        <f>(AD258- AVERAGE(AD$41:AD258))/_xlfn.STDEV.S(AD$41:AD258)</f>
        <v>1.5481009553008942</v>
      </c>
      <c r="AQ258" s="55">
        <f>(AE258- AVERAGE(AE$41:AE258))/_xlfn.STDEV.S(AE$41:AE258)</f>
        <v>-1.6710570447382134</v>
      </c>
      <c r="AR258" s="36">
        <f>(AF258- AVERAGE(AF$41:AF258))/_xlfn.STDEV.S(AF$41:AF258)</f>
        <v>0.38629656789227285</v>
      </c>
      <c r="AS258" s="36">
        <f>(AG258- AVERAGE(AG$41:AG258))/_xlfn.STDEV.S(AG$41:AG258)</f>
        <v>-0.68380708705874682</v>
      </c>
      <c r="AT258" s="36">
        <f>(AH258- AVERAGE(AH$41:AH258))/_xlfn.STDEV.S(AH$41:AH258)</f>
        <v>2.2525405834138184</v>
      </c>
      <c r="AU258" s="36">
        <f>(AI258- AVERAGE(AI$41:AI258))/_xlfn.STDEV.S(AI$41:AI258)</f>
        <v>-0.50420088461549351</v>
      </c>
      <c r="AV258" s="36"/>
      <c r="AW258" s="36">
        <f t="shared" si="592"/>
        <v>0.18549290060053639</v>
      </c>
      <c r="AX258" s="36">
        <f t="shared" si="593"/>
        <v>0.99451102179551387</v>
      </c>
      <c r="AY258" s="36">
        <f t="shared" si="594"/>
        <v>0.30160900726921325</v>
      </c>
      <c r="AZ258" s="36">
        <f t="shared" si="595"/>
        <v>-0.77328208361502071</v>
      </c>
      <c r="BA258" s="36">
        <f t="shared" si="596"/>
        <v>1.5481009553008942</v>
      </c>
      <c r="BB258" s="36">
        <f t="shared" si="597"/>
        <v>-1.6710570447382134</v>
      </c>
      <c r="BC258" s="36">
        <f t="shared" si="598"/>
        <v>0.38629656789227285</v>
      </c>
      <c r="BD258" s="36">
        <f t="shared" si="599"/>
        <v>-0.68380708705874682</v>
      </c>
      <c r="BE258" s="36">
        <f t="shared" si="506"/>
        <v>2.2525405834138184</v>
      </c>
      <c r="BF258" s="36">
        <f t="shared" si="507"/>
        <v>-0.50420088461549351</v>
      </c>
      <c r="BG258" s="36"/>
      <c r="BH258" s="41">
        <f t="shared" si="508"/>
        <v>0.2435509539348748</v>
      </c>
      <c r="BI258" s="41">
        <f t="shared" si="509"/>
        <v>0.2435509539348748</v>
      </c>
      <c r="BJ258" s="41">
        <f>IF(COUNT(BI$76:BI257)&lt;60,"",MEDIAN(BI$76:BI257))</f>
        <v>0.3782602430037274</v>
      </c>
      <c r="BK258" s="41">
        <f t="shared" si="510"/>
        <v>0</v>
      </c>
      <c r="BL258" s="41">
        <f t="shared" si="511"/>
        <v>0</v>
      </c>
      <c r="BM258" s="41">
        <f t="shared" si="539"/>
        <v>0.12232400675462969</v>
      </c>
      <c r="BN258" s="41">
        <f t="shared" si="484"/>
        <v>1</v>
      </c>
      <c r="BO258" s="32">
        <f>+_xlfn.XLOOKUP(B258,Indice!B:B,Indice!AI:AI,"NOOOOOO",-1)</f>
        <v>0.47452584509077089</v>
      </c>
      <c r="BP258" s="32">
        <f t="shared" si="512"/>
        <v>-0.74543919436328077</v>
      </c>
      <c r="BQ258" s="57">
        <f t="shared" si="516"/>
        <v>3.908156863386314E-2</v>
      </c>
      <c r="BR258" s="56">
        <f t="shared" si="485"/>
        <v>3.908156863386314E-2</v>
      </c>
      <c r="BS258" s="59">
        <f t="shared" si="488"/>
        <v>3.908156863386314E-2</v>
      </c>
      <c r="BT258" s="32">
        <f t="shared" si="489"/>
        <v>244.65204370066095</v>
      </c>
      <c r="BU258" s="32">
        <f t="shared" si="490"/>
        <v>73.610498468748602</v>
      </c>
      <c r="BW258" s="62"/>
      <c r="BX258" s="59"/>
    </row>
    <row r="259" spans="1:76">
      <c r="A259" s="32">
        <f t="shared" si="473"/>
        <v>2025</v>
      </c>
      <c r="B259" s="42">
        <v>45777</v>
      </c>
      <c r="C259" s="38">
        <v>6674</v>
      </c>
      <c r="D259" s="35">
        <f t="shared" si="522"/>
        <v>2.5034556903701377</v>
      </c>
      <c r="E259" s="38">
        <v>6460</v>
      </c>
      <c r="F259" s="35">
        <v>691.69</v>
      </c>
      <c r="G259" s="39">
        <f t="shared" si="517"/>
        <v>0.21428819268747559</v>
      </c>
      <c r="H259" s="32">
        <v>7.9</v>
      </c>
      <c r="I259" s="32">
        <v>2.4</v>
      </c>
      <c r="J259" s="52">
        <v>37.299999999999997</v>
      </c>
      <c r="K259" s="32">
        <v>742.11599999999999</v>
      </c>
      <c r="L259" s="32">
        <f t="shared" si="495"/>
        <v>9.0561213243398164</v>
      </c>
      <c r="M259" s="32">
        <v>85.843999999999994</v>
      </c>
      <c r="N259" s="32">
        <f t="shared" ref="N259" si="643">(M259/M247-1)*100</f>
        <v>-8.2333825070019184</v>
      </c>
      <c r="O259" s="32">
        <v>440408</v>
      </c>
      <c r="P259" s="32">
        <f t="shared" ref="P259" si="644">(O259/O247-1)*100</f>
        <v>-4.4440105014211584</v>
      </c>
      <c r="Q259" s="32">
        <f>+'crack spread y Brent_WTI'!D463*100</f>
        <v>-8.5673768677365754</v>
      </c>
      <c r="R259" s="32">
        <v>6.1</v>
      </c>
      <c r="S259" s="32">
        <f t="shared" si="515"/>
        <v>1.1300000000000012</v>
      </c>
      <c r="T259" s="32">
        <v>3.3260000000000001</v>
      </c>
      <c r="U259" s="32">
        <f t="shared" si="557"/>
        <v>67.051732797589139</v>
      </c>
      <c r="V259" s="32">
        <v>63.12</v>
      </c>
      <c r="W259" s="32">
        <f t="shared" si="557"/>
        <v>-28.1584338720692</v>
      </c>
      <c r="X259" s="43">
        <v>26.3</v>
      </c>
      <c r="Z259" s="36">
        <f t="shared" si="576"/>
        <v>4.0182074551210185</v>
      </c>
      <c r="AA259" s="36">
        <f t="shared" si="577"/>
        <v>5.4033333333333324</v>
      </c>
      <c r="AB259" s="36">
        <f t="shared" si="578"/>
        <v>1.3033333333333323</v>
      </c>
      <c r="AC259" s="36">
        <f t="shared" si="624"/>
        <v>-33.97383333333331</v>
      </c>
      <c r="AD259" s="36">
        <f t="shared" si="579"/>
        <v>10.250627411596437</v>
      </c>
      <c r="AE259" s="35">
        <f>+AVERAGE(N257:N259)*AVERAGE($G$15:G259)</f>
        <v>-5.033136776285426</v>
      </c>
      <c r="AF259" s="35">
        <f t="shared" si="580"/>
        <v>3.3377404242130058</v>
      </c>
      <c r="AG259" s="35">
        <f t="shared" si="581"/>
        <v>-15.091417008702832</v>
      </c>
      <c r="AH259" s="35">
        <f t="shared" si="584"/>
        <v>102.27220434734681</v>
      </c>
      <c r="AI259" s="35">
        <f t="shared" si="585"/>
        <v>-18.402271352011123</v>
      </c>
      <c r="AJ259" s="35"/>
      <c r="AL259" s="55">
        <f>(Z259- AVERAGE(Z$41:Z259))/_xlfn.STDEV.S(Z$41:Z259)</f>
        <v>6.0234805091013748E-2</v>
      </c>
      <c r="AM259" s="55">
        <f>(AA259- AVERAGE(AA$41:AA259))/_xlfn.STDEV.S(AA$41:AA259)</f>
        <v>1.0301666526123556</v>
      </c>
      <c r="AN259" s="55">
        <f>(AB259- AVERAGE(AB$41:AB259))/_xlfn.STDEV.S(AB$41:AB259)</f>
        <v>0.24844780855206933</v>
      </c>
      <c r="AO259" s="55">
        <f>(AC259- AVERAGE(AC$41:AC259))/_xlfn.STDEV.S(AC$41:AC259)</f>
        <v>-1.153915794157448</v>
      </c>
      <c r="AP259" s="55">
        <f>(AD259- AVERAGE(AD$41:AD259))/_xlfn.STDEV.S(AD$41:AD259)</f>
        <v>1.4100536079173775</v>
      </c>
      <c r="AQ259" s="55">
        <f>(AE259- AVERAGE(AE$41:AE259))/_xlfn.STDEV.S(AE$41:AE259)</f>
        <v>-1.0878048296063545</v>
      </c>
      <c r="AR259" s="36">
        <f>(AF259- AVERAGE(AF$41:AF259))/_xlfn.STDEV.S(AF$41:AF259)</f>
        <v>0.54349758553804928</v>
      </c>
      <c r="AS259" s="36">
        <f>(AG259- AVERAGE(AG$41:AG259))/_xlfn.STDEV.S(AG$41:AG259)</f>
        <v>-0.57104268201770003</v>
      </c>
      <c r="AT259" s="36">
        <f>(AH259- AVERAGE(AH$41:AH259))/_xlfn.STDEV.S(AH$41:AH259)</f>
        <v>2.3961993533407835</v>
      </c>
      <c r="AU259" s="36">
        <f>(AI259- AVERAGE(AI$41:AI259))/_xlfn.STDEV.S(AI$41:AI259)</f>
        <v>-0.69751278393699112</v>
      </c>
      <c r="AV259" s="36"/>
      <c r="AW259" s="36">
        <f t="shared" si="592"/>
        <v>6.0234805091013748E-2</v>
      </c>
      <c r="AX259" s="36">
        <f t="shared" si="593"/>
        <v>1.0301666526123556</v>
      </c>
      <c r="AY259" s="36">
        <f t="shared" si="594"/>
        <v>0.24844780855206933</v>
      </c>
      <c r="AZ259" s="36">
        <f t="shared" si="595"/>
        <v>-1.153915794157448</v>
      </c>
      <c r="BA259" s="36">
        <f t="shared" si="596"/>
        <v>1.4100536079173775</v>
      </c>
      <c r="BB259" s="36">
        <f t="shared" si="597"/>
        <v>-1.0878048296063545</v>
      </c>
      <c r="BC259" s="36">
        <f t="shared" si="598"/>
        <v>0.54349758553804928</v>
      </c>
      <c r="BD259" s="36">
        <f t="shared" si="599"/>
        <v>-0.57104268201770003</v>
      </c>
      <c r="BE259" s="36">
        <f t="shared" si="506"/>
        <v>2.3961993533407835</v>
      </c>
      <c r="BF259" s="36">
        <f t="shared" si="507"/>
        <v>-0.69751278393699112</v>
      </c>
      <c r="BG259" s="36"/>
      <c r="BH259" s="41">
        <f t="shared" si="508"/>
        <v>0.15434130682154154</v>
      </c>
      <c r="BI259" s="41">
        <f t="shared" si="509"/>
        <v>0.15434130682154154</v>
      </c>
      <c r="BJ259" s="41">
        <f>IF(COUNT(BI$76:BI258)&lt;60,"",MEDIAN(BI$76:BI258))</f>
        <v>0.37394770937799093</v>
      </c>
      <c r="BK259" s="41">
        <f t="shared" si="510"/>
        <v>0</v>
      </c>
      <c r="BL259" s="41">
        <f t="shared" si="511"/>
        <v>0</v>
      </c>
      <c r="BM259" s="41">
        <f t="shared" si="539"/>
        <v>0.12232400675462969</v>
      </c>
      <c r="BN259" s="41">
        <f t="shared" si="484"/>
        <v>1</v>
      </c>
      <c r="BO259" s="32">
        <f>+_xlfn.XLOOKUP(B259,Indice!B:B,Indice!AI:AI,"NOOOOOO",-1)</f>
        <v>0.42596586374607576</v>
      </c>
      <c r="BP259" s="32">
        <f t="shared" si="512"/>
        <v>-0.85339606797497636</v>
      </c>
      <c r="BQ259" s="57">
        <f t="shared" si="516"/>
        <v>-0.10795687361169559</v>
      </c>
      <c r="BR259" s="56">
        <f t="shared" si="485"/>
        <v>-0.10795687361169559</v>
      </c>
      <c r="BS259" s="59">
        <f t="shared" si="488"/>
        <v>-0.10795687361169559</v>
      </c>
      <c r="BT259" s="32">
        <f t="shared" si="489"/>
        <v>218.24017394002567</v>
      </c>
      <c r="BU259" s="32">
        <f t="shared" si="490"/>
        <v>65.663739189064003</v>
      </c>
      <c r="BW259" s="62"/>
      <c r="BX259" s="59"/>
    </row>
    <row r="260" spans="1:76">
      <c r="A260" s="32">
        <f t="shared" si="473"/>
        <v>2025</v>
      </c>
      <c r="B260" s="42">
        <v>45808</v>
      </c>
      <c r="C260" s="38">
        <v>7095</v>
      </c>
      <c r="D260" s="35">
        <f t="shared" si="522"/>
        <v>-7.4605451936872296</v>
      </c>
      <c r="E260" s="38">
        <v>6488</v>
      </c>
      <c r="F260" s="35">
        <v>691.69</v>
      </c>
      <c r="G260" s="39">
        <f t="shared" si="517"/>
        <v>0.21559513654961038</v>
      </c>
      <c r="H260" s="32">
        <v>5.3</v>
      </c>
      <c r="I260" s="32">
        <v>0.9</v>
      </c>
      <c r="J260" s="52">
        <v>32.6</v>
      </c>
      <c r="K260" s="32">
        <v>747.82799999999997</v>
      </c>
      <c r="L260" s="32">
        <f t="shared" si="495"/>
        <v>9.4115581565471729</v>
      </c>
      <c r="M260" s="32">
        <v>86.111999999999995</v>
      </c>
      <c r="N260" s="32">
        <f t="shared" ref="N260" si="645">(M260/M248-1)*100</f>
        <v>-6.5706101900876774</v>
      </c>
      <c r="O260" s="32">
        <v>436059</v>
      </c>
      <c r="P260" s="32">
        <f t="shared" ref="P260" si="646">(O260/O248-1)*100</f>
        <v>-4.3566662718622968</v>
      </c>
      <c r="Q260" s="32">
        <f>+'crack spread y Brent_WTI'!D464*100</f>
        <v>-1.7804401181413576</v>
      </c>
      <c r="R260" s="32">
        <v>6.1</v>
      </c>
      <c r="S260" s="32">
        <f t="shared" si="515"/>
        <v>1.3150000000000011</v>
      </c>
      <c r="T260" s="32">
        <v>3.4470000000000001</v>
      </c>
      <c r="U260" s="32">
        <f t="shared" si="557"/>
        <v>33.243138770776959</v>
      </c>
      <c r="V260" s="32">
        <v>63.9</v>
      </c>
      <c r="W260" s="32">
        <f t="shared" si="557"/>
        <v>-21.710365106591524</v>
      </c>
      <c r="X260" s="43">
        <v>20.9</v>
      </c>
      <c r="Z260" s="36">
        <f t="shared" si="576"/>
        <v>-2.1971844863182692</v>
      </c>
      <c r="AA260" s="36">
        <f t="shared" si="577"/>
        <v>5.0183333333333318</v>
      </c>
      <c r="AB260" s="36">
        <f t="shared" si="578"/>
        <v>0.45166666666666577</v>
      </c>
      <c r="AC260" s="36">
        <f t="shared" si="624"/>
        <v>-42.405499999999968</v>
      </c>
      <c r="AD260" s="36">
        <f t="shared" si="579"/>
        <v>9.6396349771002914</v>
      </c>
      <c r="AE260" s="35">
        <f>+AVERAGE(N258:N260)*AVERAGE($G$15:G260)</f>
        <v>-3.212309068115383</v>
      </c>
      <c r="AF260" s="35">
        <f t="shared" si="580"/>
        <v>3.7919670038754254</v>
      </c>
      <c r="AG260" s="35">
        <f t="shared" si="581"/>
        <v>-9.1885490317378409</v>
      </c>
      <c r="AH260" s="35">
        <f t="shared" si="584"/>
        <v>77.976906518250985</v>
      </c>
      <c r="AI260" s="35">
        <f t="shared" si="585"/>
        <v>-21.477375913173457</v>
      </c>
      <c r="AJ260" s="35"/>
      <c r="AL260" s="55">
        <f>(Z260- AVERAGE(Z$41:Z260))/_xlfn.STDEV.S(Z$41:Z260)</f>
        <v>-0.25747219474812705</v>
      </c>
      <c r="AM260" s="55">
        <f>(AA260- AVERAGE(AA$41:AA260))/_xlfn.STDEV.S(AA$41:AA260)</f>
        <v>0.96308116574203206</v>
      </c>
      <c r="AN260" s="55">
        <f>(AB260- AVERAGE(AB$41:AB260))/_xlfn.STDEV.S(AB$41:AB260)</f>
        <v>0.10728132012056767</v>
      </c>
      <c r="AO260" s="55">
        <f>(AC260- AVERAGE(AC$41:AC260))/_xlfn.STDEV.S(AC$41:AC260)</f>
        <v>-1.3328394755715565</v>
      </c>
      <c r="AP260" s="55">
        <f>(AD260- AVERAGE(AD$41:AD260))/_xlfn.STDEV.S(AD$41:AD260)</f>
        <v>1.3113469600114034</v>
      </c>
      <c r="AQ260" s="55">
        <f>(AE260- AVERAGE(AE$41:AE260))/_xlfn.STDEV.S(AE$41:AE260)</f>
        <v>-0.61733700581451822</v>
      </c>
      <c r="AR260" s="36">
        <f>(AF260- AVERAGE(AF$41:AF260))/_xlfn.STDEV.S(AF$41:AF260)</f>
        <v>0.58603907336271632</v>
      </c>
      <c r="AS260" s="36">
        <f>(AG260- AVERAGE(AG$41:AG260))/_xlfn.STDEV.S(AG$41:AG260)</f>
        <v>-0.46232885903430249</v>
      </c>
      <c r="AT260" s="36">
        <f>(AH260- AVERAGE(AH$41:AH260))/_xlfn.STDEV.S(AH$41:AH260)</f>
        <v>1.7867592735519389</v>
      </c>
      <c r="AU260" s="36">
        <f>(AI260- AVERAGE(AI$41:AI260))/_xlfn.STDEV.S(AI$41:AI260)</f>
        <v>-0.7764533232797779</v>
      </c>
      <c r="AV260" s="36"/>
      <c r="AW260" s="36">
        <f t="shared" si="592"/>
        <v>-0.25747219474812705</v>
      </c>
      <c r="AX260" s="36">
        <f t="shared" si="593"/>
        <v>0.96308116574203206</v>
      </c>
      <c r="AY260" s="36">
        <f t="shared" si="594"/>
        <v>0.10728132012056767</v>
      </c>
      <c r="AZ260" s="36">
        <f t="shared" si="595"/>
        <v>-1.3328394755715565</v>
      </c>
      <c r="BA260" s="36">
        <f t="shared" si="596"/>
        <v>1.3113469600114034</v>
      </c>
      <c r="BB260" s="36">
        <f t="shared" si="597"/>
        <v>-0.61733700581451822</v>
      </c>
      <c r="BC260" s="36">
        <f t="shared" si="598"/>
        <v>0.58603907336271632</v>
      </c>
      <c r="BD260" s="36">
        <f t="shared" si="599"/>
        <v>-0.46232885903430249</v>
      </c>
      <c r="BE260" s="36">
        <f t="shared" si="506"/>
        <v>1.7867592735519389</v>
      </c>
      <c r="BF260" s="36">
        <f t="shared" si="507"/>
        <v>-0.7764533232797779</v>
      </c>
      <c r="BG260" s="36"/>
      <c r="BH260" s="41">
        <f t="shared" si="508"/>
        <v>-7.5095437313779684E-2</v>
      </c>
      <c r="BI260" s="41">
        <f t="shared" si="509"/>
        <v>7.5095437313779684E-2</v>
      </c>
      <c r="BJ260" s="41">
        <f>IF(COUNT(BI$76:BI259)&lt;60,"",MEDIAN(BI$76:BI259))</f>
        <v>0.37173450534454311</v>
      </c>
      <c r="BK260" s="41">
        <f t="shared" si="510"/>
        <v>0</v>
      </c>
      <c r="BL260" s="41">
        <f t="shared" si="511"/>
        <v>0</v>
      </c>
      <c r="BM260" s="41">
        <f t="shared" si="539"/>
        <v>0.12232400675462969</v>
      </c>
      <c r="BN260" s="41">
        <f t="shared" si="484"/>
        <v>-1</v>
      </c>
      <c r="BO260" s="32">
        <f>+_xlfn.XLOOKUP(B260,Indice!B:B,Indice!AI:AI,"NOOOOOO",-1)</f>
        <v>0.45211000711250965</v>
      </c>
      <c r="BP260" s="32">
        <f t="shared" si="512"/>
        <v>-0.79382975019416568</v>
      </c>
      <c r="BQ260" s="57">
        <f t="shared" si="516"/>
        <v>5.9566317780810674E-2</v>
      </c>
      <c r="BR260" s="56">
        <f t="shared" si="485"/>
        <v>5.9566317780810674E-2</v>
      </c>
      <c r="BS260" s="59">
        <f t="shared" si="488"/>
        <v>5.9566317780810674E-2</v>
      </c>
      <c r="BT260" s="32">
        <f t="shared" si="489"/>
        <v>231.23993749347665</v>
      </c>
      <c r="BU260" s="32">
        <f t="shared" si="490"/>
        <v>69.575086344276073</v>
      </c>
      <c r="BW260" s="62"/>
      <c r="BX260" s="59"/>
    </row>
    <row r="261" spans="1:76">
      <c r="A261" s="32">
        <f t="shared" ref="A261:A275" si="647">+YEAR(B261)</f>
        <v>2025</v>
      </c>
      <c r="B261" s="42">
        <v>45838</v>
      </c>
      <c r="C261" s="38">
        <v>7275</v>
      </c>
      <c r="D261" s="35">
        <f t="shared" si="522"/>
        <v>10.781178620374599</v>
      </c>
      <c r="E261" s="38">
        <v>6396</v>
      </c>
      <c r="F261" s="35">
        <v>727.86</v>
      </c>
      <c r="G261" s="39">
        <f t="shared" si="517"/>
        <v>0.20820212678262304</v>
      </c>
      <c r="H261" s="32">
        <v>6.4</v>
      </c>
      <c r="I261" s="32">
        <v>1.5</v>
      </c>
      <c r="J261" s="52">
        <v>29.6</v>
      </c>
      <c r="K261" s="32">
        <v>775.11599999999999</v>
      </c>
      <c r="L261" s="32">
        <f t="shared" si="495"/>
        <v>17.273903274856451</v>
      </c>
      <c r="M261" s="32">
        <v>88.492000000000004</v>
      </c>
      <c r="N261" s="32">
        <f t="shared" ref="N261" si="648">(M261/M249-1)*100</f>
        <v>0.55337764899723307</v>
      </c>
      <c r="O261" s="32">
        <v>418951</v>
      </c>
      <c r="P261" s="32">
        <f t="shared" ref="P261" si="649">(O261/O249-1)*100</f>
        <v>-6.5965278381590053</v>
      </c>
      <c r="Q261" s="32">
        <f>+'crack spread y Brent_WTI'!D465*100</f>
        <v>1.9993431316200017</v>
      </c>
      <c r="R261" s="32">
        <v>6.5</v>
      </c>
      <c r="S261" s="32">
        <f t="shared" si="515"/>
        <v>1.7383333333333344</v>
      </c>
      <c r="T261" s="32">
        <v>3.456</v>
      </c>
      <c r="U261" s="32">
        <f t="shared" si="557"/>
        <v>32.87197231833909</v>
      </c>
      <c r="V261" s="32">
        <v>67.61</v>
      </c>
      <c r="W261" s="32">
        <f t="shared" si="557"/>
        <v>-21.756741117926161</v>
      </c>
      <c r="X261" s="43">
        <v>20.75</v>
      </c>
      <c r="Z261" s="36">
        <f t="shared" si="576"/>
        <v>0.20302970568583456</v>
      </c>
      <c r="AA261" s="36">
        <f t="shared" si="577"/>
        <v>4.7949999999999999</v>
      </c>
      <c r="AB261" s="36">
        <f t="shared" si="578"/>
        <v>-0.13833333333333453</v>
      </c>
      <c r="AC261" s="36">
        <f t="shared" si="624"/>
        <v>-46.509666666666639</v>
      </c>
      <c r="AD261" s="36">
        <f t="shared" si="579"/>
        <v>11.913860918581145</v>
      </c>
      <c r="AE261" s="35">
        <f>+AVERAGE(N259:N261)*AVERAGE($G$15:G261)</f>
        <v>-1.247810589697443</v>
      </c>
      <c r="AF261" s="35">
        <f t="shared" si="580"/>
        <v>5.1324015371474871</v>
      </c>
      <c r="AG261" s="35">
        <f t="shared" si="581"/>
        <v>-2.7828246180859773</v>
      </c>
      <c r="AH261" s="35">
        <f t="shared" si="584"/>
        <v>44.388947962235058</v>
      </c>
      <c r="AI261" s="35">
        <f t="shared" si="585"/>
        <v>-23.87518003219563</v>
      </c>
      <c r="AJ261" s="35"/>
      <c r="AL261" s="55">
        <f>(Z261- AVERAGE(Z$41:Z261))/_xlfn.STDEV.S(Z$41:Z261)</f>
        <v>-0.13397044453615445</v>
      </c>
      <c r="AM261" s="55">
        <f>(AA261- AVERAGE(AA$41:AA261))/_xlfn.STDEV.S(AA$41:AA261)</f>
        <v>0.9227350613173515</v>
      </c>
      <c r="AN261" s="55">
        <f>(AB261- AVERAGE(AB$41:AB261))/_xlfn.STDEV.S(AB$41:AB261)</f>
        <v>9.4152532448627882E-3</v>
      </c>
      <c r="AO261" s="55">
        <f>(AC261- AVERAGE(AC$41:AC261))/_xlfn.STDEV.S(AC$41:AC261)</f>
        <v>-1.4141935113854129</v>
      </c>
      <c r="AP261" s="55">
        <f>(AD261- AVERAGE(AD$41:AD261))/_xlfn.STDEV.S(AD$41:AD261)</f>
        <v>1.6339324589457407</v>
      </c>
      <c r="AQ261" s="55">
        <f>(AE261- AVERAGE(AE$41:AE261))/_xlfn.STDEV.S(AE$41:AE261)</f>
        <v>-0.11087488031481217</v>
      </c>
      <c r="AR261" s="36">
        <f>(AF261- AVERAGE(AF$41:AF261))/_xlfn.STDEV.S(AF$41:AF261)</f>
        <v>0.71461793305804711</v>
      </c>
      <c r="AS261" s="36">
        <f>(AG261- AVERAGE(AG$41:AG261))/_xlfn.STDEV.S(AG$41:AG261)</f>
        <v>-0.34465711146525024</v>
      </c>
      <c r="AT261" s="36">
        <f>(AH261- AVERAGE(AH$41:AH261))/_xlfn.STDEV.S(AH$41:AH261)</f>
        <v>0.96803703940240005</v>
      </c>
      <c r="AU261" s="36">
        <f>(AI261- AVERAGE(AI$41:AI261))/_xlfn.STDEV.S(AI$41:AI261)</f>
        <v>-0.83704307437959602</v>
      </c>
      <c r="AV261" s="36"/>
      <c r="AW261" s="36">
        <f t="shared" si="592"/>
        <v>-0.13397044453615445</v>
      </c>
      <c r="AX261" s="36">
        <f t="shared" si="593"/>
        <v>0.9227350613173515</v>
      </c>
      <c r="AY261" s="36">
        <f t="shared" si="594"/>
        <v>9.4152532448627882E-3</v>
      </c>
      <c r="AZ261" s="36">
        <f t="shared" si="595"/>
        <v>-1.4141935113854129</v>
      </c>
      <c r="BA261" s="36">
        <f t="shared" si="596"/>
        <v>1.6339324589457407</v>
      </c>
      <c r="BB261" s="36">
        <f t="shared" si="597"/>
        <v>-0.11087488031481217</v>
      </c>
      <c r="BC261" s="36">
        <f t="shared" si="598"/>
        <v>0.71461793305804711</v>
      </c>
      <c r="BD261" s="36">
        <f t="shared" si="599"/>
        <v>-0.34465711146525024</v>
      </c>
      <c r="BE261" s="36">
        <f t="shared" si="506"/>
        <v>0.96803703940240005</v>
      </c>
      <c r="BF261" s="36">
        <f t="shared" si="507"/>
        <v>-0.83704307437959602</v>
      </c>
      <c r="BG261" s="36"/>
      <c r="BH261" s="41">
        <f t="shared" si="508"/>
        <v>-5.0729813534974688E-2</v>
      </c>
      <c r="BI261" s="41">
        <f t="shared" si="509"/>
        <v>5.0729813534974688E-2</v>
      </c>
      <c r="BJ261" s="41">
        <f>IF(COUNT(BI$76:BI260)&lt;60,"",MEDIAN(BI$76:BI260))</f>
        <v>0.36952130131109528</v>
      </c>
      <c r="BK261" s="41">
        <f t="shared" si="510"/>
        <v>0</v>
      </c>
      <c r="BL261" s="41">
        <f t="shared" si="511"/>
        <v>0</v>
      </c>
      <c r="BM261" s="41">
        <f t="shared" si="539"/>
        <v>0.12232400675462969</v>
      </c>
      <c r="BN261" s="41">
        <f t="shared" si="484"/>
        <v>-1</v>
      </c>
      <c r="BO261" s="32">
        <f>+_xlfn.XLOOKUP(B261,Indice!B:B,Indice!AI:AI,"NOOOOOO",-1)</f>
        <v>0.47353583921983422</v>
      </c>
      <c r="BP261" s="32">
        <f t="shared" si="512"/>
        <v>-0.74752767921013885</v>
      </c>
      <c r="BQ261" s="57">
        <f t="shared" si="516"/>
        <v>4.6302070984026833E-2</v>
      </c>
      <c r="BR261" s="56">
        <f t="shared" si="485"/>
        <v>-4.6302070984026833E-2</v>
      </c>
      <c r="BS261" s="59">
        <f t="shared" si="488"/>
        <v>4.6302070984026833E-2</v>
      </c>
      <c r="BT261" s="32">
        <f t="shared" si="489"/>
        <v>220.53304949331175</v>
      </c>
      <c r="BU261" s="32">
        <f t="shared" si="490"/>
        <v>72.796556930908551</v>
      </c>
      <c r="BW261" s="62"/>
      <c r="BX261" s="59"/>
    </row>
    <row r="262" spans="1:76">
      <c r="A262" s="32">
        <f t="shared" si="647"/>
        <v>2025</v>
      </c>
      <c r="B262" s="42">
        <v>45869</v>
      </c>
      <c r="C262" s="38">
        <v>7761</v>
      </c>
      <c r="D262" s="35">
        <f t="shared" si="522"/>
        <v>8.0016699137211322</v>
      </c>
      <c r="E262" s="38">
        <v>6854</v>
      </c>
      <c r="F262" s="35">
        <v>727.86</v>
      </c>
      <c r="G262" s="39">
        <f t="shared" si="517"/>
        <v>0.21054048855549143</v>
      </c>
      <c r="H262" s="32">
        <v>2.8</v>
      </c>
      <c r="I262" s="32">
        <v>0.9</v>
      </c>
      <c r="J262" s="52">
        <v>29.8</v>
      </c>
      <c r="K262" s="32">
        <v>805.35400000000004</v>
      </c>
      <c r="L262" s="32">
        <f t="shared" si="495"/>
        <v>19.100146554490639</v>
      </c>
      <c r="M262" s="32">
        <v>97.734999999999999</v>
      </c>
      <c r="N262" s="32">
        <f t="shared" ref="N262" si="650">(M262/M250-1)*100</f>
        <v>12.274554853532461</v>
      </c>
      <c r="O262" s="32">
        <v>426691</v>
      </c>
      <c r="P262" s="32">
        <f t="shared" ref="P262" si="651">(O262/O250-1)*100</f>
        <v>-1.4681941304563684</v>
      </c>
      <c r="Q262" s="32">
        <f>+'crack spread y Brent_WTI'!D466*100</f>
        <v>1.7343623070674274</v>
      </c>
      <c r="R262" s="32">
        <v>6.5</v>
      </c>
      <c r="S262" s="32">
        <f t="shared" si="515"/>
        <v>2.161666666666668</v>
      </c>
      <c r="T262" s="32">
        <v>3.1059999999999999</v>
      </c>
      <c r="U262" s="32">
        <f t="shared" si="557"/>
        <v>52.554027504911581</v>
      </c>
      <c r="V262" s="32">
        <v>72.53</v>
      </c>
      <c r="W262" s="32">
        <f t="shared" si="557"/>
        <v>-10.146184340931608</v>
      </c>
      <c r="X262" s="43">
        <v>21.1</v>
      </c>
      <c r="Z262" s="36">
        <f t="shared" si="576"/>
        <v>1.6124344468028324</v>
      </c>
      <c r="AA262" s="36">
        <f t="shared" si="577"/>
        <v>2.6716666666666651</v>
      </c>
      <c r="AB262" s="36">
        <f t="shared" si="578"/>
        <v>-1.0616666666666681</v>
      </c>
      <c r="AC262" s="36">
        <f t="shared" si="624"/>
        <v>-48.496333333333297</v>
      </c>
      <c r="AD262" s="36">
        <f t="shared" si="579"/>
        <v>15.26186932863142</v>
      </c>
      <c r="AE262" s="35">
        <f>+AVERAGE(N260:N262)*AVERAGE($G$15:G262)</f>
        <v>0.54746432084995078</v>
      </c>
      <c r="AF262" s="35">
        <f t="shared" si="580"/>
        <v>4.1404627468258903</v>
      </c>
      <c r="AG262" s="35">
        <f t="shared" si="581"/>
        <v>0.65108844018202383</v>
      </c>
      <c r="AH262" s="35">
        <f t="shared" si="584"/>
        <v>39.556379531342543</v>
      </c>
      <c r="AI262" s="35">
        <f t="shared" si="585"/>
        <v>-17.871096855149762</v>
      </c>
      <c r="AJ262" s="35"/>
      <c r="AL262" s="55">
        <f>(Z262- AVERAGE(Z$41:Z262))/_xlfn.STDEV.S(Z$41:Z262)</f>
        <v>-6.1330777421093982E-2</v>
      </c>
      <c r="AM262" s="55">
        <f>(AA262- AVERAGE(AA$41:AA262))/_xlfn.STDEV.S(AA$41:AA262)</f>
        <v>0.57427460934149965</v>
      </c>
      <c r="AN262" s="55">
        <f>(AB262- AVERAGE(AB$41:AB262))/_xlfn.STDEV.S(AB$41:AB262)</f>
        <v>-0.14372814777945278</v>
      </c>
      <c r="AO262" s="55">
        <f>(AC262- AVERAGE(AC$41:AC262))/_xlfn.STDEV.S(AC$41:AC262)</f>
        <v>-1.4479515435634105</v>
      </c>
      <c r="AP262" s="55">
        <f>(AD262- AVERAGE(AD$41:AD262))/_xlfn.STDEV.S(AD$41:AD262)</f>
        <v>2.1010134699020484</v>
      </c>
      <c r="AQ262" s="55">
        <f>(AE262- AVERAGE(AE$41:AE262))/_xlfn.STDEV.S(AE$41:AE262)</f>
        <v>0.35187941867109346</v>
      </c>
      <c r="AR262" s="36">
        <f>(AF262- AVERAGE(AF$41:AF262))/_xlfn.STDEV.S(AF$41:AF262)</f>
        <v>0.61562900593690772</v>
      </c>
      <c r="AS262" s="36">
        <f>(AG262- AVERAGE(AG$41:AG262))/_xlfn.STDEV.S(AG$41:AG262)</f>
        <v>-0.28123552277093511</v>
      </c>
      <c r="AT262" s="36">
        <f>(AH262- AVERAGE(AH$41:AH262))/_xlfn.STDEV.S(AH$41:AH262)</f>
        <v>0.84754277241597764</v>
      </c>
      <c r="AU262" s="36">
        <f>(AI262- AVERAGE(AI$41:AI262))/_xlfn.STDEV.S(AI$41:AI262)</f>
        <v>-0.6748944467159318</v>
      </c>
      <c r="AV262" s="36"/>
      <c r="AW262" s="36">
        <f t="shared" si="592"/>
        <v>-6.1330777421093982E-2</v>
      </c>
      <c r="AX262" s="36">
        <f t="shared" si="593"/>
        <v>0.57427460934149965</v>
      </c>
      <c r="AY262" s="36">
        <f t="shared" si="594"/>
        <v>-0.14372814777945278</v>
      </c>
      <c r="AZ262" s="36">
        <f t="shared" si="595"/>
        <v>-1.4479515435634105</v>
      </c>
      <c r="BA262" s="36">
        <f t="shared" si="596"/>
        <v>2.1010134699020484</v>
      </c>
      <c r="BB262" s="36">
        <f t="shared" si="597"/>
        <v>0.35187941867109346</v>
      </c>
      <c r="BC262" s="36">
        <f t="shared" si="598"/>
        <v>0.61562900593690772</v>
      </c>
      <c r="BD262" s="36">
        <f t="shared" si="599"/>
        <v>-0.28123552277093511</v>
      </c>
      <c r="BE262" s="36">
        <f t="shared" si="506"/>
        <v>0.84754277241597764</v>
      </c>
      <c r="BF262" s="36">
        <f t="shared" si="507"/>
        <v>-0.6748944467159318</v>
      </c>
      <c r="BG262" s="36"/>
      <c r="BH262" s="41">
        <f t="shared" si="508"/>
        <v>0.14527432062499973</v>
      </c>
      <c r="BI262" s="41">
        <f t="shared" si="509"/>
        <v>0.14527432062499973</v>
      </c>
      <c r="BJ262" s="41">
        <f>IF(COUNT(BI$76:BI261)&lt;60,"",MEDIAN(BI$76:BI261))</f>
        <v>0.36783351129012382</v>
      </c>
      <c r="BK262" s="41">
        <f t="shared" si="510"/>
        <v>0</v>
      </c>
      <c r="BL262" s="41">
        <f t="shared" si="511"/>
        <v>0</v>
      </c>
      <c r="BM262" s="41">
        <f t="shared" si="539"/>
        <v>0.12232400675462969</v>
      </c>
      <c r="BN262" s="41">
        <f t="shared" si="484"/>
        <v>1</v>
      </c>
      <c r="BO262" s="32">
        <f>+_xlfn.XLOOKUP(B262,Indice!B:B,Indice!AI:AI,"NOOOOOO",-1)</f>
        <v>0.48020639843040608</v>
      </c>
      <c r="BP262" s="32">
        <f t="shared" si="512"/>
        <v>-0.73353927077228853</v>
      </c>
      <c r="BQ262" s="57">
        <f t="shared" si="516"/>
        <v>1.3988408437850319E-2</v>
      </c>
      <c r="BR262" s="56">
        <f t="shared" si="485"/>
        <v>-1.3988408437850319E-2</v>
      </c>
      <c r="BS262" s="59">
        <f t="shared" si="488"/>
        <v>1.3988408437850319E-2</v>
      </c>
      <c r="BT262" s="32">
        <f t="shared" si="489"/>
        <v>217.44814312295463</v>
      </c>
      <c r="BU262" s="32">
        <f t="shared" si="490"/>
        <v>73.814864902127326</v>
      </c>
      <c r="BW262" s="62"/>
      <c r="BX262" s="59"/>
    </row>
    <row r="263" spans="1:76">
      <c r="A263" s="32">
        <f t="shared" si="647"/>
        <v>2025</v>
      </c>
      <c r="B263" s="42">
        <v>45900</v>
      </c>
      <c r="C263" s="38">
        <v>7903</v>
      </c>
      <c r="D263" s="35">
        <f t="shared" si="522"/>
        <v>16.94288250961824</v>
      </c>
      <c r="E263" s="38">
        <v>6463</v>
      </c>
      <c r="F263" s="35">
        <v>727.86</v>
      </c>
      <c r="G263" s="39">
        <f t="shared" si="517"/>
        <v>0.21428434039513095</v>
      </c>
      <c r="H263" s="32">
        <v>2.1</v>
      </c>
      <c r="I263" s="32">
        <v>2.8</v>
      </c>
      <c r="J263" s="52">
        <v>27.9</v>
      </c>
      <c r="K263" s="32">
        <v>817.274</v>
      </c>
      <c r="L263" s="32">
        <f t="shared" si="495"/>
        <v>14.891206248436074</v>
      </c>
      <c r="M263" s="32">
        <v>95.716999999999999</v>
      </c>
      <c r="N263" s="32">
        <f t="shared" ref="N263" si="652">(M263/M251-1)*100</f>
        <v>10.772026062099993</v>
      </c>
      <c r="O263" s="32">
        <v>420707</v>
      </c>
      <c r="P263" s="32">
        <f t="shared" ref="P263" si="653">(O263/O251-1)*100</f>
        <v>0.57302000908416861</v>
      </c>
      <c r="Q263" s="32">
        <f>+'crack spread y Brent_WTI'!D467*100</f>
        <v>34.187082405345201</v>
      </c>
      <c r="R263" s="32">
        <v>6.5</v>
      </c>
      <c r="S263" s="32">
        <f t="shared" si="515"/>
        <v>2.5850000000000026</v>
      </c>
      <c r="T263" s="32">
        <v>2.9969999999999999</v>
      </c>
      <c r="U263" s="32">
        <f t="shared" si="557"/>
        <v>40.902679830747537</v>
      </c>
      <c r="V263" s="32">
        <v>68.12</v>
      </c>
      <c r="W263" s="32">
        <f t="shared" si="557"/>
        <v>-13.553299492385772</v>
      </c>
      <c r="X263" s="43">
        <v>20.94</v>
      </c>
      <c r="Z263" s="36">
        <f t="shared" si="576"/>
        <v>9.3235770145713204</v>
      </c>
      <c r="AA263" s="36">
        <f t="shared" si="577"/>
        <v>1.1816666666666635</v>
      </c>
      <c r="AB263" s="36">
        <f t="shared" si="578"/>
        <v>-0.85166666666666946</v>
      </c>
      <c r="AC263" s="36">
        <f t="shared" si="624"/>
        <v>-49.559499999999957</v>
      </c>
      <c r="AD263" s="36">
        <f t="shared" si="579"/>
        <v>17.088418692594388</v>
      </c>
      <c r="AE263" s="35">
        <f>+AVERAGE(N261:N263)*AVERAGE($G$15:G263)</f>
        <v>2.0632800870201571</v>
      </c>
      <c r="AF263" s="35">
        <f t="shared" si="580"/>
        <v>2.4972339865104014</v>
      </c>
      <c r="AG263" s="35">
        <f t="shared" si="581"/>
        <v>12.640262614677544</v>
      </c>
      <c r="AH263" s="35">
        <f t="shared" si="584"/>
        <v>42.109559884666062</v>
      </c>
      <c r="AI263" s="35">
        <f t="shared" si="585"/>
        <v>-15.152074983747847</v>
      </c>
      <c r="AJ263" s="35"/>
      <c r="AL263" s="55">
        <f>(Z263- AVERAGE(Z$41:Z263))/_xlfn.STDEV.S(Z$41:Z263)</f>
        <v>0.3353983757371149</v>
      </c>
      <c r="AM263" s="55">
        <f>(AA263- AVERAGE(AA$41:AA263))/_xlfn.STDEV.S(AA$41:AA263)</f>
        <v>0.32977078460259002</v>
      </c>
      <c r="AN263" s="55">
        <f>(AB263- AVERAGE(AB$41:AB263))/_xlfn.STDEV.S(AB$41:AB263)</f>
        <v>-0.10849913845652284</v>
      </c>
      <c r="AO263" s="55">
        <f>(AC263- AVERAGE(AC$41:AC263))/_xlfn.STDEV.S(AC$41:AC263)</f>
        <v>-1.4610328727394721</v>
      </c>
      <c r="AP263" s="55">
        <f>(AD263- AVERAGE(AD$41:AD263))/_xlfn.STDEV.S(AD$41:AD263)</f>
        <v>2.3334289924431606</v>
      </c>
      <c r="AQ263" s="55">
        <f>(AE263- AVERAGE(AE$41:AE263))/_xlfn.STDEV.S(AE$41:AE263)</f>
        <v>0.74154310265777845</v>
      </c>
      <c r="AR263" s="36">
        <f>(AF263- AVERAGE(AF$41:AF263))/_xlfn.STDEV.S(AF$41:AF263)</f>
        <v>0.4533685008557074</v>
      </c>
      <c r="AS263" s="36">
        <f>(AG263- AVERAGE(AG$41:AG263))/_xlfn.STDEV.S(AG$41:AG263)</f>
        <v>-6.1594801811544982E-2</v>
      </c>
      <c r="AT263" s="36">
        <f>(AH263- AVERAGE(AH$41:AH263))/_xlfn.STDEV.S(AH$41:AH263)</f>
        <v>0.90578231396077613</v>
      </c>
      <c r="AU263" s="36">
        <f>(AI263- AVERAGE(AI$41:AI263))/_xlfn.STDEV.S(AI$41:AI263)</f>
        <v>-0.60054273750514531</v>
      </c>
      <c r="AV263" s="36"/>
      <c r="AW263" s="36">
        <f t="shared" si="592"/>
        <v>0.3353983757371149</v>
      </c>
      <c r="AX263" s="36">
        <f t="shared" si="593"/>
        <v>0.32977078460259002</v>
      </c>
      <c r="AY263" s="36">
        <f t="shared" si="594"/>
        <v>-0.10849913845652284</v>
      </c>
      <c r="AZ263" s="36">
        <f t="shared" si="595"/>
        <v>-1.4610328727394721</v>
      </c>
      <c r="BA263" s="36">
        <f t="shared" si="596"/>
        <v>2.3334289924431606</v>
      </c>
      <c r="BB263" s="36">
        <f t="shared" si="597"/>
        <v>0.74154310265777845</v>
      </c>
      <c r="BC263" s="36">
        <f t="shared" si="598"/>
        <v>0.4533685008557074</v>
      </c>
      <c r="BD263" s="36">
        <f t="shared" si="599"/>
        <v>-6.1594801811544982E-2</v>
      </c>
      <c r="BE263" s="36">
        <f t="shared" si="506"/>
        <v>0.90578231396077613</v>
      </c>
      <c r="BF263" s="36">
        <f t="shared" si="507"/>
        <v>-0.60054273750514531</v>
      </c>
      <c r="BG263" s="36"/>
      <c r="BH263" s="41">
        <f t="shared" si="508"/>
        <v>0.33258458016985248</v>
      </c>
      <c r="BI263" s="41">
        <f t="shared" si="509"/>
        <v>0.33258458016985248</v>
      </c>
      <c r="BJ263" s="41">
        <f>IF(COUNT(BI$76:BI262)&lt;60,"",MEDIAN(BI$76:BI262))</f>
        <v>0.36614572126915235</v>
      </c>
      <c r="BK263" s="41">
        <f t="shared" si="510"/>
        <v>0</v>
      </c>
      <c r="BL263" s="41">
        <f t="shared" si="511"/>
        <v>0</v>
      </c>
      <c r="BM263" s="41">
        <f t="shared" si="539"/>
        <v>0.12232400675462969</v>
      </c>
      <c r="BN263" s="41">
        <f t="shared" si="484"/>
        <v>1</v>
      </c>
      <c r="BO263" s="32">
        <f>+_xlfn.XLOOKUP(B263,Indice!B:B,Indice!AI:AI,"NOOOOOO",-1)</f>
        <v>0.51661516108375827</v>
      </c>
      <c r="BP263" s="32">
        <f t="shared" si="512"/>
        <v>-0.66045705093113982</v>
      </c>
      <c r="BQ263" s="57">
        <f t="shared" si="516"/>
        <v>7.308221984114871E-2</v>
      </c>
      <c r="BR263" s="56">
        <f t="shared" si="485"/>
        <v>7.308221984114871E-2</v>
      </c>
      <c r="BS263" s="59">
        <f t="shared" si="488"/>
        <v>7.308221984114871E-2</v>
      </c>
      <c r="BT263" s="32">
        <f t="shared" si="489"/>
        <v>233.33973612271598</v>
      </c>
      <c r="BU263" s="32">
        <f t="shared" si="490"/>
        <v>79.209419086449287</v>
      </c>
      <c r="BW263" s="62"/>
      <c r="BX263" s="59"/>
    </row>
    <row r="264" spans="1:76">
      <c r="A264" s="32">
        <f t="shared" si="647"/>
        <v>2025</v>
      </c>
      <c r="B264" s="42">
        <v>45930</v>
      </c>
      <c r="C264" s="38">
        <v>8128</v>
      </c>
      <c r="D264" s="35">
        <f t="shared" si="522"/>
        <v>16.899180209981314</v>
      </c>
      <c r="E264" s="38">
        <v>7191</v>
      </c>
      <c r="F264" s="35">
        <v>668.49</v>
      </c>
      <c r="G264" s="39">
        <f t="shared" si="517"/>
        <v>0.23689808374096846</v>
      </c>
      <c r="H264" s="32">
        <v>4.8</v>
      </c>
      <c r="I264" s="32">
        <v>2.8</v>
      </c>
      <c r="J264" s="52">
        <v>27.4</v>
      </c>
      <c r="K264" s="32">
        <v>833.87400000000002</v>
      </c>
      <c r="L264" s="32">
        <f t="shared" si="495"/>
        <v>13.729993657981044</v>
      </c>
      <c r="M264" s="32">
        <v>96.718999999999994</v>
      </c>
      <c r="N264" s="32">
        <f t="shared" ref="N264" si="654">(M264/M252-1)*100</f>
        <v>12.604053880991462</v>
      </c>
      <c r="O264" s="32">
        <v>416546</v>
      </c>
      <c r="P264" s="32">
        <f t="shared" ref="P264" si="655">(O264/O252-1)*100</f>
        <v>-9.2341418604036107E-2</v>
      </c>
      <c r="Q264" s="32">
        <f>+'crack spread y Brent_WTI'!D468*100</f>
        <v>47.934089078857703</v>
      </c>
      <c r="R264" s="32">
        <v>3.2</v>
      </c>
      <c r="S264" s="32">
        <f t="shared" si="515"/>
        <v>2.8083333333333358</v>
      </c>
      <c r="T264" s="32">
        <v>3.3029999999999999</v>
      </c>
      <c r="U264" s="32">
        <f t="shared" si="557"/>
        <v>13.00034211426615</v>
      </c>
      <c r="V264" s="32">
        <v>67.02</v>
      </c>
      <c r="W264" s="32">
        <f t="shared" si="557"/>
        <v>-6.6183642190330243</v>
      </c>
      <c r="X264" s="43">
        <v>21.85</v>
      </c>
      <c r="Z264" s="36">
        <f t="shared" si="576"/>
        <v>11.139577544440225</v>
      </c>
      <c r="AA264" s="36">
        <f t="shared" si="577"/>
        <v>0.42499999999999716</v>
      </c>
      <c r="AB264" s="36">
        <f t="shared" si="578"/>
        <v>-0.64166666666666927</v>
      </c>
      <c r="AC264" s="36">
        <f t="shared" si="624"/>
        <v>-49.815166666666642</v>
      </c>
      <c r="AD264" s="36">
        <f t="shared" si="579"/>
        <v>15.907115486969252</v>
      </c>
      <c r="AE264" s="35">
        <f>+AVERAGE(N262:N264)*AVERAGE($G$15:G264)</f>
        <v>3.1156312864621007</v>
      </c>
      <c r="AF264" s="35">
        <f t="shared" si="580"/>
        <v>0.32917184665874527</v>
      </c>
      <c r="AG264" s="35">
        <f t="shared" si="581"/>
        <v>27.951844597090112</v>
      </c>
      <c r="AH264" s="35">
        <f t="shared" si="584"/>
        <v>35.485683149975088</v>
      </c>
      <c r="AI264" s="35">
        <f t="shared" si="585"/>
        <v>-10.105949350783469</v>
      </c>
      <c r="AJ264" s="35"/>
      <c r="AL264" s="55">
        <f>(Z264- AVERAGE(Z$41:Z264))/_xlfn.STDEV.S(Z$41:Z264)</f>
        <v>0.42808258400740895</v>
      </c>
      <c r="AM264" s="55">
        <f>(AA264- AVERAGE(AA$41:AA264))/_xlfn.STDEV.S(AA$41:AA264)</f>
        <v>0.2052943822985108</v>
      </c>
      <c r="AN264" s="55">
        <f>(AB264- AVERAGE(AB$41:AB264))/_xlfn.STDEV.S(AB$41:AB264)</f>
        <v>-7.327363429569056E-2</v>
      </c>
      <c r="AO264" s="55">
        <f>(AC264- AVERAGE(AC$41:AC264))/_xlfn.STDEV.S(AC$41:AC264)</f>
        <v>-1.4563934639965561</v>
      </c>
      <c r="AP264" s="55">
        <f>(AD264- AVERAGE(AD$41:AD264))/_xlfn.STDEV.S(AD$41:AD264)</f>
        <v>2.1354228878226253</v>
      </c>
      <c r="AQ264" s="55">
        <f>(AE264- AVERAGE(AE$41:AE264))/_xlfn.STDEV.S(AE$41:AE264)</f>
        <v>1.0095563526675864</v>
      </c>
      <c r="AR264" s="36">
        <f>(AF264- AVERAGE(AF$41:AF264))/_xlfn.STDEV.S(AF$41:AF264)</f>
        <v>0.23995468455358998</v>
      </c>
      <c r="AS264" s="36">
        <f>(AG264- AVERAGE(AG$41:AG264))/_xlfn.STDEV.S(AG$41:AG264)</f>
        <v>0.21885480510441091</v>
      </c>
      <c r="AT264" s="36">
        <f>(AH264- AVERAGE(AH$41:AH264))/_xlfn.STDEV.S(AH$41:AH264)</f>
        <v>0.74239668887595711</v>
      </c>
      <c r="AU264" s="36">
        <f>(AI264- AVERAGE(AI$41:AI264))/_xlfn.STDEV.S(AI$41:AI264)</f>
        <v>-0.46450881464485677</v>
      </c>
      <c r="AV264" s="36"/>
      <c r="AW264" s="36">
        <f t="shared" si="592"/>
        <v>0.42808258400740895</v>
      </c>
      <c r="AX264" s="36">
        <f t="shared" si="593"/>
        <v>0.2052943822985108</v>
      </c>
      <c r="AY264" s="36">
        <f t="shared" si="594"/>
        <v>-7.327363429569056E-2</v>
      </c>
      <c r="AZ264" s="36">
        <f t="shared" si="595"/>
        <v>-1.4563934639965561</v>
      </c>
      <c r="BA264" s="36">
        <f t="shared" si="596"/>
        <v>2.1354228878226253</v>
      </c>
      <c r="BB264" s="36">
        <f t="shared" si="597"/>
        <v>1.0095563526675864</v>
      </c>
      <c r="BC264" s="36">
        <f t="shared" si="598"/>
        <v>0.23995468455358998</v>
      </c>
      <c r="BD264" s="36">
        <f t="shared" si="599"/>
        <v>0.21885480510441091</v>
      </c>
      <c r="BE264" s="36">
        <f t="shared" si="506"/>
        <v>0.74239668887595711</v>
      </c>
      <c r="BF264" s="36">
        <f t="shared" si="507"/>
        <v>-0.46450881464485677</v>
      </c>
      <c r="BG264" s="36"/>
      <c r="BH264" s="41">
        <f t="shared" si="508"/>
        <v>0.22940474482900045</v>
      </c>
      <c r="BI264" s="41">
        <f t="shared" si="509"/>
        <v>0.22940474482900045</v>
      </c>
      <c r="BJ264" s="41">
        <f>IF(COUNT(BI$76:BI263)&lt;60,"",MEDIAN(BI$76:BI263))</f>
        <v>0.36316598417483603</v>
      </c>
      <c r="BK264" s="41">
        <f t="shared" si="510"/>
        <v>0</v>
      </c>
      <c r="BL264" s="41">
        <f t="shared" si="511"/>
        <v>0</v>
      </c>
      <c r="BM264" s="41">
        <f t="shared" si="539"/>
        <v>0.12232400675462969</v>
      </c>
      <c r="BN264" s="41">
        <f t="shared" si="484"/>
        <v>1</v>
      </c>
      <c r="BO264" s="32">
        <f>+_xlfn.XLOOKUP(B264,Indice!B:B,Indice!AI:AI,"NOOOOOO",-1)</f>
        <v>0.53157767193355343</v>
      </c>
      <c r="BP264" s="32">
        <f t="shared" si="512"/>
        <v>-0.63190595465502442</v>
      </c>
      <c r="BQ264" s="57">
        <f t="shared" si="516"/>
        <v>2.8551096276115406E-2</v>
      </c>
      <c r="BR264" s="56">
        <f t="shared" si="485"/>
        <v>2.8551096276115406E-2</v>
      </c>
      <c r="BS264" s="59">
        <f t="shared" si="488"/>
        <v>2.8551096276115406E-2</v>
      </c>
      <c r="BT264" s="32">
        <f t="shared" si="489"/>
        <v>240.00184139379897</v>
      </c>
      <c r="BU264" s="32">
        <f t="shared" si="490"/>
        <v>81.470934836761671</v>
      </c>
      <c r="BW264" s="62"/>
      <c r="BX264" s="59"/>
    </row>
    <row r="265" spans="1:76">
      <c r="A265" s="32">
        <f t="shared" si="647"/>
        <v>2025</v>
      </c>
      <c r="B265" s="42">
        <v>45961</v>
      </c>
      <c r="C265" s="38">
        <v>7963</v>
      </c>
      <c r="D265" s="35">
        <f t="shared" si="522"/>
        <v>13.239476678043239</v>
      </c>
      <c r="E265" s="38">
        <v>7150</v>
      </c>
      <c r="F265" s="35">
        <v>668.49</v>
      </c>
      <c r="G265" s="39">
        <f t="shared" si="517"/>
        <v>0.23983156068153599</v>
      </c>
      <c r="H265" s="32">
        <v>3.2</v>
      </c>
      <c r="I265" s="32">
        <v>2.6</v>
      </c>
      <c r="J265" s="52">
        <v>30.2</v>
      </c>
      <c r="K265" s="32">
        <v>850.85400000000004</v>
      </c>
      <c r="L265" s="32">
        <f t="shared" si="495"/>
        <v>15.696808749321821</v>
      </c>
      <c r="M265" s="32">
        <v>97.991</v>
      </c>
      <c r="N265" s="32">
        <f t="shared" ref="N265" si="656">(M265/M253-1)*100</f>
        <v>18.192454286679215</v>
      </c>
      <c r="O265" s="32">
        <v>421168</v>
      </c>
      <c r="P265" s="32">
        <f t="shared" ref="P265" si="657">(O265/O253-1)*100</f>
        <v>-1.020189937228122</v>
      </c>
      <c r="Q265" s="32">
        <f>+'crack spread y Brent_WTI'!D469*100</f>
        <v>50.842418235877119</v>
      </c>
      <c r="R265" s="32">
        <v>3.2</v>
      </c>
      <c r="S265" s="32">
        <f t="shared" si="515"/>
        <v>3.0316666666666676</v>
      </c>
      <c r="T265" s="32">
        <v>4.1239999999999997</v>
      </c>
      <c r="U265" s="32">
        <f t="shared" si="557"/>
        <v>52.345770225341703</v>
      </c>
      <c r="V265" s="32">
        <v>65</v>
      </c>
      <c r="W265" s="32">
        <f t="shared" si="557"/>
        <v>-11.153635866593758</v>
      </c>
      <c r="X265" s="43">
        <v>20.79</v>
      </c>
      <c r="Z265" s="36">
        <f t="shared" si="576"/>
        <v>12.662179799214263</v>
      </c>
      <c r="AA265" s="36">
        <f t="shared" si="577"/>
        <v>0.33499999999999952</v>
      </c>
      <c r="AB265" s="36">
        <f t="shared" si="578"/>
        <v>-0.29833333333333467</v>
      </c>
      <c r="AC265" s="36">
        <f t="shared" si="624"/>
        <v>-49.159999999999982</v>
      </c>
      <c r="AD265" s="36">
        <f t="shared" si="579"/>
        <v>14.772669551912978</v>
      </c>
      <c r="AE265" s="35">
        <f>+AVERAGE(N263:N265)*AVERAGE($G$15:G265)</f>
        <v>3.6315830842004124</v>
      </c>
      <c r="AF265" s="35">
        <f t="shared" si="580"/>
        <v>0.17983711558266316</v>
      </c>
      <c r="AG265" s="35">
        <f t="shared" si="581"/>
        <v>44.321196573360005</v>
      </c>
      <c r="AH265" s="35">
        <f t="shared" si="584"/>
        <v>35.416264056785131</v>
      </c>
      <c r="AI265" s="35">
        <f t="shared" si="585"/>
        <v>-10.441766526004185</v>
      </c>
      <c r="AJ265" s="35"/>
      <c r="AL265" s="55">
        <f>(Z265- AVERAGE(Z$41:Z265))/_xlfn.STDEV.S(Z$41:Z265)</f>
        <v>0.50547323168630187</v>
      </c>
      <c r="AM265" s="55">
        <f>(AA265- AVERAGE(AA$41:AA265))/_xlfn.STDEV.S(AA$41:AA265)</f>
        <v>0.19007646675019874</v>
      </c>
      <c r="AN265" s="55">
        <f>(AB265- AVERAGE(AB$41:AB265))/_xlfn.STDEV.S(AB$41:AB265)</f>
        <v>-1.5787959529423537E-2</v>
      </c>
      <c r="AO265" s="55">
        <f>(AC265- AVERAGE(AC$41:AC265))/_xlfn.STDEV.S(AC$41:AC265)</f>
        <v>-1.4321746628617558</v>
      </c>
      <c r="AP265" s="55">
        <f>(AD265- AVERAGE(AD$41:AD265))/_xlfn.STDEV.S(AD$41:AD265)</f>
        <v>1.9513658711890129</v>
      </c>
      <c r="AQ265" s="55">
        <f>(AE265- AVERAGE(AE$41:AE265))/_xlfn.STDEV.S(AE$41:AE265)</f>
        <v>1.1373532189756919</v>
      </c>
      <c r="AR265" s="36">
        <f>(AF265- AVERAGE(AF$41:AF265))/_xlfn.STDEV.S(AF$41:AF265)</f>
        <v>0.22473844305736954</v>
      </c>
      <c r="AS265" s="36">
        <f>(AG265- AVERAGE(AG$41:AG265))/_xlfn.STDEV.S(AG$41:AG265)</f>
        <v>0.51840491599927352</v>
      </c>
      <c r="AT265" s="36">
        <f>(AH265- AVERAGE(AH$41:AH265))/_xlfn.STDEV.S(AH$41:AH265)</f>
        <v>0.73816577485616119</v>
      </c>
      <c r="AU265" s="36">
        <f>(AI265- AVERAGE(AI$41:AI265))/_xlfn.STDEV.S(AI$41:AI265)</f>
        <v>-0.472208695937895</v>
      </c>
      <c r="AV265" s="36"/>
      <c r="AW265" s="36">
        <f t="shared" si="592"/>
        <v>0.50547323168630187</v>
      </c>
      <c r="AX265" s="36">
        <f t="shared" si="593"/>
        <v>0.19007646675019874</v>
      </c>
      <c r="AY265" s="36">
        <f t="shared" si="594"/>
        <v>-1.5787959529423537E-2</v>
      </c>
      <c r="AZ265" s="36">
        <f t="shared" si="595"/>
        <v>-1.4321746628617558</v>
      </c>
      <c r="BA265" s="36">
        <f t="shared" si="596"/>
        <v>1.9513658711890129</v>
      </c>
      <c r="BB265" s="36">
        <f t="shared" si="597"/>
        <v>1.1373532189756919</v>
      </c>
      <c r="BC265" s="36">
        <f t="shared" si="598"/>
        <v>0.22473844305736954</v>
      </c>
      <c r="BD265" s="36">
        <f t="shared" si="599"/>
        <v>0.51840491599927352</v>
      </c>
      <c r="BE265" s="36">
        <f t="shared" si="506"/>
        <v>0.73816577485616119</v>
      </c>
      <c r="BF265" s="36">
        <f t="shared" si="507"/>
        <v>-0.472208695937895</v>
      </c>
      <c r="BG265" s="36"/>
      <c r="BH265" s="41">
        <f t="shared" si="508"/>
        <v>0.36510583737183566</v>
      </c>
      <c r="BI265" s="41">
        <f t="shared" si="509"/>
        <v>0.36510583737183566</v>
      </c>
      <c r="BJ265" s="41">
        <f>IF(COUNT(BI$76:BI264)&lt;60,"",MEDIAN(BI$76:BI264))</f>
        <v>0.36018624708051977</v>
      </c>
      <c r="BK265" s="41">
        <f t="shared" si="510"/>
        <v>0.36510583737183566</v>
      </c>
      <c r="BL265" s="41">
        <f t="shared" si="511"/>
        <v>0.36510583737183566</v>
      </c>
      <c r="BM265" s="41">
        <f t="shared" si="539"/>
        <v>0.15274949320228268</v>
      </c>
      <c r="BN265" s="41">
        <f t="shared" ref="BN265:BN275" si="658">+IF(BH265&lt;0,-1,1)</f>
        <v>1</v>
      </c>
      <c r="BO265" s="32">
        <f>+_xlfn.XLOOKUP(B265,Indice!B:B,Indice!AI:AI,"NOOOOOO",-1)</f>
        <v>0.45415150794906284</v>
      </c>
      <c r="BP265" s="32">
        <f t="shared" si="512"/>
        <v>-0.78932441866276104</v>
      </c>
      <c r="BQ265" s="57">
        <f t="shared" si="516"/>
        <v>-0.15741846400773662</v>
      </c>
      <c r="BR265" s="56">
        <f t="shared" ref="BR265:BR274" si="659">+BQ265*BN264</f>
        <v>-0.15741846400773662</v>
      </c>
      <c r="BS265" s="59">
        <f t="shared" si="488"/>
        <v>-0.15741846400773662</v>
      </c>
      <c r="BT265" s="32">
        <f t="shared" si="489"/>
        <v>202.22112016255872</v>
      </c>
      <c r="BU265" s="32">
        <f t="shared" si="490"/>
        <v>68.645905413484243</v>
      </c>
      <c r="BW265" s="62"/>
      <c r="BX265" s="59"/>
    </row>
    <row r="266" spans="1:76">
      <c r="A266" s="32">
        <f t="shared" si="647"/>
        <v>2025</v>
      </c>
      <c r="B266" s="42">
        <v>45991</v>
      </c>
      <c r="C266" s="38">
        <v>8133</v>
      </c>
      <c r="D266" s="35">
        <f t="shared" si="522"/>
        <v>24.624578608642356</v>
      </c>
      <c r="E266" s="38">
        <v>5598</v>
      </c>
      <c r="F266" s="35">
        <v>668.49</v>
      </c>
      <c r="G266" s="39">
        <f t="shared" si="517"/>
        <v>0.24275755807865487</v>
      </c>
      <c r="H266" s="32">
        <v>-0.1</v>
      </c>
      <c r="I266" s="32">
        <v>1.9</v>
      </c>
      <c r="J266" s="52">
        <v>29.7</v>
      </c>
      <c r="K266" s="32">
        <v>848.35400000000004</v>
      </c>
      <c r="L266" s="32">
        <f t="shared" si="495"/>
        <v>12.914084014017879</v>
      </c>
      <c r="M266" s="32">
        <v>96.659000000000006</v>
      </c>
      <c r="N266" s="32">
        <f t="shared" ref="N266" si="660">(M266/M254-1)*100</f>
        <v>19.821740693451019</v>
      </c>
      <c r="O266" s="32">
        <v>427503</v>
      </c>
      <c r="P266" s="32">
        <f t="shared" ref="P266" si="661">(O266/O254-1)*100</f>
        <v>0.97502214348981209</v>
      </c>
      <c r="Q266" s="32">
        <f>+'crack spread y Brent_WTI'!D470*100</f>
        <v>57.683741648106924</v>
      </c>
      <c r="R266" s="32">
        <v>3.2</v>
      </c>
      <c r="S266" s="32">
        <f t="shared" si="515"/>
        <v>3.2550000000000008</v>
      </c>
      <c r="T266" s="32">
        <v>4.8499999999999996</v>
      </c>
      <c r="U266" s="32">
        <f t="shared" si="557"/>
        <v>44.216473386856968</v>
      </c>
      <c r="V266" s="32">
        <v>63.2</v>
      </c>
      <c r="W266" s="32">
        <f t="shared" si="557"/>
        <v>-13.353441184535232</v>
      </c>
      <c r="X266" s="43">
        <v>21.04</v>
      </c>
      <c r="Z266" s="36">
        <f t="shared" si="576"/>
        <v>14.999411832222302</v>
      </c>
      <c r="AA266" s="36">
        <f t="shared" si="577"/>
        <v>-0.62166666666666748</v>
      </c>
      <c r="AB266" s="36">
        <f t="shared" si="578"/>
        <v>-0.82166666666666721</v>
      </c>
      <c r="AC266" s="36">
        <f t="shared" si="624"/>
        <v>-48.036499999999975</v>
      </c>
      <c r="AD266" s="36">
        <f t="shared" si="579"/>
        <v>14.113628807106915</v>
      </c>
      <c r="AE266" s="35">
        <f>+AVERAGE(N264:N266)*AVERAGE($G$15:G266)</f>
        <v>4.4209056076515472</v>
      </c>
      <c r="AF266" s="35">
        <f t="shared" si="580"/>
        <v>4.5836404114115346E-2</v>
      </c>
      <c r="AG266" s="35">
        <f t="shared" si="581"/>
        <v>52.153416320947251</v>
      </c>
      <c r="AH266" s="35">
        <f t="shared" si="584"/>
        <v>36.520861908821608</v>
      </c>
      <c r="AI266" s="35">
        <f t="shared" si="585"/>
        <v>-10.375147090054005</v>
      </c>
      <c r="AJ266" s="35"/>
      <c r="AL266" s="55">
        <f>(Z266- AVERAGE(Z$41:Z266))/_xlfn.STDEV.S(Z$41:Z266)</f>
        <v>0.62471272994876992</v>
      </c>
      <c r="AM266" s="55">
        <f>(AA266- AVERAGE(AA$41:AA266))/_xlfn.STDEV.S(AA$41:AA266)</f>
        <v>3.2553291264577691E-2</v>
      </c>
      <c r="AN266" s="55">
        <f>(AB266- AVERAGE(AB$41:AB266))/_xlfn.STDEV.S(AB$41:AB266)</f>
        <v>-0.10332360395917117</v>
      </c>
      <c r="AO266" s="55">
        <f>(AC266- AVERAGE(AC$41:AC266))/_xlfn.STDEV.S(AC$41:AC266)</f>
        <v>-1.3983053154700058</v>
      </c>
      <c r="AP266" s="55">
        <f>(AD266- AVERAGE(AD$41:AD266))/_xlfn.STDEV.S(AD$41:AD266)</f>
        <v>1.8392410770773442</v>
      </c>
      <c r="AQ266" s="55">
        <f>(AE266- AVERAGE(AE$41:AE266))/_xlfn.STDEV.S(AE$41:AE266)</f>
        <v>1.3333847717895708</v>
      </c>
      <c r="AR266" s="36">
        <f>(AF266- AVERAGE(AF$41:AF266))/_xlfn.STDEV.S(AF$41:AF266)</f>
        <v>0.21103972549219954</v>
      </c>
      <c r="AS266" s="36">
        <f>(AG266- AVERAGE(AG$41:AG266))/_xlfn.STDEV.S(AG$41:AG266)</f>
        <v>0.66056080327118039</v>
      </c>
      <c r="AT266" s="36">
        <f>(AH266- AVERAGE(AH$41:AH266))/_xlfn.STDEV.S(AH$41:AH266)</f>
        <v>0.76235800140846521</v>
      </c>
      <c r="AU266" s="36">
        <f>(AI266- AVERAGE(AI$41:AI266))/_xlfn.STDEV.S(AI$41:AI266)</f>
        <v>-0.46915524700807787</v>
      </c>
      <c r="AV266" s="36"/>
      <c r="AW266" s="36">
        <f t="shared" si="592"/>
        <v>0.62471272994876992</v>
      </c>
      <c r="AX266" s="36">
        <f t="shared" si="593"/>
        <v>3.2553291264577691E-2</v>
      </c>
      <c r="AY266" s="36">
        <f t="shared" si="594"/>
        <v>-0.10332360395917117</v>
      </c>
      <c r="AZ266" s="36">
        <f t="shared" si="595"/>
        <v>-1.3983053154700058</v>
      </c>
      <c r="BA266" s="36">
        <f t="shared" si="596"/>
        <v>1.8392410770773442</v>
      </c>
      <c r="BB266" s="36">
        <f t="shared" si="597"/>
        <v>1.3333847717895708</v>
      </c>
      <c r="BC266" s="36">
        <f t="shared" si="598"/>
        <v>0.21103972549219954</v>
      </c>
      <c r="BD266" s="36">
        <f t="shared" si="599"/>
        <v>0.66056080327118039</v>
      </c>
      <c r="BE266" s="36">
        <f t="shared" si="506"/>
        <v>0.76235800140846521</v>
      </c>
      <c r="BF266" s="36">
        <f t="shared" si="507"/>
        <v>-0.46915524700807787</v>
      </c>
      <c r="BG266" s="36"/>
      <c r="BH266" s="41">
        <f t="shared" si="508"/>
        <v>0.41787622772048472</v>
      </c>
      <c r="BI266" s="41">
        <f t="shared" si="509"/>
        <v>0.41787622772048472</v>
      </c>
      <c r="BJ266" s="41">
        <f>IF(COUNT(BI$76:BI265)&lt;60,"",MEDIAN(BI$76:BI265))</f>
        <v>0.36264604222617769</v>
      </c>
      <c r="BK266" s="41">
        <f t="shared" si="510"/>
        <v>0.41787622772048472</v>
      </c>
      <c r="BL266" s="41">
        <f t="shared" si="511"/>
        <v>0.41787622772048472</v>
      </c>
      <c r="BM266" s="41">
        <f t="shared" si="539"/>
        <v>0.18757251217898974</v>
      </c>
      <c r="BN266" s="41">
        <f t="shared" si="658"/>
        <v>1</v>
      </c>
      <c r="BO266" s="32">
        <f>+_xlfn.XLOOKUP(B266,Indice!B:B,Indice!AI:AI,"NOOOOOO",-1)</f>
        <v>0.46164106078323847</v>
      </c>
      <c r="BP266" s="32">
        <f t="shared" si="512"/>
        <v>-0.77296761457441854</v>
      </c>
      <c r="BQ266" s="57">
        <f t="shared" si="516"/>
        <v>1.6356804088342503E-2</v>
      </c>
      <c r="BR266" s="56">
        <f t="shared" si="659"/>
        <v>1.6356804088342503E-2</v>
      </c>
      <c r="BS266" s="59">
        <f t="shared" ref="BS266:BS275" si="662">+BQ266</f>
        <v>1.6356804088342503E-2</v>
      </c>
      <c r="BT266" s="32">
        <f t="shared" ref="BT266:BT275" si="663">+BT265*(1+BR266)</f>
        <v>205.52881140758288</v>
      </c>
      <c r="BU266" s="32">
        <f t="shared" ref="BU266:BU275" si="664">+BU265*(1+BS266)</f>
        <v>69.7687330397995</v>
      </c>
      <c r="BW266" s="62"/>
      <c r="BX266" s="59"/>
    </row>
    <row r="267" spans="1:76">
      <c r="A267" s="32">
        <f t="shared" si="647"/>
        <v>2025</v>
      </c>
      <c r="B267" s="42">
        <v>46022</v>
      </c>
      <c r="C267" s="38">
        <v>7482</v>
      </c>
      <c r="D267" s="35">
        <f t="shared" si="522"/>
        <v>6.1427152787629558</v>
      </c>
      <c r="E267" s="38">
        <v>5556</v>
      </c>
      <c r="F267" s="35">
        <v>659.68</v>
      </c>
      <c r="G267" s="39">
        <f t="shared" si="517"/>
        <v>0.24694245694882366</v>
      </c>
      <c r="H267" s="32">
        <v>3.5</v>
      </c>
      <c r="I267" s="32">
        <v>1.8</v>
      </c>
      <c r="J267" s="52">
        <v>32</v>
      </c>
      <c r="K267" s="32">
        <v>861.38</v>
      </c>
      <c r="L267" s="32">
        <f t="shared" si="495"/>
        <v>13.650067355127105</v>
      </c>
      <c r="M267" s="32">
        <v>94.302999999999997</v>
      </c>
      <c r="N267" s="32">
        <f t="shared" ref="N267" si="665">(M267/M255-1)*100</f>
        <v>19.146167355241374</v>
      </c>
      <c r="O267" s="32">
        <v>422888</v>
      </c>
      <c r="P267" s="32">
        <f t="shared" ref="P267" si="666">(O267/O255-1)*100</f>
        <v>1.7533644048017161</v>
      </c>
      <c r="Q267" s="32">
        <f>+'crack spread y Brent_WTI'!D471*100</f>
        <v>19.645381715362873</v>
      </c>
      <c r="R267" s="32">
        <v>2.2000000000000002</v>
      </c>
      <c r="S267" s="32">
        <f t="shared" si="515"/>
        <v>3.3633333333333337</v>
      </c>
      <c r="T267" s="32">
        <v>3.6859999999999999</v>
      </c>
      <c r="U267" s="32">
        <f t="shared" si="557"/>
        <v>1.458849435728049</v>
      </c>
      <c r="V267" s="32">
        <v>60.85</v>
      </c>
      <c r="W267" s="32">
        <f t="shared" si="557"/>
        <v>-18.475348338692388</v>
      </c>
      <c r="X267" s="43">
        <v>20.149999999999999</v>
      </c>
      <c r="Z267" s="36">
        <f t="shared" si="576"/>
        <v>11.305590188482851</v>
      </c>
      <c r="AA267" s="36">
        <f t="shared" si="577"/>
        <v>-1.163333333333334</v>
      </c>
      <c r="AB267" s="36">
        <f t="shared" si="578"/>
        <v>-1.2633333333333336</v>
      </c>
      <c r="AC267" s="36">
        <f t="shared" si="624"/>
        <v>-46.008999999999958</v>
      </c>
      <c r="AD267" s="36">
        <f t="shared" si="579"/>
        <v>14.086986706155601</v>
      </c>
      <c r="AE267" s="35">
        <f>+AVERAGE(N265:N267)*AVERAGE($G$15:G267)</f>
        <v>4.9911467965286631</v>
      </c>
      <c r="AF267" s="35">
        <f t="shared" si="580"/>
        <v>-0.56939887035446868</v>
      </c>
      <c r="AG267" s="35">
        <f t="shared" si="581"/>
        <v>42.723847199782305</v>
      </c>
      <c r="AH267" s="35">
        <f t="shared" si="584"/>
        <v>32.673697682642242</v>
      </c>
      <c r="AI267" s="35">
        <f t="shared" si="585"/>
        <v>-14.327475129940458</v>
      </c>
      <c r="AJ267" s="35"/>
      <c r="AL267" s="55">
        <f>(Z267- AVERAGE(Z$41:Z267))/_xlfn.STDEV.S(Z$41:Z267)</f>
        <v>0.43182940835621575</v>
      </c>
      <c r="AM267" s="55">
        <f>(AA267- AVERAGE(AA$41:AA267))/_xlfn.STDEV.S(AA$41:AA267)</f>
        <v>-5.6669359875358497E-2</v>
      </c>
      <c r="AN267" s="55">
        <f>(AB267- AVERAGE(AB$41:AB267))/_xlfn.STDEV.S(AB$41:AB267)</f>
        <v>-0.1771552429767983</v>
      </c>
      <c r="AO267" s="55">
        <f>(AC267- AVERAGE(AC$41:AC267))/_xlfn.STDEV.S(AC$41:AC267)</f>
        <v>-1.3455472811141371</v>
      </c>
      <c r="AP267" s="55">
        <f>(AD267- AVERAGE(AD$41:AD267))/_xlfn.STDEV.S(AD$41:AD267)</f>
        <v>1.8179329156542929</v>
      </c>
      <c r="AQ267" s="55">
        <f>(AE267- AVERAGE(AE$41:AE267))/_xlfn.STDEV.S(AE$41:AE267)</f>
        <v>1.4703643726566005</v>
      </c>
      <c r="AR267" s="36">
        <f>(AF267- AVERAGE(AF$41:AF267))/_xlfn.STDEV.S(AF$41:AF267)</f>
        <v>0.14991626820245851</v>
      </c>
      <c r="AS267" s="36">
        <f>(AG267- AVERAGE(AG$41:AG267))/_xlfn.STDEV.S(AG$41:AG267)</f>
        <v>0.48533768267020577</v>
      </c>
      <c r="AT267" s="36">
        <f>(AH267- AVERAGE(AH$41:AH267))/_xlfn.STDEV.S(AH$41:AH267)</f>
        <v>0.66655935731669391</v>
      </c>
      <c r="AU267" s="36">
        <f>(AI267- AVERAGE(AI$41:AI267))/_xlfn.STDEV.S(AI$41:AI267)</f>
        <v>-0.57358518500498301</v>
      </c>
      <c r="AV267" s="36"/>
      <c r="AW267" s="36">
        <f t="shared" si="592"/>
        <v>0.43182940835621575</v>
      </c>
      <c r="AX267" s="36">
        <f t="shared" si="593"/>
        <v>-5.6669359875358497E-2</v>
      </c>
      <c r="AY267" s="36">
        <f t="shared" si="594"/>
        <v>-0.1771552429767983</v>
      </c>
      <c r="AZ267" s="36">
        <f t="shared" si="595"/>
        <v>-1.3455472811141371</v>
      </c>
      <c r="BA267" s="36">
        <f t="shared" si="596"/>
        <v>1.8179329156542929</v>
      </c>
      <c r="BB267" s="36">
        <f t="shared" si="597"/>
        <v>1.4703643726566005</v>
      </c>
      <c r="BC267" s="36">
        <f t="shared" si="598"/>
        <v>0.14991626820245851</v>
      </c>
      <c r="BD267" s="36">
        <f t="shared" si="599"/>
        <v>0.48533768267020577</v>
      </c>
      <c r="BE267" s="36">
        <f t="shared" si="506"/>
        <v>0.66655935731669391</v>
      </c>
      <c r="BF267" s="36">
        <f t="shared" si="507"/>
        <v>-0.57358518500498301</v>
      </c>
      <c r="BG267" s="36"/>
      <c r="BH267" s="41">
        <f t="shared" si="508"/>
        <v>0.29087283827933713</v>
      </c>
      <c r="BI267" s="41">
        <f t="shared" si="509"/>
        <v>0.29087283827933713</v>
      </c>
      <c r="BJ267" s="41">
        <f>IF(COUNT(BI$76:BI266)&lt;60,"",MEDIAN(BI$76:BI266))</f>
        <v>0.36510583737183566</v>
      </c>
      <c r="BK267" s="41">
        <f t="shared" si="510"/>
        <v>0</v>
      </c>
      <c r="BL267" s="41">
        <f t="shared" si="511"/>
        <v>0</v>
      </c>
      <c r="BM267" s="41">
        <f t="shared" si="539"/>
        <v>0.15546156305750033</v>
      </c>
      <c r="BN267" s="41">
        <f t="shared" si="658"/>
        <v>1</v>
      </c>
      <c r="BO267" s="32">
        <f>+_xlfn.XLOOKUP(B267,Indice!B:B,Indice!AI:AI,"NOOOOOO",-1)</f>
        <v>0.44324205434696184</v>
      </c>
      <c r="BP267" s="32">
        <f t="shared" si="512"/>
        <v>-0.81363926008366971</v>
      </c>
      <c r="BQ267" s="57">
        <f t="shared" si="516"/>
        <v>-4.0671645509251175E-2</v>
      </c>
      <c r="BR267" s="56">
        <f t="shared" si="659"/>
        <v>-4.0671645509251175E-2</v>
      </c>
      <c r="BS267" s="59">
        <f t="shared" si="662"/>
        <v>-4.0671645509251175E-2</v>
      </c>
      <c r="BT267" s="32">
        <f t="shared" si="663"/>
        <v>197.16961644807594</v>
      </c>
      <c r="BU267" s="32">
        <f t="shared" si="664"/>
        <v>66.931123861975195</v>
      </c>
      <c r="BW267" s="62"/>
      <c r="BX267" s="59"/>
    </row>
    <row r="268" spans="1:76">
      <c r="A268" s="32">
        <f t="shared" si="647"/>
        <v>2026</v>
      </c>
      <c r="B268" s="42">
        <v>46053</v>
      </c>
      <c r="C268" s="38">
        <v>7245</v>
      </c>
      <c r="D268" s="35">
        <f t="shared" si="522"/>
        <v>22.485207100591719</v>
      </c>
      <c r="E268" s="38">
        <v>5057</v>
      </c>
      <c r="F268" s="35">
        <v>659.68</v>
      </c>
      <c r="G268" s="39">
        <f t="shared" si="517"/>
        <v>0.2479035289837497</v>
      </c>
      <c r="H268" s="32">
        <v>2</v>
      </c>
      <c r="I268" s="32">
        <v>2.2999999999999998</v>
      </c>
      <c r="J268" s="52">
        <v>32.799999999999997</v>
      </c>
      <c r="K268" s="32">
        <v>874.85699999999997</v>
      </c>
      <c r="L268" s="32">
        <f t="shared" si="495"/>
        <v>17.02019229225855</v>
      </c>
      <c r="M268" s="32">
        <v>93.069000000000003</v>
      </c>
      <c r="N268" s="32">
        <f t="shared" ref="N268" si="667">(M268/M256-1)*100</f>
        <v>15.056249227345786</v>
      </c>
      <c r="O268" s="32">
        <v>420299</v>
      </c>
      <c r="P268" s="32">
        <f t="shared" ref="P268" si="668">(O268/O256-1)*100</f>
        <v>-0.82375704948205453</v>
      </c>
      <c r="Q268" s="32">
        <f>+'crack spread y Brent_WTI'!D472*100</f>
        <v>30.421558164354323</v>
      </c>
      <c r="R268" s="32">
        <v>2.2000000000000002</v>
      </c>
      <c r="S268" s="32">
        <f t="shared" si="515"/>
        <v>3.4716666666666667</v>
      </c>
      <c r="T268" s="32">
        <v>4.3540000000000001</v>
      </c>
      <c r="U268" s="32">
        <f t="shared" si="557"/>
        <v>43.035479632063065</v>
      </c>
      <c r="V268" s="32">
        <v>70.69</v>
      </c>
      <c r="W268" s="32">
        <f t="shared" si="557"/>
        <v>-7.9077644606565967</v>
      </c>
      <c r="X268" s="43">
        <v>20.97</v>
      </c>
      <c r="Z268" s="36">
        <f t="shared" si="576"/>
        <v>14.27916699599901</v>
      </c>
      <c r="AA268" s="36">
        <f t="shared" si="577"/>
        <v>-1.6716666666666666</v>
      </c>
      <c r="AB268" s="36">
        <f t="shared" si="578"/>
        <v>-1.4716666666666667</v>
      </c>
      <c r="AC268" s="36">
        <f t="shared" si="624"/>
        <v>-44.669333333333313</v>
      </c>
      <c r="AD268" s="36">
        <f t="shared" si="579"/>
        <v>14.52811455380118</v>
      </c>
      <c r="AE268" s="35">
        <f>+AVERAGE(N266:N268)*AVERAGE($G$15:G268)</f>
        <v>4.7163024241778846</v>
      </c>
      <c r="AF268" s="35">
        <f t="shared" si="580"/>
        <v>-0.63487649960315784</v>
      </c>
      <c r="AG268" s="35">
        <f t="shared" si="581"/>
        <v>35.91689384260804</v>
      </c>
      <c r="AH268" s="35">
        <f t="shared" si="584"/>
        <v>29.570267484882692</v>
      </c>
      <c r="AI268" s="35">
        <f t="shared" si="585"/>
        <v>-13.245517994628072</v>
      </c>
      <c r="AJ268" s="35"/>
      <c r="AL268" s="55">
        <f>(Z268- AVERAGE(Z$41:Z268))/_xlfn.STDEV.S(Z$41:Z268)</f>
        <v>0.58474765098224257</v>
      </c>
      <c r="AM268" s="55">
        <f>(AA268- AVERAGE(AA$41:AA268))/_xlfn.STDEV.S(AA$41:AA268)</f>
        <v>-0.14039063926465956</v>
      </c>
      <c r="AN268" s="55">
        <f>(AB268- AVERAGE(AB$41:AB268))/_xlfn.STDEV.S(AB$41:AB268)</f>
        <v>-0.21176153931322389</v>
      </c>
      <c r="AO268" s="55">
        <f>(AC268- AVERAGE(AC$41:AC268))/_xlfn.STDEV.S(AC$41:AC268)</f>
        <v>-1.3084422831029452</v>
      </c>
      <c r="AP268" s="55">
        <f>(AD268- AVERAGE(AD$41:AD268))/_xlfn.STDEV.S(AD$41:AD268)</f>
        <v>1.8616294861453353</v>
      </c>
      <c r="AQ268" s="55">
        <f>(AE268- AVERAGE(AE$41:AE268))/_xlfn.STDEV.S(AE$41:AE268)</f>
        <v>1.3904868075978942</v>
      </c>
      <c r="AR268" s="36">
        <f>(AF268- AVERAGE(AF$41:AF268))/_xlfn.STDEV.S(AF$41:AF268)</f>
        <v>0.14311296124271697</v>
      </c>
      <c r="AS268" s="36">
        <f>(AG268- AVERAGE(AG$41:AG268))/_xlfn.STDEV.S(AG$41:AG268)</f>
        <v>0.35870266984341936</v>
      </c>
      <c r="AT268" s="36">
        <f>(AH268- AVERAGE(AH$41:AH268))/_xlfn.STDEV.S(AH$41:AH268)</f>
        <v>0.5891589452257614</v>
      </c>
      <c r="AU268" s="36">
        <f>(AI268- AVERAGE(AI$41:AI268))/_xlfn.STDEV.S(AI$41:AI268)</f>
        <v>-0.54294891095823583</v>
      </c>
      <c r="AV268" s="36"/>
      <c r="AW268" s="36">
        <f t="shared" si="592"/>
        <v>0.58474765098224257</v>
      </c>
      <c r="AX268" s="36">
        <f t="shared" si="593"/>
        <v>-0.14039063926465956</v>
      </c>
      <c r="AY268" s="36">
        <f t="shared" si="594"/>
        <v>-0.21176153931322389</v>
      </c>
      <c r="AZ268" s="36">
        <f t="shared" si="595"/>
        <v>-1.3084422831029452</v>
      </c>
      <c r="BA268" s="36">
        <f t="shared" si="596"/>
        <v>1.8616294861453353</v>
      </c>
      <c r="BB268" s="36">
        <f t="shared" si="597"/>
        <v>1.3904868075978942</v>
      </c>
      <c r="BC268" s="36">
        <f t="shared" si="598"/>
        <v>0.14311296124271697</v>
      </c>
      <c r="BD268" s="36">
        <f t="shared" si="599"/>
        <v>0.35870266984341936</v>
      </c>
      <c r="BE268" s="36">
        <f t="shared" si="506"/>
        <v>0.5891589452257614</v>
      </c>
      <c r="BF268" s="36">
        <f t="shared" si="507"/>
        <v>-0.54294891095823583</v>
      </c>
      <c r="BG268" s="36"/>
      <c r="BH268" s="41">
        <f t="shared" si="508"/>
        <v>0.25090781554306818</v>
      </c>
      <c r="BI268" s="41">
        <f t="shared" si="509"/>
        <v>0.25090781554306818</v>
      </c>
      <c r="BJ268" s="41">
        <f>IF(COUNT(BI$76:BI267)&lt;60,"",MEDIAN(BI$76:BI267))</f>
        <v>0.36264604222617769</v>
      </c>
      <c r="BK268" s="41">
        <f t="shared" si="510"/>
        <v>0</v>
      </c>
      <c r="BL268" s="41">
        <f t="shared" si="511"/>
        <v>0</v>
      </c>
      <c r="BM268" s="41">
        <f t="shared" si="539"/>
        <v>9.9139574918511816E-2</v>
      </c>
      <c r="BN268" s="41">
        <f t="shared" si="658"/>
        <v>1</v>
      </c>
      <c r="BO268" s="32">
        <f>+_xlfn.XLOOKUP(B268,Indice!B:B,Indice!AI:AI,"NOOOOOO",-1)</f>
        <v>0.45343729661256993</v>
      </c>
      <c r="BP268" s="32">
        <f t="shared" si="512"/>
        <v>-0.79089828444940691</v>
      </c>
      <c r="BQ268" s="57">
        <f t="shared" si="516"/>
        <v>2.2740975634262806E-2</v>
      </c>
      <c r="BR268" s="56">
        <f t="shared" si="659"/>
        <v>2.2740975634262806E-2</v>
      </c>
      <c r="BS268" s="59">
        <f t="shared" si="662"/>
        <v>2.2740975634262806E-2</v>
      </c>
      <c r="BT268" s="32">
        <f t="shared" si="663"/>
        <v>201.65344589153861</v>
      </c>
      <c r="BU268" s="32">
        <f t="shared" si="664"/>
        <v>68.453202918894206</v>
      </c>
      <c r="BW268" s="62"/>
      <c r="BX268" s="59"/>
    </row>
    <row r="269" spans="1:76">
      <c r="A269" s="32">
        <f t="shared" si="647"/>
        <v>2026</v>
      </c>
      <c r="B269" s="42">
        <v>46081</v>
      </c>
      <c r="C269" s="38">
        <v>5963</v>
      </c>
      <c r="D269" s="35">
        <f t="shared" si="522"/>
        <v>-2.882736156351795</v>
      </c>
      <c r="E269" s="38">
        <v>5167</v>
      </c>
      <c r="F269" s="35">
        <v>659.68</v>
      </c>
      <c r="G269" s="39">
        <f t="shared" si="517"/>
        <v>0.24657864419112296</v>
      </c>
      <c r="H269" s="32">
        <v>-1.5</v>
      </c>
      <c r="I269" s="32">
        <v>-0.9</v>
      </c>
      <c r="J269" s="52">
        <v>33.1</v>
      </c>
      <c r="K269" s="32">
        <v>865.00400000000002</v>
      </c>
      <c r="L269" s="32">
        <f t="shared" ref="L269:L271" si="669">(K269/K257-1)*100</f>
        <v>15.975753805394932</v>
      </c>
      <c r="M269" s="32">
        <v>89.173000000000002</v>
      </c>
      <c r="N269" s="32">
        <f t="shared" ref="N269" si="670">(M269/M257-1)*100</f>
        <v>10.926868103845067</v>
      </c>
      <c r="O269" s="32">
        <v>439279</v>
      </c>
      <c r="P269" s="32">
        <f t="shared" ref="P269" si="671">(O269/O257-1)*100</f>
        <v>1.2688605844043632</v>
      </c>
      <c r="Q269" s="32">
        <f>+'crack spread y Brent_WTI'!D473*100</f>
        <v>33.326672528175209</v>
      </c>
      <c r="R269" s="32">
        <v>2.2000000000000002</v>
      </c>
      <c r="S269" s="32">
        <f t="shared" si="515"/>
        <v>3.58</v>
      </c>
      <c r="T269" s="32">
        <v>2.859</v>
      </c>
      <c r="U269" s="32">
        <f t="shared" si="557"/>
        <v>-25.430359937402191</v>
      </c>
      <c r="V269" s="32">
        <v>72.48</v>
      </c>
      <c r="W269" s="32">
        <f t="shared" si="557"/>
        <v>-0.95654550423613927</v>
      </c>
      <c r="X269" s="43">
        <v>22.3</v>
      </c>
      <c r="Z269" s="36">
        <f t="shared" si="576"/>
        <v>5.0017287410009601</v>
      </c>
      <c r="AA269" s="36">
        <f t="shared" si="577"/>
        <v>-2.246666666666667</v>
      </c>
      <c r="AB269" s="36">
        <f t="shared" si="578"/>
        <v>-2.5133333333333336</v>
      </c>
      <c r="AC269" s="36">
        <f t="shared" si="624"/>
        <v>-43.158499999999968</v>
      </c>
      <c r="AD269" s="36">
        <f t="shared" si="579"/>
        <v>15.548671150926863</v>
      </c>
      <c r="AE269" s="35">
        <f>+AVERAGE(N267:N269)*AVERAGE($G$15:G269)</f>
        <v>3.9388772940829924</v>
      </c>
      <c r="AF269" s="35">
        <f t="shared" si="580"/>
        <v>-0.73282264657467489</v>
      </c>
      <c r="AG269" s="35">
        <f t="shared" si="581"/>
        <v>27.797870802630801</v>
      </c>
      <c r="AH269" s="35">
        <f t="shared" si="584"/>
        <v>6.3546563767963073</v>
      </c>
      <c r="AI269" s="35">
        <f t="shared" si="585"/>
        <v>-9.113219434528375</v>
      </c>
      <c r="AJ269" s="35"/>
      <c r="AL269" s="55">
        <f>(Z269- AVERAGE(Z$41:Z269))/_xlfn.STDEV.S(Z$41:Z269)</f>
        <v>0.1013443178416788</v>
      </c>
      <c r="AM269" s="55">
        <f>(AA269- AVERAGE(AA$41:AA269))/_xlfn.STDEV.S(AA$41:AA269)</f>
        <v>-0.23511101261676406</v>
      </c>
      <c r="AN269" s="55">
        <f>(AB269- AVERAGE(AB$41:AB269))/_xlfn.STDEV.S(AB$41:AB269)</f>
        <v>-0.38661711168130392</v>
      </c>
      <c r="AO269" s="55">
        <f>(AC269- AVERAGE(AC$41:AC269))/_xlfn.STDEV.S(AC$41:AC269)</f>
        <v>-1.2682220014213976</v>
      </c>
      <c r="AP269" s="55">
        <f>(AD269- AVERAGE(AD$41:AD269))/_xlfn.STDEV.S(AD$41:AD269)</f>
        <v>1.9830772610547922</v>
      </c>
      <c r="AQ269" s="55">
        <f>(AE269- AVERAGE(AE$41:AE269))/_xlfn.STDEV.S(AE$41:AE269)</f>
        <v>1.184281802789422</v>
      </c>
      <c r="AR269" s="36">
        <f>(AF269- AVERAGE(AF$41:AF269))/_xlfn.STDEV.S(AF$41:AF269)</f>
        <v>0.13309826947728076</v>
      </c>
      <c r="AS269" s="36">
        <f>(AG269- AVERAGE(AG$41:AG269))/_xlfn.STDEV.S(AG$41:AG269)</f>
        <v>0.20795545263832735</v>
      </c>
      <c r="AT269" s="36">
        <f>(AH269- AVERAGE(AH$41:AH269))/_xlfn.STDEV.S(AH$41:AH269)</f>
        <v>2.2341325670751748E-2</v>
      </c>
      <c r="AU269" s="36">
        <f>(AI269- AVERAGE(AI$41:AI269))/_xlfn.STDEV.S(AI$41:AI269)</f>
        <v>-0.43055126097594343</v>
      </c>
      <c r="AV269" s="36"/>
      <c r="AW269" s="36">
        <f t="shared" ref="AW269:AW275" si="672">+IF(AL269&gt;AL$2,AL$2,IF(AL269&lt;AL$1,AL$1,AL269))</f>
        <v>0.1013443178416788</v>
      </c>
      <c r="AX269" s="36">
        <f t="shared" ref="AX269:AX275" si="673">+IF(AM269&gt;AM$2,AM$2,IF(AM269&lt;AM$1,AM$1,AM269))</f>
        <v>-0.23511101261676406</v>
      </c>
      <c r="AY269" s="36">
        <f t="shared" ref="AY269:AY275" si="674">+IF(AN269&gt;AN$2,AN$2,IF(AN269&lt;AN$1,AN$1,AN269))</f>
        <v>-0.38661711168130392</v>
      </c>
      <c r="AZ269" s="36">
        <f t="shared" ref="AZ269:AZ275" si="675">+IF(AO269&gt;AO$2,AO$2,IF(AO269&lt;AO$1,AO$1,AO269))</f>
        <v>-1.2682220014213976</v>
      </c>
      <c r="BA269" s="36">
        <f t="shared" ref="BA269:BA275" si="676">+IF(AP269&gt;AP$2,AP$2,IF(AP269&lt;AP$1,AP$1,AP269))</f>
        <v>1.9830772610547922</v>
      </c>
      <c r="BB269" s="36">
        <f t="shared" ref="BB269:BB275" si="677">+IF(AQ269&gt;AQ$2,AQ$2,IF(AQ269&lt;AQ$1,AQ$1,AQ269))</f>
        <v>1.184281802789422</v>
      </c>
      <c r="BC269" s="36">
        <f t="shared" ref="BC269:BC275" si="678">+IF(AR269&gt;AR$2,AR$2,IF(AR269&lt;AR$1,AR$1,AR269))</f>
        <v>0.13309826947728076</v>
      </c>
      <c r="BD269" s="36">
        <f t="shared" ref="BD269:BD275" si="679">+IF(AS269&gt;AS$2,AS$2,IF(AS269&lt;AS$1,AS$1,AS269))</f>
        <v>0.20795545263832735</v>
      </c>
      <c r="BE269" s="36">
        <f t="shared" ref="BE269:BE275" si="680">+IF(AT269&gt;AT$2,AT$2,IF(AT269&lt;AT$1,AT$1,AT269))</f>
        <v>2.2341325670751748E-2</v>
      </c>
      <c r="BF269" s="36">
        <f t="shared" ref="BF269:BF275" si="681">+IF(AU269&gt;AU$2,AU$2,IF(AU269&lt;AU$1,AU$1,AU269))</f>
        <v>-0.43055126097594343</v>
      </c>
      <c r="BG269" s="36"/>
      <c r="BH269" s="41">
        <f t="shared" ref="BH269:BH275" si="682">+MEDIAN(AW269:BF269)</f>
        <v>6.184282175621527E-2</v>
      </c>
      <c r="BI269" s="41">
        <f t="shared" ref="BI269:BI275" si="683">+ABS(BH269)</f>
        <v>6.184282175621527E-2</v>
      </c>
      <c r="BJ269" s="41">
        <f>IF(COUNT(BI$76:BI268)&lt;60,"",MEDIAN(BI$76:BI268))</f>
        <v>0.36018624708051977</v>
      </c>
      <c r="BK269" s="41">
        <f t="shared" ref="BK269:BK275" si="684">IF(BH269="","",IF(BJ269="",0,IF(BI269&gt;=BJ269,BH269,0)))</f>
        <v>0</v>
      </c>
      <c r="BL269" s="41">
        <f t="shared" ref="BL269:BL275" si="685">IF(BK269="","",MEDIAN(-1,BK269,1))</f>
        <v>0</v>
      </c>
      <c r="BM269" s="41">
        <f t="shared" si="539"/>
        <v>6.5248505424360032E-2</v>
      </c>
      <c r="BN269" s="41">
        <f t="shared" si="658"/>
        <v>1</v>
      </c>
      <c r="BO269" s="32">
        <f>+_xlfn.XLOOKUP(B269,Indice!B:B,Indice!AI:AI,"NOOOOOO",-1)</f>
        <v>0.47107287223157079</v>
      </c>
      <c r="BP269" s="32">
        <f t="shared" ref="BP269:BP275" si="686">IF(BO269="","",LN(BO269))</f>
        <v>-0.75274247881959389</v>
      </c>
      <c r="BQ269" s="57">
        <f t="shared" si="516"/>
        <v>3.8155805629813022E-2</v>
      </c>
      <c r="BR269" s="56">
        <f t="shared" si="659"/>
        <v>3.8155805629813022E-2</v>
      </c>
      <c r="BS269" s="59">
        <f t="shared" si="662"/>
        <v>3.8155805629813022E-2</v>
      </c>
      <c r="BT269" s="32">
        <f t="shared" si="663"/>
        <v>209.34769557755817</v>
      </c>
      <c r="BU269" s="32">
        <f t="shared" si="664"/>
        <v>71.065090024205688</v>
      </c>
      <c r="BW269" s="62"/>
      <c r="BX269" s="59"/>
    </row>
    <row r="270" spans="1:76">
      <c r="A270" s="32">
        <f t="shared" si="647"/>
        <v>2026</v>
      </c>
      <c r="B270" s="42">
        <v>46112</v>
      </c>
      <c r="C270" s="38">
        <v>8697</v>
      </c>
      <c r="D270" s="35">
        <f t="shared" si="522"/>
        <v>30.939476061427285</v>
      </c>
      <c r="E270" s="38">
        <v>6116</v>
      </c>
      <c r="F270" s="35">
        <v>689.47</v>
      </c>
      <c r="G270" s="39">
        <f t="shared" si="517"/>
        <v>0.23904593383323422</v>
      </c>
      <c r="H270" s="32">
        <v>6.4</v>
      </c>
      <c r="I270" s="32">
        <v>5</v>
      </c>
      <c r="J270" s="52">
        <v>36.200000000000003</v>
      </c>
      <c r="K270" s="32">
        <v>869.92899999999997</v>
      </c>
      <c r="L270" s="32">
        <f t="shared" si="669"/>
        <v>16.216923901092663</v>
      </c>
      <c r="M270" s="32">
        <v>84.165000000000006</v>
      </c>
      <c r="N270" s="32">
        <f t="shared" ref="N270" si="687">(M270/M258-1)*100</f>
        <v>5.6924352019288804</v>
      </c>
      <c r="O270" s="32">
        <v>461636</v>
      </c>
      <c r="P270" s="32">
        <f t="shared" ref="P270" si="688">(O270/O258-1)*100</f>
        <v>4.9668934405355358</v>
      </c>
      <c r="Q270" s="32">
        <f>+'crack spread y Brent_WTI'!D474*100</f>
        <v>86.028365912138852</v>
      </c>
      <c r="R270" s="32">
        <v>2.4</v>
      </c>
      <c r="S270" s="32">
        <f t="shared" ref="S270:S275" si="689">+AVERAGE(R211:R270)</f>
        <v>3.5666666666666669</v>
      </c>
      <c r="T270" s="32">
        <v>2.8839999999999999</v>
      </c>
      <c r="U270" s="32">
        <f t="shared" si="557"/>
        <v>-29.983005583879585</v>
      </c>
      <c r="V270" s="32">
        <v>118.35</v>
      </c>
      <c r="W270" s="32">
        <f t="shared" si="557"/>
        <v>58.348943002408362</v>
      </c>
      <c r="X270" s="43">
        <v>23.8</v>
      </c>
      <c r="Z270" s="36">
        <f t="shared" si="576"/>
        <v>13.280649001889071</v>
      </c>
      <c r="AA270" s="36">
        <f t="shared" si="577"/>
        <v>-1.2666666666666666</v>
      </c>
      <c r="AB270" s="36">
        <f t="shared" si="578"/>
        <v>-1.4333333333333336</v>
      </c>
      <c r="AC270" s="36">
        <f t="shared" si="624"/>
        <v>-41.436833333333318</v>
      </c>
      <c r="AD270" s="36">
        <f t="shared" si="579"/>
        <v>16.404289999582048</v>
      </c>
      <c r="AE270" s="35">
        <f>+AVERAGE(N268:N270)*AVERAGE($G$15:G270)</f>
        <v>2.7636974362365416</v>
      </c>
      <c r="AF270" s="35">
        <f t="shared" si="580"/>
        <v>-1.8039989918192816</v>
      </c>
      <c r="AG270" s="35">
        <f t="shared" si="581"/>
        <v>49.92553220155613</v>
      </c>
      <c r="AH270" s="35">
        <f t="shared" si="584"/>
        <v>-4.1259619630729034</v>
      </c>
      <c r="AI270" s="35">
        <f t="shared" si="585"/>
        <v>16.494877679171875</v>
      </c>
      <c r="AJ270" s="35"/>
      <c r="AL270" s="55">
        <f>(Z270- AVERAGE(Z$41:Z270))/_xlfn.STDEV.S(Z$41:Z270)</f>
        <v>0.53197290327188895</v>
      </c>
      <c r="AM270" s="55">
        <f>(AA270- AVERAGE(AA$41:AA270))/_xlfn.STDEV.S(AA$41:AA270)</f>
        <v>-7.2256572561506971E-2</v>
      </c>
      <c r="AN270" s="55">
        <f>(AB270- AVERAGE(AB$41:AB270))/_xlfn.STDEV.S(AB$41:AB270)</f>
        <v>-0.20351891341201975</v>
      </c>
      <c r="AO270" s="55">
        <f>(AC270- AVERAGE(AC$41:AC270))/_xlfn.STDEV.S(AC$41:AC270)</f>
        <v>-1.2240418426129198</v>
      </c>
      <c r="AP270" s="55">
        <f>(AD270- AVERAGE(AD$41:AD270))/_xlfn.STDEV.S(AD$41:AD270)</f>
        <v>2.0778511619243143</v>
      </c>
      <c r="AQ270" s="55">
        <f>(AE270- AVERAGE(AE$41:AE270))/_xlfn.STDEV.S(AE$41:AE270)</f>
        <v>0.87891610598880499</v>
      </c>
      <c r="AR270" s="36">
        <f>(AF270- AVERAGE(AF$41:AF270))/_xlfn.STDEV.S(AF$41:AF270)</f>
        <v>2.6517987906155376E-2</v>
      </c>
      <c r="AS270" s="36">
        <f>(AG270- AVERAGE(AG$41:AG270))/_xlfn.STDEV.S(AG$41:AG270)</f>
        <v>0.61652074951120328</v>
      </c>
      <c r="AT270" s="36">
        <f>(AH270- AVERAGE(AH$41:AH270))/_xlfn.STDEV.S(AH$41:AH270)</f>
        <v>-0.23355231433477266</v>
      </c>
      <c r="AU270" s="36">
        <f>(AI270- AVERAGE(AI$41:AI270))/_xlfn.STDEV.S(AI$41:AI270)</f>
        <v>0.25970465408300381</v>
      </c>
      <c r="AV270" s="36"/>
      <c r="AW270" s="36">
        <f t="shared" si="672"/>
        <v>0.53197290327188895</v>
      </c>
      <c r="AX270" s="36">
        <f t="shared" si="673"/>
        <v>-7.2256572561506971E-2</v>
      </c>
      <c r="AY270" s="36">
        <f t="shared" si="674"/>
        <v>-0.20351891341201975</v>
      </c>
      <c r="AZ270" s="36">
        <f t="shared" si="675"/>
        <v>-1.2240418426129198</v>
      </c>
      <c r="BA270" s="36">
        <f t="shared" si="676"/>
        <v>2.0778511619243143</v>
      </c>
      <c r="BB270" s="36">
        <f t="shared" si="677"/>
        <v>0.87891610598880499</v>
      </c>
      <c r="BC270" s="36">
        <f t="shared" si="678"/>
        <v>2.6517987906155376E-2</v>
      </c>
      <c r="BD270" s="36">
        <f t="shared" si="679"/>
        <v>0.61652074951120328</v>
      </c>
      <c r="BE270" s="36">
        <f t="shared" si="680"/>
        <v>-0.23355231433477266</v>
      </c>
      <c r="BF270" s="36">
        <f t="shared" si="681"/>
        <v>0.25970465408300381</v>
      </c>
      <c r="BG270" s="36"/>
      <c r="BH270" s="41">
        <f t="shared" si="682"/>
        <v>0.1431113209945796</v>
      </c>
      <c r="BI270" s="41">
        <f t="shared" si="683"/>
        <v>0.1431113209945796</v>
      </c>
      <c r="BJ270" s="41">
        <f>IF(COUNT(BI$76:BI269)&lt;60,"",MEDIAN(BI$76:BI269))</f>
        <v>0.3596691900791868</v>
      </c>
      <c r="BK270" s="41">
        <f t="shared" si="684"/>
        <v>0</v>
      </c>
      <c r="BL270" s="41">
        <f t="shared" si="685"/>
        <v>0</v>
      </c>
      <c r="BM270" s="41">
        <f t="shared" si="539"/>
        <v>6.5248505424360032E-2</v>
      </c>
      <c r="BN270" s="41">
        <f t="shared" si="658"/>
        <v>1</v>
      </c>
      <c r="BO270" s="32">
        <f>+_xlfn.XLOOKUP(B270,Indice!B:B,Indice!AI:AI,"NOOOOOO",-1)</f>
        <v>0.55417103986352634</v>
      </c>
      <c r="BP270" s="32">
        <f t="shared" si="686"/>
        <v>-0.59028190366832012</v>
      </c>
      <c r="BQ270" s="57">
        <f t="shared" ref="BQ270:BQ275" si="690">+BP270-BP269</f>
        <v>0.16246057515127377</v>
      </c>
      <c r="BR270" s="56">
        <f t="shared" si="659"/>
        <v>0.16246057515127377</v>
      </c>
      <c r="BS270" s="59">
        <f t="shared" si="662"/>
        <v>0.16246057515127377</v>
      </c>
      <c r="BT270" s="32">
        <f t="shared" si="663"/>
        <v>243.35844260768204</v>
      </c>
      <c r="BU270" s="32">
        <f t="shared" si="664"/>
        <v>82.610365422715191</v>
      </c>
      <c r="BW270" s="62"/>
      <c r="BX270" s="59"/>
    </row>
    <row r="271" spans="1:76">
      <c r="A271" s="32">
        <f t="shared" si="647"/>
        <v>2026</v>
      </c>
      <c r="B271" s="42">
        <v>46142</v>
      </c>
      <c r="C271" s="38">
        <v>8916</v>
      </c>
      <c r="D271" s="35">
        <f t="shared" si="522"/>
        <v>33.59304764758766</v>
      </c>
      <c r="E271" s="38">
        <v>6203</v>
      </c>
      <c r="F271" s="35">
        <v>689.47</v>
      </c>
      <c r="G271" s="39">
        <f t="shared" ref="G271:G274" si="691">+(SUM(C260:C271)+SUM(E260:E271))/(F271*1000)</f>
        <v>0.24192495685091447</v>
      </c>
      <c r="H271" s="32">
        <v>2.1</v>
      </c>
      <c r="I271" s="32">
        <v>2.2000000000000002</v>
      </c>
      <c r="J271" s="52">
        <v>39.9</v>
      </c>
      <c r="K271" s="32">
        <v>884.995</v>
      </c>
      <c r="L271" s="32">
        <f t="shared" si="669"/>
        <v>19.252920028674758</v>
      </c>
      <c r="M271" s="32">
        <v>84.744</v>
      </c>
      <c r="N271" s="32">
        <f t="shared" ref="N271" si="692">(M271/M259-1)*100</f>
        <v>-1.2813941568426412</v>
      </c>
      <c r="O271" s="32">
        <v>459495</v>
      </c>
      <c r="P271" s="32">
        <f t="shared" ref="P271" si="693">(O271/O259-1)*100</f>
        <v>4.3339358049808263</v>
      </c>
      <c r="Q271" s="32">
        <f>+'crack spread y Brent_WTI'!D475*100</f>
        <v>100.69226404388121</v>
      </c>
      <c r="R271" s="32">
        <v>2.4</v>
      </c>
      <c r="S271" s="32">
        <f t="shared" si="689"/>
        <v>3.5533333333333337</v>
      </c>
      <c r="T271" s="32">
        <v>2.7669999999999999</v>
      </c>
      <c r="U271" s="32">
        <f t="shared" si="557"/>
        <v>-16.806975345760677</v>
      </c>
      <c r="V271" s="32">
        <v>114.01</v>
      </c>
      <c r="W271" s="32">
        <f t="shared" si="557"/>
        <v>80.62420785804818</v>
      </c>
      <c r="X271" s="43">
        <v>24.15</v>
      </c>
      <c r="Z271" s="36">
        <f t="shared" si="576"/>
        <v>16.996595850887715</v>
      </c>
      <c r="AA271" s="36">
        <f t="shared" si="577"/>
        <v>-1.2200000000000002</v>
      </c>
      <c r="AB271" s="36">
        <f t="shared" si="578"/>
        <v>-1.4533333333333336</v>
      </c>
      <c r="AC271" s="36">
        <f t="shared" si="624"/>
        <v>-38.750999999999976</v>
      </c>
      <c r="AD271" s="36">
        <f t="shared" si="579"/>
        <v>17.148532578387449</v>
      </c>
      <c r="AE271" s="35">
        <f>+AVERAGE(N269:N271)*AVERAGE($G$15:G271)</f>
        <v>1.3378408253145437</v>
      </c>
      <c r="AF271" s="35">
        <f t="shared" si="580"/>
        <v>-3.5232299433069088</v>
      </c>
      <c r="AG271" s="35">
        <f t="shared" si="581"/>
        <v>73.34910082806509</v>
      </c>
      <c r="AH271" s="35">
        <f t="shared" si="584"/>
        <v>-24.073446955680819</v>
      </c>
      <c r="AI271" s="35">
        <f t="shared" si="585"/>
        <v>46.005535118740134</v>
      </c>
      <c r="AJ271" s="35"/>
      <c r="AL271" s="55">
        <f>(Z271- AVERAGE(Z$41:Z271))/_xlfn.STDEV.S(Z$41:Z271)</f>
        <v>0.72383323055677695</v>
      </c>
      <c r="AM271" s="55">
        <f>(AA271- AVERAGE(AA$41:AA271))/_xlfn.STDEV.S(AA$41:AA271)</f>
        <v>-6.4352509135128494E-2</v>
      </c>
      <c r="AN271" s="55">
        <f>(AB271- AVERAGE(AB$41:AB271))/_xlfn.STDEV.S(AB$41:AB271)</f>
        <v>-0.20644259464648096</v>
      </c>
      <c r="AO271" s="55">
        <f>(AC271- AVERAGE(AC$41:AC271))/_xlfn.STDEV.S(AC$41:AC271)</f>
        <v>-1.1597146197213561</v>
      </c>
      <c r="AP271" s="55">
        <f>(AD271- AVERAGE(AD$41:AD271))/_xlfn.STDEV.S(AD$41:AD271)</f>
        <v>2.1539855338326448</v>
      </c>
      <c r="AQ271" s="55">
        <f>(AE271- AVERAGE(AE$41:AE271))/_xlfn.STDEV.S(AE$41:AE271)</f>
        <v>0.51096683242285701</v>
      </c>
      <c r="AR271" s="36">
        <f>(AF271- AVERAGE(AF$41:AF271))/_xlfn.STDEV.S(AF$41:AF271)</f>
        <v>-0.14450539311084701</v>
      </c>
      <c r="AS271" s="36">
        <f>(AG271- AVERAGE(AG$41:AG271))/_xlfn.STDEV.S(AG$41:AG271)</f>
        <v>1.046783283629138</v>
      </c>
      <c r="AT271" s="36">
        <f>(AH271- AVERAGE(AH$41:AH271))/_xlfn.STDEV.S(AH$41:AH271)</f>
        <v>-0.72024097067717019</v>
      </c>
      <c r="AU271" s="36">
        <f>(AI271- AVERAGE(AI$41:AI271))/_xlfn.STDEV.S(AI$41:AI271)</f>
        <v>1.0526354689720399</v>
      </c>
      <c r="AV271" s="36"/>
      <c r="AW271" s="36">
        <f t="shared" si="672"/>
        <v>0.72383323055677695</v>
      </c>
      <c r="AX271" s="36">
        <f t="shared" si="673"/>
        <v>-6.4352509135128494E-2</v>
      </c>
      <c r="AY271" s="36">
        <f t="shared" si="674"/>
        <v>-0.20644259464648096</v>
      </c>
      <c r="AZ271" s="36">
        <f t="shared" si="675"/>
        <v>-1.1597146197213561</v>
      </c>
      <c r="BA271" s="36">
        <f t="shared" si="676"/>
        <v>2.1539855338326448</v>
      </c>
      <c r="BB271" s="36">
        <f t="shared" si="677"/>
        <v>0.51096683242285701</v>
      </c>
      <c r="BC271" s="36">
        <f t="shared" si="678"/>
        <v>-0.14450539311084701</v>
      </c>
      <c r="BD271" s="36">
        <f t="shared" si="679"/>
        <v>1.046783283629138</v>
      </c>
      <c r="BE271" s="36">
        <f t="shared" si="680"/>
        <v>-0.72024097067717019</v>
      </c>
      <c r="BF271" s="36">
        <f t="shared" si="681"/>
        <v>1.0526354689720399</v>
      </c>
      <c r="BG271" s="36"/>
      <c r="BH271" s="41">
        <f t="shared" si="682"/>
        <v>0.22330716164386424</v>
      </c>
      <c r="BI271" s="41">
        <f t="shared" si="683"/>
        <v>0.22330716164386424</v>
      </c>
      <c r="BJ271" s="41">
        <f>IF(COUNT(BI$76:BI270)&lt;60,"",MEDIAN(BI$76:BI270))</f>
        <v>0.35915213307785382</v>
      </c>
      <c r="BK271" s="41">
        <f t="shared" si="684"/>
        <v>0</v>
      </c>
      <c r="BL271" s="41">
        <f t="shared" si="685"/>
        <v>0</v>
      </c>
      <c r="BM271" s="41">
        <f t="shared" si="539"/>
        <v>6.5248505424360032E-2</v>
      </c>
      <c r="BN271" s="41">
        <f t="shared" si="658"/>
        <v>1</v>
      </c>
      <c r="BO271" s="32">
        <f>+_xlfn.XLOOKUP(B271,Indice!B:B,Indice!AI:AI,"NOOOOOO",-1)</f>
        <v>0.51998741105211044</v>
      </c>
      <c r="BP271" s="32">
        <f t="shared" si="686"/>
        <v>-0.65395067721489131</v>
      </c>
      <c r="BQ271" s="57">
        <f t="shared" si="690"/>
        <v>-6.3668773546571189E-2</v>
      </c>
      <c r="BR271" s="56">
        <f t="shared" si="659"/>
        <v>-6.3668773546571189E-2</v>
      </c>
      <c r="BS271" s="59">
        <f t="shared" si="662"/>
        <v>-6.3668773546571189E-2</v>
      </c>
      <c r="BT271" s="32">
        <f t="shared" si="663"/>
        <v>227.8641090346473</v>
      </c>
      <c r="BU271" s="32">
        <f t="shared" si="664"/>
        <v>77.350664774016849</v>
      </c>
      <c r="BW271" s="62"/>
      <c r="BX271" s="59"/>
    </row>
    <row r="272" spans="1:76">
      <c r="A272" s="32">
        <f t="shared" si="647"/>
        <v>2026</v>
      </c>
      <c r="B272" s="42">
        <v>46173</v>
      </c>
      <c r="C272" s="38">
        <v>9578</v>
      </c>
      <c r="D272" s="35">
        <f t="shared" si="522"/>
        <v>34.99647639182524</v>
      </c>
      <c r="E272" s="38">
        <v>6128</v>
      </c>
      <c r="F272" s="35">
        <v>689.47</v>
      </c>
      <c r="G272" s="39">
        <f t="shared" si="691"/>
        <v>0.24500413360987425</v>
      </c>
      <c r="H272" s="32">
        <v>0.7</v>
      </c>
      <c r="I272" s="32">
        <v>0.9</v>
      </c>
      <c r="J272" s="52">
        <v>42.1</v>
      </c>
      <c r="K272" s="32">
        <v>894.62199999999996</v>
      </c>
      <c r="L272" s="32">
        <f>+L271</f>
        <v>19.252920028674758</v>
      </c>
      <c r="M272" s="32">
        <v>84.073999999999998</v>
      </c>
      <c r="N272" s="32">
        <f t="shared" ref="N272" si="694">(M272/M260-1)*100</f>
        <v>-2.3666852471200261</v>
      </c>
      <c r="O272" s="32">
        <v>433712</v>
      </c>
      <c r="P272" s="32">
        <f t="shared" ref="P272" si="695">(O272/O260-1)*100</f>
        <v>-0.53822991842846779</v>
      </c>
      <c r="Q272" s="32">
        <f>+'crack spread y Brent_WTI'!D476*100</f>
        <v>97.662106645207729</v>
      </c>
      <c r="R272" s="32">
        <v>2.4</v>
      </c>
      <c r="S272" s="32">
        <f t="shared" si="689"/>
        <v>3.54</v>
      </c>
      <c r="T272" s="32">
        <v>3.29</v>
      </c>
      <c r="U272" s="32">
        <f t="shared" si="557"/>
        <v>-4.5546852335364036</v>
      </c>
      <c r="V272" s="32">
        <v>92.05</v>
      </c>
      <c r="W272" s="32">
        <f t="shared" si="557"/>
        <v>44.053208137715181</v>
      </c>
      <c r="X272" s="43">
        <v>23.32</v>
      </c>
      <c r="Z272" s="36">
        <f t="shared" si="576"/>
        <v>29.636333366946729</v>
      </c>
      <c r="AA272" s="36">
        <f t="shared" si="577"/>
        <v>-0.47333333333333361</v>
      </c>
      <c r="AB272" s="36">
        <f t="shared" si="578"/>
        <v>-0.8400000000000003</v>
      </c>
      <c r="AC272" s="36">
        <f t="shared" si="624"/>
        <v>-35.418666666666645</v>
      </c>
      <c r="AD272" s="36">
        <f t="shared" si="579"/>
        <v>18.240921319480726</v>
      </c>
      <c r="AE272" s="35">
        <f>+AVERAGE(N270:N272)*AVERAGE($G$15:G272)</f>
        <v>0.17827379991496603</v>
      </c>
      <c r="AF272" s="35">
        <f t="shared" si="580"/>
        <v>-2.9208664423626316</v>
      </c>
      <c r="AG272" s="35">
        <f t="shared" si="581"/>
        <v>94.794245533742583</v>
      </c>
      <c r="AH272" s="35">
        <f t="shared" si="584"/>
        <v>-17.11488872105889</v>
      </c>
      <c r="AI272" s="35">
        <f t="shared" si="585"/>
        <v>61.008786332723908</v>
      </c>
      <c r="AJ272" s="35"/>
      <c r="AL272" s="55">
        <f>(Z272- AVERAGE(Z$41:Z272))/_xlfn.STDEV.S(Z$41:Z272)</f>
        <v>1.3765951928235975</v>
      </c>
      <c r="AM272" s="55">
        <f>(AA272- AVERAGE(AA$41:AA272))/_xlfn.STDEV.S(AA$41:AA272)</f>
        <v>6.0017156207858087E-2</v>
      </c>
      <c r="AN272" s="55">
        <f>(AB272- AVERAGE(AB$41:AB272))/_xlfn.STDEV.S(AB$41:AB272)</f>
        <v>-0.10206559542227431</v>
      </c>
      <c r="AO272" s="55">
        <f>(AC272- AVERAGE(AC$41:AC272))/_xlfn.STDEV.S(AC$41:AC272)</f>
        <v>-1.082221226357291</v>
      </c>
      <c r="AP272" s="55">
        <f>(AD272- AVERAGE(AD$41:AD272))/_xlfn.STDEV.S(AD$41:AD272)</f>
        <v>2.2730320658864431</v>
      </c>
      <c r="AQ272" s="55">
        <f>(AE272- AVERAGE(AE$41:AE272))/_xlfn.STDEV.S(AE$41:AE272)</f>
        <v>0.21191416800960136</v>
      </c>
      <c r="AR272" s="36">
        <f>(AF272- AVERAGE(AF$41:AF272))/_xlfn.STDEV.S(AF$41:AF272)</f>
        <v>-8.4161823676703329E-2</v>
      </c>
      <c r="AS272" s="36">
        <f>(AG272- AVERAGE(AG$41:AG272))/_xlfn.STDEV.S(AG$41:AG272)</f>
        <v>1.4354183138128893</v>
      </c>
      <c r="AT272" s="36">
        <f>(AH272- AVERAGE(AH$41:AH272))/_xlfn.STDEV.S(AH$41:AH272)</f>
        <v>-0.54791712537109094</v>
      </c>
      <c r="AU272" s="36">
        <f>(AI272- AVERAGE(AI$41:AI272))/_xlfn.STDEV.S(AI$41:AI272)</f>
        <v>1.4483393444735049</v>
      </c>
      <c r="AV272" s="36"/>
      <c r="AW272" s="36">
        <f t="shared" si="672"/>
        <v>1.3765951928235975</v>
      </c>
      <c r="AX272" s="36">
        <f t="shared" si="673"/>
        <v>6.0017156207858087E-2</v>
      </c>
      <c r="AY272" s="36">
        <f t="shared" si="674"/>
        <v>-0.10206559542227431</v>
      </c>
      <c r="AZ272" s="36">
        <f t="shared" si="675"/>
        <v>-1.082221226357291</v>
      </c>
      <c r="BA272" s="36">
        <f t="shared" si="676"/>
        <v>2.2730320658864431</v>
      </c>
      <c r="BB272" s="36">
        <f t="shared" si="677"/>
        <v>0.21191416800960136</v>
      </c>
      <c r="BC272" s="36">
        <f t="shared" si="678"/>
        <v>-8.4161823676703329E-2</v>
      </c>
      <c r="BD272" s="36">
        <f t="shared" si="679"/>
        <v>1.4354183138128893</v>
      </c>
      <c r="BE272" s="36">
        <f t="shared" si="680"/>
        <v>-0.54791712537109094</v>
      </c>
      <c r="BF272" s="36">
        <f t="shared" si="681"/>
        <v>1.4483393444735049</v>
      </c>
      <c r="BG272" s="36"/>
      <c r="BH272" s="41">
        <f t="shared" si="682"/>
        <v>0.13596566210872973</v>
      </c>
      <c r="BI272" s="41">
        <f t="shared" si="683"/>
        <v>0.13596566210872973</v>
      </c>
      <c r="BJ272" s="41">
        <f>IF(COUNT(BI$76:BI271)&lt;60,"",MEDIAN(BI$76:BI271))</f>
        <v>0.35749878405611302</v>
      </c>
      <c r="BK272" s="41">
        <f t="shared" si="684"/>
        <v>0</v>
      </c>
      <c r="BL272" s="41">
        <f t="shared" si="685"/>
        <v>0</v>
      </c>
      <c r="BM272" s="41">
        <f t="shared" si="539"/>
        <v>6.5248505424360032E-2</v>
      </c>
      <c r="BN272" s="41">
        <f t="shared" si="658"/>
        <v>1</v>
      </c>
      <c r="BO272" s="32">
        <f>+_xlfn.XLOOKUP(B272,Indice!B:B,Indice!AI:AI,"NOOOOOO",-1)</f>
        <v>0.5370349972824735</v>
      </c>
      <c r="BP272" s="32">
        <f t="shared" si="686"/>
        <v>-0.62169201474868341</v>
      </c>
      <c r="BQ272" s="57">
        <f t="shared" si="690"/>
        <v>3.2258662466207899E-2</v>
      </c>
      <c r="BR272" s="56">
        <f t="shared" si="659"/>
        <v>3.2258662466207899E-2</v>
      </c>
      <c r="BS272" s="59">
        <f t="shared" si="662"/>
        <v>3.2258662466207899E-2</v>
      </c>
      <c r="BT272" s="32">
        <f t="shared" si="663"/>
        <v>235.21470041615916</v>
      </c>
      <c r="BU272" s="32">
        <f t="shared" si="664"/>
        <v>79.84589376049864</v>
      </c>
      <c r="BW272" s="62"/>
      <c r="BX272" s="59"/>
    </row>
    <row r="273" spans="1:76">
      <c r="A273" s="32">
        <f t="shared" si="647"/>
        <v>2026</v>
      </c>
      <c r="B273" s="42">
        <v>46203</v>
      </c>
      <c r="C273" s="38">
        <v>9112</v>
      </c>
      <c r="D273" s="35">
        <f t="shared" ref="D273:D275" si="696">+(C273/C261-1)*100</f>
        <v>25.250859106529198</v>
      </c>
      <c r="E273" s="38">
        <v>6877</v>
      </c>
      <c r="F273" s="35">
        <v>799.77</v>
      </c>
      <c r="G273" s="39">
        <f t="shared" si="691"/>
        <v>0.21411280743213673</v>
      </c>
      <c r="H273" s="32">
        <v>3.1</v>
      </c>
      <c r="I273" s="32">
        <v>1.7</v>
      </c>
      <c r="J273" s="52">
        <v>42.1</v>
      </c>
      <c r="K273" s="32">
        <v>901.73</v>
      </c>
      <c r="L273" s="32">
        <f>+L272</f>
        <v>19.252920028674758</v>
      </c>
      <c r="M273" s="32">
        <v>85.685000000000002</v>
      </c>
      <c r="N273" s="32">
        <f t="shared" ref="N273" si="697">(M273/M261-1)*100</f>
        <v>-3.172038150341272</v>
      </c>
      <c r="O273" s="32">
        <v>408359</v>
      </c>
      <c r="P273" s="32">
        <f t="shared" ref="P273" si="698">(O273/O261-1)*100</f>
        <v>-2.5282192905614287</v>
      </c>
      <c r="Q273" s="32">
        <f>+'crack spread y Brent_WTI'!D477*100</f>
        <v>126.70557456228622</v>
      </c>
      <c r="R273" s="32">
        <v>2</v>
      </c>
      <c r="S273" s="32">
        <f t="shared" si="689"/>
        <v>3.261666666666668</v>
      </c>
      <c r="T273" s="32">
        <v>3.2749999999999999</v>
      </c>
      <c r="U273" s="32">
        <f t="shared" si="557"/>
        <v>-5.2372685185185226</v>
      </c>
      <c r="V273" s="32">
        <v>72.92</v>
      </c>
      <c r="W273" s="32">
        <f t="shared" si="557"/>
        <v>7.8538677710397797</v>
      </c>
      <c r="X273" s="43">
        <v>22.3</v>
      </c>
      <c r="Z273" s="36">
        <f t="shared" si="576"/>
        <v>28.018461048647367</v>
      </c>
      <c r="AA273" s="36">
        <f t="shared" si="577"/>
        <v>-1.2950000000000013</v>
      </c>
      <c r="AB273" s="36">
        <f t="shared" si="578"/>
        <v>-1.6616666666666682</v>
      </c>
      <c r="AC273" s="36">
        <f t="shared" si="624"/>
        <v>-33.108666666666672</v>
      </c>
      <c r="AD273" s="36">
        <f t="shared" si="579"/>
        <v>19.252920028674758</v>
      </c>
      <c r="AE273" s="35">
        <f>+AVERAGE(N271:N273)*AVERAGE($G$15:G273)</f>
        <v>-0.59431728574736709</v>
      </c>
      <c r="AF273" s="35">
        <f t="shared" si="580"/>
        <v>-0.42249553199697659</v>
      </c>
      <c r="AG273" s="35">
        <f t="shared" si="581"/>
        <v>108.35331508379171</v>
      </c>
      <c r="AH273" s="35">
        <f t="shared" si="584"/>
        <v>-8.8663096992718682</v>
      </c>
      <c r="AI273" s="35">
        <f t="shared" si="585"/>
        <v>44.177094588934381</v>
      </c>
      <c r="AJ273" s="35"/>
      <c r="AL273" s="55">
        <f>(Z273- AVERAGE(Z$41:Z273))/_xlfn.STDEV.S(Z$41:Z273)</f>
        <v>1.2847194215126094</v>
      </c>
      <c r="AM273" s="55">
        <f>(AA273- AVERAGE(AA$41:AA273))/_xlfn.STDEV.S(AA$41:AA273)</f>
        <v>-7.7117835574977686E-2</v>
      </c>
      <c r="AN273" s="55">
        <f>(AB273- AVERAGE(AB$41:AB273))/_xlfn.STDEV.S(AB$41:AB273)</f>
        <v>-0.24135126650374655</v>
      </c>
      <c r="AO273" s="55">
        <f>(AC273- AVERAGE(AC$41:AC273))/_xlfn.STDEV.S(AC$41:AC273)</f>
        <v>-1.0274943939054766</v>
      </c>
      <c r="AP273" s="55">
        <f>(AD273- AVERAGE(AD$41:AD273))/_xlfn.STDEV.S(AD$41:AD273)</f>
        <v>2.375958332447583</v>
      </c>
      <c r="AQ273" s="55">
        <f>(AE273- AVERAGE(AE$41:AE273))/_xlfn.STDEV.S(AE$41:AE273)</f>
        <v>1.2541062290913283E-2</v>
      </c>
      <c r="AR273" s="36">
        <f>(AF273- AVERAGE(AF$41:AF273))/_xlfn.STDEV.S(AF$41:AF273)</f>
        <v>0.16553644624834915</v>
      </c>
      <c r="AS273" s="36">
        <f>(AG273- AVERAGE(AG$41:AG273))/_xlfn.STDEV.S(AG$41:AG273)</f>
        <v>1.6727770273464371</v>
      </c>
      <c r="AT273" s="36">
        <f>(AH273- AVERAGE(AH$41:AH273))/_xlfn.STDEV.S(AH$41:AH273)</f>
        <v>-0.34433636602146689</v>
      </c>
      <c r="AU273" s="36">
        <f>(AI273- AVERAGE(AI$41:AI273))/_xlfn.STDEV.S(AI$41:AI273)</f>
        <v>0.99029643030612624</v>
      </c>
      <c r="AV273" s="36"/>
      <c r="AW273" s="36">
        <f t="shared" si="672"/>
        <v>1.2847194215126094</v>
      </c>
      <c r="AX273" s="36">
        <f t="shared" si="673"/>
        <v>-7.7117835574977686E-2</v>
      </c>
      <c r="AY273" s="36">
        <f t="shared" si="674"/>
        <v>-0.24135126650374655</v>
      </c>
      <c r="AZ273" s="36">
        <f t="shared" si="675"/>
        <v>-1.0274943939054766</v>
      </c>
      <c r="BA273" s="36">
        <f t="shared" si="676"/>
        <v>2.375958332447583</v>
      </c>
      <c r="BB273" s="36">
        <f t="shared" si="677"/>
        <v>1.2541062290913283E-2</v>
      </c>
      <c r="BC273" s="36">
        <f t="shared" si="678"/>
        <v>0.16553644624834915</v>
      </c>
      <c r="BD273" s="36">
        <f t="shared" si="679"/>
        <v>1.6727770273464371</v>
      </c>
      <c r="BE273" s="36">
        <f t="shared" si="680"/>
        <v>-0.34433636602146689</v>
      </c>
      <c r="BF273" s="36">
        <f t="shared" si="681"/>
        <v>0.99029643030612624</v>
      </c>
      <c r="BG273" s="36"/>
      <c r="BH273" s="41">
        <f t="shared" si="682"/>
        <v>8.9038754269631218E-2</v>
      </c>
      <c r="BI273" s="41">
        <f t="shared" si="683"/>
        <v>8.9038754269631218E-2</v>
      </c>
      <c r="BJ273" s="41">
        <f>IF(COUNT(BI$76:BI272)&lt;60,"",MEDIAN(BI$76:BI272))</f>
        <v>0.35584543503437216</v>
      </c>
      <c r="BK273" s="41">
        <f t="shared" si="684"/>
        <v>0</v>
      </c>
      <c r="BL273" s="41">
        <f t="shared" si="685"/>
        <v>0</v>
      </c>
      <c r="BM273" s="41">
        <f t="shared" si="539"/>
        <v>6.5248505424360032E-2</v>
      </c>
      <c r="BN273" s="41">
        <f t="shared" si="658"/>
        <v>1</v>
      </c>
      <c r="BO273" s="32">
        <f>+_xlfn.XLOOKUP(B273,Indice!B:B,Indice!AI:AI,"NOOOOOO",-1)</f>
        <v>0.50361415204873172</v>
      </c>
      <c r="BP273" s="32">
        <f t="shared" si="686"/>
        <v>-0.68594487544203497</v>
      </c>
      <c r="BQ273" s="57">
        <f t="shared" si="690"/>
        <v>-6.4252860693351566E-2</v>
      </c>
      <c r="BR273" s="56">
        <f t="shared" si="659"/>
        <v>-6.4252860693351566E-2</v>
      </c>
      <c r="BS273" s="59">
        <f t="shared" si="662"/>
        <v>-6.4252860693351566E-2</v>
      </c>
      <c r="BT273" s="32">
        <f t="shared" si="663"/>
        <v>220.10148303729127</v>
      </c>
      <c r="BU273" s="32">
        <f t="shared" si="664"/>
        <v>74.715566671769167</v>
      </c>
      <c r="BW273" s="62"/>
      <c r="BX273" s="59"/>
    </row>
    <row r="274" spans="1:76">
      <c r="A274" s="32">
        <f t="shared" si="647"/>
        <v>2026</v>
      </c>
      <c r="B274" s="42">
        <v>46234</v>
      </c>
      <c r="C274" s="38">
        <v>8854</v>
      </c>
      <c r="D274" s="35">
        <f t="shared" si="696"/>
        <v>14.083236696302027</v>
      </c>
      <c r="E274" s="38">
        <v>6756</v>
      </c>
      <c r="F274" s="35">
        <v>799.77</v>
      </c>
      <c r="G274" s="39">
        <f t="shared" si="691"/>
        <v>0.21535691511309502</v>
      </c>
      <c r="H274" s="32">
        <v>-1.4</v>
      </c>
      <c r="I274" s="32">
        <v>-1.5</v>
      </c>
      <c r="J274" s="52">
        <v>40.9</v>
      </c>
      <c r="K274" s="32">
        <v>901.73</v>
      </c>
      <c r="L274" s="32">
        <f>+L273</f>
        <v>19.252920028674758</v>
      </c>
      <c r="M274" s="32">
        <v>85.31</v>
      </c>
      <c r="N274" s="32">
        <f t="shared" ref="N274" si="699">(M274/M262-1)*100</f>
        <v>-12.712948278508208</v>
      </c>
      <c r="O274" s="32">
        <v>406987</v>
      </c>
      <c r="P274" s="32">
        <f t="shared" ref="P274" si="700">(O274/O262-1)*100</f>
        <v>-4.6178616375784802</v>
      </c>
      <c r="Q274" s="32">
        <f>+'crack spread y Brent_WTI'!D478*100</f>
        <v>142.20465524813349</v>
      </c>
      <c r="R274" s="32">
        <v>2</v>
      </c>
      <c r="S274" s="32">
        <f t="shared" si="689"/>
        <v>2.9833333333333347</v>
      </c>
      <c r="T274" s="32">
        <v>2.7469999999999999</v>
      </c>
      <c r="U274" s="32">
        <f t="shared" si="557"/>
        <v>-11.558274307791372</v>
      </c>
      <c r="V274" s="32">
        <v>90.12</v>
      </c>
      <c r="W274" s="32">
        <f t="shared" si="557"/>
        <v>24.252033641251902</v>
      </c>
      <c r="X274" s="43">
        <v>21.8</v>
      </c>
      <c r="Z274" s="36">
        <f t="shared" si="576"/>
        <v>21.793524064885489</v>
      </c>
      <c r="AA274" s="36">
        <f t="shared" si="577"/>
        <v>-2.1833333333333349</v>
      </c>
      <c r="AB274" s="36">
        <f t="shared" si="578"/>
        <v>-2.616666666666668</v>
      </c>
      <c r="AC274" s="36">
        <f t="shared" si="624"/>
        <v>-32.418666666666674</v>
      </c>
      <c r="AD274" s="36">
        <f t="shared" si="579"/>
        <v>19.252920028674758</v>
      </c>
      <c r="AE274" s="35">
        <f>+AVERAGE(N272:N274)*AVERAGE($G$15:G274)</f>
        <v>-1.589405448669009</v>
      </c>
      <c r="AF274" s="35">
        <f t="shared" si="580"/>
        <v>2.5614369488561253</v>
      </c>
      <c r="AG274" s="35">
        <f t="shared" si="581"/>
        <v>122.19077881854248</v>
      </c>
      <c r="AH274" s="35">
        <f t="shared" si="584"/>
        <v>-7.1167426866154324</v>
      </c>
      <c r="AI274" s="35">
        <f t="shared" si="585"/>
        <v>25.386369850002286</v>
      </c>
      <c r="AJ274" s="35"/>
      <c r="AL274" s="55">
        <f>(Z274- AVERAGE(Z$41:Z274))/_xlfn.STDEV.S(Z$41:Z274)</f>
        <v>0.95613446467125141</v>
      </c>
      <c r="AM274" s="55">
        <f>(AA274- AVERAGE(AA$41:AA274))/_xlfn.STDEV.S(AA$41:AA274)</f>
        <v>-0.22537247066457994</v>
      </c>
      <c r="AN274" s="55">
        <f>(AB274- AVERAGE(AB$41:AB274))/_xlfn.STDEV.S(AB$41:AB274)</f>
        <v>-0.40320444768412805</v>
      </c>
      <c r="AO274" s="55">
        <f>(AC274- AVERAGE(AC$41:AC274))/_xlfn.STDEV.S(AC$41:AC274)</f>
        <v>-1.008140538983836</v>
      </c>
      <c r="AP274" s="55">
        <f>(AD274- AVERAGE(AD$41:AD274))/_xlfn.STDEV.S(AD$41:AD274)</f>
        <v>2.3426876382119608</v>
      </c>
      <c r="AQ274" s="55">
        <f>(AE274- AVERAGE(AE$41:AE274))/_xlfn.STDEV.S(AE$41:AE274)</f>
        <v>-0.24421684675658867</v>
      </c>
      <c r="AR274" s="36">
        <f>(AF274- AVERAGE(AF$41:AF274))/_xlfn.STDEV.S(AF$41:AF274)</f>
        <v>0.46362252001121634</v>
      </c>
      <c r="AS274" s="36">
        <f>(AG274- AVERAGE(AG$41:AG274))/_xlfn.STDEV.S(AG$41:AG274)</f>
        <v>1.9088436664764332</v>
      </c>
      <c r="AT274" s="36">
        <f>(AH274- AVERAGE(AH$41:AH274))/_xlfn.STDEV.S(AH$41:AH274)</f>
        <v>-0.30054909796018764</v>
      </c>
      <c r="AU274" s="36">
        <f>(AI274- AVERAGE(AI$41:AI274))/_xlfn.STDEV.S(AI$41:AI274)</f>
        <v>0.48238244091657373</v>
      </c>
      <c r="AV274" s="36"/>
      <c r="AW274" s="36">
        <f t="shared" si="672"/>
        <v>0.95613446467125141</v>
      </c>
      <c r="AX274" s="36">
        <f t="shared" si="673"/>
        <v>-0.22537247066457994</v>
      </c>
      <c r="AY274" s="36">
        <f t="shared" si="674"/>
        <v>-0.40320444768412805</v>
      </c>
      <c r="AZ274" s="36">
        <f t="shared" si="675"/>
        <v>-1.008140538983836</v>
      </c>
      <c r="BA274" s="36">
        <f t="shared" si="676"/>
        <v>2.3426876382119608</v>
      </c>
      <c r="BB274" s="36">
        <f t="shared" si="677"/>
        <v>-0.24421684675658867</v>
      </c>
      <c r="BC274" s="36">
        <f t="shared" si="678"/>
        <v>0.46362252001121634</v>
      </c>
      <c r="BD274" s="36">
        <f t="shared" si="679"/>
        <v>1.9088436664764332</v>
      </c>
      <c r="BE274" s="36">
        <f t="shared" si="680"/>
        <v>-0.30054909796018764</v>
      </c>
      <c r="BF274" s="36">
        <f t="shared" si="681"/>
        <v>0.48238244091657373</v>
      </c>
      <c r="BG274" s="36"/>
      <c r="BH274" s="41">
        <f t="shared" si="682"/>
        <v>0.1191250246733182</v>
      </c>
      <c r="BI274" s="41">
        <f t="shared" si="683"/>
        <v>0.1191250246733182</v>
      </c>
      <c r="BJ274" s="41">
        <f>IF(COUNT(BI$76:BI273)&lt;60,"",MEDIAN(BI$76:BI273))</f>
        <v>0.35382721124009675</v>
      </c>
      <c r="BK274" s="41">
        <f t="shared" si="684"/>
        <v>0</v>
      </c>
      <c r="BL274" s="41">
        <f t="shared" si="685"/>
        <v>0</v>
      </c>
      <c r="BM274" s="41">
        <f t="shared" si="539"/>
        <v>6.5248505424360032E-2</v>
      </c>
      <c r="BN274" s="41">
        <f t="shared" si="658"/>
        <v>1</v>
      </c>
      <c r="BO274" s="32">
        <f>+_xlfn.XLOOKUP(B274,Indice!B:B,Indice!AI:AI,"NOOOOOO",-1)</f>
        <v>0.55227939799998471</v>
      </c>
      <c r="BP274" s="32">
        <f t="shared" si="686"/>
        <v>-0.59370120496160517</v>
      </c>
      <c r="BQ274" s="57">
        <f t="shared" si="690"/>
        <v>9.2243670480429807E-2</v>
      </c>
      <c r="BR274" s="56">
        <f t="shared" si="659"/>
        <v>9.2243670480429807E-2</v>
      </c>
      <c r="BS274" s="59">
        <f t="shared" si="662"/>
        <v>9.2243670480429807E-2</v>
      </c>
      <c r="BT274" s="32">
        <f t="shared" si="663"/>
        <v>240.40445171083707</v>
      </c>
      <c r="BU274" s="32">
        <f t="shared" si="664"/>
        <v>81.607604783598418</v>
      </c>
      <c r="BW274" s="62"/>
      <c r="BX274" s="59"/>
    </row>
    <row r="275" spans="1:76">
      <c r="A275" s="32">
        <f t="shared" si="647"/>
        <v>2026</v>
      </c>
      <c r="B275" s="42">
        <v>46265</v>
      </c>
      <c r="C275" s="38">
        <v>8883</v>
      </c>
      <c r="D275" s="35">
        <f t="shared" si="696"/>
        <v>12.400354295837035</v>
      </c>
      <c r="E275" s="38">
        <v>6696</v>
      </c>
      <c r="F275" s="35">
        <v>799.77</v>
      </c>
      <c r="G275" s="39">
        <f>+(SUM(C264:C275)+SUM(E264:E275))/(F275*1000)</f>
        <v>0.21687360116033361</v>
      </c>
      <c r="H275" s="32">
        <v>-1.4</v>
      </c>
      <c r="I275" s="32">
        <v>-1.5</v>
      </c>
      <c r="J275" s="52">
        <v>38.200000000000003</v>
      </c>
      <c r="K275" s="32">
        <v>901.73</v>
      </c>
      <c r="L275" s="32">
        <f>+L274</f>
        <v>19.252920028674758</v>
      </c>
      <c r="M275" s="32">
        <v>85.897000000000006</v>
      </c>
      <c r="N275" s="32">
        <f t="shared" ref="N275" si="701">(M275/M263-1)*100</f>
        <v>-10.259410554029058</v>
      </c>
      <c r="O275" s="32">
        <v>424460</v>
      </c>
      <c r="P275" s="32">
        <f t="shared" ref="P275" si="702">(O275/O263-1)*100</f>
        <v>0.89206977777882557</v>
      </c>
      <c r="Q275" s="32">
        <f>+'crack spread y Brent_WTI'!D479*100</f>
        <v>170.6617165319939</v>
      </c>
      <c r="R275" s="32">
        <v>2</v>
      </c>
      <c r="S275" s="32">
        <f t="shared" si="689"/>
        <v>2.7050000000000001</v>
      </c>
      <c r="T275" s="32">
        <v>2.9350000000000001</v>
      </c>
      <c r="U275" s="32">
        <f t="shared" si="557"/>
        <v>-2.0687354020687332</v>
      </c>
      <c r="V275" s="32">
        <v>90.49</v>
      </c>
      <c r="W275" s="32">
        <f t="shared" si="557"/>
        <v>32.839107457428064</v>
      </c>
      <c r="X275" s="43">
        <v>21</v>
      </c>
      <c r="Z275" s="36">
        <f t="shared" si="576"/>
        <v>14.539816699556086</v>
      </c>
      <c r="AA275" s="36">
        <f t="shared" si="577"/>
        <v>-2.605</v>
      </c>
      <c r="AB275" s="36">
        <f t="shared" si="578"/>
        <v>-3.1383333333333336</v>
      </c>
      <c r="AC275" s="36">
        <f t="shared" si="624"/>
        <v>-33.340833333333343</v>
      </c>
      <c r="AD275" s="36">
        <f t="shared" si="579"/>
        <v>19.252920028674758</v>
      </c>
      <c r="AE275" s="35">
        <f>+AVERAGE(N273:N275)*AVERAGE($G$15:G275)</f>
        <v>-2.2752438687120353</v>
      </c>
      <c r="AF275" s="35">
        <f t="shared" si="580"/>
        <v>2.0846703834536946</v>
      </c>
      <c r="AG275" s="35">
        <f t="shared" si="581"/>
        <v>146.52398211413788</v>
      </c>
      <c r="AH275" s="35">
        <f t="shared" si="584"/>
        <v>-6.2880927427928759</v>
      </c>
      <c r="AI275" s="35">
        <f t="shared" si="585"/>
        <v>21.648336289906581</v>
      </c>
      <c r="AJ275" s="35"/>
      <c r="AL275" s="55">
        <f>(Z275- AVERAGE(Z$41:Z275))/_xlfn.STDEV.S(Z$41:Z275)</f>
        <v>0.57612706533878011</v>
      </c>
      <c r="AM275" s="55">
        <f>(AA275- AVERAGE(AA$41:AA275))/_xlfn.STDEV.S(AA$41:AA275)</f>
        <v>-0.29544569702296425</v>
      </c>
      <c r="AN275" s="55">
        <f>(AB275- AVERAGE(AB$41:AB275))/_xlfn.STDEV.S(AB$41:AB275)</f>
        <v>-0.49102576784173246</v>
      </c>
      <c r="AO275" s="55">
        <f>(AC275- AVERAGE(AC$41:AC275))/_xlfn.STDEV.S(AC$41:AC275)</f>
        <v>-1.0236722792484696</v>
      </c>
      <c r="AP275" s="55">
        <f>(AD275- AVERAGE(AD$41:AD275))/_xlfn.STDEV.S(AD$41:AD275)</f>
        <v>2.3107775543745253</v>
      </c>
      <c r="AQ275" s="55">
        <f>(AE275- AVERAGE(AE$41:AE275))/_xlfn.STDEV.S(AE$41:AE275)</f>
        <v>-0.42086552484468859</v>
      </c>
      <c r="AR275" s="36">
        <f>(AF275- AVERAGE(AF$41:AF275))/_xlfn.STDEV.S(AF$41:AF275)</f>
        <v>0.41468689672630538</v>
      </c>
      <c r="AS275" s="36">
        <f>(AG275- AVERAGE(AG$41:AG275))/_xlfn.STDEV.S(AG$41:AG275)</f>
        <v>2.3229128297953761</v>
      </c>
      <c r="AT275" s="36">
        <f>(AH275- AVERAGE(AH$41:AH275))/_xlfn.STDEV.S(AH$41:AH275)</f>
        <v>-0.27946083678206529</v>
      </c>
      <c r="AU275" s="36">
        <f>(AI275- AVERAGE(AI$41:AI275))/_xlfn.STDEV.S(AI$41:AI275)</f>
        <v>0.38050280451132873</v>
      </c>
      <c r="AV275" s="36"/>
      <c r="AW275" s="36">
        <f t="shared" si="672"/>
        <v>0.57612706533878011</v>
      </c>
      <c r="AX275" s="36">
        <f t="shared" si="673"/>
        <v>-0.29544569702296425</v>
      </c>
      <c r="AY275" s="36">
        <f t="shared" si="674"/>
        <v>-0.49102576784173246</v>
      </c>
      <c r="AZ275" s="36">
        <f t="shared" si="675"/>
        <v>-1.0236722792484696</v>
      </c>
      <c r="BA275" s="36">
        <f t="shared" si="676"/>
        <v>2.3107775543745253</v>
      </c>
      <c r="BB275" s="36">
        <f t="shared" si="677"/>
        <v>-0.42086552484468859</v>
      </c>
      <c r="BC275" s="36">
        <f t="shared" si="678"/>
        <v>0.41468689672630538</v>
      </c>
      <c r="BD275" s="36">
        <f t="shared" si="679"/>
        <v>2.3229128297953761</v>
      </c>
      <c r="BE275" s="36">
        <f t="shared" si="680"/>
        <v>-0.27946083678206529</v>
      </c>
      <c r="BF275" s="36">
        <f t="shared" si="681"/>
        <v>0.38050280451132873</v>
      </c>
      <c r="BG275" s="36"/>
      <c r="BH275" s="41">
        <f t="shared" si="682"/>
        <v>5.0520983864631719E-2</v>
      </c>
      <c r="BI275" s="41">
        <f t="shared" si="683"/>
        <v>5.0520983864631719E-2</v>
      </c>
      <c r="BJ275" s="41">
        <f>IF(COUNT(BI$76:BI274)&lt;40,"",MEDIAN(BI$76:BI274))</f>
        <v>0.35180898744582129</v>
      </c>
      <c r="BK275" s="41">
        <f t="shared" si="684"/>
        <v>0</v>
      </c>
      <c r="BL275" s="41">
        <f t="shared" si="685"/>
        <v>0</v>
      </c>
      <c r="BM275" s="41">
        <f t="shared" si="539"/>
        <v>6.5248505424360032E-2</v>
      </c>
      <c r="BN275" s="41">
        <f t="shared" si="658"/>
        <v>1</v>
      </c>
      <c r="BO275" s="32">
        <f>+_xlfn.XLOOKUP(B275,Indice!B:B,Indice!AI:AI,"NOOOOOO",-1)</f>
        <v>0.58200247004257377</v>
      </c>
      <c r="BP275" s="32">
        <f t="shared" si="686"/>
        <v>-0.54128058720030015</v>
      </c>
      <c r="BQ275" s="57">
        <f t="shared" si="690"/>
        <v>5.2420617761305022E-2</v>
      </c>
      <c r="BR275" s="56">
        <f>+BQ275*BN274</f>
        <v>5.2420617761305022E-2</v>
      </c>
      <c r="BS275" s="59">
        <f t="shared" si="662"/>
        <v>5.2420617761305022E-2</v>
      </c>
      <c r="BT275" s="32">
        <f t="shared" si="663"/>
        <v>253.00660158208694</v>
      </c>
      <c r="BU275" s="32">
        <f t="shared" si="664"/>
        <v>85.885525840375067</v>
      </c>
      <c r="BW275" s="62"/>
      <c r="BX275" s="59"/>
    </row>
    <row r="276" spans="1:76">
      <c r="B276" s="42">
        <v>46295</v>
      </c>
      <c r="C276" s="32">
        <v>8883</v>
      </c>
      <c r="E276" s="32">
        <v>6696</v>
      </c>
      <c r="F276" s="32">
        <v>799.77</v>
      </c>
      <c r="H276" s="32">
        <v>-1.4</v>
      </c>
      <c r="I276" s="32">
        <v>-1.5</v>
      </c>
      <c r="J276" s="32">
        <v>36.200000000000003</v>
      </c>
      <c r="K276" s="32">
        <v>901.73</v>
      </c>
      <c r="M276" s="32">
        <v>85.132000000000005</v>
      </c>
      <c r="O276" s="32">
        <v>427320</v>
      </c>
      <c r="R276" s="32">
        <v>2</v>
      </c>
      <c r="T276" s="32">
        <v>3.0259999999999998</v>
      </c>
      <c r="V276" s="32">
        <v>103.53</v>
      </c>
      <c r="X276" s="43">
        <v>21.05</v>
      </c>
      <c r="BI276" s="41"/>
      <c r="BM276" s="41"/>
      <c r="BN276" s="41"/>
      <c r="BQ276" s="57"/>
      <c r="BR276" s="58"/>
      <c r="BS276" s="59"/>
    </row>
    <row r="277" spans="1:76">
      <c r="B277" s="42"/>
      <c r="I277" s="36"/>
      <c r="AX277" s="36"/>
      <c r="BI277" s="41"/>
      <c r="BM277" s="41"/>
      <c r="BN277" s="41"/>
      <c r="BQ277" s="57"/>
      <c r="BR277" s="58"/>
      <c r="BS277" s="59"/>
    </row>
    <row r="278" spans="1:76">
      <c r="B278" s="42"/>
      <c r="H278" s="35"/>
      <c r="I278" s="36"/>
      <c r="BI278" s="41"/>
      <c r="BM278" s="41"/>
      <c r="BN278" s="41"/>
      <c r="BQ278" s="57"/>
      <c r="BR278" s="58"/>
      <c r="BS278" s="59"/>
    </row>
    <row r="279" spans="1:76">
      <c r="B279" s="42"/>
      <c r="I279" s="36"/>
      <c r="BI279" s="41"/>
      <c r="BM279" s="41"/>
      <c r="BN279" s="41"/>
      <c r="BQ279" s="57"/>
      <c r="BR279" s="58"/>
      <c r="BS279" s="59"/>
    </row>
    <row r="280" spans="1:76">
      <c r="B280" s="42"/>
      <c r="I280" s="36"/>
      <c r="BI280" s="41"/>
      <c r="BM280" s="41"/>
      <c r="BN280" s="41"/>
      <c r="BQ280" s="57"/>
      <c r="BR280" s="58"/>
      <c r="BS280" s="59"/>
    </row>
    <row r="281" spans="1:76">
      <c r="B281" s="42"/>
      <c r="I281" s="36"/>
      <c r="BI281" s="41"/>
      <c r="BM281" s="41"/>
      <c r="BN281" s="41"/>
      <c r="BQ281" s="57"/>
      <c r="BR281" s="58"/>
      <c r="BS281" s="59"/>
    </row>
    <row r="282" spans="1:76">
      <c r="B282" s="42"/>
      <c r="I282" s="36"/>
      <c r="BI282" s="41"/>
      <c r="BM282" s="41"/>
      <c r="BN282" s="41"/>
      <c r="BQ282" s="57"/>
      <c r="BR282" s="58"/>
      <c r="BS282" s="59"/>
    </row>
    <row r="283" spans="1:76">
      <c r="B283" s="42"/>
      <c r="I283" s="36"/>
      <c r="BI283" s="41"/>
      <c r="BM283" s="41"/>
      <c r="BN283" s="41"/>
      <c r="BQ283" s="57"/>
      <c r="BR283" s="58"/>
      <c r="BS283" s="59"/>
    </row>
    <row r="284" spans="1:76">
      <c r="B284" s="42"/>
      <c r="I284" s="36"/>
      <c r="BI284" s="41"/>
      <c r="BM284" s="41"/>
      <c r="BN284" s="41"/>
      <c r="BQ284" s="57"/>
      <c r="BR284" s="58"/>
      <c r="BS284" s="59"/>
    </row>
    <row r="285" spans="1:76">
      <c r="B285" s="42"/>
      <c r="I285" s="36"/>
      <c r="BI285" s="41"/>
      <c r="BM285" s="41"/>
      <c r="BN285" s="41"/>
      <c r="BQ285" s="57"/>
      <c r="BR285" s="58"/>
      <c r="BS285" s="59"/>
    </row>
    <row r="286" spans="1:76">
      <c r="B286" s="42"/>
      <c r="I286" s="36"/>
      <c r="BI286" s="41"/>
      <c r="BM286" s="41"/>
      <c r="BN286" s="41"/>
      <c r="BQ286" s="57"/>
      <c r="BR286" s="58"/>
      <c r="BS286" s="59"/>
    </row>
    <row r="287" spans="1:76">
      <c r="B287" s="42"/>
      <c r="I287" s="36"/>
      <c r="BI287" s="41"/>
      <c r="BM287" s="41"/>
      <c r="BN287" s="41"/>
      <c r="BQ287" s="57"/>
      <c r="BR287" s="58"/>
      <c r="BS287" s="59"/>
    </row>
    <row r="288" spans="1:76">
      <c r="B288" s="42"/>
      <c r="I288" s="36"/>
      <c r="BI288" s="41"/>
      <c r="BM288" s="41"/>
      <c r="BN288" s="41"/>
      <c r="BQ288" s="57"/>
      <c r="BR288" s="58"/>
      <c r="BS288" s="59"/>
    </row>
    <row r="289" spans="2:71">
      <c r="B289" s="42"/>
      <c r="I289" s="36"/>
      <c r="BI289" s="41"/>
      <c r="BM289" s="41"/>
      <c r="BN289" s="41"/>
      <c r="BQ289" s="57"/>
      <c r="BR289" s="58"/>
      <c r="BS289" s="59"/>
    </row>
    <row r="290" spans="2:71">
      <c r="B290" s="42"/>
      <c r="I290" s="36"/>
      <c r="BI290" s="41"/>
      <c r="BM290" s="41"/>
      <c r="BN290" s="41"/>
      <c r="BQ290" s="57"/>
      <c r="BR290" s="58"/>
      <c r="BS290" s="59"/>
    </row>
    <row r="291" spans="2:71">
      <c r="B291" s="42"/>
      <c r="I291" s="36"/>
      <c r="BI291" s="41"/>
      <c r="BM291" s="41"/>
      <c r="BN291" s="41"/>
      <c r="BQ291" s="57"/>
      <c r="BR291" s="58"/>
      <c r="BS291" s="59"/>
    </row>
    <row r="292" spans="2:71">
      <c r="B292" s="42"/>
      <c r="I292" s="36"/>
      <c r="BI292" s="41"/>
      <c r="BM292" s="41"/>
      <c r="BN292" s="41"/>
      <c r="BQ292" s="57"/>
      <c r="BR292" s="58"/>
      <c r="BS292" s="59"/>
    </row>
    <row r="293" spans="2:71">
      <c r="B293" s="42"/>
      <c r="I293" s="36"/>
      <c r="BI293" s="41"/>
      <c r="BM293" s="41"/>
      <c r="BN293" s="41"/>
      <c r="BQ293" s="57"/>
      <c r="BR293" s="58"/>
      <c r="BS293" s="59"/>
    </row>
    <row r="294" spans="2:71">
      <c r="B294" s="42"/>
      <c r="I294" s="36"/>
      <c r="BI294" s="41"/>
      <c r="BM294" s="41"/>
      <c r="BN294" s="41"/>
      <c r="BQ294" s="57"/>
      <c r="BR294" s="58"/>
      <c r="BS294" s="59"/>
    </row>
    <row r="295" spans="2:71">
      <c r="B295" s="42"/>
      <c r="I295" s="36"/>
      <c r="BI295" s="41"/>
      <c r="BM295" s="41"/>
      <c r="BN295" s="41"/>
      <c r="BQ295" s="57"/>
      <c r="BR295" s="58"/>
      <c r="BS295" s="59"/>
    </row>
    <row r="296" spans="2:71">
      <c r="B296" s="42"/>
      <c r="I296" s="36"/>
      <c r="BI296" s="41"/>
      <c r="BM296" s="41"/>
      <c r="BN296" s="41"/>
      <c r="BQ296" s="57"/>
      <c r="BR296" s="58"/>
      <c r="BS296" s="59"/>
    </row>
    <row r="297" spans="2:71">
      <c r="B297" s="42"/>
      <c r="I297" s="36"/>
      <c r="BI297" s="41"/>
      <c r="BM297" s="41"/>
      <c r="BN297" s="41"/>
      <c r="BQ297" s="57"/>
      <c r="BR297" s="58"/>
      <c r="BS297" s="59"/>
    </row>
    <row r="298" spans="2:71">
      <c r="B298" s="42"/>
      <c r="I298" s="36"/>
      <c r="BI298" s="41"/>
      <c r="BM298" s="41"/>
      <c r="BN298" s="41"/>
      <c r="BQ298" s="57"/>
      <c r="BR298" s="58"/>
      <c r="BS298" s="59"/>
    </row>
    <row r="299" spans="2:71">
      <c r="B299" s="42"/>
      <c r="I299" s="36"/>
      <c r="BI299" s="41"/>
      <c r="BM299" s="41"/>
      <c r="BN299" s="41"/>
      <c r="BQ299" s="57"/>
      <c r="BR299" s="58"/>
      <c r="BS299" s="59"/>
    </row>
    <row r="300" spans="2:71">
      <c r="B300" s="42"/>
      <c r="I300" s="36"/>
      <c r="BI300" s="41"/>
      <c r="BM300" s="41"/>
      <c r="BN300" s="41"/>
      <c r="BQ300" s="57"/>
      <c r="BR300" s="58"/>
      <c r="BS300" s="59"/>
    </row>
    <row r="301" spans="2:71">
      <c r="B301" s="42"/>
      <c r="I301" s="36"/>
      <c r="BI301" s="41"/>
      <c r="BM301" s="41"/>
      <c r="BN301" s="41"/>
      <c r="BQ301" s="57"/>
      <c r="BR301" s="58"/>
      <c r="BS301" s="59"/>
    </row>
    <row r="302" spans="2:71">
      <c r="B302" s="42"/>
      <c r="I302" s="36"/>
      <c r="BI302" s="41"/>
      <c r="BM302" s="41"/>
      <c r="BN302" s="41"/>
      <c r="BQ302" s="57"/>
      <c r="BR302" s="58"/>
      <c r="BS302" s="59"/>
    </row>
    <row r="303" spans="2:71">
      <c r="B303" s="42"/>
      <c r="I303" s="36"/>
      <c r="BI303" s="41"/>
      <c r="BM303" s="41"/>
      <c r="BN303" s="41"/>
      <c r="BQ303" s="57"/>
      <c r="BR303" s="58"/>
      <c r="BS303" s="59"/>
    </row>
    <row r="304" spans="2:71">
      <c r="B304" s="42"/>
      <c r="I304" s="36"/>
      <c r="BI304" s="41"/>
      <c r="BM304" s="41"/>
      <c r="BN304" s="41"/>
      <c r="BQ304" s="57"/>
      <c r="BR304" s="58"/>
      <c r="BS304" s="59"/>
    </row>
    <row r="305" spans="2:71">
      <c r="B305" s="42"/>
      <c r="I305" s="36"/>
      <c r="BI305" s="41"/>
      <c r="BM305" s="41"/>
      <c r="BN305" s="41"/>
      <c r="BQ305" s="57"/>
      <c r="BR305" s="58"/>
      <c r="BS305" s="59"/>
    </row>
    <row r="306" spans="2:71">
      <c r="B306" s="42"/>
      <c r="I306" s="36"/>
      <c r="BI306" s="41"/>
      <c r="BM306" s="41"/>
      <c r="BN306" s="41"/>
      <c r="BQ306" s="57"/>
      <c r="BR306" s="58"/>
      <c r="BS306" s="59"/>
    </row>
    <row r="307" spans="2:71">
      <c r="B307" s="42"/>
      <c r="I307" s="36"/>
      <c r="BI307" s="41"/>
      <c r="BM307" s="41"/>
      <c r="BN307" s="41"/>
      <c r="BQ307" s="57"/>
      <c r="BR307" s="58"/>
      <c r="BS307" s="59"/>
    </row>
    <row r="308" spans="2:71">
      <c r="B308" s="42"/>
      <c r="I308" s="36"/>
      <c r="BI308" s="41"/>
      <c r="BM308" s="41"/>
      <c r="BN308" s="41"/>
      <c r="BQ308" s="57"/>
      <c r="BR308" s="58"/>
      <c r="BS308" s="59"/>
    </row>
    <row r="309" spans="2:71">
      <c r="B309" s="42"/>
      <c r="I309" s="36"/>
      <c r="BI309" s="41"/>
      <c r="BM309" s="41"/>
      <c r="BN309" s="41"/>
      <c r="BQ309" s="57"/>
      <c r="BR309" s="58"/>
      <c r="BS309" s="59"/>
    </row>
    <row r="310" spans="2:71">
      <c r="B310" s="42"/>
      <c r="I310" s="36"/>
      <c r="BI310" s="41"/>
      <c r="BM310" s="41"/>
      <c r="BN310" s="41"/>
      <c r="BQ310" s="57"/>
      <c r="BR310" s="58"/>
      <c r="BS310" s="59"/>
    </row>
    <row r="311" spans="2:71">
      <c r="B311" s="42"/>
      <c r="I311" s="36"/>
      <c r="BI311" s="41"/>
      <c r="BM311" s="41"/>
      <c r="BN311" s="41"/>
      <c r="BQ311" s="57"/>
      <c r="BR311" s="58"/>
      <c r="BS311" s="59"/>
    </row>
    <row r="312" spans="2:71">
      <c r="B312" s="42"/>
      <c r="I312" s="36"/>
      <c r="BI312" s="41"/>
      <c r="BM312" s="41"/>
      <c r="BN312" s="41"/>
      <c r="BQ312" s="57"/>
      <c r="BR312" s="58"/>
      <c r="BS312" s="59"/>
    </row>
    <row r="313" spans="2:71">
      <c r="B313" s="42"/>
      <c r="I313" s="36"/>
      <c r="BI313" s="41"/>
      <c r="BM313" s="41"/>
      <c r="BN313" s="41"/>
      <c r="BQ313" s="57"/>
      <c r="BR313" s="58"/>
      <c r="BS313" s="59"/>
    </row>
    <row r="314" spans="2:71">
      <c r="B314" s="42"/>
      <c r="I314" s="36"/>
      <c r="BI314" s="41"/>
      <c r="BM314" s="41"/>
      <c r="BN314" s="41"/>
      <c r="BQ314" s="57"/>
      <c r="BR314" s="58"/>
      <c r="BS314" s="59"/>
    </row>
    <row r="315" spans="2:71">
      <c r="B315" s="42"/>
      <c r="I315" s="36"/>
      <c r="BI315" s="41"/>
      <c r="BM315" s="41"/>
      <c r="BN315" s="41"/>
      <c r="BQ315" s="57"/>
      <c r="BR315" s="58"/>
      <c r="BS315" s="59"/>
    </row>
    <row r="316" spans="2:71">
      <c r="B316" s="42"/>
      <c r="I316" s="36"/>
      <c r="BI316" s="41"/>
      <c r="BM316" s="41"/>
      <c r="BN316" s="41"/>
      <c r="BQ316" s="57"/>
      <c r="BR316" s="58"/>
      <c r="BS316" s="59"/>
    </row>
    <row r="317" spans="2:71">
      <c r="B317" s="42"/>
      <c r="I317" s="36"/>
      <c r="BI317" s="41"/>
      <c r="BM317" s="41"/>
      <c r="BN317" s="41"/>
      <c r="BQ317" s="57"/>
      <c r="BR317" s="58"/>
      <c r="BS317" s="59"/>
    </row>
    <row r="318" spans="2:71">
      <c r="B318" s="42"/>
      <c r="I318" s="36"/>
      <c r="BI318" s="41"/>
      <c r="BM318" s="41"/>
      <c r="BN318" s="41"/>
      <c r="BQ318" s="57"/>
      <c r="BR318" s="58"/>
      <c r="BS318" s="59"/>
    </row>
    <row r="319" spans="2:71">
      <c r="B319" s="42"/>
      <c r="I319" s="36"/>
      <c r="BI319" s="41"/>
      <c r="BM319" s="41"/>
      <c r="BN319" s="41"/>
      <c r="BQ319" s="57"/>
      <c r="BR319" s="58"/>
      <c r="BS319" s="59"/>
    </row>
    <row r="320" spans="2:71">
      <c r="B320" s="42"/>
      <c r="I320" s="36"/>
      <c r="BI320" s="41"/>
      <c r="BM320" s="41"/>
      <c r="BN320" s="41"/>
      <c r="BQ320" s="57"/>
      <c r="BR320" s="58"/>
      <c r="BS320" s="59"/>
    </row>
    <row r="321" spans="2:71">
      <c r="B321" s="42"/>
      <c r="I321" s="36"/>
      <c r="BI321" s="41"/>
      <c r="BM321" s="41"/>
      <c r="BN321" s="41"/>
      <c r="BQ321" s="57"/>
      <c r="BR321" s="58"/>
      <c r="BS321" s="59"/>
    </row>
    <row r="322" spans="2:71">
      <c r="B322" s="42"/>
      <c r="I322" s="36"/>
      <c r="BI322" s="41"/>
      <c r="BM322" s="41"/>
      <c r="BN322" s="41"/>
      <c r="BQ322" s="57"/>
      <c r="BR322" s="58"/>
      <c r="BS322" s="59"/>
    </row>
    <row r="323" spans="2:71">
      <c r="B323" s="42"/>
      <c r="I323" s="36"/>
      <c r="BI323" s="41"/>
      <c r="BM323" s="41"/>
      <c r="BN323" s="41"/>
      <c r="BQ323" s="57"/>
      <c r="BR323" s="58"/>
      <c r="BS323" s="59"/>
    </row>
    <row r="324" spans="2:71">
      <c r="I324" s="36"/>
      <c r="BI324" s="41"/>
      <c r="BM324" s="41"/>
      <c r="BN324" s="41"/>
      <c r="BQ324" s="57"/>
      <c r="BR324" s="58"/>
      <c r="BS324" s="59"/>
    </row>
    <row r="325" spans="2:71">
      <c r="I325" s="36"/>
      <c r="BI325" s="41"/>
      <c r="BM325" s="41"/>
      <c r="BN325" s="41"/>
      <c r="BQ325" s="57"/>
      <c r="BR325" s="58"/>
      <c r="BS325" s="59"/>
    </row>
    <row r="326" spans="2:71">
      <c r="I326" s="36"/>
      <c r="BI326" s="41"/>
      <c r="BM326" s="41"/>
      <c r="BN326" s="41"/>
      <c r="BQ326" s="57"/>
      <c r="BR326" s="58"/>
      <c r="BS326" s="59"/>
    </row>
    <row r="327" spans="2:71">
      <c r="I327" s="36"/>
      <c r="BI327" s="41"/>
      <c r="BM327" s="41"/>
      <c r="BN327" s="41"/>
      <c r="BQ327" s="57"/>
      <c r="BR327" s="58"/>
      <c r="BS327" s="59"/>
    </row>
    <row r="328" spans="2:71">
      <c r="I328" s="36"/>
      <c r="BI328" s="41"/>
      <c r="BM328" s="41"/>
      <c r="BN328" s="41"/>
      <c r="BQ328" s="57"/>
      <c r="BR328" s="58"/>
      <c r="BS328" s="59"/>
    </row>
    <row r="329" spans="2:71">
      <c r="I329" s="36"/>
      <c r="BI329" s="41"/>
      <c r="BM329" s="41"/>
      <c r="BN329" s="41"/>
      <c r="BQ329" s="57"/>
      <c r="BR329" s="58"/>
      <c r="BS329" s="59"/>
    </row>
    <row r="330" spans="2:71">
      <c r="I330" s="36"/>
      <c r="BI330" s="41"/>
      <c r="BM330" s="41"/>
      <c r="BN330" s="41"/>
      <c r="BQ330" s="57"/>
      <c r="BR330" s="58"/>
      <c r="BS330" s="59"/>
    </row>
    <row r="331" spans="2:71">
      <c r="I331" s="36"/>
      <c r="BI331" s="41"/>
      <c r="BM331" s="41"/>
      <c r="BN331" s="41"/>
      <c r="BQ331" s="57"/>
      <c r="BR331" s="58"/>
      <c r="BS331" s="59"/>
    </row>
    <row r="332" spans="2:71">
      <c r="I332" s="36"/>
      <c r="BI332" s="41"/>
      <c r="BM332" s="41"/>
      <c r="BN332" s="41"/>
      <c r="BQ332" s="57"/>
      <c r="BR332" s="58"/>
      <c r="BS332" s="59"/>
    </row>
    <row r="333" spans="2:71">
      <c r="I333" s="36"/>
      <c r="BI333" s="41"/>
      <c r="BM333" s="41"/>
      <c r="BN333" s="41"/>
      <c r="BQ333" s="57"/>
      <c r="BR333" s="58"/>
      <c r="BS333" s="59"/>
    </row>
    <row r="334" spans="2:71">
      <c r="I334" s="36"/>
      <c r="BI334" s="41"/>
      <c r="BM334" s="41"/>
      <c r="BN334" s="41"/>
      <c r="BQ334" s="57"/>
      <c r="BR334" s="58"/>
      <c r="BS334" s="59"/>
    </row>
    <row r="335" spans="2:71">
      <c r="I335" s="36"/>
      <c r="BI335" s="41"/>
      <c r="BM335" s="41"/>
      <c r="BN335" s="41"/>
      <c r="BQ335" s="57"/>
      <c r="BR335" s="58"/>
      <c r="BS335" s="59"/>
    </row>
    <row r="336" spans="2:71">
      <c r="I336" s="36"/>
      <c r="BI336" s="41"/>
      <c r="BM336" s="41"/>
      <c r="BN336" s="41"/>
      <c r="BQ336" s="57"/>
      <c r="BR336" s="58"/>
      <c r="BS336" s="59"/>
    </row>
    <row r="337" spans="9:71">
      <c r="I337" s="36"/>
      <c r="BI337" s="41"/>
      <c r="BM337" s="41"/>
      <c r="BN337" s="41"/>
      <c r="BQ337" s="57"/>
      <c r="BR337" s="58"/>
      <c r="BS337" s="59"/>
    </row>
    <row r="338" spans="9:71">
      <c r="I338" s="36"/>
      <c r="BI338" s="41"/>
      <c r="BM338" s="41"/>
      <c r="BN338" s="41"/>
      <c r="BQ338" s="57"/>
      <c r="BR338" s="58"/>
      <c r="BS338" s="59"/>
    </row>
    <row r="339" spans="9:71">
      <c r="I339" s="36"/>
      <c r="BI339" s="41"/>
      <c r="BM339" s="41"/>
      <c r="BN339" s="41"/>
      <c r="BQ339" s="57"/>
      <c r="BR339" s="58"/>
      <c r="BS339" s="59"/>
    </row>
    <row r="340" spans="9:71">
      <c r="I340" s="36"/>
      <c r="BI340" s="41"/>
      <c r="BM340" s="41"/>
      <c r="BN340" s="41"/>
      <c r="BQ340" s="57"/>
      <c r="BR340" s="58"/>
      <c r="BS340" s="59"/>
    </row>
    <row r="341" spans="9:71">
      <c r="I341" s="36"/>
      <c r="BI341" s="41"/>
      <c r="BM341" s="41"/>
      <c r="BN341" s="41"/>
      <c r="BQ341" s="57"/>
      <c r="BR341" s="58"/>
      <c r="BS341" s="59"/>
    </row>
    <row r="342" spans="9:71">
      <c r="I342" s="36"/>
      <c r="BI342" s="41"/>
      <c r="BM342" s="41"/>
      <c r="BN342" s="41"/>
      <c r="BQ342" s="57"/>
      <c r="BR342" s="58"/>
      <c r="BS342" s="59"/>
    </row>
    <row r="343" spans="9:71">
      <c r="I343" s="36"/>
      <c r="BI343" s="41"/>
      <c r="BM343" s="41"/>
      <c r="BN343" s="41"/>
      <c r="BQ343" s="57"/>
      <c r="BR343" s="58"/>
      <c r="BS343" s="59"/>
    </row>
    <row r="344" spans="9:71">
      <c r="I344" s="36"/>
      <c r="BI344" s="41"/>
      <c r="BM344" s="41"/>
      <c r="BN344" s="41"/>
      <c r="BQ344" s="57"/>
      <c r="BR344" s="58"/>
      <c r="BS344" s="59"/>
    </row>
    <row r="345" spans="9:71">
      <c r="I345" s="36"/>
      <c r="BI345" s="41"/>
      <c r="BM345" s="41"/>
      <c r="BN345" s="41"/>
      <c r="BQ345" s="57"/>
      <c r="BR345" s="58"/>
      <c r="BS345" s="59"/>
    </row>
    <row r="346" spans="9:71">
      <c r="I346" s="36"/>
      <c r="BI346" s="41"/>
      <c r="BM346" s="41"/>
      <c r="BN346" s="41"/>
      <c r="BQ346" s="57"/>
      <c r="BR346" s="58"/>
      <c r="BS346" s="59"/>
    </row>
    <row r="347" spans="9:71">
      <c r="I347" s="36"/>
      <c r="BI347" s="41"/>
      <c r="BM347" s="41"/>
      <c r="BN347" s="41"/>
      <c r="BQ347" s="57"/>
      <c r="BR347" s="58"/>
      <c r="BS347" s="59"/>
    </row>
    <row r="348" spans="9:71">
      <c r="I348" s="36"/>
      <c r="BI348" s="41"/>
      <c r="BM348" s="41"/>
      <c r="BN348" s="41"/>
      <c r="BQ348" s="57"/>
      <c r="BR348" s="58"/>
      <c r="BS348" s="59"/>
    </row>
    <row r="349" spans="9:71">
      <c r="I349" s="36"/>
      <c r="BI349" s="41"/>
      <c r="BM349" s="41"/>
      <c r="BN349" s="41"/>
      <c r="BQ349" s="57"/>
      <c r="BR349" s="58"/>
      <c r="BS349" s="59"/>
    </row>
    <row r="350" spans="9:71">
      <c r="I350" s="36"/>
      <c r="BI350" s="41"/>
      <c r="BM350" s="41"/>
      <c r="BN350" s="41"/>
      <c r="BQ350" s="57"/>
      <c r="BR350" s="58"/>
      <c r="BS350" s="59"/>
    </row>
    <row r="351" spans="9:71">
      <c r="I351" s="36"/>
      <c r="BI351" s="41"/>
      <c r="BM351" s="41"/>
      <c r="BN351" s="41"/>
      <c r="BQ351" s="57"/>
      <c r="BR351" s="58"/>
      <c r="BS351" s="59"/>
    </row>
    <row r="352" spans="9:71">
      <c r="I352" s="36"/>
      <c r="BI352" s="41"/>
      <c r="BM352" s="41"/>
      <c r="BN352" s="41"/>
      <c r="BQ352" s="57"/>
      <c r="BR352" s="58"/>
      <c r="BS352" s="59"/>
    </row>
    <row r="353" spans="9:71">
      <c r="I353" s="36"/>
      <c r="BI353" s="41"/>
      <c r="BM353" s="41"/>
      <c r="BN353" s="41"/>
      <c r="BQ353" s="57"/>
      <c r="BR353" s="58"/>
      <c r="BS353" s="59"/>
    </row>
    <row r="354" spans="9:71">
      <c r="I354" s="36"/>
      <c r="BI354" s="41"/>
      <c r="BM354" s="41"/>
      <c r="BN354" s="41"/>
      <c r="BQ354" s="57"/>
      <c r="BR354" s="58"/>
      <c r="BS354" s="59"/>
    </row>
    <row r="355" spans="9:71">
      <c r="I355" s="36"/>
      <c r="BI355" s="41"/>
      <c r="BM355" s="41"/>
      <c r="BN355" s="41"/>
      <c r="BQ355" s="57"/>
      <c r="BR355" s="58"/>
      <c r="BS355" s="59"/>
    </row>
    <row r="356" spans="9:71">
      <c r="I356" s="36"/>
      <c r="BI356" s="41"/>
      <c r="BM356" s="41"/>
      <c r="BN356" s="41"/>
      <c r="BQ356" s="57"/>
      <c r="BR356" s="58"/>
      <c r="BS356" s="59"/>
    </row>
    <row r="357" spans="9:71">
      <c r="I357" s="36"/>
      <c r="BI357" s="41"/>
      <c r="BM357" s="41"/>
      <c r="BN357" s="41"/>
      <c r="BQ357" s="57"/>
      <c r="BR357" s="58"/>
      <c r="BS357" s="59"/>
    </row>
    <row r="358" spans="9:71">
      <c r="I358" s="36"/>
      <c r="BI358" s="41"/>
      <c r="BM358" s="41"/>
      <c r="BN358" s="41"/>
      <c r="BQ358" s="57"/>
      <c r="BR358" s="58"/>
      <c r="BS358" s="59"/>
    </row>
    <row r="359" spans="9:71">
      <c r="I359" s="36"/>
      <c r="BI359" s="41"/>
      <c r="BM359" s="41"/>
      <c r="BN359" s="41"/>
      <c r="BQ359" s="57"/>
      <c r="BR359" s="58"/>
      <c r="BS359" s="59"/>
    </row>
    <row r="360" spans="9:71">
      <c r="I360" s="36"/>
      <c r="BI360" s="41"/>
      <c r="BM360" s="41"/>
      <c r="BN360" s="41"/>
      <c r="BQ360" s="57"/>
      <c r="BR360" s="58"/>
      <c r="BS360" s="59"/>
    </row>
    <row r="361" spans="9:71">
      <c r="I361" s="36"/>
      <c r="BI361" s="41"/>
      <c r="BM361" s="41"/>
      <c r="BN361" s="41"/>
      <c r="BQ361" s="57"/>
      <c r="BR361" s="58"/>
      <c r="BS361" s="59"/>
    </row>
    <row r="362" spans="9:71">
      <c r="I362" s="36"/>
      <c r="BI362" s="41"/>
      <c r="BM362" s="41"/>
      <c r="BN362" s="41"/>
      <c r="BQ362" s="57"/>
      <c r="BR362" s="58"/>
      <c r="BS362" s="59"/>
    </row>
    <row r="363" spans="9:71">
      <c r="I363" s="36"/>
      <c r="BI363" s="41"/>
      <c r="BM363" s="41"/>
      <c r="BN363" s="41"/>
      <c r="BQ363" s="57"/>
      <c r="BR363" s="58"/>
      <c r="BS363" s="59"/>
    </row>
    <row r="364" spans="9:71">
      <c r="I364" s="36"/>
      <c r="BI364" s="41"/>
      <c r="BM364" s="41"/>
      <c r="BN364" s="41"/>
      <c r="BQ364" s="57"/>
      <c r="BR364" s="58"/>
      <c r="BS364" s="59"/>
    </row>
    <row r="365" spans="9:71">
      <c r="I365" s="36"/>
      <c r="BI365" s="41"/>
      <c r="BM365" s="41"/>
      <c r="BN365" s="41"/>
      <c r="BQ365" s="57"/>
      <c r="BR365" s="58"/>
      <c r="BS365" s="59"/>
    </row>
    <row r="366" spans="9:71">
      <c r="I366" s="36"/>
      <c r="BI366" s="41"/>
      <c r="BM366" s="41"/>
      <c r="BN366" s="41"/>
      <c r="BQ366" s="57"/>
      <c r="BR366" s="58"/>
      <c r="BS366" s="59"/>
    </row>
    <row r="367" spans="9:71">
      <c r="I367" s="36"/>
      <c r="BI367" s="41"/>
      <c r="BM367" s="41"/>
      <c r="BN367" s="41"/>
      <c r="BQ367" s="57"/>
      <c r="BR367" s="58"/>
      <c r="BS367" s="59"/>
    </row>
    <row r="368" spans="9:71">
      <c r="I368" s="36"/>
      <c r="BI368" s="41"/>
      <c r="BM368" s="41"/>
      <c r="BN368" s="41"/>
      <c r="BQ368" s="57"/>
      <c r="BR368" s="58"/>
      <c r="BS368" s="59"/>
    </row>
    <row r="369" spans="9:71">
      <c r="I369" s="36"/>
      <c r="BI369" s="41"/>
      <c r="BM369" s="41"/>
      <c r="BN369" s="41"/>
      <c r="BQ369" s="57"/>
      <c r="BR369" s="58"/>
      <c r="BS369" s="59"/>
    </row>
    <row r="370" spans="9:71">
      <c r="I370" s="36"/>
      <c r="BI370" s="41"/>
      <c r="BM370" s="41"/>
      <c r="BN370" s="41"/>
      <c r="BQ370" s="57"/>
      <c r="BR370" s="58"/>
      <c r="BS370" s="59"/>
    </row>
    <row r="371" spans="9:71">
      <c r="I371" s="36"/>
      <c r="BI371" s="41"/>
      <c r="BM371" s="41"/>
      <c r="BN371" s="41"/>
      <c r="BQ371" s="57"/>
      <c r="BR371" s="58"/>
      <c r="BS371" s="59"/>
    </row>
    <row r="372" spans="9:71">
      <c r="I372" s="36"/>
      <c r="BI372" s="41"/>
      <c r="BM372" s="41"/>
      <c r="BN372" s="41"/>
      <c r="BQ372" s="57"/>
      <c r="BR372" s="58"/>
      <c r="BS372" s="59"/>
    </row>
    <row r="373" spans="9:71">
      <c r="I373" s="36"/>
      <c r="BI373" s="41"/>
      <c r="BM373" s="41"/>
      <c r="BN373" s="41"/>
      <c r="BQ373" s="57"/>
      <c r="BR373" s="58"/>
      <c r="BS373" s="59"/>
    </row>
    <row r="374" spans="9:71">
      <c r="I374" s="36"/>
      <c r="BI374" s="41"/>
      <c r="BM374" s="41"/>
      <c r="BN374" s="41"/>
      <c r="BQ374" s="57"/>
      <c r="BR374" s="58"/>
      <c r="BS374" s="59"/>
    </row>
    <row r="375" spans="9:71">
      <c r="I375" s="36"/>
      <c r="BI375" s="41"/>
      <c r="BM375" s="41"/>
      <c r="BN375" s="41"/>
      <c r="BQ375" s="57"/>
      <c r="BR375" s="58"/>
      <c r="BS375" s="59"/>
    </row>
    <row r="376" spans="9:71">
      <c r="I376" s="36"/>
      <c r="BI376" s="41"/>
      <c r="BM376" s="41"/>
      <c r="BN376" s="41"/>
      <c r="BQ376" s="57"/>
      <c r="BR376" s="58"/>
      <c r="BS376" s="59"/>
    </row>
    <row r="377" spans="9:71">
      <c r="I377" s="36"/>
      <c r="BI377" s="41"/>
      <c r="BM377" s="41"/>
      <c r="BN377" s="41"/>
      <c r="BQ377" s="57"/>
      <c r="BR377" s="58"/>
      <c r="BS377" s="59"/>
    </row>
    <row r="378" spans="9:71">
      <c r="I378" s="36"/>
      <c r="BI378" s="41"/>
      <c r="BM378" s="41"/>
      <c r="BN378" s="41"/>
      <c r="BQ378" s="57"/>
      <c r="BR378" s="58"/>
      <c r="BS378" s="59"/>
    </row>
    <row r="379" spans="9:71">
      <c r="I379" s="36"/>
      <c r="BI379" s="41"/>
      <c r="BM379" s="41"/>
      <c r="BN379" s="41"/>
      <c r="BQ379" s="57"/>
      <c r="BR379" s="58"/>
      <c r="BS379" s="59"/>
    </row>
    <row r="380" spans="9:71">
      <c r="I380" s="36"/>
      <c r="BI380" s="41"/>
      <c r="BM380" s="41"/>
      <c r="BN380" s="41"/>
      <c r="BQ380" s="57"/>
      <c r="BR380" s="58"/>
      <c r="BS380" s="59"/>
    </row>
    <row r="381" spans="9:71">
      <c r="I381" s="36"/>
      <c r="BI381" s="41"/>
      <c r="BM381" s="41"/>
      <c r="BN381" s="41"/>
      <c r="BQ381" s="57"/>
      <c r="BR381" s="58"/>
      <c r="BS381" s="59"/>
    </row>
    <row r="382" spans="9:71">
      <c r="BI382" s="41"/>
      <c r="BM382" s="41"/>
      <c r="BN382" s="41"/>
      <c r="BQ382" s="57"/>
      <c r="BR382" s="58"/>
      <c r="BS382" s="59"/>
    </row>
    <row r="383" spans="9:71">
      <c r="BI383" s="41"/>
      <c r="BM383" s="41"/>
      <c r="BN383" s="41"/>
      <c r="BQ383" s="57"/>
      <c r="BR383" s="58"/>
      <c r="BS383" s="59"/>
    </row>
    <row r="384" spans="9:71">
      <c r="BI384" s="41"/>
      <c r="BM384" s="41"/>
      <c r="BN384" s="41"/>
      <c r="BQ384" s="57"/>
      <c r="BR384" s="58"/>
      <c r="BS384" s="59"/>
    </row>
    <row r="385" spans="61:71">
      <c r="BI385" s="41"/>
      <c r="BM385" s="41"/>
      <c r="BN385" s="41"/>
      <c r="BQ385" s="57"/>
      <c r="BR385" s="58"/>
      <c r="BS385" s="59"/>
    </row>
    <row r="386" spans="61:71">
      <c r="BI386" s="41"/>
      <c r="BM386" s="41"/>
      <c r="BN386" s="41"/>
      <c r="BQ386" s="57"/>
      <c r="BR386" s="58"/>
      <c r="BS386" s="59"/>
    </row>
    <row r="387" spans="61:71">
      <c r="BI387" s="41"/>
      <c r="BM387" s="41"/>
      <c r="BN387" s="41"/>
      <c r="BQ387" s="57"/>
      <c r="BR387" s="58"/>
      <c r="BS387" s="59"/>
    </row>
    <row r="388" spans="61:71">
      <c r="BI388" s="41"/>
      <c r="BM388" s="41"/>
      <c r="BN388" s="41"/>
      <c r="BQ388" s="57"/>
      <c r="BR388" s="58"/>
      <c r="BS388" s="59"/>
    </row>
    <row r="389" spans="61:71">
      <c r="BI389" s="41"/>
      <c r="BM389" s="41"/>
      <c r="BN389" s="41"/>
      <c r="BQ389" s="57"/>
      <c r="BR389" s="58"/>
      <c r="BS389" s="59"/>
    </row>
    <row r="390" spans="61:71">
      <c r="BI390" s="41"/>
      <c r="BM390" s="41"/>
      <c r="BN390" s="41"/>
      <c r="BQ390" s="57"/>
      <c r="BR390" s="58"/>
      <c r="BS390" s="59"/>
    </row>
    <row r="391" spans="61:71">
      <c r="BI391" s="41"/>
      <c r="BM391" s="41"/>
      <c r="BN391" s="41"/>
      <c r="BQ391" s="57"/>
      <c r="BR391" s="58"/>
      <c r="BS391" s="59"/>
    </row>
    <row r="392" spans="61:71">
      <c r="BI392" s="41"/>
      <c r="BM392" s="41"/>
      <c r="BN392" s="41"/>
      <c r="BQ392" s="57"/>
      <c r="BR392" s="58"/>
      <c r="BS392" s="59"/>
    </row>
    <row r="393" spans="61:71">
      <c r="BI393" s="41"/>
      <c r="BM393" s="41"/>
      <c r="BN393" s="41"/>
      <c r="BQ393" s="57"/>
      <c r="BR393" s="58"/>
      <c r="BS393" s="59"/>
    </row>
    <row r="394" spans="61:71">
      <c r="BI394" s="41"/>
      <c r="BM394" s="41"/>
      <c r="BN394" s="41"/>
      <c r="BQ394" s="57"/>
      <c r="BR394" s="58"/>
      <c r="BS394" s="59"/>
    </row>
    <row r="395" spans="61:71">
      <c r="BI395" s="41"/>
      <c r="BM395" s="41"/>
      <c r="BN395" s="41"/>
      <c r="BQ395" s="57"/>
      <c r="BR395" s="58"/>
      <c r="BS395" s="59"/>
    </row>
    <row r="396" spans="61:71">
      <c r="BI396" s="41"/>
      <c r="BM396" s="41"/>
      <c r="BN396" s="41"/>
      <c r="BQ396" s="57"/>
      <c r="BR396" s="58"/>
      <c r="BS396" s="59"/>
    </row>
    <row r="397" spans="61:71">
      <c r="BI397" s="41"/>
      <c r="BM397" s="41"/>
      <c r="BN397" s="41"/>
      <c r="BQ397" s="57"/>
      <c r="BR397" s="58"/>
      <c r="BS397" s="59"/>
    </row>
    <row r="398" spans="61:71">
      <c r="BI398" s="41"/>
      <c r="BM398" s="41"/>
      <c r="BN398" s="41"/>
      <c r="BQ398" s="57"/>
      <c r="BR398" s="58"/>
      <c r="BS398" s="59"/>
    </row>
    <row r="399" spans="61:71">
      <c r="BI399" s="41"/>
      <c r="BM399" s="41"/>
      <c r="BN399" s="41"/>
      <c r="BQ399" s="57"/>
      <c r="BR399" s="58"/>
      <c r="BS399" s="59"/>
    </row>
    <row r="400" spans="61:71">
      <c r="BI400" s="41"/>
      <c r="BM400" s="41"/>
      <c r="BN400" s="41"/>
      <c r="BQ400" s="57"/>
      <c r="BR400" s="58"/>
      <c r="BS400" s="59"/>
    </row>
    <row r="401" spans="61:71">
      <c r="BI401" s="41"/>
      <c r="BM401" s="41"/>
      <c r="BN401" s="41"/>
      <c r="BQ401" s="57"/>
      <c r="BR401" s="58"/>
      <c r="BS401" s="59"/>
    </row>
    <row r="402" spans="61:71">
      <c r="BI402" s="41"/>
      <c r="BM402" s="41"/>
      <c r="BN402" s="41"/>
      <c r="BQ402" s="57"/>
      <c r="BR402" s="58"/>
      <c r="BS402" s="59"/>
    </row>
    <row r="403" spans="61:71">
      <c r="BI403" s="41"/>
      <c r="BM403" s="41"/>
      <c r="BN403" s="41"/>
      <c r="BQ403" s="57"/>
      <c r="BR403" s="58"/>
      <c r="BS403" s="59"/>
    </row>
    <row r="404" spans="61:71">
      <c r="BI404" s="41"/>
      <c r="BM404" s="41"/>
      <c r="BN404" s="41"/>
      <c r="BQ404" s="57"/>
      <c r="BR404" s="58"/>
      <c r="BS404" s="59"/>
    </row>
    <row r="405" spans="61:71">
      <c r="BI405" s="41"/>
      <c r="BM405" s="41"/>
      <c r="BN405" s="41"/>
      <c r="BQ405" s="57"/>
      <c r="BR405" s="58"/>
      <c r="BS405" s="59"/>
    </row>
    <row r="406" spans="61:71">
      <c r="BI406" s="41"/>
      <c r="BM406" s="41"/>
      <c r="BN406" s="41"/>
      <c r="BQ406" s="57"/>
      <c r="BR406" s="58"/>
      <c r="BS406" s="59"/>
    </row>
    <row r="407" spans="61:71">
      <c r="BI407" s="41"/>
      <c r="BM407" s="41"/>
      <c r="BN407" s="41"/>
      <c r="BQ407" s="57"/>
      <c r="BR407" s="58"/>
      <c r="BS407" s="59"/>
    </row>
    <row r="408" spans="61:71">
      <c r="BI408" s="41"/>
      <c r="BM408" s="41"/>
      <c r="BN408" s="41"/>
      <c r="BQ408" s="57"/>
      <c r="BR408" s="58"/>
      <c r="BS408" s="59"/>
    </row>
    <row r="409" spans="61:71">
      <c r="BI409" s="41"/>
      <c r="BM409" s="41"/>
      <c r="BN409" s="41"/>
      <c r="BQ409" s="57"/>
      <c r="BR409" s="58"/>
      <c r="BS409" s="59"/>
    </row>
    <row r="410" spans="61:71">
      <c r="BI410" s="41"/>
      <c r="BM410" s="41"/>
      <c r="BN410" s="41"/>
      <c r="BQ410" s="57"/>
      <c r="BR410" s="58"/>
      <c r="BS410" s="59"/>
    </row>
    <row r="411" spans="61:71">
      <c r="BI411" s="41"/>
      <c r="BM411" s="41"/>
      <c r="BN411" s="41"/>
      <c r="BQ411" s="57"/>
      <c r="BR411" s="58"/>
      <c r="BS411" s="59"/>
    </row>
    <row r="412" spans="61:71">
      <c r="BI412" s="41"/>
      <c r="BM412" s="41"/>
      <c r="BN412" s="41"/>
      <c r="BQ412" s="57"/>
      <c r="BR412" s="58"/>
      <c r="BS412" s="59"/>
    </row>
    <row r="413" spans="61:71">
      <c r="BI413" s="41"/>
      <c r="BM413" s="41"/>
      <c r="BN413" s="41"/>
      <c r="BQ413" s="57"/>
      <c r="BR413" s="58"/>
      <c r="BS413" s="59"/>
    </row>
    <row r="414" spans="61:71">
      <c r="BI414" s="41"/>
      <c r="BM414" s="41"/>
      <c r="BN414" s="41"/>
      <c r="BQ414" s="57"/>
      <c r="BR414" s="58"/>
      <c r="BS414" s="59"/>
    </row>
    <row r="415" spans="61:71">
      <c r="BI415" s="41"/>
      <c r="BM415" s="41"/>
      <c r="BN415" s="41"/>
      <c r="BQ415" s="57"/>
      <c r="BR415" s="58"/>
      <c r="BS415" s="59"/>
    </row>
    <row r="416" spans="61:71">
      <c r="BI416" s="41"/>
      <c r="BM416" s="41"/>
      <c r="BN416" s="41"/>
      <c r="BQ416" s="57"/>
      <c r="BR416" s="58"/>
      <c r="BS416" s="59"/>
    </row>
    <row r="417" spans="61:71">
      <c r="BI417" s="41"/>
      <c r="BM417" s="41"/>
      <c r="BN417" s="41"/>
      <c r="BQ417" s="57"/>
      <c r="BR417" s="58"/>
      <c r="BS417" s="59"/>
    </row>
    <row r="418" spans="61:71">
      <c r="BI418" s="41"/>
      <c r="BM418" s="41"/>
      <c r="BN418" s="41"/>
      <c r="BQ418" s="57"/>
      <c r="BR418" s="58"/>
      <c r="BS418" s="59"/>
    </row>
    <row r="419" spans="61:71">
      <c r="BI419" s="41"/>
      <c r="BM419" s="41"/>
      <c r="BN419" s="41"/>
      <c r="BQ419" s="57"/>
      <c r="BR419" s="58"/>
      <c r="BS419" s="59"/>
    </row>
    <row r="420" spans="61:71">
      <c r="BI420" s="41"/>
      <c r="BM420" s="41"/>
      <c r="BN420" s="41"/>
      <c r="BQ420" s="57"/>
      <c r="BR420" s="58"/>
      <c r="BS420" s="59"/>
    </row>
    <row r="421" spans="61:71">
      <c r="BI421" s="41"/>
      <c r="BM421" s="41"/>
      <c r="BN421" s="41"/>
      <c r="BQ421" s="57"/>
      <c r="BR421" s="58"/>
      <c r="BS421" s="59"/>
    </row>
    <row r="422" spans="61:71">
      <c r="BI422" s="41"/>
      <c r="BM422" s="41"/>
      <c r="BN422" s="41"/>
      <c r="BQ422" s="57"/>
      <c r="BR422" s="58"/>
      <c r="BS422" s="59"/>
    </row>
    <row r="423" spans="61:71">
      <c r="BI423" s="41"/>
      <c r="BM423" s="41"/>
      <c r="BN423" s="41"/>
      <c r="BQ423" s="57"/>
      <c r="BR423" s="58"/>
      <c r="BS423" s="59"/>
    </row>
    <row r="424" spans="61:71">
      <c r="BI424" s="41"/>
      <c r="BM424" s="41"/>
      <c r="BN424" s="41"/>
      <c r="BQ424" s="57"/>
      <c r="BR424" s="58"/>
      <c r="BS424" s="59"/>
    </row>
    <row r="425" spans="61:71">
      <c r="BI425" s="41"/>
      <c r="BM425" s="41"/>
      <c r="BN425" s="41"/>
      <c r="BQ425" s="57"/>
      <c r="BR425" s="58"/>
      <c r="BS425" s="59"/>
    </row>
    <row r="426" spans="61:71">
      <c r="BI426" s="41"/>
      <c r="BM426" s="41"/>
      <c r="BN426" s="41"/>
      <c r="BQ426" s="57"/>
      <c r="BR426" s="58"/>
      <c r="BS426" s="59"/>
    </row>
    <row r="427" spans="61:71">
      <c r="BI427" s="41"/>
      <c r="BM427" s="41"/>
      <c r="BN427" s="41"/>
      <c r="BQ427" s="57"/>
      <c r="BR427" s="58"/>
      <c r="BS427" s="59"/>
    </row>
    <row r="428" spans="61:71">
      <c r="BI428" s="41"/>
      <c r="BM428" s="41"/>
      <c r="BN428" s="41"/>
      <c r="BQ428" s="57"/>
      <c r="BR428" s="58"/>
      <c r="BS428" s="59"/>
    </row>
    <row r="429" spans="61:71">
      <c r="BI429" s="41"/>
      <c r="BM429" s="41"/>
      <c r="BN429" s="41"/>
      <c r="BQ429" s="57"/>
      <c r="BR429" s="58"/>
      <c r="BS429" s="59"/>
    </row>
    <row r="430" spans="61:71">
      <c r="BI430" s="41"/>
      <c r="BM430" s="41"/>
      <c r="BN430" s="41"/>
      <c r="BQ430" s="57"/>
      <c r="BR430" s="58"/>
      <c r="BS430" s="59"/>
    </row>
    <row r="431" spans="61:71">
      <c r="BI431" s="41"/>
      <c r="BM431" s="41"/>
      <c r="BN431" s="41"/>
      <c r="BQ431" s="57"/>
      <c r="BR431" s="58"/>
      <c r="BS431" s="59"/>
    </row>
    <row r="432" spans="61:71">
      <c r="BI432" s="41"/>
      <c r="BM432" s="41"/>
      <c r="BN432" s="41"/>
      <c r="BQ432" s="57"/>
      <c r="BR432" s="58"/>
      <c r="BS432" s="59"/>
    </row>
    <row r="433" spans="61:71">
      <c r="BI433" s="41"/>
      <c r="BM433" s="41"/>
      <c r="BN433" s="41"/>
      <c r="BQ433" s="57"/>
      <c r="BR433" s="58"/>
      <c r="BS433" s="59"/>
    </row>
    <row r="434" spans="61:71">
      <c r="BI434" s="41"/>
      <c r="BM434" s="41"/>
      <c r="BN434" s="41"/>
      <c r="BQ434" s="57"/>
      <c r="BR434" s="58"/>
      <c r="BS434" s="59"/>
    </row>
    <row r="435" spans="61:71">
      <c r="BI435" s="41"/>
      <c r="BM435" s="41"/>
      <c r="BN435" s="41"/>
      <c r="BQ435" s="57"/>
      <c r="BR435" s="58"/>
      <c r="BS435" s="59"/>
    </row>
    <row r="436" spans="61:71">
      <c r="BI436" s="41"/>
      <c r="BM436" s="41"/>
      <c r="BN436" s="41"/>
      <c r="BQ436" s="57"/>
      <c r="BR436" s="58"/>
      <c r="BS436" s="59"/>
    </row>
    <row r="437" spans="61:71">
      <c r="BI437" s="41"/>
      <c r="BM437" s="41"/>
      <c r="BN437" s="41"/>
      <c r="BQ437" s="57"/>
      <c r="BR437" s="58"/>
      <c r="BS437" s="59"/>
    </row>
    <row r="438" spans="61:71">
      <c r="BI438" s="41"/>
      <c r="BM438" s="41"/>
      <c r="BN438" s="41"/>
      <c r="BQ438" s="57"/>
      <c r="BR438" s="58"/>
      <c r="BS438" s="59"/>
    </row>
    <row r="439" spans="61:71">
      <c r="BI439" s="41"/>
      <c r="BM439" s="41"/>
      <c r="BN439" s="41"/>
      <c r="BQ439" s="57"/>
      <c r="BR439" s="58"/>
      <c r="BS439" s="59"/>
    </row>
    <row r="440" spans="61:71">
      <c r="BI440" s="41"/>
      <c r="BM440" s="41"/>
      <c r="BN440" s="41"/>
      <c r="BQ440" s="57"/>
      <c r="BR440" s="58"/>
      <c r="BS440" s="59"/>
    </row>
    <row r="441" spans="61:71">
      <c r="BI441" s="41"/>
      <c r="BM441" s="41"/>
      <c r="BN441" s="41"/>
      <c r="BQ441" s="57"/>
      <c r="BR441" s="58"/>
      <c r="BS441" s="59"/>
    </row>
    <row r="442" spans="61:71">
      <c r="BI442" s="41"/>
      <c r="BM442" s="41"/>
      <c r="BN442" s="41"/>
      <c r="BQ442" s="57"/>
      <c r="BR442" s="58"/>
      <c r="BS442" s="59"/>
    </row>
    <row r="443" spans="61:71">
      <c r="BI443" s="41"/>
      <c r="BM443" s="41"/>
      <c r="BN443" s="41"/>
      <c r="BQ443" s="57"/>
      <c r="BR443" s="58"/>
      <c r="BS443" s="59"/>
    </row>
    <row r="444" spans="61:71">
      <c r="BI444" s="41"/>
      <c r="BM444" s="41"/>
      <c r="BN444" s="41"/>
      <c r="BQ444" s="57"/>
      <c r="BR444" s="58"/>
      <c r="BS444" s="59"/>
    </row>
    <row r="445" spans="61:71">
      <c r="BI445" s="41"/>
      <c r="BM445" s="41"/>
      <c r="BN445" s="41"/>
      <c r="BQ445" s="57"/>
      <c r="BR445" s="58"/>
      <c r="BS445" s="59"/>
    </row>
    <row r="446" spans="61:71">
      <c r="BI446" s="41"/>
      <c r="BM446" s="41"/>
      <c r="BN446" s="41"/>
      <c r="BQ446" s="57"/>
      <c r="BR446" s="58"/>
      <c r="BS446" s="59"/>
    </row>
    <row r="447" spans="61:71">
      <c r="BI447" s="41"/>
      <c r="BM447" s="41"/>
      <c r="BN447" s="41"/>
      <c r="BQ447" s="57"/>
      <c r="BR447" s="58"/>
      <c r="BS447" s="59"/>
    </row>
    <row r="448" spans="61:71">
      <c r="BI448" s="41"/>
      <c r="BM448" s="41"/>
      <c r="BN448" s="41"/>
      <c r="BQ448" s="57"/>
      <c r="BR448" s="58"/>
      <c r="BS448" s="59"/>
    </row>
    <row r="449" spans="61:71">
      <c r="BI449" s="41"/>
      <c r="BM449" s="41"/>
      <c r="BN449" s="41"/>
      <c r="BQ449" s="57"/>
      <c r="BR449" s="58"/>
      <c r="BS449" s="59"/>
    </row>
    <row r="450" spans="61:71">
      <c r="BI450" s="41"/>
      <c r="BM450" s="41"/>
      <c r="BN450" s="41"/>
      <c r="BQ450" s="57"/>
      <c r="BR450" s="58"/>
      <c r="BS450" s="59"/>
    </row>
    <row r="451" spans="61:71">
      <c r="BI451" s="41"/>
      <c r="BM451" s="41"/>
      <c r="BN451" s="41"/>
      <c r="BQ451" s="57"/>
      <c r="BR451" s="58"/>
      <c r="BS451" s="59"/>
    </row>
    <row r="452" spans="61:71">
      <c r="BI452" s="41"/>
      <c r="BM452" s="41"/>
      <c r="BN452" s="41"/>
      <c r="BQ452" s="57"/>
      <c r="BR452" s="58"/>
      <c r="BS452" s="59"/>
    </row>
    <row r="453" spans="61:71">
      <c r="BI453" s="41"/>
      <c r="BM453" s="41"/>
      <c r="BN453" s="41"/>
      <c r="BQ453" s="57"/>
      <c r="BR453" s="58"/>
      <c r="BS453" s="59"/>
    </row>
    <row r="454" spans="61:71">
      <c r="BI454" s="41"/>
      <c r="BM454" s="41"/>
      <c r="BN454" s="41"/>
      <c r="BQ454" s="57"/>
      <c r="BR454" s="58"/>
      <c r="BS454" s="59"/>
    </row>
    <row r="455" spans="61:71">
      <c r="BI455" s="41"/>
      <c r="BM455" s="41"/>
      <c r="BN455" s="41"/>
      <c r="BQ455" s="57"/>
      <c r="BR455" s="58"/>
      <c r="BS455" s="59"/>
    </row>
    <row r="456" spans="61:71">
      <c r="BI456" s="41"/>
      <c r="BM456" s="41"/>
      <c r="BN456" s="41"/>
      <c r="BQ456" s="57"/>
      <c r="BR456" s="58"/>
      <c r="BS456" s="59"/>
    </row>
    <row r="457" spans="61:71">
      <c r="BI457" s="41"/>
      <c r="BM457" s="41"/>
      <c r="BN457" s="41"/>
      <c r="BQ457" s="57"/>
      <c r="BR457" s="58"/>
      <c r="BS457" s="59"/>
    </row>
    <row r="458" spans="61:71">
      <c r="BI458" s="41"/>
      <c r="BM458" s="41"/>
      <c r="BN458" s="41"/>
      <c r="BQ458" s="57"/>
      <c r="BR458" s="58"/>
      <c r="BS458" s="59"/>
    </row>
    <row r="459" spans="61:71">
      <c r="BI459" s="41"/>
      <c r="BM459" s="41"/>
      <c r="BN459" s="41"/>
      <c r="BQ459" s="57"/>
      <c r="BR459" s="58"/>
      <c r="BS459" s="59"/>
    </row>
    <row r="460" spans="61:71">
      <c r="BI460" s="41"/>
      <c r="BM460" s="41"/>
      <c r="BN460" s="41"/>
      <c r="BQ460" s="57"/>
      <c r="BR460" s="58"/>
      <c r="BS460" s="59"/>
    </row>
    <row r="461" spans="61:71">
      <c r="BI461" s="41"/>
      <c r="BM461" s="41"/>
      <c r="BN461" s="41"/>
      <c r="BQ461" s="57"/>
      <c r="BR461" s="58"/>
      <c r="BS461" s="59"/>
    </row>
    <row r="462" spans="61:71">
      <c r="BI462" s="41"/>
      <c r="BM462" s="41"/>
      <c r="BN462" s="41"/>
      <c r="BQ462" s="57"/>
      <c r="BR462" s="58"/>
      <c r="BS462" s="59"/>
    </row>
    <row r="463" spans="61:71">
      <c r="BI463" s="41"/>
      <c r="BM463" s="41"/>
      <c r="BN463" s="41"/>
      <c r="BQ463" s="57"/>
      <c r="BR463" s="58"/>
      <c r="BS463" s="59"/>
    </row>
    <row r="464" spans="61:71">
      <c r="BI464" s="41"/>
      <c r="BM464" s="41"/>
      <c r="BN464" s="41"/>
      <c r="BQ464" s="57"/>
      <c r="BR464" s="58"/>
      <c r="BS464" s="59"/>
    </row>
    <row r="465" spans="61:71">
      <c r="BI465" s="41"/>
      <c r="BM465" s="41"/>
      <c r="BN465" s="41"/>
      <c r="BQ465" s="57"/>
      <c r="BR465" s="58"/>
      <c r="BS465" s="59"/>
    </row>
    <row r="466" spans="61:71">
      <c r="BI466" s="41"/>
      <c r="BM466" s="41"/>
      <c r="BN466" s="41"/>
      <c r="BQ466" s="57"/>
      <c r="BR466" s="58"/>
      <c r="BS466" s="59"/>
    </row>
    <row r="467" spans="61:71">
      <c r="BI467" s="41"/>
      <c r="BM467" s="41"/>
      <c r="BN467" s="41"/>
      <c r="BQ467" s="57"/>
      <c r="BR467" s="58"/>
      <c r="BS467" s="59"/>
    </row>
    <row r="468" spans="61:71">
      <c r="BI468" s="41"/>
      <c r="BM468" s="41"/>
      <c r="BN468" s="41"/>
      <c r="BQ468" s="57"/>
      <c r="BR468" s="58"/>
      <c r="BS468" s="59"/>
    </row>
    <row r="469" spans="61:71">
      <c r="BI469" s="41"/>
      <c r="BM469" s="41"/>
      <c r="BN469" s="41"/>
      <c r="BQ469" s="57"/>
      <c r="BR469" s="58"/>
      <c r="BS469" s="59"/>
    </row>
    <row r="470" spans="61:71">
      <c r="BI470" s="41"/>
      <c r="BM470" s="41"/>
      <c r="BN470" s="41"/>
      <c r="BQ470" s="57"/>
      <c r="BR470" s="58"/>
      <c r="BS470" s="59"/>
    </row>
    <row r="471" spans="61:71">
      <c r="BI471" s="41"/>
      <c r="BM471" s="41"/>
      <c r="BN471" s="41"/>
      <c r="BQ471" s="57"/>
      <c r="BR471" s="58"/>
      <c r="BS471" s="59"/>
    </row>
    <row r="472" spans="61:71">
      <c r="BI472" s="41"/>
      <c r="BM472" s="41"/>
      <c r="BN472" s="41"/>
      <c r="BQ472" s="57"/>
      <c r="BR472" s="58"/>
      <c r="BS472" s="59"/>
    </row>
    <row r="473" spans="61:71">
      <c r="BI473" s="41"/>
      <c r="BM473" s="41"/>
      <c r="BN473" s="41"/>
      <c r="BQ473" s="57"/>
      <c r="BR473" s="58"/>
      <c r="BS473" s="59"/>
    </row>
    <row r="474" spans="61:71">
      <c r="BI474" s="41"/>
      <c r="BM474" s="41"/>
      <c r="BN474" s="41"/>
      <c r="BQ474" s="57"/>
      <c r="BR474" s="58"/>
      <c r="BS474" s="59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EC60-EFD1-45C8-A4F9-14D9597D57E2}">
  <dimension ref="A1:H13"/>
  <sheetViews>
    <sheetView workbookViewId="0">
      <selection activeCell="N21" sqref="N21"/>
    </sheetView>
  </sheetViews>
  <sheetFormatPr defaultRowHeight="15"/>
  <cols>
    <col min="2" max="2" width="9.5703125" bestFit="1" customWidth="1"/>
    <col min="3" max="3" width="7.85546875" bestFit="1" customWidth="1"/>
    <col min="6" max="6" width="24.85546875" bestFit="1" customWidth="1"/>
    <col min="7" max="8" width="16.5703125" customWidth="1"/>
  </cols>
  <sheetData>
    <row r="1" spans="1:8">
      <c r="A1" t="s">
        <v>84</v>
      </c>
      <c r="B1" t="s">
        <v>76</v>
      </c>
      <c r="C1" t="s">
        <v>82</v>
      </c>
      <c r="F1" s="32"/>
      <c r="G1" s="32" t="str">
        <f>+B1</f>
        <v>Estrategía</v>
      </c>
      <c r="H1" s="32" t="str">
        <f>+C1</f>
        <v>B&amp;H</v>
      </c>
    </row>
    <row r="2" spans="1:8">
      <c r="A2">
        <v>2015</v>
      </c>
      <c r="B2" s="61">
        <f>+SUMIFS(Macro!$BR$120:$BR$287,Macro!$A$120:$A$287,Resumen!A2)</f>
        <v>0.38753904598504429</v>
      </c>
      <c r="C2" s="61">
        <f>+SUMIFS(Macro!$BS$120:$BS$287,Macro!$A$120:$A$287,Resumen!A2)</f>
        <v>-0.38753904598504429</v>
      </c>
      <c r="D2" t="b">
        <f>+B2&gt;=C2</f>
        <v>1</v>
      </c>
      <c r="F2" s="32" t="s">
        <v>80</v>
      </c>
      <c r="G2" s="64">
        <f>+AVERAGE(Macro!BR137:BR275)*12</f>
        <v>0.10161697062984441</v>
      </c>
      <c r="H2" s="57">
        <f>+AVERAGE(Macro!BS137:BS275)*12</f>
        <v>8.5598894856404057E-3</v>
      </c>
    </row>
    <row r="3" spans="1:8">
      <c r="A3">
        <v>2016</v>
      </c>
      <c r="B3" s="61">
        <f>+SUMIFS(Macro!$BR$120:$BR$287,Macro!$A$120:$A$287,Resumen!A3)</f>
        <v>0.16732056309461774</v>
      </c>
      <c r="C3" s="61">
        <f>+SUMIFS(Macro!$BS$120:$BS$287,Macro!$A$120:$A$287,Resumen!A3)</f>
        <v>-7.7799045135307443E-2</v>
      </c>
      <c r="D3" t="b">
        <f t="shared" ref="D3:D13" si="0">+B3&gt;=C3</f>
        <v>1</v>
      </c>
      <c r="F3" s="32" t="s">
        <v>81</v>
      </c>
      <c r="G3" s="57">
        <f>+STDEV(Macro!BR137:BR275)*SQRT(12)</f>
        <v>0.20818296728635458</v>
      </c>
      <c r="H3" s="57">
        <f>+STDEV(Macro!BS137:BS275)*SQRT(12)</f>
        <v>0.2102397057776226</v>
      </c>
    </row>
    <row r="4" spans="1:8">
      <c r="A4">
        <v>2017</v>
      </c>
      <c r="B4" s="61">
        <f>+SUMIFS(Macro!$BR$120:$BR$287,Macro!$A$120:$A$287,Resumen!A4)</f>
        <v>9.6912684362148838E-2</v>
      </c>
      <c r="C4" s="61">
        <f>+SUMIFS(Macro!$BS$120:$BS$287,Macro!$A$120:$A$287,Resumen!A4)</f>
        <v>9.6912684362148838E-2</v>
      </c>
      <c r="D4" t="b">
        <f t="shared" si="0"/>
        <v>1</v>
      </c>
      <c r="F4" s="32" t="s">
        <v>86</v>
      </c>
      <c r="G4" s="52">
        <f>+G2/G3</f>
        <v>0.48811375855773448</v>
      </c>
      <c r="H4" s="52">
        <f>+H2/H3</f>
        <v>4.0714904227912498E-2</v>
      </c>
    </row>
    <row r="5" spans="1:8">
      <c r="A5">
        <v>2018</v>
      </c>
      <c r="B5" s="61">
        <f>+SUMIFS(Macro!$BR$120:$BR$287,Macro!$A$120:$A$287,Resumen!A5)</f>
        <v>0.13453020705526308</v>
      </c>
      <c r="C5" s="61">
        <f>+SUMIFS(Macro!$BS$120:$BS$287,Macro!$A$120:$A$287,Resumen!A5)</f>
        <v>0.13453020705526308</v>
      </c>
      <c r="D5" t="b">
        <f t="shared" si="0"/>
        <v>1</v>
      </c>
      <c r="F5" s="32" t="s">
        <v>87</v>
      </c>
      <c r="G5" s="57">
        <f>+MIN(Macro!BR137:BR275)</f>
        <v>-0.15741846400773662</v>
      </c>
      <c r="H5" s="57">
        <f>+MIN(Macro!BS137:BS275)</f>
        <v>-0.15741846400773662</v>
      </c>
    </row>
    <row r="6" spans="1:8">
      <c r="A6">
        <v>2019</v>
      </c>
      <c r="B6" s="61">
        <f>+SUMIFS(Macro!$BR$120:$BR$287,Macro!$A$120:$A$287,Resumen!A6)</f>
        <v>-0.1869596841701654</v>
      </c>
      <c r="C6" s="61">
        <f>+SUMIFS(Macro!$BS$120:$BS$287,Macro!$A$120:$A$287,Resumen!A6)</f>
        <v>4.1668499804088044E-2</v>
      </c>
      <c r="D6" t="b">
        <f t="shared" si="0"/>
        <v>0</v>
      </c>
      <c r="F6" s="32"/>
      <c r="G6" s="32"/>
      <c r="H6" s="32"/>
    </row>
    <row r="7" spans="1:8">
      <c r="A7">
        <v>2020</v>
      </c>
      <c r="B7" s="61">
        <f>+SUMIFS(Macro!$BR$120:$BR$287,Macro!$A$120:$A$287,Resumen!A7)</f>
        <v>-0.15373862635712376</v>
      </c>
      <c r="C7" s="61">
        <f>+SUMIFS(Macro!$BS$120:$BS$287,Macro!$A$120:$A$287,Resumen!A7)</f>
        <v>-0.14670130656737912</v>
      </c>
      <c r="D7" t="b">
        <f t="shared" si="0"/>
        <v>0</v>
      </c>
      <c r="F7" s="32"/>
      <c r="G7" s="32"/>
      <c r="H7" s="32"/>
    </row>
    <row r="8" spans="1:8">
      <c r="A8">
        <v>2021</v>
      </c>
      <c r="B8" s="61">
        <f>+SUMIFS(Macro!$BR$120:$BR$287,Macro!$A$120:$A$287,Resumen!A8)</f>
        <v>-0.13041801661228691</v>
      </c>
      <c r="C8" s="61">
        <f>+SUMIFS(Macro!$BS$120:$BS$287,Macro!$A$120:$A$287,Resumen!A8)</f>
        <v>-0.19185793333982903</v>
      </c>
      <c r="D8" t="b">
        <f t="shared" si="0"/>
        <v>1</v>
      </c>
    </row>
    <row r="9" spans="1:8">
      <c r="A9">
        <v>2022</v>
      </c>
      <c r="B9" s="61">
        <f>+SUMIFS(Macro!$BR$120:$BR$287,Macro!$A$120:$A$287,Resumen!A9)</f>
        <v>0.41009905170413385</v>
      </c>
      <c r="C9" s="61">
        <f>+SUMIFS(Macro!$BS$120:$BS$287,Macro!$A$120:$A$287,Resumen!A9)</f>
        <v>0.41009905170413385</v>
      </c>
      <c r="D9" t="b">
        <f t="shared" si="0"/>
        <v>1</v>
      </c>
    </row>
    <row r="10" spans="1:8">
      <c r="A10">
        <v>2023</v>
      </c>
      <c r="B10" s="61">
        <f>+SUMIFS(Macro!$BR$120:$BR$287,Macro!$A$120:$A$287,Resumen!A10)</f>
        <v>0.31603107311804135</v>
      </c>
      <c r="C10" s="61">
        <f>+SUMIFS(Macro!$BS$120:$BS$287,Macro!$A$120:$A$287,Resumen!A10)</f>
        <v>8.8597956638085673E-3</v>
      </c>
      <c r="D10" t="b">
        <f t="shared" si="0"/>
        <v>1</v>
      </c>
      <c r="F10" s="3"/>
    </row>
    <row r="11" spans="1:8">
      <c r="A11">
        <v>2024</v>
      </c>
      <c r="B11" s="61">
        <f>+SUMIFS(Macro!$BR$120:$BR$287,Macro!$A$120:$A$287,Resumen!A11)</f>
        <v>2.5757636713512944E-2</v>
      </c>
      <c r="C11" s="61">
        <f>+SUMIFS(Macro!$BS$120:$BS$287,Macro!$A$120:$A$287,Resumen!A11)</f>
        <v>-1.9591121432813163E-2</v>
      </c>
      <c r="D11" t="b">
        <f t="shared" si="0"/>
        <v>1</v>
      </c>
      <c r="G11" s="63"/>
      <c r="H11" s="63"/>
    </row>
    <row r="12" spans="1:8">
      <c r="A12">
        <v>2025</v>
      </c>
      <c r="B12" s="61">
        <f>+SUMIFS(Macro!$BR$120:$BR$287,Macro!$A$120:$A$287,Resumen!A12)</f>
        <v>-0.16236936464752516</v>
      </c>
      <c r="C12" s="61">
        <f>+SUMIFS(Macro!$BS$120:$BS$287,Macro!$A$120:$A$287,Resumen!A12)</f>
        <v>-4.1788405803770856E-2</v>
      </c>
      <c r="D12" t="b">
        <f t="shared" si="0"/>
        <v>0</v>
      </c>
      <c r="G12" s="60"/>
      <c r="H12" s="60"/>
    </row>
    <row r="13" spans="1:8">
      <c r="A13">
        <v>2026</v>
      </c>
      <c r="B13" s="61">
        <f>+SUMIFS(Macro!$BR$120:$BR$287,Macro!$A$120:$A$287,Resumen!A13)</f>
        <v>0.27235867288336957</v>
      </c>
      <c r="C13" s="61">
        <f>+SUMIFS(Macro!$BS$120:$BS$287,Macro!$A$120:$A$287,Resumen!A13)</f>
        <v>0.27235867288336957</v>
      </c>
      <c r="D13" t="b">
        <f t="shared" si="0"/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2</vt:i4>
      </vt:variant>
    </vt:vector>
  </HeadingPairs>
  <TitlesOfParts>
    <vt:vector size="7" baseType="lpstr">
      <vt:lpstr>Base</vt:lpstr>
      <vt:lpstr>Indice</vt:lpstr>
      <vt:lpstr>crack spread y Brent_WTI</vt:lpstr>
      <vt:lpstr>Macro</vt:lpstr>
      <vt:lpstr>Resumen</vt:lpstr>
      <vt:lpstr>Ratio MktCapW</vt:lpstr>
      <vt:lpstr>Chart1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Operations and Technology</dc:creator>
  <cp:lastModifiedBy>Llambi, Ruben Orlando</cp:lastModifiedBy>
  <cp:lastPrinted>2025-11-11T12:36:55Z</cp:lastPrinted>
  <dcterms:created xsi:type="dcterms:W3CDTF">2015-11-02T15:10:18Z</dcterms:created>
  <dcterms:modified xsi:type="dcterms:W3CDTF">2026-10-13T20:48:30Z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eyIwIjoiSGlzdG9yeSIsIjEiOjAsIjIiOjEsIjMiOjAsIjQiOjAsIjUiOjEsIjYiOjEsIjciOjEsIjgiOjAsIjkiOjEsIjEwIjoxLCIxMSI6MCwiMTIiOjB9</vt:lpwstr>
  </property>
  <property fmtid="{D5CDD505-2E9C-101B-9397-08002B2CF9AE}" pid="3" name="SpreadsheetBuilder_2">
    <vt:lpwstr>eyIwIjoiSGlzdG9yeSIsIjEiOjAsIjIiOjEsIjMiOjAsIjQiOjEsIjUiOjEsIjYiOjEsIjciOjEsIjgiOjAsIjkiOjEsIjEwIjoxLCIxMSI6MCwiMTIiOjB9</vt:lpwstr>
  </property>
  <property fmtid="{D5CDD505-2E9C-101B-9397-08002B2CF9AE}" pid="4" name="SpreadsheetBuilder_3">
    <vt:lpwstr>eyIwIjoiSGlzdG9yeSIsIjEiOjAsIjIiOjEsIjMiOjAsIjQiOjEsIjUiOjEsIjYiOjEsIjciOjEsIjgiOjAsIjkiOjEsIjEwIjoxLCIxMSI6MCwiMTIiOjB9</vt:lpwstr>
  </property>
  <property fmtid="{D5CDD505-2E9C-101B-9397-08002B2CF9AE}" pid="5" name="SpreadsheetBuilder_4">
    <vt:lpwstr>eyIwIjoiSGlzdG9yeSIsIjEiOjAsIjIiOjEsIjMiOjAsIjQiOjEsIjUiOjEsIjYiOjEsIjciOjEsIjgiOjAsIjkiOjEsIjEwIjoxLCIxMSI6MCwiMTIiOjB9</vt:lpwstr>
  </property>
  <property fmtid="{D5CDD505-2E9C-101B-9397-08002B2CF9AE}" pid="6" name="SpreadsheetBuilder_5">
    <vt:lpwstr>eyIwIjoiSGlzdG9yeSIsIjEiOjAsIjIiOjEsIjMiOjAsIjQiOjEsIjUiOjEsIjYiOjEsIjciOjEsIjgiOjAsIjkiOjEsIjEwIjoxLCIxMSI6MCwiMTIiOjB9</vt:lpwstr>
  </property>
  <property fmtid="{D5CDD505-2E9C-101B-9397-08002B2CF9AE}" pid="7" name="SpreadsheetBuilder_6">
    <vt:lpwstr>eyIwIjoiSGlzdG9yeSIsIjEiOjAsIjIiOjEsIjMiOjAsIjQiOjEsIjUiOjEsIjYiOjEsIjciOjEsIjgiOjAsIjkiOjEsIjEwIjoxLCIxMSI6MCwiMTIiOjB9</vt:lpwstr>
  </property>
  <property fmtid="{D5CDD505-2E9C-101B-9397-08002B2CF9AE}" pid="8" name="SpreadsheetBuilder_7">
    <vt:lpwstr>eyIwIjoiSGlzdG9yeSIsIjEiOjAsIjIiOjEsIjMiOjAsIjQiOjEsIjUiOjEsIjYiOjEsIjciOjEsIjgiOjAsIjkiOjEsIjEwIjoxLCIxMSI6MCwiMTIiOjB9</vt:lpwstr>
  </property>
  <property fmtid="{D5CDD505-2E9C-101B-9397-08002B2CF9AE}" pid="9" name="SpreadsheetBuilder_8">
    <vt:lpwstr>eyIwIjoiSGlzdG9yeSIsIjEiOjAsIjIiOjEsIjMiOjAsIjQiOjEsIjUiOjEsIjYiOjEsIjciOjEsIjgiOjAsIjkiOjEsIjEwIjoxLCIxMSI6MCwiMTIiOjB9</vt:lpwstr>
  </property>
  <property fmtid="{D5CDD505-2E9C-101B-9397-08002B2CF9AE}" pid="10" name="SSR_MIGRATION_STATUS">
    <vt:lpwstr>2</vt:lpwstr>
  </property>
  <property fmtid="{D5CDD505-2E9C-101B-9397-08002B2CF9AE}" pid="11" name="SpreadsheetBuilder_9">
    <vt:lpwstr>eyIwIjoiSGlzdG9yeSIsIjEiOjAsIjIiOjEsIjMiOjAsIjQiOjAsIjUiOjEsIjYiOjEsIjciOjEsIjgiOjAsIjkiOjEsIjEwIjoxLCIxMSI6MCwiMTIiOjB9</vt:lpwstr>
  </property>
  <property fmtid="{D5CDD505-2E9C-101B-9397-08002B2CF9AE}" pid="12" name="SpreadsheetBuilder_10">
    <vt:lpwstr>eyIwIjoiSGlzdG9yeSIsIjEiOjAsIjIiOjEsIjMiOjAsIjQiOjAsIjUiOjEsIjYiOjEsIjciOjEsIjgiOjAsIjkiOjEsIjEwIjowLCIxMSI6MCwiMTIiOjB9</vt:lpwstr>
  </property>
</Properties>
</file>