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drawings/drawing4.xml" ContentType="application/vnd.openxmlformats-officedocument.drawing+xml"/>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6.xml" ContentType="application/vnd.openxmlformats-officedocument.drawing+xml"/>
  <Override PartName="/xl/embeddings/oleObject10.bin" ContentType="application/vnd.openxmlformats-officedocument.oleObject"/>
  <Override PartName="/xl/comments1.xml" ContentType="application/vnd.openxmlformats-officedocument.spreadsheetml.comments+xml"/>
  <Override PartName="/xl/drawings/drawing7.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comments2.xml" ContentType="application/vnd.openxmlformats-officedocument.spreadsheetml.comments+xml"/>
  <Override PartName="/xl/drawings/drawing8.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D:\Desktop\OneDrive - ITESO\Finance\Concurso-Interuniversitario-BMV-Peeptrade\"/>
    </mc:Choice>
  </mc:AlternateContent>
  <xr:revisionPtr revIDLastSave="0" documentId="13_ncr:1_{971D1F69-9CD0-4971-86CA-506239922EBA}" xr6:coauthVersionLast="47" xr6:coauthVersionMax="47" xr10:uidLastSave="{00000000-0000-0000-0000-000000000000}"/>
  <bookViews>
    <workbookView xWindow="3552" yWindow="3552" windowWidth="17280" windowHeight="8964" tabRatio="851" firstSheet="6" activeTab="7" xr2:uid="{00000000-000D-0000-FFFF-FFFF00000000}"/>
  </bookViews>
  <sheets>
    <sheet name="Acciones" sheetId="1" r:id="rId1"/>
    <sheet name="Portafolio con minima varianza" sheetId="2" state="hidden" r:id="rId2"/>
    <sheet name="Portafolio con máximo Sharpe" sheetId="3" state="hidden" r:id="rId3"/>
    <sheet name="Portafolio con un A=1" sheetId="4" state="hidden" r:id="rId4"/>
    <sheet name="Cartera con un A=3" sheetId="5" state="hidden" r:id="rId5"/>
    <sheet name="Portafolio con minima varia (1)" sheetId="8" r:id="rId6"/>
    <sheet name="Portafolio con minima varia (2)" sheetId="6" r:id="rId7"/>
    <sheet name="Portafolio con máximo Sharp (1)" sheetId="7" r:id="rId8"/>
  </sheets>
  <definedNames>
    <definedName name="solver_adj" localSheetId="7" hidden="1">'Portafolio con máximo Sharp (1)'!$B$21:$B$27</definedName>
    <definedName name="solver_adj" localSheetId="5" hidden="1">'Portafolio con minima varia (1)'!$B$18:$B$19</definedName>
    <definedName name="solver_adj" localSheetId="6" hidden="1">'Portafolio con minima varia (2)'!$B$18:$B$24</definedName>
    <definedName name="solver_cvg" localSheetId="7" hidden="1">0.0001</definedName>
    <definedName name="solver_cvg" localSheetId="5" hidden="1">0.0001</definedName>
    <definedName name="solver_cvg" localSheetId="6" hidden="1">0.0001</definedName>
    <definedName name="solver_drv" localSheetId="7" hidden="1">1</definedName>
    <definedName name="solver_drv" localSheetId="5" hidden="1">1</definedName>
    <definedName name="solver_drv" localSheetId="6" hidden="1">1</definedName>
    <definedName name="solver_eng" localSheetId="7" hidden="1">1</definedName>
    <definedName name="solver_eng" localSheetId="5" hidden="1">1</definedName>
    <definedName name="solver_eng" localSheetId="6" hidden="1">1</definedName>
    <definedName name="solver_est" localSheetId="7" hidden="1">1</definedName>
    <definedName name="solver_est" localSheetId="5" hidden="1">1</definedName>
    <definedName name="solver_est" localSheetId="6" hidden="1">1</definedName>
    <definedName name="solver_itr" localSheetId="7" hidden="1">2147483647</definedName>
    <definedName name="solver_itr" localSheetId="5" hidden="1">2147483647</definedName>
    <definedName name="solver_itr" localSheetId="6" hidden="1">100</definedName>
    <definedName name="solver_lhs1" localSheetId="7" hidden="1">'Portafolio con máximo Sharp (1)'!$B$21:$B$27</definedName>
    <definedName name="solver_lhs1" localSheetId="5" hidden="1">'Portafolio con minima varia (1)'!$B$18:$B$19</definedName>
    <definedName name="solver_lhs1" localSheetId="6" hidden="1">'Portafolio con minima varia (2)'!$B$18</definedName>
    <definedName name="solver_lhs10" localSheetId="7" hidden="1">'Portafolio con máximo Sharp (1)'!$B$22</definedName>
    <definedName name="solver_lhs11" localSheetId="7" hidden="1">'Portafolio con máximo Sharp (1)'!$B$23</definedName>
    <definedName name="solver_lhs12" localSheetId="7" hidden="1">'Portafolio con máximo Sharp (1)'!$B$24</definedName>
    <definedName name="solver_lhs13" localSheetId="7" hidden="1">'Portafolio con máximo Sharp (1)'!$B$25</definedName>
    <definedName name="solver_lhs14" localSheetId="7" hidden="1">'Portafolio con máximo Sharp (1)'!$B$26</definedName>
    <definedName name="solver_lhs15" localSheetId="7" hidden="1">'Portafolio con máximo Sharp (1)'!$B$27</definedName>
    <definedName name="solver_lhs2" localSheetId="7" hidden="1">'Portafolio con máximo Sharp (1)'!$B$29</definedName>
    <definedName name="solver_lhs2" localSheetId="5" hidden="1">'Portafolio con minima varia (1)'!$B$25</definedName>
    <definedName name="solver_lhs2" localSheetId="6" hidden="1">'Portafolio con minima varia (2)'!$B$19</definedName>
    <definedName name="solver_lhs3" localSheetId="7" hidden="1">'Portafolio con máximo Sharp (1)'!$B$23</definedName>
    <definedName name="solver_lhs3" localSheetId="5" hidden="1">'Portafolio con minima varia (1)'!$B$25</definedName>
    <definedName name="solver_lhs3" localSheetId="6" hidden="1">'Portafolio con minima varia (2)'!$B$20</definedName>
    <definedName name="solver_lhs4" localSheetId="7" hidden="1">'Portafolio con máximo Sharp (1)'!$B$24</definedName>
    <definedName name="solver_lhs4" localSheetId="6" hidden="1">'Portafolio con minima varia (2)'!$B$21</definedName>
    <definedName name="solver_lhs5" localSheetId="7" hidden="1">'Portafolio con máximo Sharp (1)'!$B$25</definedName>
    <definedName name="solver_lhs5" localSheetId="6" hidden="1">'Portafolio con minima varia (2)'!$B$22</definedName>
    <definedName name="solver_lhs6" localSheetId="7" hidden="1">'Portafolio con máximo Sharp (1)'!$B$26</definedName>
    <definedName name="solver_lhs6" localSheetId="6" hidden="1">'Portafolio con minima varia (2)'!$B$23</definedName>
    <definedName name="solver_lhs7" localSheetId="7" hidden="1">'Portafolio con máximo Sharp (1)'!$B$27</definedName>
    <definedName name="solver_lhs7" localSheetId="6" hidden="1">'Portafolio con minima varia (2)'!$B$24</definedName>
    <definedName name="solver_lhs8" localSheetId="7" hidden="1">'Portafolio con máximo Sharp (1)'!$B$29</definedName>
    <definedName name="solver_lhs8" localSheetId="6" hidden="1">'Portafolio con minima varia (2)'!$C$25</definedName>
    <definedName name="solver_lhs9" localSheetId="7" hidden="1">'Portafolio con máximo Sharp (1)'!$B$27</definedName>
    <definedName name="solver_lin" localSheetId="7" hidden="1">2</definedName>
    <definedName name="solver_lin" localSheetId="5" hidden="1">2</definedName>
    <definedName name="solver_lin" localSheetId="6" hidden="1">2</definedName>
    <definedName name="solver_mip" localSheetId="7" hidden="1">2147483647</definedName>
    <definedName name="solver_mip" localSheetId="5" hidden="1">2147483647</definedName>
    <definedName name="solver_mip" localSheetId="6" hidden="1">2147483647</definedName>
    <definedName name="solver_mni" localSheetId="7" hidden="1">30</definedName>
    <definedName name="solver_mni" localSheetId="5" hidden="1">30</definedName>
    <definedName name="solver_mni" localSheetId="6" hidden="1">30</definedName>
    <definedName name="solver_mrt" localSheetId="7" hidden="1">0.075</definedName>
    <definedName name="solver_mrt" localSheetId="5" hidden="1">0.075</definedName>
    <definedName name="solver_mrt" localSheetId="6" hidden="1">0.075</definedName>
    <definedName name="solver_msl" localSheetId="7" hidden="1">2</definedName>
    <definedName name="solver_msl" localSheetId="5" hidden="1">2</definedName>
    <definedName name="solver_msl" localSheetId="6" hidden="1">2</definedName>
    <definedName name="solver_neg" localSheetId="7" hidden="1">1</definedName>
    <definedName name="solver_neg" localSheetId="5" hidden="1">1</definedName>
    <definedName name="solver_neg" localSheetId="6" hidden="1">1</definedName>
    <definedName name="solver_nod" localSheetId="7" hidden="1">2147483647</definedName>
    <definedName name="solver_nod" localSheetId="5" hidden="1">2147483647</definedName>
    <definedName name="solver_nod" localSheetId="6" hidden="1">2147483647</definedName>
    <definedName name="solver_num" localSheetId="7" hidden="1">2</definedName>
    <definedName name="solver_num" localSheetId="5" hidden="1">2</definedName>
    <definedName name="solver_num" localSheetId="6" hidden="1">8</definedName>
    <definedName name="solver_nwt" localSheetId="7" hidden="1">1</definedName>
    <definedName name="solver_nwt" localSheetId="5" hidden="1">1</definedName>
    <definedName name="solver_nwt" localSheetId="6" hidden="1">1</definedName>
    <definedName name="solver_opt" localSheetId="7" hidden="1">'Portafolio con máximo Sharp (1)'!$B$35</definedName>
    <definedName name="solver_opt" localSheetId="5" hidden="1">'Portafolio con minima varia (1)'!$B$29</definedName>
    <definedName name="solver_opt" localSheetId="6" hidden="1">'Portafolio con minima varia (2)'!$B$29</definedName>
    <definedName name="solver_pre" localSheetId="7" hidden="1">0.000001</definedName>
    <definedName name="solver_pre" localSheetId="5" hidden="1">0.000001</definedName>
    <definedName name="solver_pre" localSheetId="6" hidden="1">0.000001</definedName>
    <definedName name="solver_rbv" localSheetId="7" hidden="1">1</definedName>
    <definedName name="solver_rbv" localSheetId="5" hidden="1">1</definedName>
    <definedName name="solver_rbv" localSheetId="6" hidden="1">1</definedName>
    <definedName name="solver_rel1" localSheetId="7" hidden="1">3</definedName>
    <definedName name="solver_rel1" localSheetId="5" hidden="1">3</definedName>
    <definedName name="solver_rel1" localSheetId="6" hidden="1">3</definedName>
    <definedName name="solver_rel10" localSheetId="7" hidden="1">1</definedName>
    <definedName name="solver_rel11" localSheetId="7" hidden="1">1</definedName>
    <definedName name="solver_rel12" localSheetId="7" hidden="1">1</definedName>
    <definedName name="solver_rel13" localSheetId="7" hidden="1">1</definedName>
    <definedName name="solver_rel14" localSheetId="7" hidden="1">1</definedName>
    <definedName name="solver_rel15" localSheetId="7" hidden="1">1</definedName>
    <definedName name="solver_rel2" localSheetId="7" hidden="1">2</definedName>
    <definedName name="solver_rel2" localSheetId="5" hidden="1">2</definedName>
    <definedName name="solver_rel2" localSheetId="6" hidden="1">3</definedName>
    <definedName name="solver_rel3" localSheetId="7" hidden="1">3</definedName>
    <definedName name="solver_rel3" localSheetId="5" hidden="1">2</definedName>
    <definedName name="solver_rel3" localSheetId="6" hidden="1">3</definedName>
    <definedName name="solver_rel4" localSheetId="7" hidden="1">3</definedName>
    <definedName name="solver_rel4" localSheetId="6" hidden="1">3</definedName>
    <definedName name="solver_rel5" localSheetId="7" hidden="1">3</definedName>
    <definedName name="solver_rel5" localSheetId="6" hidden="1">3</definedName>
    <definedName name="solver_rel6" localSheetId="7" hidden="1">3</definedName>
    <definedName name="solver_rel6" localSheetId="6" hidden="1">3</definedName>
    <definedName name="solver_rel7" localSheetId="7" hidden="1">3</definedName>
    <definedName name="solver_rel7" localSheetId="6" hidden="1">3</definedName>
    <definedName name="solver_rel8" localSheetId="7" hidden="1">2</definedName>
    <definedName name="solver_rel8" localSheetId="6" hidden="1">2</definedName>
    <definedName name="solver_rel9" localSheetId="7" hidden="1">1</definedName>
    <definedName name="solver_rhs1" localSheetId="7" hidden="1">0</definedName>
    <definedName name="solver_rhs1" localSheetId="5" hidden="1">0</definedName>
    <definedName name="solver_rhs1" localSheetId="6" hidden="1">0</definedName>
    <definedName name="solver_rhs10" localSheetId="7" hidden="1">'Portafolio con máximo Sharp (1)'!$B$29</definedName>
    <definedName name="solver_rhs11" localSheetId="7" hidden="1">'Portafolio con máximo Sharp (1)'!$B$29</definedName>
    <definedName name="solver_rhs12" localSheetId="7" hidden="1">'Portafolio con máximo Sharp (1)'!$B$29</definedName>
    <definedName name="solver_rhs13" localSheetId="7" hidden="1">'Portafolio con máximo Sharp (1)'!$B$29</definedName>
    <definedName name="solver_rhs14" localSheetId="7" hidden="1">'Portafolio con máximo Sharp (1)'!$B$29</definedName>
    <definedName name="solver_rhs15" localSheetId="7" hidden="1">'Portafolio con máximo Sharp (1)'!$B$29</definedName>
    <definedName name="solver_rhs2" localSheetId="7" hidden="1">1</definedName>
    <definedName name="solver_rhs2" localSheetId="5" hidden="1">1</definedName>
    <definedName name="solver_rhs2" localSheetId="6" hidden="1">0</definedName>
    <definedName name="solver_rhs3" localSheetId="7" hidden="1">0</definedName>
    <definedName name="solver_rhs3" localSheetId="5" hidden="1">1</definedName>
    <definedName name="solver_rhs3" localSheetId="6" hidden="1">0</definedName>
    <definedName name="solver_rhs4" localSheetId="7" hidden="1">0</definedName>
    <definedName name="solver_rhs4" localSheetId="6" hidden="1">0</definedName>
    <definedName name="solver_rhs5" localSheetId="7" hidden="1">0</definedName>
    <definedName name="solver_rhs5" localSheetId="6" hidden="1">0</definedName>
    <definedName name="solver_rhs6" localSheetId="7" hidden="1">0</definedName>
    <definedName name="solver_rhs6" localSheetId="6" hidden="1">0</definedName>
    <definedName name="solver_rhs7" localSheetId="7" hidden="1">0</definedName>
    <definedName name="solver_rhs7" localSheetId="6" hidden="1">0</definedName>
    <definedName name="solver_rhs8" localSheetId="7" hidden="1">1</definedName>
    <definedName name="solver_rhs8" localSheetId="6" hidden="1">1</definedName>
    <definedName name="solver_rhs9" localSheetId="7" hidden="1">'Portafolio con máximo Sharp (1)'!$B$29</definedName>
    <definedName name="solver_rlx" localSheetId="7" hidden="1">2</definedName>
    <definedName name="solver_rlx" localSheetId="5" hidden="1">2</definedName>
    <definedName name="solver_rlx" localSheetId="6" hidden="1">1</definedName>
    <definedName name="solver_rsd" localSheetId="7" hidden="1">0</definedName>
    <definedName name="solver_rsd" localSheetId="5" hidden="1">0</definedName>
    <definedName name="solver_rsd" localSheetId="6" hidden="1">0</definedName>
    <definedName name="solver_scl" localSheetId="7" hidden="1">1</definedName>
    <definedName name="solver_scl" localSheetId="5" hidden="1">1</definedName>
    <definedName name="solver_scl" localSheetId="6" hidden="1">2</definedName>
    <definedName name="solver_sho" localSheetId="7" hidden="1">2</definedName>
    <definedName name="solver_sho" localSheetId="5" hidden="1">2</definedName>
    <definedName name="solver_sho" localSheetId="6" hidden="1">2</definedName>
    <definedName name="solver_ssz" localSheetId="7" hidden="1">100</definedName>
    <definedName name="solver_ssz" localSheetId="5" hidden="1">100</definedName>
    <definedName name="solver_ssz" localSheetId="6" hidden="1">100</definedName>
    <definedName name="solver_tim" localSheetId="7" hidden="1">2147483647</definedName>
    <definedName name="solver_tim" localSheetId="5" hidden="1">2147483647</definedName>
    <definedName name="solver_tim" localSheetId="6" hidden="1">100</definedName>
    <definedName name="solver_tol" localSheetId="7" hidden="1">0.01</definedName>
    <definedName name="solver_tol" localSheetId="5" hidden="1">0.01</definedName>
    <definedName name="solver_tol" localSheetId="6" hidden="1">0.05</definedName>
    <definedName name="solver_typ" localSheetId="7" hidden="1">1</definedName>
    <definedName name="solver_typ" localSheetId="5" hidden="1">2</definedName>
    <definedName name="solver_typ" localSheetId="6" hidden="1">2</definedName>
    <definedName name="solver_val" localSheetId="7" hidden="1">0</definedName>
    <definedName name="solver_val" localSheetId="5" hidden="1">0</definedName>
    <definedName name="solver_val" localSheetId="6" hidden="1">0</definedName>
    <definedName name="solver_ver" localSheetId="7" hidden="1">3</definedName>
    <definedName name="solver_ver" localSheetId="5" hidden="1">3</definedName>
    <definedName name="solver_ver" localSheetId="6"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7" l="1"/>
  <c r="D23" i="7"/>
  <c r="D24" i="7"/>
  <c r="D25" i="7"/>
  <c r="D26" i="7"/>
  <c r="D27" i="7"/>
  <c r="D21" i="7"/>
  <c r="B29" i="7"/>
  <c r="C25" i="6"/>
  <c r="H15" i="7"/>
  <c r="G14" i="7"/>
  <c r="F13" i="7"/>
  <c r="E12" i="7"/>
  <c r="D11" i="7"/>
  <c r="C10" i="7"/>
  <c r="B9" i="7"/>
  <c r="H15" i="6"/>
  <c r="G14" i="6"/>
  <c r="F13" i="6"/>
  <c r="E12" i="6"/>
  <c r="D11" i="6"/>
  <c r="C10" i="6"/>
  <c r="B9" i="6"/>
  <c r="H15" i="8"/>
  <c r="G14" i="8"/>
  <c r="F13" i="8"/>
  <c r="E12" i="8"/>
  <c r="B27" i="8" s="1" a="1"/>
  <c r="B27" i="8" s="1"/>
  <c r="B28" i="8" s="1"/>
  <c r="B29" i="8" s="1"/>
  <c r="D11" i="8"/>
  <c r="C10" i="8"/>
  <c r="B9" i="8"/>
  <c r="D92" i="1"/>
  <c r="C91" i="1"/>
  <c r="H96" i="1"/>
  <c r="G95" i="1"/>
  <c r="F94" i="1"/>
  <c r="E93" i="1"/>
  <c r="B90" i="1"/>
  <c r="D64" i="1"/>
  <c r="E70" i="1"/>
  <c r="E16" i="6" s="1"/>
  <c r="F70" i="1"/>
  <c r="F16" i="6" s="1"/>
  <c r="C69" i="1"/>
  <c r="C70" i="1" s="1"/>
  <c r="D69" i="1"/>
  <c r="D70" i="1" s="1"/>
  <c r="E69" i="1"/>
  <c r="F69" i="1"/>
  <c r="G69" i="1"/>
  <c r="G70" i="1" s="1"/>
  <c r="H69" i="1"/>
  <c r="H70" i="1" s="1"/>
  <c r="B69" i="1"/>
  <c r="B70" i="1" s="1"/>
  <c r="C67" i="1"/>
  <c r="C17" i="7" s="1"/>
  <c r="D67" i="1"/>
  <c r="C66" i="1"/>
  <c r="C75" i="1" s="1"/>
  <c r="D66" i="1"/>
  <c r="D75" i="1" s="1"/>
  <c r="E66" i="1"/>
  <c r="E67" i="1" s="1"/>
  <c r="F66" i="1"/>
  <c r="F67" i="1" s="1"/>
  <c r="G66" i="1"/>
  <c r="G72" i="1" s="1"/>
  <c r="H66" i="1"/>
  <c r="H67" i="1" s="1"/>
  <c r="B66" i="1"/>
  <c r="B67" i="1" s="1"/>
  <c r="B15" i="2"/>
  <c r="B16" i="3"/>
  <c r="B16" i="4"/>
  <c r="B12" i="5"/>
  <c r="A17" i="8"/>
  <c r="B25" i="8"/>
  <c r="A16" i="6"/>
  <c r="B16" i="8" l="1"/>
  <c r="B16" i="6"/>
  <c r="H16" i="6"/>
  <c r="H16" i="8"/>
  <c r="G16" i="8"/>
  <c r="G16" i="6"/>
  <c r="B73" i="1"/>
  <c r="B17" i="7"/>
  <c r="H17" i="7"/>
  <c r="H73" i="1"/>
  <c r="D16" i="6"/>
  <c r="B13" i="2"/>
  <c r="B17" i="3" s="1"/>
  <c r="D16" i="8"/>
  <c r="B31" i="2"/>
  <c r="B15" i="4" s="1"/>
  <c r="F17" i="7"/>
  <c r="F73" i="1"/>
  <c r="C16" i="6"/>
  <c r="C16" i="8"/>
  <c r="E17" i="7"/>
  <c r="E73" i="1"/>
  <c r="B76" i="1"/>
  <c r="F16" i="8"/>
  <c r="B72" i="1"/>
  <c r="E16" i="8"/>
  <c r="H72" i="1"/>
  <c r="D73" i="1"/>
  <c r="F72" i="1"/>
  <c r="C73" i="1"/>
  <c r="B75" i="1"/>
  <c r="E72" i="1"/>
  <c r="H75" i="1"/>
  <c r="D17" i="7"/>
  <c r="B30" i="2"/>
  <c r="B14" i="3" s="1"/>
  <c r="D72" i="1"/>
  <c r="G75" i="1"/>
  <c r="G67" i="1"/>
  <c r="C72" i="1"/>
  <c r="F75" i="1"/>
  <c r="B14" i="2"/>
  <c r="B18" i="3" s="1"/>
  <c r="E75" i="1"/>
  <c r="D28" i="7"/>
  <c r="B27" i="6" a="1"/>
  <c r="B27" i="6" s="1"/>
  <c r="B28" i="6" s="1"/>
  <c r="B29" i="6" s="1"/>
  <c r="B30" i="7" a="1"/>
  <c r="B30" i="7" s="1"/>
  <c r="B31" i="7" s="1"/>
  <c r="B32" i="7" s="1"/>
  <c r="B18" i="4"/>
  <c r="B15" i="3"/>
  <c r="B17" i="4" l="1"/>
  <c r="E18" i="7"/>
  <c r="H18" i="7"/>
  <c r="C18" i="7"/>
  <c r="C47" i="3"/>
  <c r="F18" i="7"/>
  <c r="B18" i="7"/>
  <c r="B16" i="2"/>
  <c r="B18" i="2" s="1"/>
  <c r="D18" i="7"/>
  <c r="C46" i="3"/>
  <c r="B14" i="4"/>
  <c r="G17" i="7"/>
  <c r="G73" i="1"/>
  <c r="B35" i="7"/>
  <c r="B19" i="3" l="1"/>
  <c r="B21" i="3" s="1"/>
  <c r="B22" i="3" s="1"/>
  <c r="C31" i="3" s="1"/>
  <c r="C32" i="3" s="1"/>
  <c r="B19" i="4"/>
  <c r="B21" i="4" s="1"/>
  <c r="B22" i="4" s="1"/>
  <c r="C24" i="4" s="1"/>
  <c r="G18" i="7"/>
  <c r="B11" i="5"/>
  <c r="B19" i="2"/>
  <c r="C34" i="3" l="1"/>
  <c r="B44" i="3" s="1"/>
  <c r="B27" i="2"/>
  <c r="B28" i="2" s="1"/>
  <c r="D18" i="5" s="1"/>
  <c r="B10" i="5"/>
  <c r="C33" i="2"/>
  <c r="D19" i="5" s="1"/>
  <c r="B28"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Angel Samaniego</author>
  </authors>
  <commentList>
    <comment ref="B27" authorId="0" shapeId="0" xr:uid="{00000000-0006-0000-0500-000001000000}">
      <text>
        <r>
          <rPr>
            <b/>
            <sz val="9"/>
            <color indexed="81"/>
            <rFont val="Arial"/>
            <family val="2"/>
          </rPr>
          <t xml:space="preserve">Si tienes PC:    Presiona F2 y, a continuación CTRL+MAYÚS (botón con una flecha)+ENTER
 Si tienes Mac:    CTRL+U, y, a continuación Manzana+ENTER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Angel Samaniego</author>
  </authors>
  <commentList>
    <comment ref="B27" authorId="0" shapeId="0" xr:uid="{00000000-0006-0000-0600-000001000000}">
      <text>
        <r>
          <rPr>
            <b/>
            <sz val="9"/>
            <color indexed="81"/>
            <rFont val="Arial"/>
            <family val="2"/>
          </rPr>
          <t xml:space="preserve">Si tienes PC:    Presiona F2 y, a continuación CTRL+MAYÚS (botón con una flecha)+ENTER
 Si tienes Mac:    CTRL+U, y, a continuación Manzana+ENTER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Angel Samaniego</author>
  </authors>
  <commentList>
    <comment ref="B30" authorId="0" shapeId="0" xr:uid="{00000000-0006-0000-0700-000001000000}">
      <text>
        <r>
          <rPr>
            <b/>
            <sz val="9"/>
            <color indexed="81"/>
            <rFont val="Arial"/>
            <family val="2"/>
          </rPr>
          <t xml:space="preserve">Si tienes PC:    Presiona F2 y, a continuación CTRL+MAYÚS (botón con una flecha)+ENTER
 Si tienes Mac:    CTRL+U, y, a continuación Manzana+ENTER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<sst xmlns="http://schemas.openxmlformats.org/spreadsheetml/2006/main" count="190" uniqueCount="77">
  <si>
    <t>Total</t>
  </si>
  <si>
    <t>Un portafolio contiene las 7 acciones que se muestran en la hoja "Acciones". Calcular el porcentaje de inversión en cada una, para tener el maximo sharpe ratio en el portafolio (suponer que la media aritmética y desviación típica (estándar) son un buen estimador del futuro).</t>
  </si>
  <si>
    <t>Solución:</t>
  </si>
  <si>
    <t>La siguiente matrix se hace con: herramientas/analisis de datos/covarianzas</t>
  </si>
  <si>
    <t>En este caso no es necesario invertir en renta fija ya que el grado de aversión al riesgo es mayor al deseado, si se desea disminuirlo hay que invertir en mayor riesgo no en renta fija.</t>
  </si>
  <si>
    <t>w1</t>
  </si>
  <si>
    <t>w2</t>
  </si>
  <si>
    <t>w3</t>
  </si>
  <si>
    <t>w4</t>
  </si>
  <si>
    <t>w5</t>
  </si>
  <si>
    <t>w6</t>
  </si>
  <si>
    <t>w7</t>
  </si>
  <si>
    <t>Desviación portafolio</t>
  </si>
  <si>
    <t>Rend. Estimado</t>
  </si>
  <si>
    <t>Porcentaje de inversión</t>
  </si>
  <si>
    <t>Sharpe portafoliio</t>
  </si>
  <si>
    <t>Varianza anual</t>
  </si>
  <si>
    <t>En el caso que se quisiera aumentar el grado de aversión al riesgo (se desea menos riesgo en el portafolio) a continuación se deriva la formula.</t>
  </si>
  <si>
    <t>Sharpe ratio</t>
  </si>
  <si>
    <t>Rendimiento del portafolio</t>
  </si>
  <si>
    <t>Rendimiento portafolio</t>
  </si>
  <si>
    <t>Sharpe ratio Acción 1</t>
  </si>
  <si>
    <t>Sharpe ratio Acción 2</t>
  </si>
  <si>
    <t>BA</t>
  </si>
  <si>
    <t>IBM</t>
  </si>
  <si>
    <t>JPM</t>
  </si>
  <si>
    <t>MMM</t>
  </si>
  <si>
    <t>SBC</t>
  </si>
  <si>
    <t>MO</t>
  </si>
  <si>
    <t>MCD</t>
  </si>
  <si>
    <t xml:space="preserve"> </t>
  </si>
  <si>
    <t>Escoger 2 acciones y calcular el porcentaje de inversión en cada una, para tener la mínima varianza en el portafolio (suponer que la media aritmética y desviación típica son un buen estimador del futuro).</t>
  </si>
  <si>
    <t>Escoger 2 acciones y calcular el porcentaje de inversión en cada una, para tener un máximo Sharpe ratio (suponer que la media aritmética y desviación típica son un buen estimador del futuro).</t>
  </si>
  <si>
    <t>Ir a herramientas/solver poner:</t>
  </si>
  <si>
    <t>Grado de aversión (anual) A=</t>
  </si>
  <si>
    <t>Grado de aversión (mes) A=</t>
  </si>
  <si>
    <t>Sharpe ratio (anual)</t>
  </si>
  <si>
    <t>Rend. Estimado (anual)</t>
  </si>
  <si>
    <t>Desviación portafolio (anual)</t>
  </si>
  <si>
    <t>Escoger 2 acciones (de la hoja "Acciones") y calcular el porcentaje de inversión en cada una, para tener la mínima varianza en el portafolio (suponer que la media aritmética y desviación típica (estándar) son un buen estimador del futuro.</t>
  </si>
  <si>
    <t>Escoger 2 acciones y calcular el porcentaje de inversión en cada una, para tener un grado de aversión al riesgo de 1 en el portafolio (suponer que la media aritmética y desviación típica son un buen estimador del futuro).</t>
  </si>
  <si>
    <t>Escoger 2 acciones y calcular el porcentaje de inversión en cada una, para tener una mínima varianza en el portafolio (suponer que la media aritmética y desviación típica son un buen estimador del futuro) y que la cartera tenga un grado de aversión al riesgo mínimo de 3.</t>
  </si>
  <si>
    <t>desv. Estándar 1</t>
  </si>
  <si>
    <t>desv. Estándar 2</t>
  </si>
  <si>
    <t>Correlación</t>
  </si>
  <si>
    <t>w 2</t>
  </si>
  <si>
    <t>Acción 1</t>
  </si>
  <si>
    <t>Acción 2</t>
  </si>
  <si>
    <t>Covarianza</t>
  </si>
  <si>
    <t>w 1</t>
  </si>
  <si>
    <t>Varianza portafolio</t>
  </si>
  <si>
    <t>Desviación stand</t>
  </si>
  <si>
    <t>Rendimiento esperado portafolio</t>
  </si>
  <si>
    <t>Rendimiento 1</t>
  </si>
  <si>
    <t>Rendimiento 2</t>
  </si>
  <si>
    <t>r 1</t>
  </si>
  <si>
    <t>r 2</t>
  </si>
  <si>
    <t>r f</t>
  </si>
  <si>
    <t>desviacion 1</t>
  </si>
  <si>
    <t>desviacion 2</t>
  </si>
  <si>
    <t>COV</t>
  </si>
  <si>
    <t>A</t>
  </si>
  <si>
    <t>Minima varianza</t>
  </si>
  <si>
    <t>Desviación estándar portafolio</t>
  </si>
  <si>
    <t>Rendimiento esperado del portafolio</t>
  </si>
  <si>
    <t>En caso de invertir el 100% en renta variable</t>
  </si>
  <si>
    <t>La siguiente matrix se hace con:  Herramientas/ Analisis de datos/ matriz de correlacion</t>
  </si>
  <si>
    <t>Rendimiento nominal</t>
  </si>
  <si>
    <t>Desviación estándar (anual)</t>
  </si>
  <si>
    <t>Desviación estándar (mes)</t>
  </si>
  <si>
    <t>Media aritmética (mes)</t>
  </si>
  <si>
    <t>Sharpe (anual)</t>
  </si>
  <si>
    <t>Sharpe (mes)</t>
  </si>
  <si>
    <t>Tasa libre de riesgo nominal (esperada)</t>
  </si>
  <si>
    <t>Rendimientos mensuales</t>
  </si>
  <si>
    <t>Un portafolio contiene las 7 acciones que se muestran en la hoja "Acciones". Calcular el porcentaje de inversión en cada una, para tener la mínima varianza en el portafolio (suponer que la media aritmética y desviación típica (estándar) son un buen estimador del futuro).</t>
  </si>
  <si>
    <t>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</si>
</sst>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0.0%"/>
    <numFmt numFmtId="165" formatCode="_(* #,##0.0000_);_(* \(#,##0.0000\);_(* &quot;-&quot;_);_(@_)"/>
    <numFmt numFmtId="166" formatCode="_(* #,##0.000000_);_(* \(#,##0.000000\);_(* &quot;-&quot;_);_(@_)"/>
    <numFmt numFmtId="167" formatCode="_(* #,##0.0000_);_(* \(#,##0.0000\);_(* &quot;-&quot;??_);_(@_)"/>
    <numFmt numFmtId="168" formatCode="0.0000000"/>
    <numFmt numFmtId="169" formatCode="0.0000"/>
    <numFmt numFmtId="170" formatCode="0.000000000"/>
  </numFmts>
  <fonts count="8" x14ac:knownFonts="1">
    <font>
      <sz val="10"/>
      <name val="Arial"/>
    </font>
    <font>
      <sz val="10"/>
      <name val="Arial"/>
      <family val="2"/>
    </font>
    <font>
      <u/>
      <sz val="10"/>
      <color indexed="12"/>
      <name val="Arial"/>
      <family val="2"/>
    </font>
    <font>
      <b/>
      <sz val="10"/>
      <name val="Arial"/>
      <family val="2"/>
    </font>
    <font>
      <b/>
      <sz val="9"/>
      <name val="Arial"/>
      <family val="2"/>
    </font>
    <font>
      <sz val="8"/>
      <name val="Arial"/>
      <family val="2"/>
    </font>
    <font>
      <i/>
      <sz val="10"/>
      <name val="Arial"/>
      <family val="2"/>
    </font>
    <font>
      <b/>
      <sz val="9"/>
      <color indexed="81"/>
      <name val="Arial"/>
      <family val="2"/>
    </font>
  </fonts>
  <fills count="4">
    <fill>
      <patternFill patternType="none"/>
    </fill>
    <fill>
      <patternFill patternType="gray125"/>
    </fill>
    <fill>
      <patternFill patternType="solid">
        <fgColor indexed="13"/>
        <bgColor indexed="64"/>
      </patternFill>
    </fill>
    <fill>
      <patternFill patternType="solid">
        <fgColor indexed="43"/>
        <bgColor indexed="64"/>
      </patternFill>
    </fill>
  </fills>
  <borders count="13">
    <border>
      <left/>
      <right/>
      <top/>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s>
  <cellStyleXfs count="5">
    <xf numFmtId="0" fontId="0" fillId="0" borderId="0"/>
    <xf numFmtId="43"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alignment vertical="top"/>
      <protection locked="0"/>
    </xf>
    <xf numFmtId="9" fontId="1" fillId="0" borderId="0" applyFont="0" applyFill="0" applyBorder="0" applyAlignment="0" applyProtection="0"/>
  </cellStyleXfs>
  <cellXfs count="52">
    <xf numFmtId="0" fontId="0" fillId="0" borderId="0" xfId="0"/>
    <xf numFmtId="0" fontId="0" fillId="0" borderId="1" xfId="0" applyBorder="1"/>
    <xf numFmtId="0" fontId="3" fillId="0" borderId="2" xfId="0" applyFont="1" applyBorder="1" applyAlignment="1">
      <alignment horizontal="center"/>
    </xf>
    <xf numFmtId="0" fontId="2" fillId="0" borderId="1" xfId="3" applyBorder="1" applyAlignment="1" applyProtection="1"/>
    <xf numFmtId="17" fontId="0" fillId="0" borderId="0" xfId="0" applyNumberFormat="1"/>
    <xf numFmtId="0" fontId="0" fillId="0" borderId="3" xfId="0" applyBorder="1"/>
    <xf numFmtId="17" fontId="4" fillId="0" borderId="0" xfId="0" applyNumberFormat="1" applyFont="1"/>
    <xf numFmtId="0" fontId="4" fillId="0" borderId="0" xfId="0" applyFont="1"/>
    <xf numFmtId="17" fontId="3" fillId="0" borderId="0" xfId="0" applyNumberFormat="1" applyFont="1"/>
    <xf numFmtId="0" fontId="0" fillId="0" borderId="0" xfId="0" applyBorder="1"/>
    <xf numFmtId="0" fontId="3" fillId="0" borderId="0" xfId="0" applyFont="1" applyBorder="1" applyAlignment="1">
      <alignment horizontal="center"/>
    </xf>
    <xf numFmtId="0" fontId="0" fillId="0" borderId="0" xfId="0" applyFill="1" applyBorder="1" applyAlignment="1"/>
    <xf numFmtId="0" fontId="0" fillId="0" borderId="1" xfId="0" applyFill="1" applyBorder="1" applyAlignment="1"/>
    <xf numFmtId="0" fontId="6" fillId="0" borderId="4" xfId="0" applyFont="1" applyFill="1" applyBorder="1" applyAlignment="1">
      <alignment horizontal="center"/>
    </xf>
    <xf numFmtId="0" fontId="0" fillId="0" borderId="0" xfId="0" applyAlignment="1">
      <alignment horizontal="center"/>
    </xf>
    <xf numFmtId="0" fontId="0" fillId="0" borderId="0" xfId="0" applyFill="1" applyBorder="1" applyAlignment="1">
      <alignment horizontal="center"/>
    </xf>
    <xf numFmtId="0" fontId="6" fillId="0" borderId="4" xfId="0" applyFont="1" applyBorder="1" applyAlignment="1">
      <alignment horizontal="center"/>
    </xf>
    <xf numFmtId="164" fontId="0" fillId="0" borderId="5" xfId="4" applyNumberFormat="1" applyFont="1" applyBorder="1"/>
    <xf numFmtId="164" fontId="0" fillId="0" borderId="0" xfId="4" applyNumberFormat="1" applyFont="1"/>
    <xf numFmtId="164" fontId="0" fillId="0" borderId="3" xfId="4" applyNumberFormat="1" applyFont="1" applyBorder="1"/>
    <xf numFmtId="0" fontId="0" fillId="2" borderId="0" xfId="0" applyFill="1"/>
    <xf numFmtId="164" fontId="0" fillId="0" borderId="0" xfId="4" applyNumberFormat="1" applyFont="1" applyBorder="1"/>
    <xf numFmtId="164" fontId="0" fillId="0" borderId="0" xfId="4" applyNumberFormat="1" applyFont="1" applyFill="1" applyBorder="1"/>
    <xf numFmtId="166" fontId="0" fillId="0" borderId="0" xfId="2" applyNumberFormat="1" applyFont="1" applyFill="1" applyBorder="1" applyAlignment="1"/>
    <xf numFmtId="17" fontId="0" fillId="0" borderId="0" xfId="0" applyNumberFormat="1" applyBorder="1"/>
    <xf numFmtId="0" fontId="3" fillId="3" borderId="2" xfId="0" applyFont="1" applyFill="1" applyBorder="1" applyAlignment="1">
      <alignment horizontal="center"/>
    </xf>
    <xf numFmtId="0" fontId="0" fillId="0" borderId="0" xfId="0" applyAlignment="1">
      <alignment horizontal="right"/>
    </xf>
    <xf numFmtId="164" fontId="6" fillId="0" borderId="0" xfId="4" applyNumberFormat="1" applyFont="1" applyAlignment="1">
      <alignment horizontal="center"/>
    </xf>
    <xf numFmtId="0" fontId="1" fillId="0" borderId="0" xfId="0" applyFont="1"/>
    <xf numFmtId="165" fontId="0" fillId="2" borderId="0" xfId="2" applyNumberFormat="1" applyFont="1" applyFill="1"/>
    <xf numFmtId="0" fontId="0" fillId="0" borderId="6" xfId="0" applyFill="1" applyBorder="1" applyAlignment="1"/>
    <xf numFmtId="0" fontId="0" fillId="0" borderId="7" xfId="0" applyFill="1" applyBorder="1" applyAlignment="1"/>
    <xf numFmtId="0" fontId="0" fillId="0" borderId="8" xfId="0" applyFill="1" applyBorder="1" applyAlignment="1"/>
    <xf numFmtId="0" fontId="0" fillId="0" borderId="9" xfId="0" applyFill="1" applyBorder="1" applyAlignment="1"/>
    <xf numFmtId="167" fontId="0" fillId="0" borderId="0" xfId="1" applyNumberFormat="1" applyFont="1" applyBorder="1"/>
    <xf numFmtId="168" fontId="0" fillId="0" borderId="0" xfId="0" applyNumberFormat="1"/>
    <xf numFmtId="169" fontId="0" fillId="0" borderId="0" xfId="0" applyNumberFormat="1" applyBorder="1"/>
    <xf numFmtId="170" fontId="1" fillId="0" borderId="0" xfId="0" applyNumberFormat="1" applyFont="1"/>
    <xf numFmtId="9" fontId="0" fillId="0" borderId="0" xfId="0" applyNumberFormat="1"/>
    <xf numFmtId="10" fontId="0" fillId="0" borderId="0" xfId="4" applyNumberFormat="1" applyFont="1"/>
    <xf numFmtId="10" fontId="0" fillId="0" borderId="0" xfId="0" applyNumberFormat="1"/>
    <xf numFmtId="0" fontId="3" fillId="0" borderId="0" xfId="0" applyFont="1" applyAlignment="1">
      <alignment horizontal="justify" wrapText="1"/>
    </xf>
    <xf numFmtId="0" fontId="6" fillId="0" borderId="10" xfId="0" applyFont="1" applyFill="1" applyBorder="1" applyAlignment="1">
      <alignment horizontal="center"/>
    </xf>
    <xf numFmtId="169" fontId="0" fillId="0" borderId="6" xfId="0" applyNumberFormat="1" applyFill="1" applyBorder="1" applyAlignment="1">
      <alignment horizontal="center"/>
    </xf>
    <xf numFmtId="169" fontId="0" fillId="0" borderId="10" xfId="0" applyNumberFormat="1" applyFill="1" applyBorder="1" applyAlignment="1">
      <alignment horizontal="center"/>
    </xf>
    <xf numFmtId="169" fontId="0" fillId="0" borderId="7" xfId="0" applyNumberFormat="1" applyFill="1" applyBorder="1" applyAlignment="1">
      <alignment horizontal="center"/>
    </xf>
    <xf numFmtId="169" fontId="0" fillId="0" borderId="11" xfId="0" applyNumberFormat="1" applyFill="1" applyBorder="1" applyAlignment="1">
      <alignment horizontal="center"/>
    </xf>
    <xf numFmtId="169" fontId="0" fillId="0" borderId="0" xfId="0" applyNumberFormat="1" applyFill="1" applyBorder="1" applyAlignment="1">
      <alignment horizontal="center"/>
    </xf>
    <xf numFmtId="169" fontId="0" fillId="0" borderId="12" xfId="0" applyNumberFormat="1" applyFill="1" applyBorder="1" applyAlignment="1">
      <alignment horizontal="center"/>
    </xf>
    <xf numFmtId="169" fontId="0" fillId="0" borderId="8" xfId="0" applyNumberFormat="1" applyFill="1" applyBorder="1" applyAlignment="1">
      <alignment horizontal="center"/>
    </xf>
    <xf numFmtId="169" fontId="0" fillId="0" borderId="1" xfId="0" applyNumberFormat="1" applyFill="1" applyBorder="1" applyAlignment="1">
      <alignment horizontal="center"/>
    </xf>
    <xf numFmtId="169" fontId="0" fillId="0" borderId="9" xfId="0" applyNumberFormat="1" applyFill="1" applyBorder="1" applyAlignment="1">
      <alignment horizontal="center"/>
    </xf>
  </cellXfs>
  <cellStyles count="5">
    <cellStyle name="Comma" xfId="1" builtinId="3"/>
    <cellStyle name="Comma [0]" xfId="2" builtinId="6"/>
    <cellStyle name="Hyperlink" xfId="3" builtinId="8"/>
    <cellStyle name="Normal" xfId="0" builtinId="0"/>
    <cellStyle name="Percent" xfId="4" builtinId="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wmf"/><Relationship Id="rId1" Type="http://schemas.openxmlformats.org/officeDocument/2006/relationships/image" Target="../media/image3.w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wmf"/><Relationship Id="rId2" Type="http://schemas.openxmlformats.org/officeDocument/2006/relationships/image" Target="../media/image4.wmf"/><Relationship Id="rId1" Type="http://schemas.openxmlformats.org/officeDocument/2006/relationships/image" Target="../media/image5.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w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0.wmf"/><Relationship Id="rId2" Type="http://schemas.openxmlformats.org/officeDocument/2006/relationships/image" Target="../media/image9.wmf"/><Relationship Id="rId1" Type="http://schemas.openxmlformats.org/officeDocument/2006/relationships/image" Target="../media/image8.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1.w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1.wmf"/><Relationship Id="rId2" Type="http://schemas.openxmlformats.org/officeDocument/2006/relationships/image" Target="../media/image4.wmf"/><Relationship Id="rId1" Type="http://schemas.openxmlformats.org/officeDocument/2006/relationships/image" Target="../media/image3.w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6.wmf"/><Relationship Id="rId2" Type="http://schemas.openxmlformats.org/officeDocument/2006/relationships/image" Target="../media/image4.wmf"/><Relationship Id="rId1" Type="http://schemas.openxmlformats.org/officeDocument/2006/relationships/image" Target="../media/image13.wmf"/><Relationship Id="rId4" Type="http://schemas.openxmlformats.org/officeDocument/2006/relationships/image" Target="../media/image11.w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19</xdr:col>
      <xdr:colOff>243840</xdr:colOff>
      <xdr:row>147</xdr:row>
      <xdr:rowOff>53341</xdr:rowOff>
    </xdr:to>
    <xdr:pic>
      <xdr:nvPicPr>
        <xdr:cNvPr id="7199" name="Picture 1">
          <a:extLst>
            <a:ext uri="{FF2B5EF4-FFF2-40B4-BE49-F238E27FC236}">
              <a16:creationId xmlns:a16="http://schemas.microsoft.com/office/drawing/2014/main" id="{00000000-0008-0000-0000-00001F1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87800"/>
          <a:ext cx="15217140" cy="8100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594360</xdr:colOff>
      <xdr:row>69</xdr:row>
      <xdr:rowOff>137160</xdr:rowOff>
    </xdr:from>
    <xdr:to>
      <xdr:col>11</xdr:col>
      <xdr:colOff>739140</xdr:colOff>
      <xdr:row>80</xdr:row>
      <xdr:rowOff>30480</xdr:rowOff>
    </xdr:to>
    <xdr:pic>
      <xdr:nvPicPr>
        <xdr:cNvPr id="7200" name="Picture 2">
          <a:extLst>
            <a:ext uri="{FF2B5EF4-FFF2-40B4-BE49-F238E27FC236}">
              <a16:creationId xmlns:a16="http://schemas.microsoft.com/office/drawing/2014/main" id="{00000000-0008-0000-0000-0000201C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0380" y="11711940"/>
          <a:ext cx="2522220" cy="1744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205740</xdr:colOff>
          <xdr:row>5</xdr:row>
          <xdr:rowOff>7620</xdr:rowOff>
        </xdr:from>
        <xdr:to>
          <xdr:col>4</xdr:col>
          <xdr:colOff>198120</xdr:colOff>
          <xdr:row>10</xdr:row>
          <xdr:rowOff>68580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167640</xdr:colOff>
          <xdr:row>21</xdr:row>
          <xdr:rowOff>129540</xdr:rowOff>
        </xdr:from>
        <xdr:to>
          <xdr:col>6</xdr:col>
          <xdr:colOff>106680</xdr:colOff>
          <xdr:row>25</xdr:row>
          <xdr:rowOff>7620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121920</xdr:colOff>
          <xdr:row>5</xdr:row>
          <xdr:rowOff>160020</xdr:rowOff>
        </xdr:from>
        <xdr:to>
          <xdr:col>7</xdr:col>
          <xdr:colOff>563880</xdr:colOff>
          <xdr:row>11</xdr:row>
          <xdr:rowOff>99060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533400</xdr:colOff>
          <xdr:row>24</xdr:row>
          <xdr:rowOff>129540</xdr:rowOff>
        </xdr:from>
        <xdr:to>
          <xdr:col>6</xdr:col>
          <xdr:colOff>472440</xdr:colOff>
          <xdr:row>28</xdr:row>
          <xdr:rowOff>7620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403860</xdr:colOff>
          <xdr:row>35</xdr:row>
          <xdr:rowOff>91440</xdr:rowOff>
        </xdr:from>
        <xdr:to>
          <xdr:col>4</xdr:col>
          <xdr:colOff>701040</xdr:colOff>
          <xdr:row>41</xdr:row>
          <xdr:rowOff>68580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38100</xdr:colOff>
          <xdr:row>4</xdr:row>
          <xdr:rowOff>99060</xdr:rowOff>
        </xdr:from>
        <xdr:to>
          <xdr:col>5</xdr:col>
          <xdr:colOff>7620</xdr:colOff>
          <xdr:row>10</xdr:row>
          <xdr:rowOff>68580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304800</xdr:colOff>
          <xdr:row>12</xdr:row>
          <xdr:rowOff>38100</xdr:rowOff>
        </xdr:from>
        <xdr:to>
          <xdr:col>6</xdr:col>
          <xdr:colOff>487680</xdr:colOff>
          <xdr:row>16</xdr:row>
          <xdr:rowOff>68580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617220</xdr:colOff>
          <xdr:row>20</xdr:row>
          <xdr:rowOff>68580</xdr:rowOff>
        </xdr:from>
        <xdr:to>
          <xdr:col>3</xdr:col>
          <xdr:colOff>472440</xdr:colOff>
          <xdr:row>26</xdr:row>
          <xdr:rowOff>160020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160020</xdr:colOff>
          <xdr:row>33</xdr:row>
          <xdr:rowOff>137160</xdr:rowOff>
        </xdr:from>
        <xdr:to>
          <xdr:col>5</xdr:col>
          <xdr:colOff>228600</xdr:colOff>
          <xdr:row>54</xdr:row>
          <xdr:rowOff>137160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45720</xdr:colOff>
          <xdr:row>20</xdr:row>
          <xdr:rowOff>160020</xdr:rowOff>
        </xdr:from>
        <xdr:to>
          <xdr:col>5</xdr:col>
          <xdr:colOff>472440</xdr:colOff>
          <xdr:row>23</xdr:row>
          <xdr:rowOff>53340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500-000001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2700">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198120</xdr:colOff>
          <xdr:row>4</xdr:row>
          <xdr:rowOff>0</xdr:rowOff>
        </xdr:from>
        <xdr:to>
          <xdr:col>4</xdr:col>
          <xdr:colOff>182880</xdr:colOff>
          <xdr:row>4</xdr:row>
          <xdr:rowOff>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600-0000011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160020</xdr:colOff>
          <xdr:row>4</xdr:row>
          <xdr:rowOff>0</xdr:rowOff>
        </xdr:from>
        <xdr:to>
          <xdr:col>6</xdr:col>
          <xdr:colOff>106680</xdr:colOff>
          <xdr:row>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600-0000021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411480</xdr:colOff>
          <xdr:row>19</xdr:row>
          <xdr:rowOff>7620</xdr:rowOff>
        </xdr:from>
        <xdr:to>
          <xdr:col>4</xdr:col>
          <xdr:colOff>678180</xdr:colOff>
          <xdr:row>21</xdr:row>
          <xdr:rowOff>68580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600-0000081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2700">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31</xdr:row>
      <xdr:rowOff>30480</xdr:rowOff>
    </xdr:from>
    <xdr:to>
      <xdr:col>4</xdr:col>
      <xdr:colOff>724374</xdr:colOff>
      <xdr:row>50</xdr:row>
      <xdr:rowOff>145466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5288280"/>
          <a:ext cx="4694394" cy="33001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114300</xdr:colOff>
          <xdr:row>4</xdr:row>
          <xdr:rowOff>0</xdr:rowOff>
        </xdr:from>
        <xdr:to>
          <xdr:col>7</xdr:col>
          <xdr:colOff>525780</xdr:colOff>
          <xdr:row>4</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700-0000011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502920</xdr:colOff>
          <xdr:row>4</xdr:row>
          <xdr:rowOff>0</xdr:rowOff>
        </xdr:from>
        <xdr:to>
          <xdr:col>6</xdr:col>
          <xdr:colOff>441960</xdr:colOff>
          <xdr:row>4</xdr:row>
          <xdr:rowOff>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700-0000021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381000</xdr:colOff>
          <xdr:row>4</xdr:row>
          <xdr:rowOff>0</xdr:rowOff>
        </xdr:from>
        <xdr:to>
          <xdr:col>4</xdr:col>
          <xdr:colOff>662940</xdr:colOff>
          <xdr:row>4</xdr:row>
          <xdr:rowOff>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700-000003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205740</xdr:colOff>
          <xdr:row>29</xdr:row>
          <xdr:rowOff>129540</xdr:rowOff>
        </xdr:from>
        <xdr:to>
          <xdr:col>3</xdr:col>
          <xdr:colOff>1356360</xdr:colOff>
          <xdr:row>32</xdr:row>
          <xdr:rowOff>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700-000005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2700">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6" Type="http://schemas.openxmlformats.org/officeDocument/2006/relationships/image" Target="../media/image4.wmf"/><Relationship Id="rId5" Type="http://schemas.openxmlformats.org/officeDocument/2006/relationships/oleObject" Target="../embeddings/oleObject2.bin"/><Relationship Id="rId4" Type="http://schemas.openxmlformats.org/officeDocument/2006/relationships/image" Target="../media/image3.wmf"/></Relationships>
</file>

<file path=xl/worksheets/_rels/sheet3.xml.rels><?xml version="1.0" encoding="UTF-8" standalone="yes"?>
<Relationships xmlns="http://schemas.openxmlformats.org/package/2006/relationships"><Relationship Id="rId8" Type="http://schemas.openxmlformats.org/officeDocument/2006/relationships/image" Target="../media/image6.wmf"/><Relationship Id="rId3" Type="http://schemas.openxmlformats.org/officeDocument/2006/relationships/oleObject" Target="../embeddings/oleObject3.bin"/><Relationship Id="rId7" Type="http://schemas.openxmlformats.org/officeDocument/2006/relationships/oleObject" Target="../embeddings/oleObject5.bin"/><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image" Target="../media/image4.wmf"/><Relationship Id="rId5" Type="http://schemas.openxmlformats.org/officeDocument/2006/relationships/oleObject" Target="../embeddings/oleObject4.bin"/><Relationship Id="rId4" Type="http://schemas.openxmlformats.org/officeDocument/2006/relationships/image" Target="../media/image5.wmf"/></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6.bin"/><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image" Target="../media/image7.wmf"/></Relationships>
</file>

<file path=xl/worksheets/_rels/sheet5.xml.rels><?xml version="1.0" encoding="UTF-8" standalone="yes"?>
<Relationships xmlns="http://schemas.openxmlformats.org/package/2006/relationships"><Relationship Id="rId8" Type="http://schemas.openxmlformats.org/officeDocument/2006/relationships/image" Target="../media/image10.wmf"/><Relationship Id="rId3" Type="http://schemas.openxmlformats.org/officeDocument/2006/relationships/oleObject" Target="../embeddings/oleObject7.bin"/><Relationship Id="rId7" Type="http://schemas.openxmlformats.org/officeDocument/2006/relationships/oleObject" Target="../embeddings/oleObject9.bin"/><Relationship Id="rId2" Type="http://schemas.openxmlformats.org/officeDocument/2006/relationships/vmlDrawing" Target="../drawings/vmlDrawing4.vml"/><Relationship Id="rId1" Type="http://schemas.openxmlformats.org/officeDocument/2006/relationships/drawing" Target="../drawings/drawing5.xml"/><Relationship Id="rId6" Type="http://schemas.openxmlformats.org/officeDocument/2006/relationships/image" Target="../media/image9.wmf"/><Relationship Id="rId5" Type="http://schemas.openxmlformats.org/officeDocument/2006/relationships/oleObject" Target="../embeddings/oleObject8.bin"/><Relationship Id="rId4" Type="http://schemas.openxmlformats.org/officeDocument/2006/relationships/image" Target="../media/image8.wmf"/></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5.vml"/><Relationship Id="rId1" Type="http://schemas.openxmlformats.org/officeDocument/2006/relationships/drawing" Target="../drawings/drawing6.xml"/><Relationship Id="rId5" Type="http://schemas.openxmlformats.org/officeDocument/2006/relationships/comments" Target="../comments1.xml"/><Relationship Id="rId4" Type="http://schemas.openxmlformats.org/officeDocument/2006/relationships/image" Target="../media/image11.wmf"/></Relationships>
</file>

<file path=xl/worksheets/_rels/sheet7.xml.rels><?xml version="1.0" encoding="UTF-8" standalone="yes"?>
<Relationships xmlns="http://schemas.openxmlformats.org/package/2006/relationships"><Relationship Id="rId8" Type="http://schemas.openxmlformats.org/officeDocument/2006/relationships/image" Target="../media/image11.wmf"/><Relationship Id="rId3" Type="http://schemas.openxmlformats.org/officeDocument/2006/relationships/oleObject" Target="../embeddings/oleObject11.bin"/><Relationship Id="rId7" Type="http://schemas.openxmlformats.org/officeDocument/2006/relationships/oleObject" Target="../embeddings/oleObject13.bin"/><Relationship Id="rId2" Type="http://schemas.openxmlformats.org/officeDocument/2006/relationships/vmlDrawing" Target="../drawings/vmlDrawing6.vml"/><Relationship Id="rId1" Type="http://schemas.openxmlformats.org/officeDocument/2006/relationships/drawing" Target="../drawings/drawing7.xml"/><Relationship Id="rId6" Type="http://schemas.openxmlformats.org/officeDocument/2006/relationships/image" Target="../media/image4.wmf"/><Relationship Id="rId5" Type="http://schemas.openxmlformats.org/officeDocument/2006/relationships/oleObject" Target="../embeddings/oleObject12.bin"/><Relationship Id="rId4" Type="http://schemas.openxmlformats.org/officeDocument/2006/relationships/image" Target="../media/image3.wmf"/><Relationship Id="rId9" Type="http://schemas.openxmlformats.org/officeDocument/2006/relationships/comments" Target="../comments2.xml"/></Relationships>
</file>

<file path=xl/worksheets/_rels/sheet8.xml.rels><?xml version="1.0" encoding="UTF-8" standalone="yes"?>
<Relationships xmlns="http://schemas.openxmlformats.org/package/2006/relationships"><Relationship Id="rId8" Type="http://schemas.openxmlformats.org/officeDocument/2006/relationships/image" Target="../media/image6.wmf"/><Relationship Id="rId3" Type="http://schemas.openxmlformats.org/officeDocument/2006/relationships/oleObject" Target="../embeddings/oleObject14.bin"/><Relationship Id="rId7" Type="http://schemas.openxmlformats.org/officeDocument/2006/relationships/oleObject" Target="../embeddings/oleObject16.bin"/><Relationship Id="rId2" Type="http://schemas.openxmlformats.org/officeDocument/2006/relationships/vmlDrawing" Target="../drawings/vmlDrawing7.vml"/><Relationship Id="rId1" Type="http://schemas.openxmlformats.org/officeDocument/2006/relationships/drawing" Target="../drawings/drawing8.xml"/><Relationship Id="rId6" Type="http://schemas.openxmlformats.org/officeDocument/2006/relationships/image" Target="../media/image4.wmf"/><Relationship Id="rId11" Type="http://schemas.openxmlformats.org/officeDocument/2006/relationships/comments" Target="../comments3.xml"/><Relationship Id="rId5" Type="http://schemas.openxmlformats.org/officeDocument/2006/relationships/oleObject" Target="../embeddings/oleObject15.bin"/><Relationship Id="rId10" Type="http://schemas.openxmlformats.org/officeDocument/2006/relationships/image" Target="../media/image11.wmf"/><Relationship Id="rId4" Type="http://schemas.openxmlformats.org/officeDocument/2006/relationships/image" Target="../media/image13.wmf"/><Relationship Id="rId9" Type="http://schemas.openxmlformats.org/officeDocument/2006/relationships/oleObject" Target="../embeddings/oleObject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7"/>
  <sheetViews>
    <sheetView showGridLines="0" zoomScale="115" zoomScaleNormal="115" workbookViewId="0">
      <pane ySplit="1" topLeftCell="A5" activePane="bottomLeft" state="frozen"/>
      <selection pane="bottomLeft" activeCell="A3" sqref="A3"/>
    </sheetView>
  </sheetViews>
  <sheetFormatPr defaultColWidth="11.5546875" defaultRowHeight="13.2" outlineLevelRow="1" x14ac:dyDescent="0.25"/>
  <cols>
    <col min="1" max="1" width="22.6640625" style="9" customWidth="1"/>
    <col min="2" max="2" width="13.88671875" style="9" customWidth="1"/>
    <col min="3" max="8" width="9.109375" style="9" customWidth="1"/>
  </cols>
  <sheetData>
    <row r="1" spans="1:9" s="1" customFormat="1" ht="13.8" thickBot="1" x14ac:dyDescent="0.3">
      <c r="A1" s="1" t="s">
        <v>74</v>
      </c>
      <c r="B1" s="2" t="s">
        <v>23</v>
      </c>
      <c r="C1" s="2" t="s">
        <v>24</v>
      </c>
      <c r="D1" s="25" t="s">
        <v>25</v>
      </c>
      <c r="E1" s="25" t="s">
        <v>26</v>
      </c>
      <c r="F1" s="2" t="s">
        <v>27</v>
      </c>
      <c r="G1" s="2" t="s">
        <v>28</v>
      </c>
      <c r="H1" s="2" t="s">
        <v>29</v>
      </c>
      <c r="I1" s="3"/>
    </row>
    <row r="2" spans="1:9" x14ac:dyDescent="0.25">
      <c r="A2" s="4">
        <v>36861</v>
      </c>
      <c r="B2" s="5">
        <v>-4.4343891402714934E-2</v>
      </c>
      <c r="C2" s="5">
        <v>-9.0909090909090912E-2</v>
      </c>
      <c r="D2" s="5">
        <v>0.23220276014292426</v>
      </c>
      <c r="E2" s="5">
        <v>0.20650813516896119</v>
      </c>
      <c r="F2" s="5">
        <v>-0.13082995636623093</v>
      </c>
      <c r="G2" s="5">
        <v>0.16813435668982588</v>
      </c>
      <c r="H2" s="5">
        <v>6.6666666666666666E-2</v>
      </c>
    </row>
    <row r="3" spans="1:9" x14ac:dyDescent="0.25">
      <c r="A3" s="4">
        <v>36831</v>
      </c>
      <c r="B3" s="5">
        <v>2.0624559422701524E-2</v>
      </c>
      <c r="C3" s="5">
        <v>-4.9553340896245725E-2</v>
      </c>
      <c r="D3" s="5">
        <v>-0.18956100520045785</v>
      </c>
      <c r="E3" s="5">
        <v>4.0010329814740127E-2</v>
      </c>
      <c r="F3" s="5">
        <v>-4.7670901602213413E-2</v>
      </c>
      <c r="G3" s="5">
        <v>4.2662149107145227E-2</v>
      </c>
      <c r="H3" s="5">
        <v>3.4956361369421755E-2</v>
      </c>
    </row>
    <row r="4" spans="1:9" x14ac:dyDescent="0.25">
      <c r="A4" s="4">
        <v>36800</v>
      </c>
      <c r="B4" s="5">
        <v>5.1356789384958267E-2</v>
      </c>
      <c r="C4" s="5">
        <v>-0.12541740011735217</v>
      </c>
      <c r="D4" s="5">
        <v>-8.0943921190574121E-3</v>
      </c>
      <c r="E4" s="5">
        <v>6.0355650268035091E-2</v>
      </c>
      <c r="F4" s="5">
        <v>0.16234601278678631</v>
      </c>
      <c r="G4" s="5">
        <v>0.24416073728655957</v>
      </c>
      <c r="H4" s="5">
        <v>2.6914561604737448E-2</v>
      </c>
    </row>
    <row r="5" spans="1:9" x14ac:dyDescent="0.25">
      <c r="A5" s="4">
        <v>36770</v>
      </c>
      <c r="B5" s="5">
        <v>0.20244780982486837</v>
      </c>
      <c r="C5" s="5">
        <v>-0.14688125720526676</v>
      </c>
      <c r="D5" s="5">
        <v>-0.1733794405416689</v>
      </c>
      <c r="E5" s="5">
        <v>-2.0325489071939585E-2</v>
      </c>
      <c r="F5" s="5">
        <v>0.19416545950089853</v>
      </c>
      <c r="G5" s="5">
        <v>7.4842559983345812E-3</v>
      </c>
      <c r="H5" s="5">
        <v>9.9305300660351079E-3</v>
      </c>
    </row>
    <row r="6" spans="1:9" x14ac:dyDescent="0.25">
      <c r="A6" s="4">
        <v>36739</v>
      </c>
      <c r="B6" s="5">
        <v>0.10208947602497154</v>
      </c>
      <c r="C6" s="5">
        <v>0.17740351127859846</v>
      </c>
      <c r="D6" s="5">
        <v>0.12170826910899031</v>
      </c>
      <c r="E6" s="5">
        <v>3.9047379270192362E-2</v>
      </c>
      <c r="F6" s="5">
        <v>-1.8723614298291655E-2</v>
      </c>
      <c r="G6" s="5">
        <v>0.17821765987629343</v>
      </c>
      <c r="H6" s="5">
        <v>-5.6703323232130717E-2</v>
      </c>
    </row>
    <row r="7" spans="1:9" x14ac:dyDescent="0.25">
      <c r="A7" s="4">
        <v>36708</v>
      </c>
      <c r="B7" s="5">
        <v>0.16741341845662741</v>
      </c>
      <c r="C7" s="5">
        <v>2.45285953467946E-2</v>
      </c>
      <c r="D7" s="5">
        <v>8.8975365307434814E-2</v>
      </c>
      <c r="E7" s="5">
        <v>8.5089853587740641E-2</v>
      </c>
      <c r="F7" s="5">
        <v>-2.7291235780765206E-2</v>
      </c>
      <c r="G7" s="5">
        <v>-4.9412029876499189E-2</v>
      </c>
      <c r="H7" s="5">
        <v>-3.7951551341093383E-2</v>
      </c>
    </row>
    <row r="8" spans="1:9" x14ac:dyDescent="0.25">
      <c r="A8" s="4">
        <v>36678</v>
      </c>
      <c r="B8" s="5">
        <v>7.0400502235876003E-2</v>
      </c>
      <c r="C8" s="5">
        <v>2.0970333283515212E-2</v>
      </c>
      <c r="D8" s="5">
        <v>-7.4896102990346769E-2</v>
      </c>
      <c r="E8" s="5">
        <v>-3.2070139485687876E-2</v>
      </c>
      <c r="F8" s="5">
        <v>7.1535015425245553E-3</v>
      </c>
      <c r="G8" s="5">
        <v>3.4767572784301232E-2</v>
      </c>
      <c r="H8" s="5">
        <v>-8.0279148725674196E-2</v>
      </c>
    </row>
    <row r="9" spans="1:9" x14ac:dyDescent="0.25">
      <c r="A9" s="4">
        <v>36647</v>
      </c>
      <c r="B9" s="5">
        <v>-1.2139142634926022E-2</v>
      </c>
      <c r="C9" s="5">
        <v>-3.7560458133304539E-2</v>
      </c>
      <c r="D9" s="5">
        <v>3.5528574098934583E-2</v>
      </c>
      <c r="E9" s="5">
        <v>-3.6848202576904082E-3</v>
      </c>
      <c r="F9" s="5">
        <v>-2.8536986809467712E-3</v>
      </c>
      <c r="G9" s="5">
        <v>0.19428502821467147</v>
      </c>
      <c r="H9" s="5">
        <v>-5.9114108158138272E-2</v>
      </c>
    </row>
    <row r="10" spans="1:9" x14ac:dyDescent="0.25">
      <c r="A10" s="4">
        <v>36617</v>
      </c>
      <c r="B10" s="5">
        <v>4.9587835134053682E-2</v>
      </c>
      <c r="C10" s="5">
        <v>-5.8073366527791929E-2</v>
      </c>
      <c r="D10" s="5">
        <v>-0.16844449861253163</v>
      </c>
      <c r="E10" s="5">
        <v>-2.1877178572168015E-2</v>
      </c>
      <c r="F10" s="5">
        <v>4.5773341834570172E-2</v>
      </c>
      <c r="G10" s="5">
        <v>5.4218392434030746E-2</v>
      </c>
      <c r="H10" s="5">
        <v>1.8393838198858124E-2</v>
      </c>
    </row>
    <row r="11" spans="1:9" x14ac:dyDescent="0.25">
      <c r="A11" s="4">
        <v>36586</v>
      </c>
      <c r="B11" s="5">
        <v>2.3688062571004007E-2</v>
      </c>
      <c r="C11" s="5">
        <v>0.15206087507926447</v>
      </c>
      <c r="D11" s="5">
        <v>9.4976529544535893E-2</v>
      </c>
      <c r="E11" s="5">
        <v>4.2526349353786451E-3</v>
      </c>
      <c r="F11" s="5">
        <v>0.11589372621054024</v>
      </c>
      <c r="G11" s="5">
        <v>5.297501319444077E-2</v>
      </c>
      <c r="H11" s="5">
        <v>0.1771680377890848</v>
      </c>
    </row>
    <row r="12" spans="1:9" x14ac:dyDescent="0.25">
      <c r="A12" s="4">
        <v>36557</v>
      </c>
      <c r="B12" s="5">
        <v>-0.16710035483577462</v>
      </c>
      <c r="C12" s="5">
        <v>-8.4629672625957775E-2</v>
      </c>
      <c r="D12" s="5">
        <v>-1.3167739324950595E-2</v>
      </c>
      <c r="E12" s="5">
        <v>-5.8077090073355417E-2</v>
      </c>
      <c r="F12" s="5">
        <v>-0.11953324297994679</v>
      </c>
      <c r="G12" s="5">
        <v>-3.2933437131058368E-2</v>
      </c>
      <c r="H12" s="5">
        <v>-0.15050360874717217</v>
      </c>
    </row>
    <row r="13" spans="1:9" x14ac:dyDescent="0.25">
      <c r="A13" s="4">
        <v>36526</v>
      </c>
      <c r="B13" s="5">
        <v>7.3906161452328312E-2</v>
      </c>
      <c r="C13" s="5">
        <v>4.0560506239720441E-2</v>
      </c>
      <c r="D13" s="5">
        <v>4.4492378601873148E-2</v>
      </c>
      <c r="E13" s="5">
        <v>-4.3423000293546302E-2</v>
      </c>
      <c r="F13" s="5">
        <v>-0.11571100893276522</v>
      </c>
      <c r="G13" s="5">
        <v>-9.2390694018117961E-2</v>
      </c>
      <c r="H13" s="5">
        <v>-7.286818608553236E-2</v>
      </c>
    </row>
    <row r="14" spans="1:9" x14ac:dyDescent="0.25">
      <c r="A14" s="4">
        <v>36495</v>
      </c>
      <c r="B14" s="5">
        <v>1.9999651183360487E-2</v>
      </c>
      <c r="C14" s="5">
        <v>4.669506691565517E-2</v>
      </c>
      <c r="D14" s="5">
        <v>5.6637175238427239E-3</v>
      </c>
      <c r="E14" s="5">
        <v>2.4199119799396027E-2</v>
      </c>
      <c r="F14" s="5">
        <v>-7.391058401279596E-2</v>
      </c>
      <c r="G14" s="5">
        <v>-0.10712629463595609</v>
      </c>
      <c r="H14" s="5">
        <v>-0.11885154831967433</v>
      </c>
    </row>
    <row r="15" spans="1:9" x14ac:dyDescent="0.25">
      <c r="A15" s="4">
        <v>36465</v>
      </c>
      <c r="B15" s="5">
        <v>-0.11524243058846874</v>
      </c>
      <c r="C15" s="5">
        <v>4.8981228402562443E-2</v>
      </c>
      <c r="D15" s="5">
        <v>-0.11461293637959591</v>
      </c>
      <c r="E15" s="5">
        <v>1.0856843561872413E-2</v>
      </c>
      <c r="F15" s="5">
        <v>-2.0730935811962437E-3</v>
      </c>
      <c r="G15" s="5">
        <v>-4.740262710349042E-3</v>
      </c>
      <c r="H15" s="5">
        <v>0.10909259498751893</v>
      </c>
    </row>
    <row r="16" spans="1:9" x14ac:dyDescent="0.25">
      <c r="A16" s="4">
        <v>36434</v>
      </c>
      <c r="B16" s="5">
        <v>8.0644239152703093E-2</v>
      </c>
      <c r="C16" s="5">
        <v>-0.18801849044411856</v>
      </c>
      <c r="D16" s="5">
        <v>0.16398960304800947</v>
      </c>
      <c r="E16" s="5">
        <v>-1.0410012211314421E-2</v>
      </c>
      <c r="F16" s="5">
        <v>3.3047048910999792E-2</v>
      </c>
      <c r="G16" s="5">
        <v>-0.22851900208193657</v>
      </c>
      <c r="H16" s="5">
        <v>-4.624296290090233E-2</v>
      </c>
    </row>
    <row r="17" spans="1:8" x14ac:dyDescent="0.25">
      <c r="A17" s="4">
        <v>36404</v>
      </c>
      <c r="B17" s="5">
        <v>-5.9309936828990002E-2</v>
      </c>
      <c r="C17" s="5">
        <v>-2.8600168993682871E-2</v>
      </c>
      <c r="D17" s="5">
        <v>-9.9327642580527481E-2</v>
      </c>
      <c r="E17" s="5">
        <v>1.6535071980468385E-2</v>
      </c>
      <c r="F17" s="5">
        <v>6.7791951799260994E-2</v>
      </c>
      <c r="G17" s="5">
        <v>-7.5128096341503303E-2</v>
      </c>
      <c r="H17" s="5">
        <v>4.5317095599415172E-2</v>
      </c>
    </row>
    <row r="18" spans="1:8" x14ac:dyDescent="0.25">
      <c r="A18" s="4">
        <v>36373</v>
      </c>
      <c r="B18" s="5">
        <v>1.6677665396199785E-3</v>
      </c>
      <c r="C18" s="5">
        <v>-8.9482960753507132E-3</v>
      </c>
      <c r="D18" s="5">
        <v>8.5967940116081706E-2</v>
      </c>
      <c r="E18" s="5">
        <v>8.0807181298253303E-2</v>
      </c>
      <c r="F18" s="5">
        <v>-0.15864427478709531</v>
      </c>
      <c r="G18" s="5">
        <v>5.0333519201582917E-3</v>
      </c>
      <c r="H18" s="5">
        <v>-7.4946337553089323E-3</v>
      </c>
    </row>
    <row r="19" spans="1:8" x14ac:dyDescent="0.25">
      <c r="A19" s="4">
        <v>36342</v>
      </c>
      <c r="B19" s="5">
        <v>3.1249565978250335E-2</v>
      </c>
      <c r="C19" s="5">
        <v>-2.7562993927455207E-2</v>
      </c>
      <c r="D19" s="5">
        <v>-0.10486079704770356</v>
      </c>
      <c r="E19" s="5">
        <v>1.1502440342572437E-2</v>
      </c>
      <c r="F19" s="5">
        <v>-1.077447937050874E-2</v>
      </c>
      <c r="G19" s="5">
        <v>-7.3093814692282502E-2</v>
      </c>
      <c r="H19" s="5">
        <v>1.3676803524444666E-2</v>
      </c>
    </row>
    <row r="20" spans="1:8" x14ac:dyDescent="0.25">
      <c r="A20" s="4">
        <v>36312</v>
      </c>
      <c r="B20" s="5">
        <v>4.6062428719826333E-2</v>
      </c>
      <c r="C20" s="5">
        <v>0.11422102779914109</v>
      </c>
      <c r="D20" s="5">
        <v>0.19516477054064457</v>
      </c>
      <c r="E20" s="5">
        <v>1.3847466384686558E-2</v>
      </c>
      <c r="F20" s="5">
        <v>0.13447545287743157</v>
      </c>
      <c r="G20" s="5">
        <v>5.3105098322292217E-2</v>
      </c>
      <c r="H20" s="5">
        <v>6.8181105161884067E-2</v>
      </c>
    </row>
    <row r="21" spans="1:8" x14ac:dyDescent="0.25">
      <c r="A21" s="4">
        <v>36281</v>
      </c>
      <c r="B21" s="5">
        <v>3.8734050500147117E-2</v>
      </c>
      <c r="C21" s="5">
        <v>0.10905274860078208</v>
      </c>
      <c r="D21" s="5">
        <v>-0.12272702270558983</v>
      </c>
      <c r="E21" s="5">
        <v>-3.0349848180850018E-2</v>
      </c>
      <c r="F21" s="5">
        <v>-8.2959161855890459E-2</v>
      </c>
      <c r="G21" s="5">
        <v>9.9823612831766384E-2</v>
      </c>
      <c r="H21" s="5">
        <v>-9.1443325660996708E-2</v>
      </c>
    </row>
    <row r="22" spans="1:8" x14ac:dyDescent="0.25">
      <c r="A22" s="4">
        <v>36251</v>
      </c>
      <c r="B22" s="5">
        <v>0.19485074245597991</v>
      </c>
      <c r="C22" s="5">
        <v>0.18018843382760452</v>
      </c>
      <c r="D22" s="5">
        <v>1.8957593280481265E-2</v>
      </c>
      <c r="E22" s="5">
        <v>0.25795033322731437</v>
      </c>
      <c r="F22" s="5">
        <v>0.18713181819185074</v>
      </c>
      <c r="G22" s="5">
        <v>-3.5534857015263313E-3</v>
      </c>
      <c r="H22" s="5">
        <v>-6.4827834385141808E-2</v>
      </c>
    </row>
    <row r="23" spans="1:8" x14ac:dyDescent="0.25">
      <c r="A23" s="4">
        <v>36220</v>
      </c>
      <c r="B23" s="5">
        <v>-4.5613079019073542E-2</v>
      </c>
      <c r="C23" s="5">
        <v>4.4183489445731146E-2</v>
      </c>
      <c r="D23" s="5">
        <v>2.1977479354758363E-2</v>
      </c>
      <c r="E23" s="5">
        <v>-4.4726278368717391E-2</v>
      </c>
      <c r="F23" s="5">
        <v>-0.10756578947368425</v>
      </c>
      <c r="G23" s="5">
        <v>-9.0712649012385016E-2</v>
      </c>
      <c r="H23" s="5">
        <v>6.6178943429472753E-2</v>
      </c>
    </row>
    <row r="24" spans="1:8" x14ac:dyDescent="0.25">
      <c r="A24" s="4">
        <v>36192</v>
      </c>
      <c r="B24" s="5">
        <v>2.7027027027027146E-2</v>
      </c>
      <c r="C24" s="5">
        <v>-7.366936635242663E-2</v>
      </c>
      <c r="D24" s="5">
        <v>3.4932400112836819E-2</v>
      </c>
      <c r="E24" s="5">
        <v>-3.8851753711910283E-2</v>
      </c>
      <c r="F24" s="5">
        <v>-2.0833895872952153E-2</v>
      </c>
      <c r="G24" s="5">
        <v>-0.16533515387446013</v>
      </c>
      <c r="H24" s="5">
        <v>7.8508702471021541E-2</v>
      </c>
    </row>
    <row r="25" spans="1:8" x14ac:dyDescent="0.25">
      <c r="A25" s="4">
        <v>36161</v>
      </c>
      <c r="B25" s="5">
        <v>6.3218390804597693E-2</v>
      </c>
      <c r="C25" s="5">
        <v>-6.1011147501055848E-3</v>
      </c>
      <c r="D25" s="5">
        <v>8.9148633003829469E-2</v>
      </c>
      <c r="E25" s="5">
        <v>9.1387497264485029E-2</v>
      </c>
      <c r="F25" s="5">
        <v>1.1453129175924814E-2</v>
      </c>
      <c r="G25" s="5">
        <v>-0.1238304524619096</v>
      </c>
      <c r="H25" s="5">
        <v>2.6037639917916501E-2</v>
      </c>
    </row>
    <row r="26" spans="1:8" x14ac:dyDescent="0.25">
      <c r="A26" s="4">
        <v>36130</v>
      </c>
      <c r="B26" s="5">
        <v>-0.1969224036238974</v>
      </c>
      <c r="C26" s="5">
        <v>0.11657757127125754</v>
      </c>
      <c r="D26" s="5">
        <v>0.11921219581479023</v>
      </c>
      <c r="E26" s="5">
        <v>-0.11645944799072938</v>
      </c>
      <c r="F26" s="5">
        <v>0.11864447465645953</v>
      </c>
      <c r="G26" s="5">
        <v>-3.5464025516748869E-2</v>
      </c>
      <c r="H26" s="5">
        <v>9.634143888654241E-2</v>
      </c>
    </row>
    <row r="27" spans="1:8" x14ac:dyDescent="0.25">
      <c r="A27" s="4">
        <v>36100</v>
      </c>
      <c r="B27" s="5">
        <v>8.1528894595388507E-2</v>
      </c>
      <c r="C27" s="5">
        <v>0.1119557836216335</v>
      </c>
      <c r="D27" s="5">
        <v>0.11661152954728202</v>
      </c>
      <c r="E27" s="5">
        <v>1.8020719666244717E-2</v>
      </c>
      <c r="F27" s="5">
        <v>3.5086173793228072E-2</v>
      </c>
      <c r="G27" s="5">
        <v>9.4133975040573012E-2</v>
      </c>
      <c r="H27" s="5">
        <v>4.473628913637312E-2</v>
      </c>
    </row>
    <row r="28" spans="1:8" x14ac:dyDescent="0.25">
      <c r="A28" s="4">
        <v>36069</v>
      </c>
      <c r="B28" s="5">
        <v>9.4718661127737871E-2</v>
      </c>
      <c r="C28" s="5">
        <v>0.15564129486817446</v>
      </c>
      <c r="D28" s="5">
        <v>0.32914332205395602</v>
      </c>
      <c r="E28" s="5">
        <v>8.0577745547567955E-2</v>
      </c>
      <c r="F28" s="5">
        <v>4.8804929532419314E-2</v>
      </c>
      <c r="G28" s="5">
        <v>0.10540472325599816</v>
      </c>
      <c r="H28" s="5">
        <v>0.12356026239902874</v>
      </c>
    </row>
    <row r="29" spans="1:8" x14ac:dyDescent="0.25">
      <c r="A29" s="4">
        <v>36039</v>
      </c>
      <c r="B29" s="5">
        <v>0.10909090909090911</v>
      </c>
      <c r="C29" s="5">
        <v>0.14095475776822095</v>
      </c>
      <c r="D29" s="5">
        <v>-0.17857218801357272</v>
      </c>
      <c r="E29" s="5">
        <v>7.5729306312490308E-2</v>
      </c>
      <c r="F29" s="5">
        <v>0.16584728582397487</v>
      </c>
      <c r="G29" s="5">
        <v>0.12428606799776309</v>
      </c>
      <c r="H29" s="5">
        <v>5.8759462933866531E-2</v>
      </c>
    </row>
    <row r="30" spans="1:8" x14ac:dyDescent="0.25">
      <c r="A30" s="4">
        <v>36008</v>
      </c>
      <c r="B30" s="5">
        <v>-0.20289855072463761</v>
      </c>
      <c r="C30" s="5">
        <v>-0.14999878955140777</v>
      </c>
      <c r="D30" s="5">
        <v>-0.30578524596732526</v>
      </c>
      <c r="E30" s="5">
        <v>-8.1669519992554188E-2</v>
      </c>
      <c r="F30" s="5">
        <v>-7.0229321280912138E-2</v>
      </c>
      <c r="G30" s="5">
        <v>-5.1354932015876896E-2</v>
      </c>
      <c r="H30" s="5">
        <v>-0.15622137588584098</v>
      </c>
    </row>
    <row r="31" spans="1:8" x14ac:dyDescent="0.25">
      <c r="A31" s="4">
        <v>35977</v>
      </c>
      <c r="B31" s="5">
        <v>-0.12903159236720349</v>
      </c>
      <c r="C31" s="5">
        <v>0.15405649867466642</v>
      </c>
      <c r="D31" s="5">
        <v>6.454447434776296E-3</v>
      </c>
      <c r="E31" s="5">
        <v>-8.5930621815289612E-2</v>
      </c>
      <c r="F31" s="5">
        <v>2.9436256691560424E-2</v>
      </c>
      <c r="G31" s="5">
        <v>0.11269946613260332</v>
      </c>
      <c r="H31" s="5">
        <v>-3.1702037029472954E-2</v>
      </c>
    </row>
    <row r="32" spans="1:8" x14ac:dyDescent="0.25">
      <c r="A32" s="4">
        <v>35947</v>
      </c>
      <c r="B32" s="5">
        <v>-6.675397431699942E-2</v>
      </c>
      <c r="C32" s="5">
        <v>-2.2873542037768847E-2</v>
      </c>
      <c r="D32" s="5">
        <v>0.11080513969114708</v>
      </c>
      <c r="E32" s="5">
        <v>-0.11268583480689659</v>
      </c>
      <c r="F32" s="5">
        <v>2.8938950483630654E-2</v>
      </c>
      <c r="G32" s="5">
        <v>6.4607900759063266E-2</v>
      </c>
      <c r="H32" s="5">
        <v>5.1428115672614634E-2</v>
      </c>
    </row>
    <row r="33" spans="1:8" x14ac:dyDescent="0.25">
      <c r="A33" s="4">
        <v>35916</v>
      </c>
      <c r="B33" s="5">
        <v>-4.619294002388033E-2</v>
      </c>
      <c r="C33" s="5">
        <v>1.4026315561822612E-2</v>
      </c>
      <c r="D33" s="5">
        <v>-1.8945693330033441E-2</v>
      </c>
      <c r="E33" s="5">
        <v>-1.2942528579911983E-2</v>
      </c>
      <c r="F33" s="5">
        <v>-6.1839543316771793E-2</v>
      </c>
      <c r="G33" s="5">
        <v>6.7321522429491442E-3</v>
      </c>
      <c r="H33" s="5">
        <v>6.0606257788073305E-2</v>
      </c>
    </row>
    <row r="34" spans="1:8" x14ac:dyDescent="0.25">
      <c r="A34" s="4">
        <v>35886</v>
      </c>
      <c r="B34" s="5">
        <v>-3.9568345323740928E-2</v>
      </c>
      <c r="C34" s="5">
        <v>0.11552335422259703</v>
      </c>
      <c r="D34" s="5">
        <v>3.2808815906088445E-2</v>
      </c>
      <c r="E34" s="5">
        <v>3.7087600077743844E-2</v>
      </c>
      <c r="F34" s="5">
        <v>-3.9258903310271154E-2</v>
      </c>
      <c r="G34" s="5">
        <v>-0.10944402089826666</v>
      </c>
      <c r="H34" s="5">
        <v>3.125010484923519E-2</v>
      </c>
    </row>
    <row r="35" spans="1:8" x14ac:dyDescent="0.25">
      <c r="A35" s="4">
        <v>35855</v>
      </c>
      <c r="B35" s="5">
        <v>-3.9171110152619898E-2</v>
      </c>
      <c r="C35" s="5">
        <v>-5.3864685613368218E-3</v>
      </c>
      <c r="D35" s="5">
        <v>8.7152544221644576E-2</v>
      </c>
      <c r="E35" s="5">
        <v>6.6666167107527707E-2</v>
      </c>
      <c r="F35" s="5">
        <v>0.1466926059099867</v>
      </c>
      <c r="G35" s="5">
        <v>-3.2985857008884741E-2</v>
      </c>
      <c r="H35" s="5">
        <v>9.9658347968535552E-2</v>
      </c>
    </row>
    <row r="36" spans="1:8" x14ac:dyDescent="0.25">
      <c r="A36" s="4">
        <v>35827</v>
      </c>
      <c r="B36" s="5">
        <v>0.13910832671801582</v>
      </c>
      <c r="C36" s="5">
        <v>5.7596459350542487E-2</v>
      </c>
      <c r="D36" s="5">
        <v>0.15743640921743199</v>
      </c>
      <c r="E36" s="5">
        <v>2.8123928644342579E-2</v>
      </c>
      <c r="F36" s="5">
        <v>-2.7331295221740277E-2</v>
      </c>
      <c r="G36" s="5">
        <v>4.8192668395916662E-2</v>
      </c>
      <c r="H36" s="5">
        <v>0.1578281857405272</v>
      </c>
    </row>
    <row r="37" spans="1:8" x14ac:dyDescent="0.25">
      <c r="A37" s="4">
        <v>35796</v>
      </c>
      <c r="B37" s="5">
        <v>-2.6819923371647535E-2</v>
      </c>
      <c r="C37" s="5">
        <v>-5.6152022825651626E-2</v>
      </c>
      <c r="D37" s="5">
        <v>-1.5544777422342736E-2</v>
      </c>
      <c r="E37" s="5">
        <v>1.7516422871298159E-2</v>
      </c>
      <c r="F37" s="5">
        <v>6.8033866525702258E-2</v>
      </c>
      <c r="G37" s="5">
        <v>-8.2873662350927149E-2</v>
      </c>
      <c r="H37" s="5">
        <v>-1.3090495162208357E-2</v>
      </c>
    </row>
    <row r="38" spans="1:8" x14ac:dyDescent="0.25">
      <c r="A38" s="4">
        <v>35765</v>
      </c>
      <c r="B38" s="5">
        <v>-7.8824120003769801E-2</v>
      </c>
      <c r="C38" s="5">
        <v>-4.4519714016313085E-2</v>
      </c>
      <c r="D38" s="5">
        <v>6.8948461471993244E-3</v>
      </c>
      <c r="E38" s="5">
        <v>-0.15779304091778382</v>
      </c>
      <c r="F38" s="5">
        <v>8.6072563707542144E-3</v>
      </c>
      <c r="G38" s="5">
        <v>4.9558751541703361E-2</v>
      </c>
      <c r="H38" s="5">
        <v>-1.5465650565953093E-2</v>
      </c>
    </row>
    <row r="39" spans="1:8" x14ac:dyDescent="0.25">
      <c r="A39" s="4">
        <v>35735</v>
      </c>
      <c r="B39" s="5">
        <v>0.10677154291553138</v>
      </c>
      <c r="C39" s="5">
        <v>0.11167535420105543</v>
      </c>
      <c r="D39" s="5">
        <v>-5.7931065456658375E-2</v>
      </c>
      <c r="E39" s="5">
        <v>7.0920347767064879E-2</v>
      </c>
      <c r="F39" s="5">
        <v>0.14145408206152418</v>
      </c>
      <c r="G39" s="5">
        <v>9.7792508398555272E-2</v>
      </c>
      <c r="H39" s="5">
        <v>8.2289996091696765E-2</v>
      </c>
    </row>
    <row r="40" spans="1:8" x14ac:dyDescent="0.25">
      <c r="A40" s="4">
        <v>35704</v>
      </c>
      <c r="B40" s="5">
        <v>-0.11825543113059872</v>
      </c>
      <c r="C40" s="5">
        <v>-7.0753093284612378E-2</v>
      </c>
      <c r="D40" s="5">
        <v>-1.6617394160724892E-2</v>
      </c>
      <c r="E40" s="5">
        <v>-1.0141046158440126E-2</v>
      </c>
      <c r="F40" s="5">
        <v>4.2819224471334037E-2</v>
      </c>
      <c r="G40" s="5">
        <v>-4.6616864159368075E-2</v>
      </c>
      <c r="H40" s="5">
        <v>-5.9055517512490732E-2</v>
      </c>
    </row>
    <row r="41" spans="1:8" x14ac:dyDescent="0.25">
      <c r="A41" s="4">
        <v>35674</v>
      </c>
      <c r="B41" s="5">
        <v>-1.1455398004772675E-3</v>
      </c>
      <c r="C41" s="5">
        <v>4.5621834563745758E-2</v>
      </c>
      <c r="D41" s="5">
        <v>6.1270345328630627E-2</v>
      </c>
      <c r="E41" s="5">
        <v>2.8510826676008405E-2</v>
      </c>
      <c r="F41" s="5">
        <v>0.12988582249795974</v>
      </c>
      <c r="G41" s="5">
        <v>-3.9850940279926653E-2</v>
      </c>
      <c r="H41" s="5">
        <v>6.6079201433063622E-3</v>
      </c>
    </row>
    <row r="42" spans="1:8" x14ac:dyDescent="0.25">
      <c r="A42" s="4">
        <v>35643</v>
      </c>
      <c r="B42" s="5">
        <v>-7.1353083023565536E-2</v>
      </c>
      <c r="C42" s="5">
        <v>-4.1370367351117328E-2</v>
      </c>
      <c r="D42" s="5">
        <v>-2.0912269430111333E-2</v>
      </c>
      <c r="E42" s="5">
        <v>-4.6010044131919642E-2</v>
      </c>
      <c r="F42" s="5">
        <v>-8.1309098320679646E-2</v>
      </c>
      <c r="G42" s="5">
        <v>-3.1855454511592225E-2</v>
      </c>
      <c r="H42" s="5">
        <v>-0.11976823883235521</v>
      </c>
    </row>
    <row r="43" spans="1:8" x14ac:dyDescent="0.25">
      <c r="A43" s="4">
        <v>35612</v>
      </c>
      <c r="B43" s="5">
        <v>0.10600706713780909</v>
      </c>
      <c r="C43" s="5">
        <v>0.17174591538658049</v>
      </c>
      <c r="D43" s="5">
        <v>0.17751539243533151</v>
      </c>
      <c r="E43" s="5">
        <v>-7.3349835508523684E-2</v>
      </c>
      <c r="F43" s="5">
        <v>-3.6481657472900837E-2</v>
      </c>
      <c r="G43" s="5">
        <v>1.9773934654851496E-2</v>
      </c>
      <c r="H43" s="5">
        <v>0.11255146090637867</v>
      </c>
    </row>
    <row r="44" spans="1:8" x14ac:dyDescent="0.25">
      <c r="A44" s="4">
        <v>35582</v>
      </c>
      <c r="B44" s="5">
        <v>7.1174377224200152E-3</v>
      </c>
      <c r="C44" s="5">
        <v>4.3352802113753301E-2</v>
      </c>
      <c r="D44" s="5">
        <v>2.7116938980816498E-2</v>
      </c>
      <c r="E44" s="5">
        <v>0.11292538525457008</v>
      </c>
      <c r="F44" s="5">
        <v>5.7692236362354973E-2</v>
      </c>
      <c r="G44" s="5">
        <v>1.5098434522039015E-2</v>
      </c>
      <c r="H44" s="5">
        <v>-3.8559690400740428E-2</v>
      </c>
    </row>
    <row r="45" spans="1:8" x14ac:dyDescent="0.25">
      <c r="A45" s="4">
        <v>35551</v>
      </c>
      <c r="B45" s="5">
        <v>6.8441064638783217E-2</v>
      </c>
      <c r="C45" s="5">
        <v>7.7882009068538663E-2</v>
      </c>
      <c r="D45" s="5">
        <v>2.5780624499599773E-2</v>
      </c>
      <c r="E45" s="5">
        <v>6.2169416643786751E-2</v>
      </c>
      <c r="F45" s="5">
        <v>5.4054899385011165E-2</v>
      </c>
      <c r="G45" s="5">
        <v>0.11746004388786122</v>
      </c>
      <c r="H45" s="5">
        <v>-6.0743689700326613E-2</v>
      </c>
    </row>
    <row r="46" spans="1:8" x14ac:dyDescent="0.25">
      <c r="A46" s="4">
        <v>35521</v>
      </c>
      <c r="B46" s="5">
        <v>0</v>
      </c>
      <c r="C46" s="5">
        <v>0.16939818872334222</v>
      </c>
      <c r="D46" s="5">
        <v>-1.2238714688918096E-2</v>
      </c>
      <c r="E46" s="5">
        <v>2.8065341011615497E-2</v>
      </c>
      <c r="F46" s="5">
        <v>5.7143801844175064E-2</v>
      </c>
      <c r="G46" s="5">
        <v>3.5047480703498092E-2</v>
      </c>
      <c r="H46" s="5">
        <v>0.13227386988198209</v>
      </c>
    </row>
    <row r="47" spans="1:8" x14ac:dyDescent="0.25">
      <c r="A47" s="4">
        <v>35490</v>
      </c>
      <c r="B47" s="5">
        <v>-3.0713179633538722E-2</v>
      </c>
      <c r="C47" s="5">
        <v>-4.5217580492648915E-2</v>
      </c>
      <c r="D47" s="5">
        <v>-6.2422351037571322E-2</v>
      </c>
      <c r="E47" s="5">
        <v>-8.0162753531780109E-2</v>
      </c>
      <c r="F47" s="5">
        <v>-7.9624776041052461E-2</v>
      </c>
      <c r="G47" s="5">
        <v>-0.14878968732798434</v>
      </c>
      <c r="H47" s="5">
        <v>9.2487432507912776E-2</v>
      </c>
    </row>
    <row r="48" spans="1:8" x14ac:dyDescent="0.25">
      <c r="A48" s="4">
        <v>35462</v>
      </c>
      <c r="B48" s="5">
        <v>-5.0173789293358591E-2</v>
      </c>
      <c r="C48" s="5">
        <v>-8.3661560718019126E-2</v>
      </c>
      <c r="D48" s="5">
        <v>8.2432046800313907E-2</v>
      </c>
      <c r="E48" s="5">
        <v>8.5900406818064726E-2</v>
      </c>
      <c r="F48" s="5">
        <v>4.5451653185075637E-2</v>
      </c>
      <c r="G48" s="5">
        <v>0.13774954571958337</v>
      </c>
      <c r="H48" s="5">
        <v>-4.9452032369246529E-2</v>
      </c>
    </row>
    <row r="49" spans="1:8" x14ac:dyDescent="0.25">
      <c r="A49" s="4">
        <v>35431</v>
      </c>
      <c r="B49" s="5">
        <v>5.8679049775493142E-3</v>
      </c>
      <c r="C49" s="5">
        <v>3.5478167892059528E-2</v>
      </c>
      <c r="D49" s="5">
        <v>4.1490199574992857E-2</v>
      </c>
      <c r="E49" s="5">
        <v>2.7108437717766009E-2</v>
      </c>
      <c r="F49" s="5">
        <v>6.910259735290239E-2</v>
      </c>
      <c r="G49" s="5">
        <v>5.1992898847523089E-2</v>
      </c>
      <c r="H49" s="5">
        <v>2.7551509343555756E-3</v>
      </c>
    </row>
    <row r="50" spans="1:8" x14ac:dyDescent="0.25">
      <c r="A50" s="4">
        <v>35400</v>
      </c>
      <c r="B50" s="5">
        <v>7.1698113207547168E-2</v>
      </c>
      <c r="C50" s="5">
        <v>-4.9411539758175263E-2</v>
      </c>
      <c r="D50" s="5">
        <v>-5.4232678746481924E-2</v>
      </c>
      <c r="E50" s="5">
        <v>-8.9556580914776033E-3</v>
      </c>
      <c r="F50" s="5">
        <v>-1.4249730722000321E-2</v>
      </c>
      <c r="G50" s="5">
        <v>0.10560158456200286</v>
      </c>
      <c r="H50" s="5">
        <v>-2.9411004797051141E-2</v>
      </c>
    </row>
    <row r="51" spans="1:8" x14ac:dyDescent="0.25">
      <c r="A51" s="4">
        <v>35370</v>
      </c>
      <c r="B51" s="5">
        <v>4.1938967478176575E-2</v>
      </c>
      <c r="C51" s="5">
        <v>0.2354665348762755</v>
      </c>
      <c r="D51" s="5">
        <v>0.10204294996398898</v>
      </c>
      <c r="E51" s="5">
        <v>0.1031245121112067</v>
      </c>
      <c r="F51" s="5">
        <v>8.2262490644773423E-2</v>
      </c>
      <c r="G51" s="5">
        <v>0.11772915956444148</v>
      </c>
      <c r="H51" s="5">
        <v>5.0563449732864627E-2</v>
      </c>
    </row>
    <row r="52" spans="1:8" x14ac:dyDescent="0.25">
      <c r="A52" s="4">
        <v>35339</v>
      </c>
      <c r="B52" s="5">
        <v>9.2599801046668387E-3</v>
      </c>
      <c r="C52" s="5">
        <v>3.6144927536231858E-2</v>
      </c>
      <c r="D52" s="5">
        <v>7.7638870343169894E-2</v>
      </c>
      <c r="E52" s="5">
        <v>9.4982041975398571E-2</v>
      </c>
      <c r="F52" s="5">
        <v>1.924152693212778E-2</v>
      </c>
      <c r="G52" s="5">
        <v>2.924664602683167E-2</v>
      </c>
      <c r="H52" s="5">
        <v>-6.068499553818045E-2</v>
      </c>
    </row>
    <row r="53" spans="1:8" x14ac:dyDescent="0.25">
      <c r="A53" s="4">
        <v>35309</v>
      </c>
      <c r="B53" s="5">
        <v>4.4198109053465336E-2</v>
      </c>
      <c r="C53" s="5">
        <v>8.8526475207538771E-2</v>
      </c>
      <c r="D53" s="5">
        <v>7.7311755450663031E-2</v>
      </c>
      <c r="E53" s="5">
        <v>1.4546494018721894E-2</v>
      </c>
      <c r="F53" s="5">
        <v>3.2172016739755921E-2</v>
      </c>
      <c r="G53" s="5">
        <v>1.3216780291940379E-2</v>
      </c>
      <c r="H53" s="5">
        <v>2.1561622309138211E-2</v>
      </c>
    </row>
    <row r="54" spans="1:8" x14ac:dyDescent="0.25">
      <c r="A54" s="4">
        <v>35278</v>
      </c>
      <c r="B54" s="5">
        <v>2.2599639772779834E-2</v>
      </c>
      <c r="C54" s="5">
        <v>6.3953271516064822E-2</v>
      </c>
      <c r="D54" s="5">
        <v>7.0145139486888469E-2</v>
      </c>
      <c r="E54" s="5">
        <v>6.5312043961082381E-2</v>
      </c>
      <c r="F54" s="5">
        <v>-4.603639939182616E-2</v>
      </c>
      <c r="G54" s="5">
        <v>-0.14217647290979746</v>
      </c>
      <c r="H54" s="5">
        <v>0</v>
      </c>
    </row>
    <row r="55" spans="1:8" x14ac:dyDescent="0.25">
      <c r="A55" s="4">
        <v>35247</v>
      </c>
      <c r="B55" s="5">
        <v>1.5781128322527867E-2</v>
      </c>
      <c r="C55" s="5">
        <v>8.5859629085106207E-2</v>
      </c>
      <c r="D55" s="5">
        <v>-8.1497492568363816E-3</v>
      </c>
      <c r="E55" s="5">
        <v>-5.7970594065629003E-2</v>
      </c>
      <c r="F55" s="5">
        <v>1.171285725354029E-3</v>
      </c>
      <c r="G55" s="5">
        <v>6.0097021497769083E-3</v>
      </c>
      <c r="H55" s="5">
        <v>-8.0180859080632785E-3</v>
      </c>
    </row>
    <row r="56" spans="1:8" x14ac:dyDescent="0.25">
      <c r="A56" s="4">
        <v>35217</v>
      </c>
      <c r="B56" s="5">
        <v>2.1994117322734701E-2</v>
      </c>
      <c r="C56" s="5">
        <v>-7.2598607975780438E-2</v>
      </c>
      <c r="D56" s="5">
        <v>8.9302047929442976E-3</v>
      </c>
      <c r="E56" s="5">
        <v>1.0988312697660072E-2</v>
      </c>
      <c r="F56" s="5">
        <v>-2.5321174320600656E-3</v>
      </c>
      <c r="G56" s="5">
        <v>5.6740510191627014E-2</v>
      </c>
      <c r="H56" s="5">
        <v>-2.8570830980318328E-2</v>
      </c>
    </row>
    <row r="57" spans="1:8" x14ac:dyDescent="0.25">
      <c r="A57" s="4">
        <v>35186</v>
      </c>
      <c r="B57" s="5">
        <v>3.8052579846465748E-2</v>
      </c>
      <c r="C57" s="5">
        <v>-9.2771765826646698E-3</v>
      </c>
      <c r="D57" s="5">
        <v>1.4495443312462811E-2</v>
      </c>
      <c r="E57" s="5">
        <v>4.5040703841877291E-2</v>
      </c>
      <c r="F57" s="5">
        <v>-1.4960929628551571E-2</v>
      </c>
      <c r="G57" s="5">
        <v>0.10263613882206485</v>
      </c>
      <c r="H57" s="5">
        <v>5.2225908592044299E-3</v>
      </c>
    </row>
    <row r="58" spans="1:8" x14ac:dyDescent="0.25">
      <c r="A58" s="4">
        <v>35156</v>
      </c>
      <c r="B58" s="5">
        <v>-5.1948051948051903E-2</v>
      </c>
      <c r="C58" s="5">
        <v>-3.1461184416820193E-2</v>
      </c>
      <c r="D58" s="5">
        <v>-2.1280460407445283E-2</v>
      </c>
      <c r="E58" s="5">
        <v>1.7406880637790376E-2</v>
      </c>
      <c r="F58" s="5">
        <v>-3.9199573197490865E-2</v>
      </c>
      <c r="G58" s="5">
        <v>2.7066253142467141E-2</v>
      </c>
      <c r="H58" s="5">
        <v>-2.6044943254736061E-3</v>
      </c>
    </row>
    <row r="59" spans="1:8" x14ac:dyDescent="0.25">
      <c r="A59" s="4">
        <v>35125</v>
      </c>
      <c r="B59" s="5">
        <v>6.7795713551585451E-2</v>
      </c>
      <c r="C59" s="5">
        <v>-9.2763110567585058E-2</v>
      </c>
      <c r="D59" s="5">
        <v>-1.5704983438723279E-2</v>
      </c>
      <c r="E59" s="5">
        <v>-7.6773782080044083E-3</v>
      </c>
      <c r="F59" s="5">
        <v>-4.1004439603241419E-2</v>
      </c>
      <c r="G59" s="5">
        <v>-0.10489645679642434</v>
      </c>
      <c r="H59" s="5">
        <v>-4.0000966304168432E-2</v>
      </c>
    </row>
    <row r="60" spans="1:8" x14ac:dyDescent="0.25">
      <c r="A60" s="4">
        <v>35096</v>
      </c>
      <c r="B60" s="5">
        <v>4.6775992595581205E-2</v>
      </c>
      <c r="C60" s="5">
        <v>0.13018766121939143</v>
      </c>
      <c r="D60" s="5">
        <v>6.9032637725770604E-2</v>
      </c>
      <c r="E60" s="5">
        <v>1.6877777272775049E-2</v>
      </c>
      <c r="F60" s="5">
        <v>-3.0904503524688813E-2</v>
      </c>
      <c r="G60" s="5">
        <v>6.7385311256747737E-2</v>
      </c>
      <c r="H60" s="5">
        <v>-4.9717559392651956E-3</v>
      </c>
    </row>
    <row r="61" spans="1:8" x14ac:dyDescent="0.25">
      <c r="A61" s="4">
        <v>35065</v>
      </c>
      <c r="B61" s="5">
        <v>-1.1165143475483459E-2</v>
      </c>
      <c r="C61" s="5">
        <v>0.18741470478530844</v>
      </c>
      <c r="D61" s="5">
        <v>0.15021347495574314</v>
      </c>
      <c r="E61" s="5">
        <v>-2.8249451318534288E-2</v>
      </c>
      <c r="F61" s="5">
        <v>-3.9627540941820812E-3</v>
      </c>
      <c r="G61" s="5">
        <v>2.7704261672095474E-2</v>
      </c>
      <c r="H61" s="5">
        <v>0.1135697492337823</v>
      </c>
    </row>
    <row r="62" spans="1:8" x14ac:dyDescent="0.25">
      <c r="A62" s="4">
        <v>35034</v>
      </c>
      <c r="B62" s="5">
        <v>7.5470692817202312E-2</v>
      </c>
      <c r="C62" s="5">
        <v>-5.4332760666948865E-2</v>
      </c>
      <c r="D62" s="5">
        <v>-2.083474950717145E-2</v>
      </c>
      <c r="E62" s="5">
        <v>1.5296258289281999E-2</v>
      </c>
      <c r="F62" s="5">
        <v>5.7738160433394262E-2</v>
      </c>
      <c r="G62" s="5">
        <v>3.9961890647329641E-2</v>
      </c>
      <c r="H62" s="5">
        <v>1.1205897080782618E-2</v>
      </c>
    </row>
    <row r="63" spans="1:8" x14ac:dyDescent="0.25">
      <c r="A63" s="24"/>
      <c r="B63" s="9" t="s">
        <v>30</v>
      </c>
    </row>
    <row r="64" spans="1:8" x14ac:dyDescent="0.25">
      <c r="A64" s="8" t="s">
        <v>73</v>
      </c>
      <c r="C64" s="21">
        <v>0.06</v>
      </c>
      <c r="D64" s="9">
        <f>C64/12</f>
        <v>5.0000000000000001E-3</v>
      </c>
    </row>
    <row r="65" spans="1:9" x14ac:dyDescent="0.25">
      <c r="A65" s="6"/>
    </row>
    <row r="66" spans="1:9" outlineLevel="1" x14ac:dyDescent="0.25">
      <c r="A66" s="6" t="s">
        <v>70</v>
      </c>
      <c r="B66" s="9">
        <f>(SUM(B2:B62))/COUNT(B2:B62)</f>
        <v>1.3680316497415744E-2</v>
      </c>
      <c r="C66" s="9">
        <f t="shared" ref="C66:H66" si="0">(SUM(C2:C62))/COUNT(C2:C62)</f>
        <v>2.5445619540463565E-2</v>
      </c>
      <c r="D66" s="9">
        <f t="shared" si="0"/>
        <v>2.1432416214827266E-2</v>
      </c>
      <c r="E66" s="9">
        <f t="shared" si="0"/>
        <v>1.4450059811169319E-2</v>
      </c>
      <c r="F66" s="9">
        <f t="shared" si="0"/>
        <v>1.4610050165583505E-2</v>
      </c>
      <c r="G66" s="9">
        <f t="shared" si="0"/>
        <v>1.5337906111046646E-2</v>
      </c>
      <c r="H66" s="9">
        <f t="shared" si="0"/>
        <v>9.6996621849140662E-3</v>
      </c>
    </row>
    <row r="67" spans="1:9" outlineLevel="1" x14ac:dyDescent="0.25">
      <c r="A67" s="7" t="s">
        <v>67</v>
      </c>
      <c r="B67" s="9">
        <f>B66*12</f>
        <v>0.16416379796898892</v>
      </c>
      <c r="C67" s="9">
        <f t="shared" ref="C67:H67" si="1">C66*12</f>
        <v>0.30534743448556279</v>
      </c>
      <c r="D67" s="9">
        <f t="shared" si="1"/>
        <v>0.25718899457792721</v>
      </c>
      <c r="E67" s="9">
        <f t="shared" si="1"/>
        <v>0.17340071773403182</v>
      </c>
      <c r="F67" s="9">
        <f t="shared" si="1"/>
        <v>0.17532060198700206</v>
      </c>
      <c r="G67" s="9">
        <f t="shared" si="1"/>
        <v>0.18405487333255977</v>
      </c>
      <c r="H67" s="9">
        <f t="shared" si="1"/>
        <v>0.11639594621896879</v>
      </c>
    </row>
    <row r="68" spans="1:9" outlineLevel="1" x14ac:dyDescent="0.25"/>
    <row r="69" spans="1:9" outlineLevel="1" x14ac:dyDescent="0.25">
      <c r="A69" s="7" t="s">
        <v>69</v>
      </c>
      <c r="B69" s="9">
        <f>_xlfn.STDEV.S(B2:B63)</f>
        <v>8.4122955631480714E-2</v>
      </c>
      <c r="C69" s="9">
        <f t="shared" ref="C69:H69" si="2">_xlfn.STDEV.S(C2:C63)</f>
        <v>9.7411560103073447E-2</v>
      </c>
      <c r="D69" s="9">
        <f t="shared" si="2"/>
        <v>0.10900612255270965</v>
      </c>
      <c r="E69" s="9">
        <f t="shared" si="2"/>
        <v>7.071404486889514E-2</v>
      </c>
      <c r="F69" s="9">
        <f t="shared" si="2"/>
        <v>8.1148803667203853E-2</v>
      </c>
      <c r="G69" s="9">
        <f t="shared" si="2"/>
        <v>9.4498333885887562E-2</v>
      </c>
      <c r="H69" s="9">
        <f t="shared" si="2"/>
        <v>7.3713038842144835E-2</v>
      </c>
    </row>
    <row r="70" spans="1:9" outlineLevel="1" x14ac:dyDescent="0.25">
      <c r="A70" s="7" t="s">
        <v>68</v>
      </c>
      <c r="B70" s="9">
        <f>B69*SQRT(12)</f>
        <v>0.29141046647317398</v>
      </c>
      <c r="C70" s="9">
        <f t="shared" ref="C70:H70" si="3">C69*SQRT(12)</f>
        <v>0.33744354268614518</v>
      </c>
      <c r="D70" s="9">
        <f t="shared" si="3"/>
        <v>0.37760828519474549</v>
      </c>
      <c r="E70" s="9">
        <f t="shared" si="3"/>
        <v>0.24496063704326329</v>
      </c>
      <c r="F70" s="9">
        <f t="shared" si="3"/>
        <v>0.2811077018500574</v>
      </c>
      <c r="G70" s="9">
        <f t="shared" si="3"/>
        <v>0.32735183104192989</v>
      </c>
      <c r="H70" s="9">
        <f t="shared" si="3"/>
        <v>0.25534945690978594</v>
      </c>
    </row>
    <row r="71" spans="1:9" outlineLevel="1" x14ac:dyDescent="0.25"/>
    <row r="72" spans="1:9" outlineLevel="1" x14ac:dyDescent="0.25">
      <c r="A72" s="7" t="s">
        <v>72</v>
      </c>
      <c r="B72" s="9">
        <f>(B66-$D$64)/B69</f>
        <v>0.10318606178605752</v>
      </c>
      <c r="C72" s="9">
        <f t="shared" ref="C72:H72" si="4">(C66-$D$64)/C69</f>
        <v>0.2098890472427459</v>
      </c>
      <c r="D72" s="9">
        <f t="shared" si="4"/>
        <v>0.15074764453603429</v>
      </c>
      <c r="E72" s="9">
        <f t="shared" si="4"/>
        <v>0.13363766460665441</v>
      </c>
      <c r="F72" s="9">
        <f t="shared" si="4"/>
        <v>0.11842503809415232</v>
      </c>
      <c r="G72" s="9">
        <f t="shared" si="4"/>
        <v>0.10939776063703187</v>
      </c>
      <c r="H72" s="9">
        <f t="shared" si="4"/>
        <v>6.3756185591239967E-2</v>
      </c>
    </row>
    <row r="73" spans="1:9" outlineLevel="1" x14ac:dyDescent="0.25">
      <c r="A73" s="7" t="s">
        <v>71</v>
      </c>
      <c r="B73" s="9">
        <f>(B67-$C$64)/B70</f>
        <v>0.357447003292786</v>
      </c>
      <c r="C73" s="9">
        <f t="shared" ref="C73:H73" si="5">(C67-$C$64)/C70</f>
        <v>0.72707698755332062</v>
      </c>
      <c r="D73" s="9">
        <f t="shared" si="5"/>
        <v>0.52220515891548858</v>
      </c>
      <c r="E73" s="9">
        <f t="shared" si="5"/>
        <v>0.46293444980714904</v>
      </c>
      <c r="F73" s="9">
        <f t="shared" si="5"/>
        <v>0.41023636573470323</v>
      </c>
      <c r="G73" s="9">
        <f t="shared" si="5"/>
        <v>0.37896495931519569</v>
      </c>
      <c r="H73" s="9">
        <f t="shared" si="5"/>
        <v>0.22085790548163678</v>
      </c>
    </row>
    <row r="74" spans="1:9" outlineLevel="1" x14ac:dyDescent="0.25"/>
    <row r="75" spans="1:9" outlineLevel="1" x14ac:dyDescent="0.25">
      <c r="A75" s="7" t="s">
        <v>35</v>
      </c>
      <c r="B75" s="34">
        <f>(B66-$C$64/12)/(0.5*B69^2)</f>
        <v>2.4532200755781091</v>
      </c>
      <c r="C75" s="34">
        <f t="shared" ref="C75:H75" si="6">(C66-$C$64/12)/(0.5*C69^2)</f>
        <v>4.3093252386196754</v>
      </c>
      <c r="D75" s="34">
        <f t="shared" si="6"/>
        <v>2.7658564676152135</v>
      </c>
      <c r="E75" s="34">
        <f t="shared" si="6"/>
        <v>3.7796639933246801</v>
      </c>
      <c r="F75" s="34">
        <f t="shared" si="6"/>
        <v>2.9187130984658891</v>
      </c>
      <c r="G75" s="34">
        <f t="shared" si="6"/>
        <v>2.3153373427543449</v>
      </c>
      <c r="H75" s="34">
        <f t="shared" si="6"/>
        <v>1.7298482491753651</v>
      </c>
    </row>
    <row r="76" spans="1:9" outlineLevel="1" x14ac:dyDescent="0.25">
      <c r="A76" s="7" t="s">
        <v>34</v>
      </c>
      <c r="B76" s="36">
        <f>(B66-$C$64)/(0.5*B69^2)</f>
        <v>-13.090810398076364</v>
      </c>
    </row>
    <row r="77" spans="1:9" outlineLevel="1" x14ac:dyDescent="0.25">
      <c r="A77" s="7"/>
    </row>
    <row r="78" spans="1:9" outlineLevel="1" x14ac:dyDescent="0.25">
      <c r="A78" s="9" t="s">
        <v>66</v>
      </c>
    </row>
    <row r="79" spans="1:9" ht="13.8" outlineLevel="1" thickBot="1" x14ac:dyDescent="0.3">
      <c r="A79" s="7"/>
      <c r="B79" s="10" t="s">
        <v>23</v>
      </c>
      <c r="C79" s="10" t="s">
        <v>24</v>
      </c>
      <c r="D79" s="10" t="s">
        <v>25</v>
      </c>
      <c r="E79" s="10" t="s">
        <v>26</v>
      </c>
      <c r="F79" s="10" t="s">
        <v>27</v>
      </c>
      <c r="G79" s="10" t="s">
        <v>28</v>
      </c>
      <c r="H79" s="10" t="s">
        <v>29</v>
      </c>
    </row>
    <row r="80" spans="1:9" outlineLevel="1" x14ac:dyDescent="0.25">
      <c r="A80" s="7" t="s">
        <v>23</v>
      </c>
      <c r="B80" s="11">
        <v>1</v>
      </c>
      <c r="C80" s="11"/>
      <c r="D80" s="11"/>
      <c r="E80" s="11"/>
      <c r="F80" s="11"/>
      <c r="G80" s="11"/>
      <c r="H80" s="11"/>
      <c r="I80" s="13"/>
    </row>
    <row r="81" spans="1:9" outlineLevel="1" x14ac:dyDescent="0.25">
      <c r="A81" s="7" t="s">
        <v>24</v>
      </c>
      <c r="B81" s="11">
        <v>0.21285325451298731</v>
      </c>
      <c r="C81" s="11">
        <v>1</v>
      </c>
      <c r="D81" s="11"/>
      <c r="E81" s="11"/>
      <c r="F81" s="11"/>
      <c r="G81" s="11"/>
      <c r="H81" s="11"/>
    </row>
    <row r="82" spans="1:9" outlineLevel="1" x14ac:dyDescent="0.25">
      <c r="A82" s="7" t="s">
        <v>25</v>
      </c>
      <c r="B82" s="11">
        <v>0.16073957399636296</v>
      </c>
      <c r="C82" s="11">
        <v>0.35412535259060363</v>
      </c>
      <c r="D82" s="11">
        <v>1</v>
      </c>
      <c r="E82" s="11"/>
      <c r="F82" s="11"/>
      <c r="G82" s="11"/>
      <c r="H82" s="11"/>
    </row>
    <row r="83" spans="1:9" outlineLevel="1" x14ac:dyDescent="0.25">
      <c r="A83" s="7" t="s">
        <v>26</v>
      </c>
      <c r="B83" s="11">
        <v>0.44427602175597158</v>
      </c>
      <c r="C83" s="11">
        <v>0.17522535822479537</v>
      </c>
      <c r="D83" s="11">
        <v>0.23539483891663063</v>
      </c>
      <c r="E83" s="11">
        <v>1</v>
      </c>
      <c r="F83" s="11"/>
      <c r="G83" s="11"/>
      <c r="H83" s="11"/>
    </row>
    <row r="84" spans="1:9" outlineLevel="1" x14ac:dyDescent="0.25">
      <c r="A84" s="7" t="s">
        <v>27</v>
      </c>
      <c r="B84" s="11">
        <v>0.2838761343401961</v>
      </c>
      <c r="C84" s="11">
        <v>0.18962873018536858</v>
      </c>
      <c r="D84" s="11">
        <v>-9.2066567422639349E-3</v>
      </c>
      <c r="E84" s="11">
        <v>0.23122105944928023</v>
      </c>
      <c r="F84" s="11">
        <v>1</v>
      </c>
      <c r="G84" s="11"/>
      <c r="H84" s="11"/>
    </row>
    <row r="85" spans="1:9" outlineLevel="1" x14ac:dyDescent="0.25">
      <c r="A85" s="7" t="s">
        <v>28</v>
      </c>
      <c r="B85" s="11">
        <v>0.13888071160361101</v>
      </c>
      <c r="C85" s="11">
        <v>0.25414811528614684</v>
      </c>
      <c r="D85" s="11">
        <v>9.2904380117317747E-2</v>
      </c>
      <c r="E85" s="11">
        <v>0.21838470322086978</v>
      </c>
      <c r="F85" s="11">
        <v>0.2447380613363957</v>
      </c>
      <c r="G85" s="11">
        <v>1</v>
      </c>
      <c r="H85" s="11"/>
    </row>
    <row r="86" spans="1:9" ht="13.8" outlineLevel="1" thickBot="1" x14ac:dyDescent="0.3">
      <c r="A86" s="7" t="s">
        <v>29</v>
      </c>
      <c r="B86" s="12">
        <v>0.12480063981802611</v>
      </c>
      <c r="C86" s="12">
        <v>0.36052274634463211</v>
      </c>
      <c r="D86" s="12">
        <v>0.33677732089636825</v>
      </c>
      <c r="E86" s="12">
        <v>4.1169050636064151E-2</v>
      </c>
      <c r="F86" s="12">
        <v>0.28722612408246229</v>
      </c>
      <c r="G86" s="12">
        <v>7.6292215467817434E-2</v>
      </c>
      <c r="H86" s="12">
        <v>1</v>
      </c>
    </row>
    <row r="87" spans="1:9" ht="13.8" outlineLevel="1" thickBot="1" x14ac:dyDescent="0.3">
      <c r="B87" s="12"/>
    </row>
    <row r="88" spans="1:9" ht="13.8" outlineLevel="1" thickBot="1" x14ac:dyDescent="0.3">
      <c r="A88" t="s">
        <v>3</v>
      </c>
    </row>
    <row r="89" spans="1:9" ht="13.8" outlineLevel="1" thickBot="1" x14ac:dyDescent="0.3">
      <c r="A89" s="13"/>
      <c r="B89" s="42" t="s">
        <v>23</v>
      </c>
      <c r="C89" s="42" t="s">
        <v>24</v>
      </c>
      <c r="D89" s="42" t="s">
        <v>25</v>
      </c>
      <c r="E89" s="42" t="s">
        <v>26</v>
      </c>
      <c r="F89" s="42" t="s">
        <v>27</v>
      </c>
      <c r="G89" s="42" t="s">
        <v>28</v>
      </c>
      <c r="H89" s="42" t="s">
        <v>29</v>
      </c>
    </row>
    <row r="90" spans="1:9" outlineLevel="1" x14ac:dyDescent="0.25">
      <c r="A90" s="11" t="s">
        <v>23</v>
      </c>
      <c r="B90" s="43">
        <f>VARP(Acciones!$B$2:$B$62)</f>
        <v>6.9606606532879407E-3</v>
      </c>
      <c r="C90" s="44">
        <v>1.7156422477885098E-3</v>
      </c>
      <c r="D90" s="44">
        <v>1.4498051666438536E-3</v>
      </c>
      <c r="E90" s="44">
        <v>2.5995279574215569E-3</v>
      </c>
      <c r="F90" s="44">
        <v>1.9061055360612487E-3</v>
      </c>
      <c r="G90" s="44">
        <v>1.0859304797251289E-3</v>
      </c>
      <c r="H90" s="45">
        <v>7.611969961410271E-4</v>
      </c>
      <c r="I90" s="13"/>
    </row>
    <row r="91" spans="1:9" outlineLevel="1" x14ac:dyDescent="0.25">
      <c r="A91" s="11" t="s">
        <v>24</v>
      </c>
      <c r="B91" s="46">
        <v>1.7156422477885098E-3</v>
      </c>
      <c r="C91" s="47">
        <f>VARP(Acciones!$C$2:$C$62)</f>
        <v>9.3334544672603516E-3</v>
      </c>
      <c r="D91" s="47">
        <v>3.6986209548059827E-3</v>
      </c>
      <c r="E91" s="47">
        <v>1.1872291479187733E-3</v>
      </c>
      <c r="F91" s="47">
        <v>1.4744096775115741E-3</v>
      </c>
      <c r="G91" s="47">
        <v>2.3011395625181482E-3</v>
      </c>
      <c r="H91" s="48">
        <v>2.5462960742076617E-3</v>
      </c>
    </row>
    <row r="92" spans="1:9" outlineLevel="1" x14ac:dyDescent="0.25">
      <c r="A92" s="11" t="s">
        <v>25</v>
      </c>
      <c r="B92" s="46">
        <v>1.4498051666438536E-3</v>
      </c>
      <c r="C92" s="47">
        <v>3.6986209548059827E-3</v>
      </c>
      <c r="D92" s="47">
        <f>VARP(Acciones!$D$2:$D$62)</f>
        <v>1.1687542380960352E-2</v>
      </c>
      <c r="E92" s="47">
        <v>1.7847398608727726E-3</v>
      </c>
      <c r="F92" s="47">
        <v>-8.0104401521264551E-5</v>
      </c>
      <c r="G92" s="47">
        <v>9.4130994801420401E-4</v>
      </c>
      <c r="H92" s="48">
        <v>2.6617021799025553E-3</v>
      </c>
    </row>
    <row r="93" spans="1:9" outlineLevel="1" x14ac:dyDescent="0.25">
      <c r="A93" s="11" t="s">
        <v>26</v>
      </c>
      <c r="B93" s="46">
        <v>2.5995279574215569E-3</v>
      </c>
      <c r="C93" s="47">
        <v>1.1872291479187733E-3</v>
      </c>
      <c r="D93" s="47">
        <v>1.7847398608727726E-3</v>
      </c>
      <c r="E93" s="47">
        <f>VARP(Acciones!$E$2:$E$62)</f>
        <v>4.9185011230033909E-3</v>
      </c>
      <c r="F93" s="47">
        <v>1.305078405147589E-3</v>
      </c>
      <c r="G93" s="47">
        <v>1.4354017173297882E-3</v>
      </c>
      <c r="H93" s="48">
        <v>2.1107765605497109E-4</v>
      </c>
    </row>
    <row r="94" spans="1:9" outlineLevel="1" x14ac:dyDescent="0.25">
      <c r="A94" s="11" t="s">
        <v>27</v>
      </c>
      <c r="B94" s="46">
        <v>1.9061055360612487E-3</v>
      </c>
      <c r="C94" s="47">
        <v>1.4744096775115741E-3</v>
      </c>
      <c r="D94" s="47">
        <v>-8.0104401521264551E-5</v>
      </c>
      <c r="E94" s="47">
        <v>1.305078405147589E-3</v>
      </c>
      <c r="F94" s="47">
        <f>VARP(Acciones!$F$2:$F$62)</f>
        <v>6.4771754130672782E-3</v>
      </c>
      <c r="G94" s="47">
        <v>1.84598940459926E-3</v>
      </c>
      <c r="H94" s="48">
        <v>1.6899419637593162E-3</v>
      </c>
    </row>
    <row r="95" spans="1:9" outlineLevel="1" x14ac:dyDescent="0.25">
      <c r="A95" s="11" t="s">
        <v>28</v>
      </c>
      <c r="B95" s="46">
        <v>1.0859304797251289E-3</v>
      </c>
      <c r="C95" s="47">
        <v>2.3011395625181482E-3</v>
      </c>
      <c r="D95" s="47">
        <v>9.4130994801420401E-4</v>
      </c>
      <c r="E95" s="47">
        <v>1.4354017173297882E-3</v>
      </c>
      <c r="F95" s="47">
        <v>1.84598940459926E-3</v>
      </c>
      <c r="G95" s="47">
        <f>VARP(Acciones!$G$2:$G$62)</f>
        <v>8.7835427284019864E-3</v>
      </c>
      <c r="H95" s="48">
        <v>5.2272119380708353E-4</v>
      </c>
    </row>
    <row r="96" spans="1:9" ht="13.8" outlineLevel="1" thickBot="1" x14ac:dyDescent="0.3">
      <c r="A96" s="12" t="s">
        <v>29</v>
      </c>
      <c r="B96" s="49">
        <v>7.611969961410271E-4</v>
      </c>
      <c r="C96" s="50">
        <v>2.5462960742076617E-3</v>
      </c>
      <c r="D96" s="50">
        <v>2.6617021799025553E-3</v>
      </c>
      <c r="E96" s="50">
        <v>2.1107765605497109E-4</v>
      </c>
      <c r="F96" s="50">
        <v>1.6899419637593162E-3</v>
      </c>
      <c r="G96" s="50">
        <v>5.2272119380708353E-4</v>
      </c>
      <c r="H96" s="51">
        <f>VARP(Acciones!$H$2:$H$62)</f>
        <v>5.3445364872231676E-3</v>
      </c>
    </row>
    <row r="97" spans="2:2" ht="13.8" outlineLevel="1" thickBot="1" x14ac:dyDescent="0.3">
      <c r="B97" s="12"/>
    </row>
  </sheetData>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3"/>
  <sheetViews>
    <sheetView zoomScale="150" workbookViewId="0">
      <selection sqref="A1:G3"/>
    </sheetView>
  </sheetViews>
  <sheetFormatPr defaultColWidth="11.5546875" defaultRowHeight="13.2" outlineLevelRow="1" x14ac:dyDescent="0.25"/>
  <cols>
    <col min="1" max="1" width="15.88671875" customWidth="1"/>
  </cols>
  <sheetData>
    <row r="1" spans="1:7" x14ac:dyDescent="0.25">
      <c r="A1" s="41" t="s">
        <v>31</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5" spans="1:7" outlineLevel="1" x14ac:dyDescent="0.25">
      <c r="A5" t="s">
        <v>25</v>
      </c>
      <c r="B5" t="s">
        <v>46</v>
      </c>
    </row>
    <row r="6" spans="1:7" outlineLevel="1" x14ac:dyDescent="0.25">
      <c r="A6" t="s">
        <v>27</v>
      </c>
      <c r="B6" t="s">
        <v>47</v>
      </c>
    </row>
    <row r="7" spans="1:7" outlineLevel="1" x14ac:dyDescent="0.25"/>
    <row r="8" spans="1:7" outlineLevel="1" x14ac:dyDescent="0.25"/>
    <row r="9" spans="1:7" outlineLevel="1" x14ac:dyDescent="0.25"/>
    <row r="10" spans="1:7" outlineLevel="1" x14ac:dyDescent="0.25"/>
    <row r="11" spans="1:7" outlineLevel="1" x14ac:dyDescent="0.25"/>
    <row r="12" spans="1:7" outlineLevel="1" x14ac:dyDescent="0.25"/>
    <row r="13" spans="1:7" outlineLevel="1" x14ac:dyDescent="0.25">
      <c r="A13" t="s">
        <v>42</v>
      </c>
      <c r="B13">
        <f>Acciones!D70</f>
        <v>0.37760828519474549</v>
      </c>
    </row>
    <row r="14" spans="1:7" outlineLevel="1" x14ac:dyDescent="0.25">
      <c r="A14" t="s">
        <v>43</v>
      </c>
      <c r="B14">
        <f>Acciones!F70</f>
        <v>0.2811077018500574</v>
      </c>
    </row>
    <row r="15" spans="1:7" outlineLevel="1" x14ac:dyDescent="0.25">
      <c r="A15" t="s">
        <v>44</v>
      </c>
      <c r="B15" t="e">
        <f>Acciones!#REF!</f>
        <v>#REF!</v>
      </c>
    </row>
    <row r="16" spans="1:7" outlineLevel="1" x14ac:dyDescent="0.25">
      <c r="A16" t="s">
        <v>48</v>
      </c>
      <c r="B16" t="e">
        <f>B13*B14*B15</f>
        <v>#REF!</v>
      </c>
      <c r="C16" s="23"/>
    </row>
    <row r="17" spans="1:2" outlineLevel="1" x14ac:dyDescent="0.25"/>
    <row r="18" spans="1:2" outlineLevel="1" x14ac:dyDescent="0.25">
      <c r="A18" t="s">
        <v>45</v>
      </c>
      <c r="B18" t="e">
        <f>(B13^2-B16)/(B13^2+B14^2-2*B16)</f>
        <v>#REF!</v>
      </c>
    </row>
    <row r="19" spans="1:2" outlineLevel="1" x14ac:dyDescent="0.25">
      <c r="A19" t="s">
        <v>49</v>
      </c>
      <c r="B19" t="e">
        <f>1-B18</f>
        <v>#REF!</v>
      </c>
    </row>
    <row r="20" spans="1:2" outlineLevel="1" x14ac:dyDescent="0.25"/>
    <row r="21" spans="1:2" outlineLevel="1" x14ac:dyDescent="0.25"/>
    <row r="22" spans="1:2" outlineLevel="1" x14ac:dyDescent="0.25"/>
    <row r="23" spans="1:2" outlineLevel="1" x14ac:dyDescent="0.25"/>
    <row r="24" spans="1:2" outlineLevel="1" x14ac:dyDescent="0.25"/>
    <row r="25" spans="1:2" outlineLevel="1" x14ac:dyDescent="0.25"/>
    <row r="26" spans="1:2" outlineLevel="1" x14ac:dyDescent="0.25"/>
    <row r="27" spans="1:2" outlineLevel="1" x14ac:dyDescent="0.25">
      <c r="A27" t="s">
        <v>50</v>
      </c>
      <c r="B27" t="e">
        <f>B19^2*B13^2+B18^2*B14^2+2*B19*B18*B16</f>
        <v>#REF!</v>
      </c>
    </row>
    <row r="28" spans="1:2" outlineLevel="1" x14ac:dyDescent="0.25">
      <c r="A28" t="s">
        <v>51</v>
      </c>
      <c r="B28" t="e">
        <f>B27^0.5</f>
        <v>#REF!</v>
      </c>
    </row>
    <row r="29" spans="1:2" outlineLevel="1" x14ac:dyDescent="0.25"/>
    <row r="30" spans="1:2" outlineLevel="1" x14ac:dyDescent="0.25">
      <c r="A30" t="s">
        <v>53</v>
      </c>
      <c r="B30">
        <f>Acciones!D67</f>
        <v>0.25718899457792721</v>
      </c>
    </row>
    <row r="31" spans="1:2" outlineLevel="1" x14ac:dyDescent="0.25">
      <c r="A31" t="s">
        <v>54</v>
      </c>
      <c r="B31">
        <f>Acciones!F67</f>
        <v>0.17532060198700206</v>
      </c>
    </row>
    <row r="32" spans="1:2" outlineLevel="1" x14ac:dyDescent="0.25"/>
    <row r="33" spans="1:3" outlineLevel="1" x14ac:dyDescent="0.25">
      <c r="A33" t="s">
        <v>52</v>
      </c>
      <c r="C33" t="e">
        <f>B30*B19+B31*B18</f>
        <v>#REF!</v>
      </c>
    </row>
  </sheetData>
  <mergeCells count="1">
    <mergeCell ref="A1:G3"/>
  </mergeCells>
  <phoneticPr fontId="5"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1025" r:id="rId3">
          <objectPr defaultSize="0" autoPict="0" r:id="rId4">
            <anchor moveWithCells="1" sizeWithCells="1">
              <from>
                <xdr:col>1</xdr:col>
                <xdr:colOff>205740</xdr:colOff>
                <xdr:row>5</xdr:row>
                <xdr:rowOff>7620</xdr:rowOff>
              </from>
              <to>
                <xdr:col>4</xdr:col>
                <xdr:colOff>198120</xdr:colOff>
                <xdr:row>10</xdr:row>
                <xdr:rowOff>68580</xdr:rowOff>
              </to>
            </anchor>
          </objectPr>
        </oleObject>
      </mc:Choice>
      <mc:Fallback>
        <oleObject progId="Equation.DSMT4" shapeId="1025" r:id="rId3"/>
      </mc:Fallback>
    </mc:AlternateContent>
    <mc:AlternateContent xmlns:mc="http://schemas.openxmlformats.org/markup-compatibility/2006">
      <mc:Choice Requires="x14">
        <oleObject progId="Equation.DSMT4" shapeId="1026" r:id="rId5">
          <objectPr defaultSize="0" autoPict="0" r:id="rId6">
            <anchor moveWithCells="1" sizeWithCells="1">
              <from>
                <xdr:col>1</xdr:col>
                <xdr:colOff>167640</xdr:colOff>
                <xdr:row>21</xdr:row>
                <xdr:rowOff>129540</xdr:rowOff>
              </from>
              <to>
                <xdr:col>6</xdr:col>
                <xdr:colOff>106680</xdr:colOff>
                <xdr:row>25</xdr:row>
                <xdr:rowOff>7620</xdr:rowOff>
              </to>
            </anchor>
          </objectPr>
        </oleObject>
      </mc:Choice>
      <mc:Fallback>
        <oleObject progId="Equation.DSMT4" shapeId="1026"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8"/>
  <sheetViews>
    <sheetView topLeftCell="A5" workbookViewId="0">
      <selection activeCell="B26" sqref="B26"/>
    </sheetView>
  </sheetViews>
  <sheetFormatPr defaultColWidth="11.5546875" defaultRowHeight="13.2" outlineLevelRow="1" x14ac:dyDescent="0.25"/>
  <sheetData>
    <row r="1" spans="1:7" x14ac:dyDescent="0.25">
      <c r="A1" s="41" t="s">
        <v>32</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5" spans="1:7" outlineLevel="1" x14ac:dyDescent="0.25"/>
    <row r="6" spans="1:7" outlineLevel="1" x14ac:dyDescent="0.25"/>
    <row r="7" spans="1:7" outlineLevel="1" x14ac:dyDescent="0.25"/>
    <row r="8" spans="1:7" outlineLevel="1" x14ac:dyDescent="0.25"/>
    <row r="9" spans="1:7" outlineLevel="1" x14ac:dyDescent="0.25"/>
    <row r="10" spans="1:7" outlineLevel="1" x14ac:dyDescent="0.25"/>
    <row r="11" spans="1:7" outlineLevel="1" x14ac:dyDescent="0.25"/>
    <row r="12" spans="1:7" outlineLevel="1" x14ac:dyDescent="0.25"/>
    <row r="13" spans="1:7" outlineLevel="1" x14ac:dyDescent="0.25"/>
    <row r="14" spans="1:7" outlineLevel="1" x14ac:dyDescent="0.25">
      <c r="A14" t="s">
        <v>55</v>
      </c>
      <c r="B14">
        <f>'Portafolio con minima varianza'!B30</f>
        <v>0.25718899457792721</v>
      </c>
    </row>
    <row r="15" spans="1:7" outlineLevel="1" x14ac:dyDescent="0.25">
      <c r="A15" t="s">
        <v>56</v>
      </c>
      <c r="B15">
        <f>'Portafolio con minima varianza'!B31</f>
        <v>0.17532060198700206</v>
      </c>
    </row>
    <row r="16" spans="1:7" outlineLevel="1" x14ac:dyDescent="0.25">
      <c r="A16" t="s">
        <v>57</v>
      </c>
      <c r="B16">
        <f>Acciones!C64</f>
        <v>0.06</v>
      </c>
    </row>
    <row r="17" spans="1:3" outlineLevel="1" x14ac:dyDescent="0.25">
      <c r="A17" t="s">
        <v>58</v>
      </c>
      <c r="B17">
        <f>'Portafolio con minima varianza'!B13</f>
        <v>0.37760828519474549</v>
      </c>
    </row>
    <row r="18" spans="1:3" outlineLevel="1" x14ac:dyDescent="0.25">
      <c r="A18" t="s">
        <v>59</v>
      </c>
      <c r="B18">
        <f>'Portafolio con minima varianza'!B14</f>
        <v>0.2811077018500574</v>
      </c>
    </row>
    <row r="19" spans="1:3" outlineLevel="1" x14ac:dyDescent="0.25">
      <c r="A19" t="s">
        <v>60</v>
      </c>
      <c r="B19" t="e">
        <f>'Portafolio con minima varianza'!B16</f>
        <v>#REF!</v>
      </c>
    </row>
    <row r="20" spans="1:3" outlineLevel="1" x14ac:dyDescent="0.25"/>
    <row r="21" spans="1:3" outlineLevel="1" x14ac:dyDescent="0.25">
      <c r="A21" t="s">
        <v>45</v>
      </c>
      <c r="B21" t="e">
        <f>((B15-B16)*B17^2-(B14-B16)*B19)/((B15-B16)*B17^2+(B14-B16)*B18^2-(B15-B16+B14-B16)*B19)</f>
        <v>#REF!</v>
      </c>
    </row>
    <row r="22" spans="1:3" outlineLevel="1" x14ac:dyDescent="0.25">
      <c r="A22" t="s">
        <v>49</v>
      </c>
      <c r="B22" t="e">
        <f>1-B21</f>
        <v>#REF!</v>
      </c>
    </row>
    <row r="23" spans="1:3" outlineLevel="1" x14ac:dyDescent="0.25"/>
    <row r="24" spans="1:3" outlineLevel="1" x14ac:dyDescent="0.25"/>
    <row r="25" spans="1:3" outlineLevel="1" x14ac:dyDescent="0.25"/>
    <row r="26" spans="1:3" outlineLevel="1" x14ac:dyDescent="0.25"/>
    <row r="27" spans="1:3" outlineLevel="1" x14ac:dyDescent="0.25"/>
    <row r="28" spans="1:3" outlineLevel="1" x14ac:dyDescent="0.25"/>
    <row r="29" spans="1:3" outlineLevel="1" x14ac:dyDescent="0.25"/>
    <row r="30" spans="1:3" outlineLevel="1" x14ac:dyDescent="0.25"/>
    <row r="31" spans="1:3" outlineLevel="1" x14ac:dyDescent="0.25">
      <c r="A31" t="s">
        <v>50</v>
      </c>
      <c r="C31" t="e">
        <f>B22^2*B17^2+B21^2*B18^2+2*B22*B21*B19</f>
        <v>#REF!</v>
      </c>
    </row>
    <row r="32" spans="1:3" outlineLevel="1" x14ac:dyDescent="0.25">
      <c r="A32" t="s">
        <v>51</v>
      </c>
      <c r="C32" t="e">
        <f>C31^0.5</f>
        <v>#REF!</v>
      </c>
    </row>
    <row r="33" spans="1:3" outlineLevel="1" x14ac:dyDescent="0.25"/>
    <row r="34" spans="1:3" outlineLevel="1" x14ac:dyDescent="0.25">
      <c r="A34" t="s">
        <v>20</v>
      </c>
      <c r="C34" t="e">
        <f>B22*B14+B21*B15</f>
        <v>#REF!</v>
      </c>
    </row>
    <row r="35" spans="1:3" outlineLevel="1" x14ac:dyDescent="0.25"/>
    <row r="36" spans="1:3" outlineLevel="1" x14ac:dyDescent="0.25"/>
    <row r="37" spans="1:3" outlineLevel="1" x14ac:dyDescent="0.25"/>
    <row r="38" spans="1:3" outlineLevel="1" x14ac:dyDescent="0.25"/>
    <row r="39" spans="1:3" outlineLevel="1" x14ac:dyDescent="0.25"/>
    <row r="40" spans="1:3" outlineLevel="1" x14ac:dyDescent="0.25"/>
    <row r="41" spans="1:3" outlineLevel="1" x14ac:dyDescent="0.25"/>
    <row r="42" spans="1:3" outlineLevel="1" x14ac:dyDescent="0.25"/>
    <row r="43" spans="1:3" outlineLevel="1" x14ac:dyDescent="0.25"/>
    <row r="44" spans="1:3" outlineLevel="1" x14ac:dyDescent="0.25">
      <c r="A44" t="s">
        <v>18</v>
      </c>
      <c r="B44" s="20" t="e">
        <f>(C34-B16)/C32</f>
        <v>#REF!</v>
      </c>
    </row>
    <row r="45" spans="1:3" outlineLevel="1" x14ac:dyDescent="0.25"/>
    <row r="46" spans="1:3" outlineLevel="1" x14ac:dyDescent="0.25">
      <c r="A46" t="s">
        <v>21</v>
      </c>
      <c r="C46">
        <f>Acciones!D73</f>
        <v>0.52220515891548858</v>
      </c>
    </row>
    <row r="47" spans="1:3" outlineLevel="1" x14ac:dyDescent="0.25">
      <c r="A47" t="s">
        <v>22</v>
      </c>
      <c r="C47">
        <f>Acciones!F73</f>
        <v>0.41023636573470323</v>
      </c>
    </row>
    <row r="48" spans="1:3" outlineLevel="1" x14ac:dyDescent="0.25"/>
  </sheetData>
  <mergeCells count="1">
    <mergeCell ref="A1:G3"/>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2049" r:id="rId3">
          <objectPr defaultSize="0" autoPict="0" r:id="rId4">
            <anchor moveWithCells="1" sizeWithCells="1">
              <from>
                <xdr:col>1</xdr:col>
                <xdr:colOff>121920</xdr:colOff>
                <xdr:row>5</xdr:row>
                <xdr:rowOff>160020</xdr:rowOff>
              </from>
              <to>
                <xdr:col>7</xdr:col>
                <xdr:colOff>563880</xdr:colOff>
                <xdr:row>11</xdr:row>
                <xdr:rowOff>99060</xdr:rowOff>
              </to>
            </anchor>
          </objectPr>
        </oleObject>
      </mc:Choice>
      <mc:Fallback>
        <oleObject progId="Equation.DSMT4" shapeId="2049" r:id="rId3"/>
      </mc:Fallback>
    </mc:AlternateContent>
    <mc:AlternateContent xmlns:mc="http://schemas.openxmlformats.org/markup-compatibility/2006">
      <mc:Choice Requires="x14">
        <oleObject progId="Equation.DSMT4" shapeId="2050" r:id="rId5">
          <objectPr defaultSize="0" autoPict="0" r:id="rId6">
            <anchor moveWithCells="1" sizeWithCells="1">
              <from>
                <xdr:col>1</xdr:col>
                <xdr:colOff>533400</xdr:colOff>
                <xdr:row>24</xdr:row>
                <xdr:rowOff>129540</xdr:rowOff>
              </from>
              <to>
                <xdr:col>6</xdr:col>
                <xdr:colOff>472440</xdr:colOff>
                <xdr:row>28</xdr:row>
                <xdr:rowOff>7620</xdr:rowOff>
              </to>
            </anchor>
          </objectPr>
        </oleObject>
      </mc:Choice>
      <mc:Fallback>
        <oleObject progId="Equation.DSMT4" shapeId="2050" r:id="rId5"/>
      </mc:Fallback>
    </mc:AlternateContent>
    <mc:AlternateContent xmlns:mc="http://schemas.openxmlformats.org/markup-compatibility/2006">
      <mc:Choice Requires="x14">
        <oleObject progId="Equation.DSMT4" shapeId="2051" r:id="rId7">
          <objectPr defaultSize="0" autoPict="0" r:id="rId8">
            <anchor moveWithCells="1" sizeWithCells="1">
              <from>
                <xdr:col>2</xdr:col>
                <xdr:colOff>403860</xdr:colOff>
                <xdr:row>35</xdr:row>
                <xdr:rowOff>91440</xdr:rowOff>
              </from>
              <to>
                <xdr:col>4</xdr:col>
                <xdr:colOff>701040</xdr:colOff>
                <xdr:row>41</xdr:row>
                <xdr:rowOff>68580</xdr:rowOff>
              </to>
            </anchor>
          </objectPr>
        </oleObject>
      </mc:Choice>
      <mc:Fallback>
        <oleObject progId="Equation.DSMT4" shapeId="2051"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election activeCell="B26" sqref="B26"/>
    </sheetView>
  </sheetViews>
  <sheetFormatPr defaultColWidth="11.5546875" defaultRowHeight="13.2" outlineLevelRow="1" x14ac:dyDescent="0.25"/>
  <sheetData>
    <row r="1" spans="1:7" x14ac:dyDescent="0.25">
      <c r="A1" s="41" t="s">
        <v>40</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5" spans="1:7" outlineLevel="1" x14ac:dyDescent="0.25"/>
    <row r="6" spans="1:7" outlineLevel="1" x14ac:dyDescent="0.25"/>
    <row r="7" spans="1:7" outlineLevel="1" x14ac:dyDescent="0.25"/>
    <row r="8" spans="1:7" outlineLevel="1" x14ac:dyDescent="0.25"/>
    <row r="9" spans="1:7" outlineLevel="1" x14ac:dyDescent="0.25"/>
    <row r="10" spans="1:7" outlineLevel="1" x14ac:dyDescent="0.25"/>
    <row r="11" spans="1:7" outlineLevel="1" x14ac:dyDescent="0.25"/>
    <row r="12" spans="1:7" outlineLevel="1" x14ac:dyDescent="0.25"/>
    <row r="13" spans="1:7" outlineLevel="1" x14ac:dyDescent="0.25">
      <c r="A13" t="s">
        <v>61</v>
      </c>
      <c r="B13">
        <v>1</v>
      </c>
    </row>
    <row r="14" spans="1:7" outlineLevel="1" x14ac:dyDescent="0.25">
      <c r="A14" t="s">
        <v>55</v>
      </c>
      <c r="B14">
        <f>'Portafolio con minima varianza'!B30</f>
        <v>0.25718899457792721</v>
      </c>
    </row>
    <row r="15" spans="1:7" outlineLevel="1" x14ac:dyDescent="0.25">
      <c r="A15" t="s">
        <v>56</v>
      </c>
      <c r="B15">
        <f>'Portafolio con minima varianza'!B31</f>
        <v>0.17532060198700206</v>
      </c>
    </row>
    <row r="16" spans="1:7" outlineLevel="1" x14ac:dyDescent="0.25">
      <c r="A16" t="s">
        <v>57</v>
      </c>
      <c r="B16">
        <f>Acciones!C64</f>
        <v>0.06</v>
      </c>
    </row>
    <row r="17" spans="1:3" outlineLevel="1" x14ac:dyDescent="0.25">
      <c r="A17" t="s">
        <v>58</v>
      </c>
      <c r="B17">
        <f>'Portafolio con minima varianza'!B13</f>
        <v>0.37760828519474549</v>
      </c>
    </row>
    <row r="18" spans="1:3" outlineLevel="1" x14ac:dyDescent="0.25">
      <c r="A18" t="s">
        <v>59</v>
      </c>
      <c r="B18">
        <f>'Portafolio con minima varianza'!B14</f>
        <v>0.2811077018500574</v>
      </c>
    </row>
    <row r="19" spans="1:3" outlineLevel="1" x14ac:dyDescent="0.25">
      <c r="A19" t="s">
        <v>60</v>
      </c>
      <c r="B19" t="e">
        <f>'Portafolio con minima varianza'!B16</f>
        <v>#REF!</v>
      </c>
    </row>
    <row r="20" spans="1:3" outlineLevel="1" x14ac:dyDescent="0.25"/>
    <row r="21" spans="1:3" outlineLevel="1" x14ac:dyDescent="0.25">
      <c r="A21" t="s">
        <v>45</v>
      </c>
      <c r="B21" t="e">
        <f>(B15-B14+B13*(B17^2-B19))/(B13*(B18^2+B17^2-2*B19))</f>
        <v>#REF!</v>
      </c>
    </row>
    <row r="22" spans="1:3" outlineLevel="1" x14ac:dyDescent="0.25">
      <c r="A22" t="s">
        <v>49</v>
      </c>
      <c r="B22" t="e">
        <f>1-B21</f>
        <v>#REF!</v>
      </c>
    </row>
    <row r="23" spans="1:3" outlineLevel="1" x14ac:dyDescent="0.25"/>
    <row r="24" spans="1:3" outlineLevel="1" x14ac:dyDescent="0.25">
      <c r="A24" t="s">
        <v>19</v>
      </c>
      <c r="C24" t="e">
        <f>B22*B14+B21*B15</f>
        <v>#REF!</v>
      </c>
    </row>
  </sheetData>
  <mergeCells count="1">
    <mergeCell ref="A1:G3"/>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3073" r:id="rId3">
          <objectPr defaultSize="0" autoPict="0" r:id="rId4">
            <anchor moveWithCells="1" sizeWithCells="1">
              <from>
                <xdr:col>1</xdr:col>
                <xdr:colOff>38100</xdr:colOff>
                <xdr:row>4</xdr:row>
                <xdr:rowOff>99060</xdr:rowOff>
              </from>
              <to>
                <xdr:col>5</xdr:col>
                <xdr:colOff>7620</xdr:colOff>
                <xdr:row>10</xdr:row>
                <xdr:rowOff>68580</xdr:rowOff>
              </to>
            </anchor>
          </objectPr>
        </oleObject>
      </mc:Choice>
      <mc:Fallback>
        <oleObject progId="Equation.DSMT4" shapeId="3073"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4"/>
  <sheetViews>
    <sheetView workbookViewId="0">
      <selection activeCell="B26" sqref="B26"/>
    </sheetView>
  </sheetViews>
  <sheetFormatPr defaultColWidth="11.5546875" defaultRowHeight="13.2" outlineLevelRow="1" x14ac:dyDescent="0.25"/>
  <sheetData>
    <row r="1" spans="1:7" x14ac:dyDescent="0.25">
      <c r="A1" s="41" t="s">
        <v>41</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4" spans="1:7" x14ac:dyDescent="0.25">
      <c r="A4" s="41"/>
      <c r="B4" s="41"/>
      <c r="C4" s="41"/>
      <c r="D4" s="41"/>
      <c r="E4" s="41"/>
      <c r="F4" s="41"/>
      <c r="G4" s="41"/>
    </row>
    <row r="5" spans="1:7" x14ac:dyDescent="0.25">
      <c r="A5" s="41"/>
      <c r="B5" s="41"/>
      <c r="C5" s="41"/>
      <c r="D5" s="41"/>
      <c r="E5" s="41"/>
      <c r="F5" s="41"/>
      <c r="G5" s="41"/>
    </row>
    <row r="8" spans="1:7" outlineLevel="1" x14ac:dyDescent="0.25"/>
    <row r="9" spans="1:7" outlineLevel="1" x14ac:dyDescent="0.25">
      <c r="A9" t="s">
        <v>62</v>
      </c>
    </row>
    <row r="10" spans="1:7" outlineLevel="1" x14ac:dyDescent="0.25">
      <c r="A10" t="s">
        <v>49</v>
      </c>
      <c r="B10" t="e">
        <f>'Portafolio con minima varianza'!$B$19</f>
        <v>#REF!</v>
      </c>
    </row>
    <row r="11" spans="1:7" outlineLevel="1" x14ac:dyDescent="0.25">
      <c r="A11" t="s">
        <v>45</v>
      </c>
      <c r="B11" t="e">
        <f>'Portafolio con minima varianza'!$B$18</f>
        <v>#REF!</v>
      </c>
    </row>
    <row r="12" spans="1:7" outlineLevel="1" x14ac:dyDescent="0.25">
      <c r="A12" t="s">
        <v>57</v>
      </c>
      <c r="B12">
        <f>Acciones!C64</f>
        <v>0.06</v>
      </c>
    </row>
    <row r="13" spans="1:7" outlineLevel="1" x14ac:dyDescent="0.25"/>
    <row r="14" spans="1:7" outlineLevel="1" x14ac:dyDescent="0.25"/>
    <row r="15" spans="1:7" outlineLevel="1" x14ac:dyDescent="0.25"/>
    <row r="16" spans="1:7" outlineLevel="1" x14ac:dyDescent="0.25"/>
    <row r="17" spans="1:4" outlineLevel="1" x14ac:dyDescent="0.25"/>
    <row r="18" spans="1:4" outlineLevel="1" x14ac:dyDescent="0.25">
      <c r="A18" t="s">
        <v>63</v>
      </c>
      <c r="D18" t="e">
        <f>'Portafolio con minima varianza'!$B$28</f>
        <v>#REF!</v>
      </c>
    </row>
    <row r="19" spans="1:4" outlineLevel="1" x14ac:dyDescent="0.25">
      <c r="A19" t="s">
        <v>64</v>
      </c>
      <c r="D19" t="e">
        <f>'Portafolio con minima varianza'!C33</f>
        <v>#REF!</v>
      </c>
    </row>
    <row r="20" spans="1:4" outlineLevel="1" x14ac:dyDescent="0.25"/>
    <row r="21" spans="1:4" outlineLevel="1" x14ac:dyDescent="0.25"/>
    <row r="22" spans="1:4" outlineLevel="1" x14ac:dyDescent="0.25"/>
    <row r="23" spans="1:4" outlineLevel="1" x14ac:dyDescent="0.25"/>
    <row r="24" spans="1:4" outlineLevel="1" x14ac:dyDescent="0.25"/>
    <row r="25" spans="1:4" outlineLevel="1" x14ac:dyDescent="0.25"/>
    <row r="26" spans="1:4" outlineLevel="1" x14ac:dyDescent="0.25"/>
    <row r="27" spans="1:4" outlineLevel="1" x14ac:dyDescent="0.25"/>
    <row r="28" spans="1:4" outlineLevel="1" x14ac:dyDescent="0.25">
      <c r="A28" t="s">
        <v>61</v>
      </c>
      <c r="B28" t="e">
        <f>(D19-B12)/(0.5*(D18^2))</f>
        <v>#REF!</v>
      </c>
      <c r="C28" t="s">
        <v>65</v>
      </c>
    </row>
    <row r="29" spans="1:4" outlineLevel="1" x14ac:dyDescent="0.25"/>
    <row r="30" spans="1:4" outlineLevel="1" x14ac:dyDescent="0.25">
      <c r="A30" t="s">
        <v>4</v>
      </c>
    </row>
    <row r="31" spans="1:4" outlineLevel="1" x14ac:dyDescent="0.25"/>
    <row r="32" spans="1:4" outlineLevel="1" x14ac:dyDescent="0.25">
      <c r="A32" t="s">
        <v>17</v>
      </c>
    </row>
    <row r="33" outlineLevel="1" x14ac:dyDescent="0.25"/>
    <row r="34" outlineLevel="1" x14ac:dyDescent="0.25"/>
    <row r="35" outlineLevel="1" x14ac:dyDescent="0.25"/>
    <row r="36" outlineLevel="1" x14ac:dyDescent="0.25"/>
    <row r="37" outlineLevel="1" x14ac:dyDescent="0.25"/>
    <row r="38" outlineLevel="1" x14ac:dyDescent="0.25"/>
    <row r="39" outlineLevel="1" x14ac:dyDescent="0.25"/>
    <row r="40" outlineLevel="1" x14ac:dyDescent="0.25"/>
    <row r="41" outlineLevel="1" x14ac:dyDescent="0.25"/>
    <row r="42" outlineLevel="1" x14ac:dyDescent="0.25"/>
    <row r="43" outlineLevel="1" x14ac:dyDescent="0.25"/>
    <row r="44" outlineLevel="1" x14ac:dyDescent="0.25"/>
    <row r="45" outlineLevel="1" x14ac:dyDescent="0.25"/>
    <row r="46" outlineLevel="1" x14ac:dyDescent="0.25"/>
    <row r="47" outlineLevel="1" x14ac:dyDescent="0.25"/>
    <row r="48" outlineLevel="1" x14ac:dyDescent="0.25"/>
    <row r="49" outlineLevel="1" x14ac:dyDescent="0.25"/>
    <row r="50" outlineLevel="1" x14ac:dyDescent="0.25"/>
    <row r="51" outlineLevel="1" x14ac:dyDescent="0.25"/>
    <row r="52" outlineLevel="1" x14ac:dyDescent="0.25"/>
    <row r="53" outlineLevel="1" x14ac:dyDescent="0.25"/>
    <row r="54" outlineLevel="1" x14ac:dyDescent="0.25"/>
  </sheetData>
  <mergeCells count="1">
    <mergeCell ref="A1:G5"/>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4097" r:id="rId3">
          <objectPr defaultSize="0" autoPict="0" r:id="rId4">
            <anchor moveWithCells="1" sizeWithCells="1">
              <from>
                <xdr:col>1</xdr:col>
                <xdr:colOff>304800</xdr:colOff>
                <xdr:row>12</xdr:row>
                <xdr:rowOff>38100</xdr:rowOff>
              </from>
              <to>
                <xdr:col>6</xdr:col>
                <xdr:colOff>487680</xdr:colOff>
                <xdr:row>16</xdr:row>
                <xdr:rowOff>68580</xdr:rowOff>
              </to>
            </anchor>
          </objectPr>
        </oleObject>
      </mc:Choice>
      <mc:Fallback>
        <oleObject progId="Equation.DSMT4" shapeId="4097" r:id="rId3"/>
      </mc:Fallback>
    </mc:AlternateContent>
    <mc:AlternateContent xmlns:mc="http://schemas.openxmlformats.org/markup-compatibility/2006">
      <mc:Choice Requires="x14">
        <oleObject progId="Equation.DSMT4" shapeId="4098" r:id="rId5">
          <objectPr defaultSize="0" autoPict="0" r:id="rId6">
            <anchor moveWithCells="1" sizeWithCells="1">
              <from>
                <xdr:col>1</xdr:col>
                <xdr:colOff>617220</xdr:colOff>
                <xdr:row>20</xdr:row>
                <xdr:rowOff>68580</xdr:rowOff>
              </from>
              <to>
                <xdr:col>3</xdr:col>
                <xdr:colOff>472440</xdr:colOff>
                <xdr:row>26</xdr:row>
                <xdr:rowOff>160020</xdr:rowOff>
              </to>
            </anchor>
          </objectPr>
        </oleObject>
      </mc:Choice>
      <mc:Fallback>
        <oleObject progId="Equation.DSMT4" shapeId="4098" r:id="rId5"/>
      </mc:Fallback>
    </mc:AlternateContent>
    <mc:AlternateContent xmlns:mc="http://schemas.openxmlformats.org/markup-compatibility/2006">
      <mc:Choice Requires="x14">
        <oleObject progId="Equation.DSMT4" shapeId="4100" r:id="rId7">
          <objectPr defaultSize="0" autoPict="0" r:id="rId8">
            <anchor moveWithCells="1" sizeWithCells="1">
              <from>
                <xdr:col>1</xdr:col>
                <xdr:colOff>160020</xdr:colOff>
                <xdr:row>33</xdr:row>
                <xdr:rowOff>137160</xdr:rowOff>
              </from>
              <to>
                <xdr:col>5</xdr:col>
                <xdr:colOff>228600</xdr:colOff>
                <xdr:row>54</xdr:row>
                <xdr:rowOff>137160</xdr:rowOff>
              </to>
            </anchor>
          </objectPr>
        </oleObject>
      </mc:Choice>
      <mc:Fallback>
        <oleObject progId="Equation.DSMT4" shapeId="4100" r:id="rId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9"/>
  <sheetViews>
    <sheetView zoomScale="115" zoomScaleNormal="115" workbookViewId="0">
      <selection activeCell="D23" sqref="D23"/>
    </sheetView>
  </sheetViews>
  <sheetFormatPr defaultColWidth="11.5546875" defaultRowHeight="13.2" x14ac:dyDescent="0.25"/>
  <cols>
    <col min="1" max="1" width="24.5546875" customWidth="1"/>
    <col min="2" max="2" width="14.21875" customWidth="1"/>
  </cols>
  <sheetData>
    <row r="1" spans="1:9" x14ac:dyDescent="0.25">
      <c r="A1" s="41" t="s">
        <v>39</v>
      </c>
      <c r="B1" s="41"/>
      <c r="C1" s="41"/>
      <c r="D1" s="41"/>
      <c r="E1" s="41"/>
      <c r="F1" s="41"/>
      <c r="G1" s="41"/>
    </row>
    <row r="2" spans="1:9" x14ac:dyDescent="0.25">
      <c r="A2" s="41"/>
      <c r="B2" s="41"/>
      <c r="C2" s="41"/>
      <c r="D2" s="41"/>
      <c r="E2" s="41"/>
      <c r="F2" s="41"/>
      <c r="G2" s="41"/>
    </row>
    <row r="3" spans="1:9" x14ac:dyDescent="0.25">
      <c r="A3" s="41"/>
      <c r="B3" s="41"/>
      <c r="C3" s="41"/>
      <c r="D3" s="41"/>
      <c r="E3" s="41"/>
      <c r="F3" s="41"/>
      <c r="G3" s="41"/>
    </row>
    <row r="5" spans="1:9" x14ac:dyDescent="0.25">
      <c r="A5" t="s">
        <v>2</v>
      </c>
    </row>
    <row r="7" spans="1:9" ht="13.8" thickBot="1" x14ac:dyDescent="0.3">
      <c r="A7" t="s">
        <v>3</v>
      </c>
    </row>
    <row r="8" spans="1:9" x14ac:dyDescent="0.25">
      <c r="A8" s="13"/>
      <c r="B8" s="13" t="s">
        <v>23</v>
      </c>
      <c r="C8" s="13" t="s">
        <v>24</v>
      </c>
      <c r="D8" s="13" t="s">
        <v>25</v>
      </c>
      <c r="E8" s="13" t="s">
        <v>26</v>
      </c>
      <c r="F8" s="13" t="s">
        <v>27</v>
      </c>
      <c r="G8" s="13" t="s">
        <v>28</v>
      </c>
      <c r="H8" s="13" t="s">
        <v>29</v>
      </c>
    </row>
    <row r="9" spans="1:9" ht="13.8" thickBot="1" x14ac:dyDescent="0.3">
      <c r="A9" s="11" t="s">
        <v>23</v>
      </c>
      <c r="B9" s="11">
        <f>VARP(Acciones!$B$2:$B$62)</f>
        <v>6.9606606532879407E-3</v>
      </c>
      <c r="C9" s="11">
        <v>1.7156422477885098E-3</v>
      </c>
      <c r="D9" s="11">
        <v>1.4498051666438536E-3</v>
      </c>
      <c r="E9" s="11">
        <v>2.5995279574215569E-3</v>
      </c>
      <c r="F9" s="11">
        <v>1.9061055360612487E-3</v>
      </c>
      <c r="G9" s="11">
        <v>1.0859304797251289E-3</v>
      </c>
      <c r="H9" s="12">
        <v>7.611969961410271E-4</v>
      </c>
      <c r="I9" s="11"/>
    </row>
    <row r="10" spans="1:9" ht="13.8" thickBot="1" x14ac:dyDescent="0.3">
      <c r="A10" s="11" t="s">
        <v>24</v>
      </c>
      <c r="B10" s="11">
        <v>1.7156422477885098E-3</v>
      </c>
      <c r="C10" s="11">
        <f>VARP(Acciones!$C$2:$C$62)</f>
        <v>9.3334544672603516E-3</v>
      </c>
      <c r="D10" s="11">
        <v>3.6986209548059827E-3</v>
      </c>
      <c r="E10" s="11">
        <v>1.1872291479187733E-3</v>
      </c>
      <c r="F10" s="11">
        <v>1.4744096775115741E-3</v>
      </c>
      <c r="G10" s="11">
        <v>2.3011395625181482E-3</v>
      </c>
      <c r="H10" s="12">
        <v>2.5462960742076617E-3</v>
      </c>
      <c r="I10" s="11"/>
    </row>
    <row r="11" spans="1:9" ht="13.8" thickBot="1" x14ac:dyDescent="0.3">
      <c r="A11" s="11" t="s">
        <v>25</v>
      </c>
      <c r="B11" s="11">
        <v>1.4498051666438536E-3</v>
      </c>
      <c r="C11" s="11">
        <v>3.6986209548059827E-3</v>
      </c>
      <c r="D11" s="30">
        <f>VARP(Acciones!$D$2:$D$62)</f>
        <v>1.1687542380960352E-2</v>
      </c>
      <c r="E11" s="31">
        <v>1.7847398608727726E-3</v>
      </c>
      <c r="F11" s="11">
        <v>-8.0104401521264551E-5</v>
      </c>
      <c r="G11" s="11">
        <v>9.4130994801420401E-4</v>
      </c>
      <c r="H11" s="12">
        <v>2.6617021799025553E-3</v>
      </c>
      <c r="I11" s="11"/>
    </row>
    <row r="12" spans="1:9" ht="13.8" thickBot="1" x14ac:dyDescent="0.3">
      <c r="A12" s="11" t="s">
        <v>26</v>
      </c>
      <c r="B12" s="11">
        <v>2.5995279574215569E-3</v>
      </c>
      <c r="C12" s="11">
        <v>1.1872291479187733E-3</v>
      </c>
      <c r="D12" s="32">
        <v>1.7847398608727726E-3</v>
      </c>
      <c r="E12" s="33">
        <f>VARP(Acciones!$E$2:$E$62)</f>
        <v>4.9185011230033909E-3</v>
      </c>
      <c r="F12" s="11">
        <v>1.305078405147589E-3</v>
      </c>
      <c r="G12" s="11">
        <v>1.4354017173297882E-3</v>
      </c>
      <c r="H12" s="12">
        <v>2.1107765605497109E-4</v>
      </c>
      <c r="I12" s="11"/>
    </row>
    <row r="13" spans="1:9" ht="13.8" thickBot="1" x14ac:dyDescent="0.3">
      <c r="A13" s="11" t="s">
        <v>27</v>
      </c>
      <c r="B13" s="11">
        <v>1.9061055360612487E-3</v>
      </c>
      <c r="C13" s="11">
        <v>1.4744096775115741E-3</v>
      </c>
      <c r="D13" s="11">
        <v>-8.0104401521264551E-5</v>
      </c>
      <c r="E13" s="11">
        <v>1.305078405147589E-3</v>
      </c>
      <c r="F13" s="11">
        <f>VARP(Acciones!$F$2:$F$62)</f>
        <v>6.4771754130672782E-3</v>
      </c>
      <c r="G13" s="11">
        <v>1.84598940459926E-3</v>
      </c>
      <c r="H13" s="12">
        <v>1.6899419637593162E-3</v>
      </c>
      <c r="I13" s="11"/>
    </row>
    <row r="14" spans="1:9" ht="13.8" thickBot="1" x14ac:dyDescent="0.3">
      <c r="A14" s="11" t="s">
        <v>28</v>
      </c>
      <c r="B14" s="11">
        <v>1.0859304797251289E-3</v>
      </c>
      <c r="C14" s="11">
        <v>2.3011395625181482E-3</v>
      </c>
      <c r="D14" s="11">
        <v>9.4130994801420401E-4</v>
      </c>
      <c r="E14" s="11">
        <v>1.4354017173297882E-3</v>
      </c>
      <c r="F14" s="11">
        <v>1.84598940459926E-3</v>
      </c>
      <c r="G14" s="11">
        <f>VARP(Acciones!$G$2:$G$62)</f>
        <v>8.7835427284019864E-3</v>
      </c>
      <c r="H14" s="12">
        <v>5.2272119380708353E-4</v>
      </c>
      <c r="I14" s="11"/>
    </row>
    <row r="15" spans="1:9" ht="13.8" thickBot="1" x14ac:dyDescent="0.3">
      <c r="A15" s="12" t="s">
        <v>29</v>
      </c>
      <c r="B15" s="12">
        <v>7.611969961410271E-4</v>
      </c>
      <c r="C15" s="12">
        <v>2.5462960742076617E-3</v>
      </c>
      <c r="D15" s="12">
        <v>2.6617021799025553E-3</v>
      </c>
      <c r="E15" s="12">
        <v>2.1107765605497109E-4</v>
      </c>
      <c r="F15" s="12">
        <v>1.6899419637593162E-3</v>
      </c>
      <c r="G15" s="12">
        <v>5.2272119380708353E-4</v>
      </c>
      <c r="H15" s="12">
        <f>VARP(Acciones!$H$2:$H$62)</f>
        <v>5.3445364872231676E-3</v>
      </c>
      <c r="I15" s="12"/>
    </row>
    <row r="16" spans="1:9" x14ac:dyDescent="0.25">
      <c r="B16">
        <f>Acciones!B70</f>
        <v>0.29141046647317398</v>
      </c>
      <c r="C16">
        <f>Acciones!C70</f>
        <v>0.33744354268614518</v>
      </c>
      <c r="D16">
        <f>Acciones!D70</f>
        <v>0.37760828519474549</v>
      </c>
      <c r="E16">
        <f>Acciones!E70</f>
        <v>0.24496063704326329</v>
      </c>
      <c r="F16">
        <f>Acciones!F70</f>
        <v>0.2811077018500574</v>
      </c>
      <c r="G16">
        <f>Acciones!G70</f>
        <v>0.32735183104192989</v>
      </c>
      <c r="H16">
        <f>Acciones!H70</f>
        <v>0.25534945690978594</v>
      </c>
    </row>
    <row r="17" spans="1:3" x14ac:dyDescent="0.25">
      <c r="A17" t="str">
        <f>Acciones!A70</f>
        <v>Desviación estándar (anual)</v>
      </c>
    </row>
    <row r="18" spans="1:3" x14ac:dyDescent="0.25">
      <c r="A18" s="14" t="s">
        <v>5</v>
      </c>
      <c r="B18" s="21">
        <v>0.24038197848477114</v>
      </c>
      <c r="C18" s="27" t="s">
        <v>25</v>
      </c>
    </row>
    <row r="19" spans="1:3" x14ac:dyDescent="0.25">
      <c r="A19" s="14" t="s">
        <v>6</v>
      </c>
      <c r="B19" s="21">
        <v>0.75961602151522911</v>
      </c>
      <c r="C19" s="27" t="s">
        <v>26</v>
      </c>
    </row>
    <row r="20" spans="1:3" x14ac:dyDescent="0.25">
      <c r="A20" s="14"/>
      <c r="B20" s="21"/>
      <c r="C20" s="18"/>
    </row>
    <row r="21" spans="1:3" x14ac:dyDescent="0.25">
      <c r="A21" s="14"/>
      <c r="B21" s="21"/>
      <c r="C21" s="18"/>
    </row>
    <row r="22" spans="1:3" x14ac:dyDescent="0.25">
      <c r="A22" s="14"/>
      <c r="B22" s="21"/>
      <c r="C22" s="18"/>
    </row>
    <row r="23" spans="1:3" x14ac:dyDescent="0.25">
      <c r="A23" s="14"/>
      <c r="B23" s="21"/>
      <c r="C23" s="18"/>
    </row>
    <row r="24" spans="1:3" x14ac:dyDescent="0.25">
      <c r="A24" s="14"/>
      <c r="B24" s="21"/>
      <c r="C24" s="18"/>
    </row>
    <row r="25" spans="1:3" x14ac:dyDescent="0.25">
      <c r="A25" s="26" t="s">
        <v>0</v>
      </c>
      <c r="B25" s="22">
        <f>SUM(B18:B24)</f>
        <v>0.99999800000000028</v>
      </c>
      <c r="C25" s="18">
        <v>1</v>
      </c>
    </row>
    <row r="27" spans="1:3" x14ac:dyDescent="0.25">
      <c r="A27" s="15" t="s">
        <v>50</v>
      </c>
      <c r="B27" s="37" cm="1">
        <f t="array" ref="B27">MMULT(TRANSPOSE(B18:B19),MMULT(D11:E12,B18:B19))</f>
        <v>4.1651832233292121E-3</v>
      </c>
    </row>
    <row r="28" spans="1:3" x14ac:dyDescent="0.25">
      <c r="A28" s="15" t="s">
        <v>16</v>
      </c>
      <c r="B28" s="35">
        <f>B27*12</f>
        <v>4.9982198679950546E-2</v>
      </c>
    </row>
    <row r="29" spans="1:3" x14ac:dyDescent="0.25">
      <c r="A29" t="s">
        <v>38</v>
      </c>
      <c r="B29" s="20">
        <f>SQRT(B28)</f>
        <v>0.22356698924472401</v>
      </c>
      <c r="C29" t="s">
        <v>33</v>
      </c>
    </row>
  </sheetData>
  <mergeCells count="1">
    <mergeCell ref="A1:G3"/>
  </mergeCells>
  <pageMargins left="0.75" right="0.75" top="1" bottom="1" header="0.5" footer="0.5"/>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9217" r:id="rId3">
          <objectPr defaultSize="0" autoPict="0" r:id="rId4">
            <anchor moveWithCells="1">
              <from>
                <xdr:col>4</xdr:col>
                <xdr:colOff>45720</xdr:colOff>
                <xdr:row>20</xdr:row>
                <xdr:rowOff>160020</xdr:rowOff>
              </from>
              <to>
                <xdr:col>5</xdr:col>
                <xdr:colOff>472440</xdr:colOff>
                <xdr:row>23</xdr:row>
                <xdr:rowOff>53340</xdr:rowOff>
              </to>
            </anchor>
          </objectPr>
        </oleObject>
      </mc:Choice>
      <mc:Fallback>
        <oleObject progId="Equation.DSMT4" shapeId="9217"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9"/>
  <sheetViews>
    <sheetView topLeftCell="A7" zoomScaleNormal="100" workbookViewId="0">
      <selection activeCell="B28" sqref="B28"/>
    </sheetView>
  </sheetViews>
  <sheetFormatPr defaultColWidth="11.5546875" defaultRowHeight="13.2" x14ac:dyDescent="0.25"/>
  <cols>
    <col min="1" max="1" width="23" customWidth="1"/>
    <col min="2" max="3" width="11" bestFit="1" customWidth="1"/>
    <col min="4" max="4" width="12.88671875" bestFit="1" customWidth="1"/>
    <col min="5" max="5" width="11" bestFit="1" customWidth="1"/>
    <col min="6" max="6" width="12.88671875" bestFit="1" customWidth="1"/>
    <col min="7" max="8" width="11" bestFit="1" customWidth="1"/>
  </cols>
  <sheetData>
    <row r="1" spans="1:8" x14ac:dyDescent="0.25">
      <c r="A1" s="41" t="s">
        <v>75</v>
      </c>
      <c r="B1" s="41"/>
      <c r="C1" s="41"/>
      <c r="D1" s="41"/>
      <c r="E1" s="41"/>
      <c r="F1" s="41"/>
      <c r="G1" s="41"/>
    </row>
    <row r="2" spans="1:8" x14ac:dyDescent="0.25">
      <c r="A2" s="41"/>
      <c r="B2" s="41"/>
      <c r="C2" s="41"/>
      <c r="D2" s="41"/>
      <c r="E2" s="41"/>
      <c r="F2" s="41"/>
      <c r="G2" s="41"/>
    </row>
    <row r="3" spans="1:8" x14ac:dyDescent="0.25">
      <c r="A3" s="41"/>
      <c r="B3" s="41"/>
      <c r="C3" s="41"/>
      <c r="D3" s="41"/>
      <c r="E3" s="41"/>
      <c r="F3" s="41"/>
      <c r="G3" s="41"/>
    </row>
    <row r="5" spans="1:8" x14ac:dyDescent="0.25">
      <c r="A5" t="s">
        <v>2</v>
      </c>
    </row>
    <row r="7" spans="1:8" ht="13.8" thickBot="1" x14ac:dyDescent="0.3">
      <c r="A7" t="s">
        <v>3</v>
      </c>
    </row>
    <row r="8" spans="1:8" x14ac:dyDescent="0.25">
      <c r="A8" s="13"/>
      <c r="B8" s="13" t="s">
        <v>23</v>
      </c>
      <c r="C8" s="13" t="s">
        <v>24</v>
      </c>
      <c r="D8" s="13" t="s">
        <v>25</v>
      </c>
      <c r="E8" s="13" t="s">
        <v>26</v>
      </c>
      <c r="F8" s="13" t="s">
        <v>27</v>
      </c>
      <c r="G8" s="13" t="s">
        <v>28</v>
      </c>
      <c r="H8" s="13" t="s">
        <v>29</v>
      </c>
    </row>
    <row r="9" spans="1:8" ht="13.8" thickBot="1" x14ac:dyDescent="0.3">
      <c r="A9" s="11" t="s">
        <v>23</v>
      </c>
      <c r="B9" s="11">
        <f>VARP(Acciones!$B$2:$B$62)</f>
        <v>6.9606606532879407E-3</v>
      </c>
      <c r="C9" s="11">
        <v>1.7156422477885098E-3</v>
      </c>
      <c r="D9" s="11">
        <v>1.4498051666438536E-3</v>
      </c>
      <c r="E9" s="11">
        <v>2.5995279574215569E-3</v>
      </c>
      <c r="F9" s="11">
        <v>1.9061055360612487E-3</v>
      </c>
      <c r="G9" s="11">
        <v>1.0859304797251289E-3</v>
      </c>
      <c r="H9" s="12">
        <v>7.611969961410271E-4</v>
      </c>
    </row>
    <row r="10" spans="1:8" ht="13.8" thickBot="1" x14ac:dyDescent="0.3">
      <c r="A10" s="11" t="s">
        <v>24</v>
      </c>
      <c r="B10" s="11">
        <v>1.7156422477885098E-3</v>
      </c>
      <c r="C10" s="11">
        <f>VARP(Acciones!$C$2:$C$62)</f>
        <v>9.3334544672603516E-3</v>
      </c>
      <c r="D10" s="11">
        <v>3.6986209548059827E-3</v>
      </c>
      <c r="E10" s="11">
        <v>1.1872291479187733E-3</v>
      </c>
      <c r="F10" s="11">
        <v>1.4744096775115741E-3</v>
      </c>
      <c r="G10" s="11">
        <v>2.3011395625181482E-3</v>
      </c>
      <c r="H10" s="12">
        <v>2.5462960742076617E-3</v>
      </c>
    </row>
    <row r="11" spans="1:8" ht="13.8" thickBot="1" x14ac:dyDescent="0.3">
      <c r="A11" s="11" t="s">
        <v>25</v>
      </c>
      <c r="B11" s="11">
        <v>1.4498051666438536E-3</v>
      </c>
      <c r="C11" s="11">
        <v>3.6986209548059827E-3</v>
      </c>
      <c r="D11" s="30">
        <f>VARP(Acciones!$D$2:$D$62)</f>
        <v>1.1687542380960352E-2</v>
      </c>
      <c r="E11" s="31">
        <v>1.7847398608727726E-3</v>
      </c>
      <c r="F11" s="11">
        <v>-8.0104401521264551E-5</v>
      </c>
      <c r="G11" s="11">
        <v>9.4130994801420401E-4</v>
      </c>
      <c r="H11" s="12">
        <v>2.6617021799025553E-3</v>
      </c>
    </row>
    <row r="12" spans="1:8" ht="13.8" thickBot="1" x14ac:dyDescent="0.3">
      <c r="A12" s="11" t="s">
        <v>26</v>
      </c>
      <c r="B12" s="11">
        <v>2.5995279574215569E-3</v>
      </c>
      <c r="C12" s="11">
        <v>1.1872291479187733E-3</v>
      </c>
      <c r="D12" s="32">
        <v>1.7847398608727726E-3</v>
      </c>
      <c r="E12" s="33">
        <f>VARP(Acciones!$E$2:$E$62)</f>
        <v>4.9185011230033909E-3</v>
      </c>
      <c r="F12" s="11">
        <v>1.305078405147589E-3</v>
      </c>
      <c r="G12" s="11">
        <v>1.4354017173297882E-3</v>
      </c>
      <c r="H12" s="12">
        <v>2.1107765605497109E-4</v>
      </c>
    </row>
    <row r="13" spans="1:8" ht="13.8" thickBot="1" x14ac:dyDescent="0.3">
      <c r="A13" s="11" t="s">
        <v>27</v>
      </c>
      <c r="B13" s="11">
        <v>1.9061055360612487E-3</v>
      </c>
      <c r="C13" s="11">
        <v>1.4744096775115741E-3</v>
      </c>
      <c r="D13" s="11">
        <v>-8.0104401521264551E-5</v>
      </c>
      <c r="E13" s="11">
        <v>1.305078405147589E-3</v>
      </c>
      <c r="F13" s="11">
        <f>VARP(Acciones!$F$2:$F$62)</f>
        <v>6.4771754130672782E-3</v>
      </c>
      <c r="G13" s="11">
        <v>1.84598940459926E-3</v>
      </c>
      <c r="H13" s="12">
        <v>1.6899419637593162E-3</v>
      </c>
    </row>
    <row r="14" spans="1:8" ht="13.8" thickBot="1" x14ac:dyDescent="0.3">
      <c r="A14" s="11" t="s">
        <v>28</v>
      </c>
      <c r="B14" s="11">
        <v>1.0859304797251289E-3</v>
      </c>
      <c r="C14" s="11">
        <v>2.3011395625181482E-3</v>
      </c>
      <c r="D14" s="11">
        <v>9.4130994801420401E-4</v>
      </c>
      <c r="E14" s="11">
        <v>1.4354017173297882E-3</v>
      </c>
      <c r="F14" s="11">
        <v>1.84598940459926E-3</v>
      </c>
      <c r="G14" s="11">
        <f>VARP(Acciones!$G$2:$G$62)</f>
        <v>8.7835427284019864E-3</v>
      </c>
      <c r="H14" s="12">
        <v>5.2272119380708353E-4</v>
      </c>
    </row>
    <row r="15" spans="1:8" ht="13.8" thickBot="1" x14ac:dyDescent="0.3">
      <c r="A15" s="12" t="s">
        <v>29</v>
      </c>
      <c r="B15" s="12">
        <v>7.611969961410271E-4</v>
      </c>
      <c r="C15" s="12">
        <v>2.5462960742076617E-3</v>
      </c>
      <c r="D15" s="12">
        <v>2.6617021799025553E-3</v>
      </c>
      <c r="E15" s="12">
        <v>2.1107765605497109E-4</v>
      </c>
      <c r="F15" s="12">
        <v>1.6899419637593162E-3</v>
      </c>
      <c r="G15" s="12">
        <v>5.2272119380708353E-4</v>
      </c>
      <c r="H15" s="12">
        <f>VARP(Acciones!$H$2:$H$62)</f>
        <v>5.3445364872231676E-3</v>
      </c>
    </row>
    <row r="16" spans="1:8" x14ac:dyDescent="0.25">
      <c r="A16" t="str">
        <f>Acciones!A70</f>
        <v>Desviación estándar (anual)</v>
      </c>
      <c r="B16">
        <f>Acciones!B70</f>
        <v>0.29141046647317398</v>
      </c>
      <c r="C16">
        <f>Acciones!C70</f>
        <v>0.33744354268614518</v>
      </c>
      <c r="D16">
        <f>Acciones!D70</f>
        <v>0.37760828519474549</v>
      </c>
      <c r="E16">
        <f>Acciones!E70</f>
        <v>0.24496063704326329</v>
      </c>
      <c r="F16">
        <f>Acciones!F70</f>
        <v>0.2811077018500574</v>
      </c>
      <c r="G16">
        <f>Acciones!G70</f>
        <v>0.32735183104192989</v>
      </c>
      <c r="H16">
        <f>Acciones!H70</f>
        <v>0.25534945690978594</v>
      </c>
    </row>
    <row r="18" spans="1:3" x14ac:dyDescent="0.25">
      <c r="A18" s="14" t="s">
        <v>5</v>
      </c>
      <c r="B18" s="21">
        <v>0.1031027771187162</v>
      </c>
      <c r="C18" s="18"/>
    </row>
    <row r="19" spans="1:3" x14ac:dyDescent="0.25">
      <c r="A19" s="14" t="s">
        <v>6</v>
      </c>
      <c r="B19" s="21">
        <v>2.7572812719088728E-2</v>
      </c>
      <c r="C19" s="18"/>
    </row>
    <row r="20" spans="1:3" x14ac:dyDescent="0.25">
      <c r="A20" s="14" t="s">
        <v>7</v>
      </c>
      <c r="B20" s="21">
        <v>4.5326795384260703E-2</v>
      </c>
      <c r="C20" s="18"/>
    </row>
    <row r="21" spans="1:3" x14ac:dyDescent="0.25">
      <c r="A21" s="14" t="s">
        <v>8</v>
      </c>
      <c r="B21" s="21">
        <v>0.27588945037109719</v>
      </c>
      <c r="C21" s="18"/>
    </row>
    <row r="22" spans="1:3" x14ac:dyDescent="0.25">
      <c r="A22" s="14" t="s">
        <v>9</v>
      </c>
      <c r="B22" s="21">
        <v>0.12845603860368696</v>
      </c>
      <c r="C22" s="18"/>
    </row>
    <row r="23" spans="1:3" x14ac:dyDescent="0.25">
      <c r="A23" s="14" t="s">
        <v>10</v>
      </c>
      <c r="B23" s="21">
        <v>0.13121842018102331</v>
      </c>
      <c r="C23" s="18"/>
    </row>
    <row r="24" spans="1:3" x14ac:dyDescent="0.25">
      <c r="A24" s="14" t="s">
        <v>11</v>
      </c>
      <c r="B24" s="21">
        <v>0.28843370562212678</v>
      </c>
      <c r="C24" s="18"/>
    </row>
    <row r="25" spans="1:3" x14ac:dyDescent="0.25">
      <c r="B25" s="22"/>
      <c r="C25" s="18">
        <f>SUM(B18:B24)</f>
        <v>0.99999999999999989</v>
      </c>
    </row>
    <row r="27" spans="1:3" x14ac:dyDescent="0.25">
      <c r="A27" s="15" t="s">
        <v>50</v>
      </c>
      <c r="B27" s="28" cm="1">
        <f t="array" ref="B27">MMULT(TRANSPOSE(B18:B24),MMULT(B9:H15,B18:B24))</f>
        <v>2.1550163720148344E-3</v>
      </c>
    </row>
    <row r="28" spans="1:3" x14ac:dyDescent="0.25">
      <c r="A28" s="15" t="s">
        <v>16</v>
      </c>
      <c r="B28">
        <f>B27*12</f>
        <v>2.586019646417801E-2</v>
      </c>
    </row>
    <row r="29" spans="1:3" x14ac:dyDescent="0.25">
      <c r="A29" t="s">
        <v>38</v>
      </c>
      <c r="B29" s="20">
        <f>SQRT(B28)</f>
        <v>0.16081105827702899</v>
      </c>
      <c r="C29" t="s">
        <v>33</v>
      </c>
    </row>
  </sheetData>
  <mergeCells count="1">
    <mergeCell ref="A1:G3"/>
  </mergeCells>
  <phoneticPr fontId="5"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5121" r:id="rId3">
          <objectPr defaultSize="0" autoPict="0" r:id="rId4">
            <anchor moveWithCells="1" sizeWithCells="1">
              <from>
                <xdr:col>1</xdr:col>
                <xdr:colOff>198120</xdr:colOff>
                <xdr:row>4</xdr:row>
                <xdr:rowOff>0</xdr:rowOff>
              </from>
              <to>
                <xdr:col>4</xdr:col>
                <xdr:colOff>182880</xdr:colOff>
                <xdr:row>4</xdr:row>
                <xdr:rowOff>0</xdr:rowOff>
              </to>
            </anchor>
          </objectPr>
        </oleObject>
      </mc:Choice>
      <mc:Fallback>
        <oleObject progId="Equation.DSMT4" shapeId="5121" r:id="rId3"/>
      </mc:Fallback>
    </mc:AlternateContent>
    <mc:AlternateContent xmlns:mc="http://schemas.openxmlformats.org/markup-compatibility/2006">
      <mc:Choice Requires="x14">
        <oleObject progId="Equation.DSMT4" shapeId="5122" r:id="rId5">
          <objectPr defaultSize="0" autoPict="0" r:id="rId6">
            <anchor moveWithCells="1" sizeWithCells="1">
              <from>
                <xdr:col>1</xdr:col>
                <xdr:colOff>160020</xdr:colOff>
                <xdr:row>4</xdr:row>
                <xdr:rowOff>0</xdr:rowOff>
              </from>
              <to>
                <xdr:col>6</xdr:col>
                <xdr:colOff>106680</xdr:colOff>
                <xdr:row>4</xdr:row>
                <xdr:rowOff>0</xdr:rowOff>
              </to>
            </anchor>
          </objectPr>
        </oleObject>
      </mc:Choice>
      <mc:Fallback>
        <oleObject progId="Equation.DSMT4" shapeId="5122" r:id="rId5"/>
      </mc:Fallback>
    </mc:AlternateContent>
    <mc:AlternateContent xmlns:mc="http://schemas.openxmlformats.org/markup-compatibility/2006">
      <mc:Choice Requires="x14">
        <oleObject progId="Equation.DSMT4" shapeId="5128" r:id="rId7">
          <objectPr defaultSize="0" autoPict="0" r:id="rId8">
            <anchor moveWithCells="1">
              <from>
                <xdr:col>3</xdr:col>
                <xdr:colOff>411480</xdr:colOff>
                <xdr:row>19</xdr:row>
                <xdr:rowOff>7620</xdr:rowOff>
              </from>
              <to>
                <xdr:col>4</xdr:col>
                <xdr:colOff>678180</xdr:colOff>
                <xdr:row>21</xdr:row>
                <xdr:rowOff>68580</xdr:rowOff>
              </to>
            </anchor>
          </objectPr>
        </oleObject>
      </mc:Choice>
      <mc:Fallback>
        <oleObject progId="Equation.DSMT4" shapeId="512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5"/>
  <sheetViews>
    <sheetView tabSelected="1" topLeftCell="A4" zoomScale="110" zoomScaleNormal="110" workbookViewId="0">
      <selection activeCell="B35" sqref="B35"/>
    </sheetView>
  </sheetViews>
  <sheetFormatPr defaultColWidth="11.5546875" defaultRowHeight="13.2" x14ac:dyDescent="0.25"/>
  <cols>
    <col min="1" max="1" width="18.6640625" customWidth="1"/>
    <col min="2" max="2" width="20.77734375" customWidth="1"/>
    <col min="3" max="3" width="11" bestFit="1" customWidth="1"/>
    <col min="4" max="4" width="22.5546875" bestFit="1" customWidth="1"/>
    <col min="5" max="5" width="11" bestFit="1" customWidth="1"/>
    <col min="6" max="6" width="12.88671875" bestFit="1" customWidth="1"/>
    <col min="7" max="8" width="11" bestFit="1" customWidth="1"/>
  </cols>
  <sheetData>
    <row r="1" spans="1:8" ht="12" customHeight="1" x14ac:dyDescent="0.25">
      <c r="A1" s="41" t="s">
        <v>1</v>
      </c>
      <c r="B1" s="41"/>
      <c r="C1" s="41"/>
      <c r="D1" s="41"/>
      <c r="E1" s="41"/>
      <c r="F1" s="41"/>
      <c r="G1" s="41"/>
    </row>
    <row r="2" spans="1:8" x14ac:dyDescent="0.25">
      <c r="A2" s="41"/>
      <c r="B2" s="41"/>
      <c r="C2" s="41"/>
      <c r="D2" s="41"/>
      <c r="E2" s="41"/>
      <c r="F2" s="41"/>
      <c r="G2" s="41"/>
    </row>
    <row r="3" spans="1:8" x14ac:dyDescent="0.25">
      <c r="A3" s="41"/>
      <c r="B3" s="41"/>
      <c r="C3" s="41"/>
      <c r="D3" s="41"/>
      <c r="E3" s="41"/>
      <c r="F3" s="41"/>
      <c r="G3" s="41"/>
    </row>
    <row r="5" spans="1:8" x14ac:dyDescent="0.25">
      <c r="A5" t="s">
        <v>2</v>
      </c>
    </row>
    <row r="7" spans="1:8" ht="13.8" thickBot="1" x14ac:dyDescent="0.3">
      <c r="A7" t="s">
        <v>3</v>
      </c>
    </row>
    <row r="8" spans="1:8" x14ac:dyDescent="0.25">
      <c r="A8" s="16"/>
      <c r="B8" s="16" t="s">
        <v>23</v>
      </c>
      <c r="C8" s="16" t="s">
        <v>24</v>
      </c>
      <c r="D8" s="16" t="s">
        <v>25</v>
      </c>
      <c r="E8" s="16" t="s">
        <v>26</v>
      </c>
      <c r="F8" s="16" t="s">
        <v>27</v>
      </c>
      <c r="G8" s="16" t="s">
        <v>28</v>
      </c>
      <c r="H8" s="16" t="s">
        <v>29</v>
      </c>
    </row>
    <row r="9" spans="1:8" ht="13.8" thickBot="1" x14ac:dyDescent="0.3">
      <c r="A9" t="s">
        <v>23</v>
      </c>
      <c r="B9" s="11">
        <f>VARP(Acciones!$B$2:$B$62)</f>
        <v>6.9606606532879407E-3</v>
      </c>
      <c r="C9" s="11">
        <v>1.7156422477885098E-3</v>
      </c>
      <c r="D9" s="11">
        <v>1.4498051666438536E-3</v>
      </c>
      <c r="E9" s="11">
        <v>2.5995279574215569E-3</v>
      </c>
      <c r="F9" s="11">
        <v>1.9061055360612487E-3</v>
      </c>
      <c r="G9" s="11">
        <v>1.0859304797251289E-3</v>
      </c>
      <c r="H9" s="12">
        <v>7.611969961410271E-4</v>
      </c>
    </row>
    <row r="10" spans="1:8" ht="13.8" thickBot="1" x14ac:dyDescent="0.3">
      <c r="A10" t="s">
        <v>24</v>
      </c>
      <c r="B10" s="11">
        <v>1.7156422477885098E-3</v>
      </c>
      <c r="C10" s="11">
        <f>VARP(Acciones!$C$2:$C$62)</f>
        <v>9.3334544672603516E-3</v>
      </c>
      <c r="D10" s="11">
        <v>3.6986209548059827E-3</v>
      </c>
      <c r="E10" s="11">
        <v>1.1872291479187733E-3</v>
      </c>
      <c r="F10" s="11">
        <v>1.4744096775115741E-3</v>
      </c>
      <c r="G10" s="11">
        <v>2.3011395625181482E-3</v>
      </c>
      <c r="H10" s="12">
        <v>2.5462960742076617E-3</v>
      </c>
    </row>
    <row r="11" spans="1:8" ht="13.8" thickBot="1" x14ac:dyDescent="0.3">
      <c r="A11" t="s">
        <v>25</v>
      </c>
      <c r="B11" s="11">
        <v>1.4498051666438536E-3</v>
      </c>
      <c r="C11" s="11">
        <v>3.6986209548059827E-3</v>
      </c>
      <c r="D11" s="30">
        <f>VARP(Acciones!$D$2:$D$62)</f>
        <v>1.1687542380960352E-2</v>
      </c>
      <c r="E11" s="31">
        <v>1.7847398608727726E-3</v>
      </c>
      <c r="F11" s="11">
        <v>-8.0104401521264551E-5</v>
      </c>
      <c r="G11" s="11">
        <v>9.4130994801420401E-4</v>
      </c>
      <c r="H11" s="12">
        <v>2.6617021799025553E-3</v>
      </c>
    </row>
    <row r="12" spans="1:8" ht="13.8" thickBot="1" x14ac:dyDescent="0.3">
      <c r="A12" t="s">
        <v>26</v>
      </c>
      <c r="B12" s="11">
        <v>2.5995279574215569E-3</v>
      </c>
      <c r="C12" s="11">
        <v>1.1872291479187733E-3</v>
      </c>
      <c r="D12" s="32">
        <v>1.7847398608727726E-3</v>
      </c>
      <c r="E12" s="33">
        <f>VARP(Acciones!$E$2:$E$62)</f>
        <v>4.9185011230033909E-3</v>
      </c>
      <c r="F12" s="11">
        <v>1.305078405147589E-3</v>
      </c>
      <c r="G12" s="11">
        <v>1.4354017173297882E-3</v>
      </c>
      <c r="H12" s="12">
        <v>2.1107765605497109E-4</v>
      </c>
    </row>
    <row r="13" spans="1:8" ht="13.8" thickBot="1" x14ac:dyDescent="0.3">
      <c r="A13" t="s">
        <v>27</v>
      </c>
      <c r="B13" s="11">
        <v>1.9061055360612487E-3</v>
      </c>
      <c r="C13" s="11">
        <v>1.4744096775115741E-3</v>
      </c>
      <c r="D13" s="11">
        <v>-8.0104401521264551E-5</v>
      </c>
      <c r="E13" s="11">
        <v>1.305078405147589E-3</v>
      </c>
      <c r="F13" s="11">
        <f>VARP(Acciones!$F$2:$F$62)</f>
        <v>6.4771754130672782E-3</v>
      </c>
      <c r="G13" s="11">
        <v>1.84598940459926E-3</v>
      </c>
      <c r="H13" s="12">
        <v>1.6899419637593162E-3</v>
      </c>
    </row>
    <row r="14" spans="1:8" ht="13.8" thickBot="1" x14ac:dyDescent="0.3">
      <c r="A14" t="s">
        <v>28</v>
      </c>
      <c r="B14" s="11">
        <v>1.0859304797251289E-3</v>
      </c>
      <c r="C14" s="11">
        <v>2.3011395625181482E-3</v>
      </c>
      <c r="D14" s="11">
        <v>9.4130994801420401E-4</v>
      </c>
      <c r="E14" s="11">
        <v>1.4354017173297882E-3</v>
      </c>
      <c r="F14" s="11">
        <v>1.84598940459926E-3</v>
      </c>
      <c r="G14" s="11">
        <f>VARP(Acciones!$G$2:$G$62)</f>
        <v>8.7835427284019864E-3</v>
      </c>
      <c r="H14" s="12">
        <v>5.2272119380708353E-4</v>
      </c>
    </row>
    <row r="15" spans="1:8" ht="13.8" thickBot="1" x14ac:dyDescent="0.3">
      <c r="A15" s="1" t="s">
        <v>29</v>
      </c>
      <c r="B15" s="12">
        <v>7.611969961410271E-4</v>
      </c>
      <c r="C15" s="12">
        <v>2.5462960742076617E-3</v>
      </c>
      <c r="D15" s="12">
        <v>2.6617021799025553E-3</v>
      </c>
      <c r="E15" s="12">
        <v>2.1107765605497109E-4</v>
      </c>
      <c r="F15" s="12">
        <v>1.6899419637593162E-3</v>
      </c>
      <c r="G15" s="12">
        <v>5.2272119380708353E-4</v>
      </c>
      <c r="H15" s="12">
        <f>VARP(Acciones!$H$2:$H$62)</f>
        <v>5.3445364872231676E-3</v>
      </c>
    </row>
    <row r="17" spans="1:8" x14ac:dyDescent="0.25">
      <c r="A17" t="s">
        <v>37</v>
      </c>
      <c r="B17">
        <f>Acciones!B67</f>
        <v>0.16416379796898892</v>
      </c>
      <c r="C17">
        <f>Acciones!C67</f>
        <v>0.30534743448556279</v>
      </c>
      <c r="D17">
        <f>Acciones!D67</f>
        <v>0.25718899457792721</v>
      </c>
      <c r="E17">
        <f>Acciones!E67</f>
        <v>0.17340071773403182</v>
      </c>
      <c r="F17">
        <f>Acciones!F67</f>
        <v>0.17532060198700206</v>
      </c>
      <c r="G17">
        <f>Acciones!G67</f>
        <v>0.18405487333255977</v>
      </c>
      <c r="H17">
        <f>Acciones!H67</f>
        <v>0.11639594621896879</v>
      </c>
    </row>
    <row r="18" spans="1:8" x14ac:dyDescent="0.25">
      <c r="A18" t="s">
        <v>36</v>
      </c>
      <c r="B18">
        <f>Acciones!B73</f>
        <v>0.357447003292786</v>
      </c>
      <c r="C18">
        <f>Acciones!C73</f>
        <v>0.72707698755332062</v>
      </c>
      <c r="D18">
        <f>Acciones!D73</f>
        <v>0.52220515891548858</v>
      </c>
      <c r="E18">
        <f>Acciones!E73</f>
        <v>0.46293444980714904</v>
      </c>
      <c r="F18">
        <f>Acciones!F73</f>
        <v>0.41023636573470323</v>
      </c>
      <c r="G18">
        <f>Acciones!G73</f>
        <v>0.37896495931519569</v>
      </c>
      <c r="H18">
        <f>Acciones!H73</f>
        <v>0.22085790548163678</v>
      </c>
    </row>
    <row r="19" spans="1:8" x14ac:dyDescent="0.25">
      <c r="D19" s="28" t="s">
        <v>76</v>
      </c>
      <c r="E19" s="38">
        <v>0.06</v>
      </c>
    </row>
    <row r="20" spans="1:8" x14ac:dyDescent="0.25">
      <c r="B20" t="s">
        <v>14</v>
      </c>
      <c r="C20" t="s">
        <v>13</v>
      </c>
    </row>
    <row r="21" spans="1:8" x14ac:dyDescent="0.25">
      <c r="A21" s="14" t="s">
        <v>5</v>
      </c>
      <c r="B21" s="17">
        <v>2.0049652073823129E-2</v>
      </c>
      <c r="C21" s="39">
        <v>0.16416379796898892</v>
      </c>
      <c r="D21" s="40">
        <f>C21*B21</f>
        <v>3.29142703239562E-3</v>
      </c>
    </row>
    <row r="22" spans="1:8" x14ac:dyDescent="0.25">
      <c r="A22" s="14" t="s">
        <v>6</v>
      </c>
      <c r="B22" s="17">
        <v>0.34516399248607255</v>
      </c>
      <c r="C22" s="39">
        <v>0.30534743448556279</v>
      </c>
      <c r="D22" s="40">
        <f t="shared" ref="D22:D27" si="0">C22*B22</f>
        <v>0.10539493958241632</v>
      </c>
    </row>
    <row r="23" spans="1:8" x14ac:dyDescent="0.25">
      <c r="A23" s="14" t="s">
        <v>7</v>
      </c>
      <c r="B23" s="17">
        <v>0.1664525653716904</v>
      </c>
      <c r="C23" s="39">
        <v>0.25718899457792721</v>
      </c>
      <c r="D23" s="40">
        <f t="shared" si="0"/>
        <v>4.2809767932861759E-2</v>
      </c>
    </row>
    <row r="24" spans="1:8" x14ac:dyDescent="0.25">
      <c r="A24" s="14" t="s">
        <v>8</v>
      </c>
      <c r="B24" s="17">
        <v>0.20251289392213279</v>
      </c>
      <c r="C24" s="39">
        <v>0.17340071773403182</v>
      </c>
      <c r="D24" s="40">
        <f t="shared" si="0"/>
        <v>3.5115881156493674E-2</v>
      </c>
    </row>
    <row r="25" spans="1:8" x14ac:dyDescent="0.25">
      <c r="A25" s="14" t="s">
        <v>9</v>
      </c>
      <c r="B25" s="17">
        <v>0.18556613280773465</v>
      </c>
      <c r="C25" s="39">
        <v>0.17532060198700206</v>
      </c>
      <c r="D25" s="40">
        <f t="shared" si="0"/>
        <v>3.2533566112252013E-2</v>
      </c>
    </row>
    <row r="26" spans="1:8" x14ac:dyDescent="0.25">
      <c r="A26" s="14" t="s">
        <v>10</v>
      </c>
      <c r="B26" s="17">
        <v>8.0254763338547086E-2</v>
      </c>
      <c r="C26" s="39">
        <v>0.18405487333255977</v>
      </c>
      <c r="D26" s="40">
        <f t="shared" si="0"/>
        <v>1.4771280300610845E-2</v>
      </c>
    </row>
    <row r="27" spans="1:8" x14ac:dyDescent="0.25">
      <c r="A27" s="14" t="s">
        <v>11</v>
      </c>
      <c r="B27" s="17">
        <v>0</v>
      </c>
      <c r="C27" s="39">
        <v>0.11639594621896879</v>
      </c>
      <c r="D27" s="40">
        <f t="shared" si="0"/>
        <v>0</v>
      </c>
    </row>
    <row r="28" spans="1:8" x14ac:dyDescent="0.25">
      <c r="B28" s="19"/>
      <c r="C28" s="18"/>
      <c r="D28" s="18">
        <f>SUM(D21:D27)</f>
        <v>0.23391686211703019</v>
      </c>
      <c r="E28" t="s">
        <v>19</v>
      </c>
    </row>
    <row r="29" spans="1:8" x14ac:dyDescent="0.25">
      <c r="B29" s="18">
        <f>SUM(B21:B27)</f>
        <v>1.0000000000000007</v>
      </c>
      <c r="C29" s="18"/>
      <c r="D29" s="18"/>
    </row>
    <row r="30" spans="1:8" x14ac:dyDescent="0.25">
      <c r="A30" s="14" t="s">
        <v>50</v>
      </c>
      <c r="B30" s="28" cm="1">
        <f t="array" ref="B30">MMULT(TRANSPOSE(B21:B27),MMULT(B9:H15,B21:B27))</f>
        <v>3.2397156426557574E-3</v>
      </c>
    </row>
    <row r="31" spans="1:8" x14ac:dyDescent="0.25">
      <c r="A31" s="15" t="s">
        <v>16</v>
      </c>
      <c r="B31">
        <f>B30*12</f>
        <v>3.8876587711869089E-2</v>
      </c>
    </row>
    <row r="32" spans="1:8" x14ac:dyDescent="0.25">
      <c r="A32" t="s">
        <v>12</v>
      </c>
      <c r="B32" s="20">
        <f>SQRT(B31)</f>
        <v>0.19717146779356562</v>
      </c>
    </row>
    <row r="35" spans="1:3" x14ac:dyDescent="0.25">
      <c r="A35" t="s">
        <v>15</v>
      </c>
      <c r="B35" s="29">
        <f>(D28-E19)/B32</f>
        <v>0.88205897163131886</v>
      </c>
      <c r="C35" t="s">
        <v>33</v>
      </c>
    </row>
  </sheetData>
  <mergeCells count="1">
    <mergeCell ref="A1:G3"/>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6145" r:id="rId3">
          <objectPr defaultSize="0" autoPict="0" r:id="rId4">
            <anchor moveWithCells="1" sizeWithCells="1">
              <from>
                <xdr:col>1</xdr:col>
                <xdr:colOff>114300</xdr:colOff>
                <xdr:row>4</xdr:row>
                <xdr:rowOff>0</xdr:rowOff>
              </from>
              <to>
                <xdr:col>7</xdr:col>
                <xdr:colOff>525780</xdr:colOff>
                <xdr:row>4</xdr:row>
                <xdr:rowOff>0</xdr:rowOff>
              </to>
            </anchor>
          </objectPr>
        </oleObject>
      </mc:Choice>
      <mc:Fallback>
        <oleObject progId="Equation.DSMT4" shapeId="6145" r:id="rId3"/>
      </mc:Fallback>
    </mc:AlternateContent>
    <mc:AlternateContent xmlns:mc="http://schemas.openxmlformats.org/markup-compatibility/2006">
      <mc:Choice Requires="x14">
        <oleObject progId="Equation.DSMT4" shapeId="6146" r:id="rId5">
          <objectPr defaultSize="0" autoPict="0" r:id="rId6">
            <anchor moveWithCells="1" sizeWithCells="1">
              <from>
                <xdr:col>1</xdr:col>
                <xdr:colOff>502920</xdr:colOff>
                <xdr:row>4</xdr:row>
                <xdr:rowOff>0</xdr:rowOff>
              </from>
              <to>
                <xdr:col>6</xdr:col>
                <xdr:colOff>441960</xdr:colOff>
                <xdr:row>4</xdr:row>
                <xdr:rowOff>0</xdr:rowOff>
              </to>
            </anchor>
          </objectPr>
        </oleObject>
      </mc:Choice>
      <mc:Fallback>
        <oleObject progId="Equation.DSMT4" shapeId="6146" r:id="rId5"/>
      </mc:Fallback>
    </mc:AlternateContent>
    <mc:AlternateContent xmlns:mc="http://schemas.openxmlformats.org/markup-compatibility/2006">
      <mc:Choice Requires="x14">
        <oleObject progId="Equation.DSMT4" shapeId="6147" r:id="rId7">
          <objectPr defaultSize="0" autoPict="0" r:id="rId8">
            <anchor moveWithCells="1" sizeWithCells="1">
              <from>
                <xdr:col>2</xdr:col>
                <xdr:colOff>381000</xdr:colOff>
                <xdr:row>4</xdr:row>
                <xdr:rowOff>0</xdr:rowOff>
              </from>
              <to>
                <xdr:col>4</xdr:col>
                <xdr:colOff>662940</xdr:colOff>
                <xdr:row>4</xdr:row>
                <xdr:rowOff>0</xdr:rowOff>
              </to>
            </anchor>
          </objectPr>
        </oleObject>
      </mc:Choice>
      <mc:Fallback>
        <oleObject progId="Equation.DSMT4" shapeId="6147" r:id="rId7"/>
      </mc:Fallback>
    </mc:AlternateContent>
    <mc:AlternateContent xmlns:mc="http://schemas.openxmlformats.org/markup-compatibility/2006">
      <mc:Choice Requires="x14">
        <oleObject progId="Equation.DSMT4" shapeId="6149" r:id="rId9">
          <objectPr defaultSize="0" autoPict="0" r:id="rId10">
            <anchor moveWithCells="1">
              <from>
                <xdr:col>3</xdr:col>
                <xdr:colOff>205740</xdr:colOff>
                <xdr:row>29</xdr:row>
                <xdr:rowOff>129540</xdr:rowOff>
              </from>
              <to>
                <xdr:col>3</xdr:col>
                <xdr:colOff>1356360</xdr:colOff>
                <xdr:row>32</xdr:row>
                <xdr:rowOff>0</xdr:rowOff>
              </to>
            </anchor>
          </objectPr>
        </oleObject>
      </mc:Choice>
      <mc:Fallback>
        <oleObject progId="Equation.DSMT4" shapeId="6149" r:id="rId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Acciones</vt:lpstr>
      <vt:lpstr>Portafolio con minima varianza</vt:lpstr>
      <vt:lpstr>Portafolio con máximo Sharpe</vt:lpstr>
      <vt:lpstr>Portafolio con un A=1</vt:lpstr>
      <vt:lpstr>Cartera con un A=3</vt:lpstr>
      <vt:lpstr>Portafolio con minima varia (1)</vt:lpstr>
      <vt:lpstr>Portafolio con minima varia (2)</vt:lpstr>
      <vt:lpstr>Portafolio con máximo Sharp (1)</vt:lpstr>
    </vt:vector>
  </TitlesOfParts>
  <Company>ITESO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Rubén Hernández Guevara</cp:lastModifiedBy>
  <dcterms:created xsi:type="dcterms:W3CDTF">2008-09-05T14:14:16Z</dcterms:created>
  <dcterms:modified xsi:type="dcterms:W3CDTF">2021-10-31T22:39:21Z</dcterms:modified>
</cp:coreProperties>
</file>