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if717710_iteso_mx/Documents/Finance/Concurso-Interuniversitario-BMV-Peeptrade/Test/"/>
    </mc:Choice>
  </mc:AlternateContent>
  <xr:revisionPtr revIDLastSave="1223" documentId="13_ncr:1_{2B0A74F4-E7AA-4905-A302-D51046D9232E}" xr6:coauthVersionLast="47" xr6:coauthVersionMax="47" xr10:uidLastSave="{FED78D70-4345-4A51-859B-8698600D112A}"/>
  <bookViews>
    <workbookView xWindow="-108" yWindow="-108" windowWidth="23256" windowHeight="12456" activeTab="3" xr2:uid="{52F8559E-C375-4055-9335-04E177E3C725}"/>
  </bookViews>
  <sheets>
    <sheet name="Prices" sheetId="1" r:id="rId1"/>
    <sheet name="Ret" sheetId="2" r:id="rId2"/>
    <sheet name="Cov" sheetId="7" r:id="rId3"/>
    <sheet name="1" sheetId="3" r:id="rId4"/>
    <sheet name="2" sheetId="5" r:id="rId5"/>
    <sheet name="3" sheetId="6" r:id="rId6"/>
  </sheets>
  <definedNames>
    <definedName name="solver_adj" localSheetId="3" hidden="1">'1'!$C$10:$C$24</definedName>
    <definedName name="solver_adj" localSheetId="4" hidden="1">'2'!$C$10:$C$24</definedName>
    <definedName name="solver_adj" localSheetId="5" hidden="1">'3'!$C$10:$C$24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lhs1" localSheetId="3" hidden="1">'1'!$C$10:$C$24</definedName>
    <definedName name="solver_lhs1" localSheetId="4" hidden="1">'2'!$C$10:$C$24</definedName>
    <definedName name="solver_lhs1" localSheetId="5" hidden="1">'3'!$C$10:$C$24</definedName>
    <definedName name="solver_lhs2" localSheetId="3" hidden="1">'1'!$C$10:$C$24</definedName>
    <definedName name="solver_lhs2" localSheetId="4" hidden="1">'2'!$C$26</definedName>
    <definedName name="solver_lhs2" localSheetId="5" hidden="1">'3'!$C$10:$C$24</definedName>
    <definedName name="solver_lhs3" localSheetId="3" hidden="1">'1'!$C$26</definedName>
    <definedName name="solver_lhs3" localSheetId="5" hidden="1">'3'!$C$26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um" localSheetId="3" hidden="1">3</definedName>
    <definedName name="solver_num" localSheetId="4" hidden="1">2</definedName>
    <definedName name="solver_num" localSheetId="5" hidden="1">3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opt" localSheetId="3" hidden="1">'1'!$I$10</definedName>
    <definedName name="solver_opt" localSheetId="4" hidden="1">'2'!$I$10</definedName>
    <definedName name="solver_opt" localSheetId="5" hidden="1">'3'!$I$10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el1" localSheetId="3" hidden="1">1</definedName>
    <definedName name="solver_rel1" localSheetId="4" hidden="1">3</definedName>
    <definedName name="solver_rel1" localSheetId="5" hidden="1">1</definedName>
    <definedName name="solver_rel2" localSheetId="3" hidden="1">3</definedName>
    <definedName name="solver_rel2" localSheetId="4" hidden="1">2</definedName>
    <definedName name="solver_rel2" localSheetId="5" hidden="1">3</definedName>
    <definedName name="solver_rel3" localSheetId="3" hidden="1">2</definedName>
    <definedName name="solver_rel3" localSheetId="5" hidden="1">2</definedName>
    <definedName name="solver_rhs1" localSheetId="3" hidden="1">0.1</definedName>
    <definedName name="solver_rhs1" localSheetId="4" hidden="1">0</definedName>
    <definedName name="solver_rhs1" localSheetId="5" hidden="1">0.1</definedName>
    <definedName name="solver_rhs2" localSheetId="3" hidden="1">0</definedName>
    <definedName name="solver_rhs2" localSheetId="4" hidden="1">1</definedName>
    <definedName name="solver_rhs2" localSheetId="5" hidden="1">0</definedName>
    <definedName name="solver_rhs3" localSheetId="3" hidden="1">1</definedName>
    <definedName name="solver_rhs3" localSheetId="5" hidden="1">1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3" hidden="1">3</definedName>
    <definedName name="solver_ver" localSheetId="4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3" l="1"/>
  <c r="G10" i="3" a="1"/>
  <c r="G10" i="3" s="1"/>
  <c r="H10" i="3" s="1"/>
  <c r="P16" i="7"/>
  <c r="O15" i="7"/>
  <c r="N14" i="7"/>
  <c r="M13" i="7"/>
  <c r="L12" i="7"/>
  <c r="K11" i="7"/>
  <c r="J10" i="7"/>
  <c r="I9" i="7"/>
  <c r="H8" i="7"/>
  <c r="G7" i="7"/>
  <c r="F6" i="7"/>
  <c r="E5" i="7"/>
  <c r="D4" i="7"/>
  <c r="C3" i="7"/>
  <c r="B2" i="7"/>
  <c r="D24" i="3" l="1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B2" i="3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A3" i="2"/>
  <c r="A4" i="2"/>
  <c r="A5" i="2"/>
  <c r="A6" i="2"/>
  <c r="A2" i="2"/>
  <c r="C26" i="6" l="1"/>
  <c r="C26" i="5"/>
  <c r="C26" i="3" l="1"/>
  <c r="O3" i="3" l="1"/>
  <c r="E3" i="3" l="1"/>
  <c r="M3" i="3"/>
  <c r="L3" i="3"/>
  <c r="I3" i="3"/>
  <c r="P4" i="6"/>
  <c r="P5" i="6" s="1"/>
  <c r="P2" i="6"/>
  <c r="P3" i="6" s="1"/>
  <c r="D24" i="6" s="1"/>
  <c r="P6" i="5"/>
  <c r="P7" i="5" s="1"/>
  <c r="P6" i="6"/>
  <c r="P7" i="6" s="1"/>
  <c r="P4" i="5"/>
  <c r="P5" i="5" s="1"/>
  <c r="P2" i="5"/>
  <c r="P3" i="5" s="1"/>
  <c r="D24" i="5" s="1"/>
  <c r="P6" i="3"/>
  <c r="P7" i="3" s="1"/>
  <c r="P3" i="3"/>
  <c r="P4" i="3"/>
  <c r="P5" i="3" s="1"/>
  <c r="D3" i="3"/>
  <c r="N3" i="3"/>
  <c r="D4" i="3"/>
  <c r="D5" i="3" s="1"/>
  <c r="F4" i="3"/>
  <c r="F5" i="3" s="1"/>
  <c r="K3" i="3"/>
  <c r="J3" i="3"/>
  <c r="B4" i="3"/>
  <c r="B5" i="3" s="1"/>
  <c r="F3" i="3"/>
  <c r="H6" i="6"/>
  <c r="H7" i="6" s="1"/>
  <c r="H2" i="5"/>
  <c r="H3" i="5" s="1"/>
  <c r="D16" i="5" s="1"/>
  <c r="H4" i="5"/>
  <c r="H5" i="5" s="1"/>
  <c r="H2" i="6"/>
  <c r="H3" i="6" s="1"/>
  <c r="D16" i="6" s="1"/>
  <c r="H6" i="5"/>
  <c r="H7" i="5" s="1"/>
  <c r="H4" i="6"/>
  <c r="H5" i="6" s="1"/>
  <c r="H6" i="3"/>
  <c r="H7" i="3" s="1"/>
  <c r="L4" i="3"/>
  <c r="L5" i="3" s="1"/>
  <c r="G4" i="6"/>
  <c r="G5" i="6" s="1"/>
  <c r="G2" i="5"/>
  <c r="G3" i="5" s="1"/>
  <c r="D15" i="5" s="1"/>
  <c r="G6" i="6"/>
  <c r="G7" i="6" s="1"/>
  <c r="G4" i="5"/>
  <c r="G5" i="5" s="1"/>
  <c r="G2" i="6"/>
  <c r="G3" i="6" s="1"/>
  <c r="D15" i="6" s="1"/>
  <c r="G6" i="5"/>
  <c r="G7" i="5" s="1"/>
  <c r="G6" i="3"/>
  <c r="G7" i="3" s="1"/>
  <c r="K4" i="3"/>
  <c r="K5" i="3" s="1"/>
  <c r="B3" i="3"/>
  <c r="F6" i="5"/>
  <c r="F7" i="5" s="1"/>
  <c r="F4" i="6"/>
  <c r="F5" i="6" s="1"/>
  <c r="F2" i="5"/>
  <c r="F3" i="5" s="1"/>
  <c r="D14" i="5" s="1"/>
  <c r="F6" i="6"/>
  <c r="F7" i="6" s="1"/>
  <c r="F4" i="5"/>
  <c r="F5" i="5" s="1"/>
  <c r="F2" i="6"/>
  <c r="F3" i="6" s="1"/>
  <c r="D14" i="6" s="1"/>
  <c r="F6" i="3"/>
  <c r="F7" i="3" s="1"/>
  <c r="J4" i="3"/>
  <c r="J5" i="3" s="1"/>
  <c r="C2" i="6"/>
  <c r="C3" i="6" s="1"/>
  <c r="D11" i="6" s="1"/>
  <c r="C6" i="5"/>
  <c r="C7" i="5" s="1"/>
  <c r="C4" i="6"/>
  <c r="C5" i="6" s="1"/>
  <c r="C2" i="5"/>
  <c r="C3" i="5" s="1"/>
  <c r="D11" i="5" s="1"/>
  <c r="C6" i="6"/>
  <c r="C7" i="6" s="1"/>
  <c r="C4" i="5"/>
  <c r="C5" i="5" s="1"/>
  <c r="C6" i="3"/>
  <c r="C7" i="3" s="1"/>
  <c r="E6" i="5"/>
  <c r="E7" i="5" s="1"/>
  <c r="E4" i="6"/>
  <c r="E5" i="6" s="1"/>
  <c r="E2" i="5"/>
  <c r="E3" i="5" s="1"/>
  <c r="D13" i="5" s="1"/>
  <c r="E6" i="6"/>
  <c r="E7" i="6" s="1"/>
  <c r="E4" i="5"/>
  <c r="E5" i="5" s="1"/>
  <c r="E2" i="6"/>
  <c r="E3" i="6" s="1"/>
  <c r="D13" i="6" s="1"/>
  <c r="E6" i="3"/>
  <c r="E7" i="3" s="1"/>
  <c r="C3" i="3"/>
  <c r="I4" i="3"/>
  <c r="I5" i="3" s="1"/>
  <c r="B6" i="6"/>
  <c r="B7" i="6" s="1"/>
  <c r="B4" i="5"/>
  <c r="B5" i="5" s="1"/>
  <c r="B6" i="5"/>
  <c r="B7" i="5" s="1"/>
  <c r="B2" i="6"/>
  <c r="B3" i="6" s="1"/>
  <c r="D10" i="6" s="1"/>
  <c r="B2" i="5"/>
  <c r="B3" i="5" s="1"/>
  <c r="D10" i="5" s="1"/>
  <c r="B4" i="6"/>
  <c r="B5" i="6" s="1"/>
  <c r="B6" i="3"/>
  <c r="B7" i="3" s="1"/>
  <c r="D2" i="6"/>
  <c r="D3" i="6" s="1"/>
  <c r="D12" i="6" s="1"/>
  <c r="D6" i="5"/>
  <c r="D7" i="5" s="1"/>
  <c r="D4" i="6"/>
  <c r="D5" i="6" s="1"/>
  <c r="D6" i="6"/>
  <c r="D7" i="6" s="1"/>
  <c r="D4" i="5"/>
  <c r="D5" i="5" s="1"/>
  <c r="D2" i="5"/>
  <c r="D3" i="5" s="1"/>
  <c r="D12" i="5" s="1"/>
  <c r="D6" i="3"/>
  <c r="D7" i="3" s="1"/>
  <c r="H4" i="3"/>
  <c r="H5" i="3" s="1"/>
  <c r="O4" i="6"/>
  <c r="O5" i="6" s="1"/>
  <c r="O6" i="5"/>
  <c r="O7" i="5" s="1"/>
  <c r="O2" i="5"/>
  <c r="O3" i="5" s="1"/>
  <c r="D23" i="5" s="1"/>
  <c r="O6" i="6"/>
  <c r="O7" i="6" s="1"/>
  <c r="O4" i="5"/>
  <c r="O5" i="5" s="1"/>
  <c r="O2" i="6"/>
  <c r="O3" i="6" s="1"/>
  <c r="D23" i="6" s="1"/>
  <c r="O6" i="3"/>
  <c r="O7" i="3" s="1"/>
  <c r="G4" i="3"/>
  <c r="G5" i="3" s="1"/>
  <c r="N6" i="6"/>
  <c r="N7" i="6" s="1"/>
  <c r="N4" i="5"/>
  <c r="N5" i="5" s="1"/>
  <c r="N6" i="5"/>
  <c r="N7" i="5" s="1"/>
  <c r="N2" i="6"/>
  <c r="N3" i="6" s="1"/>
  <c r="D22" i="6" s="1"/>
  <c r="N4" i="6"/>
  <c r="N5" i="6" s="1"/>
  <c r="N2" i="5"/>
  <c r="N3" i="5" s="1"/>
  <c r="D22" i="5" s="1"/>
  <c r="N6" i="3"/>
  <c r="N7" i="3" s="1"/>
  <c r="M2" i="6"/>
  <c r="M3" i="6" s="1"/>
  <c r="D21" i="6" s="1"/>
  <c r="M6" i="5"/>
  <c r="M7" i="5" s="1"/>
  <c r="M4" i="6"/>
  <c r="M5" i="6" s="1"/>
  <c r="M2" i="5"/>
  <c r="M3" i="5" s="1"/>
  <c r="D21" i="5" s="1"/>
  <c r="M6" i="6"/>
  <c r="M7" i="6" s="1"/>
  <c r="M4" i="5"/>
  <c r="M5" i="5" s="1"/>
  <c r="M6" i="3"/>
  <c r="M7" i="3" s="1"/>
  <c r="E4" i="3"/>
  <c r="E5" i="3" s="1"/>
  <c r="L6" i="5"/>
  <c r="L7" i="5" s="1"/>
  <c r="L6" i="6"/>
  <c r="L7" i="6" s="1"/>
  <c r="L4" i="5"/>
  <c r="L5" i="5" s="1"/>
  <c r="L2" i="6"/>
  <c r="L3" i="6" s="1"/>
  <c r="D20" i="6" s="1"/>
  <c r="L4" i="6"/>
  <c r="L5" i="6" s="1"/>
  <c r="L2" i="5"/>
  <c r="L3" i="5" s="1"/>
  <c r="D20" i="5" s="1"/>
  <c r="L6" i="3"/>
  <c r="L7" i="3" s="1"/>
  <c r="K2" i="6"/>
  <c r="K3" i="6" s="1"/>
  <c r="D19" i="6" s="1"/>
  <c r="K6" i="6"/>
  <c r="K7" i="6" s="1"/>
  <c r="K4" i="5"/>
  <c r="K5" i="5" s="1"/>
  <c r="K6" i="5"/>
  <c r="K7" i="5" s="1"/>
  <c r="K4" i="6"/>
  <c r="K5" i="6" s="1"/>
  <c r="K2" i="5"/>
  <c r="K3" i="5" s="1"/>
  <c r="D19" i="5" s="1"/>
  <c r="K6" i="3"/>
  <c r="K7" i="3" s="1"/>
  <c r="O4" i="3"/>
  <c r="O5" i="3" s="1"/>
  <c r="C4" i="3"/>
  <c r="C5" i="3" s="1"/>
  <c r="J2" i="5"/>
  <c r="J3" i="5" s="1"/>
  <c r="D18" i="5" s="1"/>
  <c r="J6" i="6"/>
  <c r="J7" i="6" s="1"/>
  <c r="J2" i="6"/>
  <c r="J3" i="6" s="1"/>
  <c r="D18" i="6" s="1"/>
  <c r="J6" i="5"/>
  <c r="J7" i="5" s="1"/>
  <c r="J4" i="6"/>
  <c r="J5" i="6" s="1"/>
  <c r="J4" i="5"/>
  <c r="J5" i="5" s="1"/>
  <c r="J6" i="3"/>
  <c r="J7" i="3" s="1"/>
  <c r="H3" i="3"/>
  <c r="N4" i="3"/>
  <c r="N5" i="3" s="1"/>
  <c r="I2" i="5"/>
  <c r="I3" i="5" s="1"/>
  <c r="D17" i="5" s="1"/>
  <c r="I6" i="6"/>
  <c r="I7" i="6" s="1"/>
  <c r="I4" i="5"/>
  <c r="I5" i="5" s="1"/>
  <c r="I2" i="6"/>
  <c r="I3" i="6" s="1"/>
  <c r="D17" i="6" s="1"/>
  <c r="I4" i="6"/>
  <c r="I5" i="6" s="1"/>
  <c r="I6" i="5"/>
  <c r="I7" i="5" s="1"/>
  <c r="I6" i="3"/>
  <c r="I7" i="3" s="1"/>
  <c r="G3" i="3"/>
  <c r="M4" i="3"/>
  <c r="M5" i="3" s="1"/>
  <c r="D26" i="3" l="1"/>
  <c r="D26" i="5"/>
  <c r="D26" i="6"/>
  <c r="F10" i="6" a="1"/>
  <c r="F10" i="6" s="1"/>
  <c r="G10" i="6" s="1"/>
  <c r="H10" i="6" s="1"/>
  <c r="F10" i="5" a="1"/>
  <c r="F10" i="5" s="1"/>
  <c r="G10" i="5" s="1"/>
  <c r="H10" i="5" s="1"/>
  <c r="I10" i="6" l="1"/>
  <c r="I10" i="5"/>
  <c r="I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<sst xmlns="http://schemas.openxmlformats.org/spreadsheetml/2006/main" count="233" uniqueCount="60">
  <si>
    <t>VNQ</t>
  </si>
  <si>
    <t>VBK</t>
  </si>
  <si>
    <t>SPY</t>
  </si>
  <si>
    <t>VTI</t>
  </si>
  <si>
    <t>VGT</t>
  </si>
  <si>
    <t>IBM</t>
  </si>
  <si>
    <t>AAL</t>
  </si>
  <si>
    <t>NVDA</t>
  </si>
  <si>
    <t>PFE</t>
  </si>
  <si>
    <t>MSFT</t>
  </si>
  <si>
    <t>AAPL</t>
  </si>
  <si>
    <t>VWAGY</t>
  </si>
  <si>
    <t>NFLX</t>
  </si>
  <si>
    <t>MA</t>
  </si>
  <si>
    <t>KO</t>
  </si>
  <si>
    <t>Var_252</t>
  </si>
  <si>
    <t>Vol_252</t>
  </si>
  <si>
    <t>rf</t>
  </si>
  <si>
    <t>Var_P</t>
  </si>
  <si>
    <t>VarP_252</t>
  </si>
  <si>
    <t>R_D</t>
  </si>
  <si>
    <t>R_252</t>
  </si>
  <si>
    <t>Var</t>
  </si>
  <si>
    <t>Vol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</si>
  <si>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</si>
  <si>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</si>
  <si>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</si>
  <si>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</si>
  <si>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</si>
  <si>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</si>
  <si>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</si>
  <si>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</si>
  <si>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</si>
  <si>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</si>
  <si>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</si>
  <si>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</si>
  <si>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</si>
  <si>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</si>
  <si>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</si>
  <si>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Peso</t>
  </si>
  <si>
    <t>R en Port</t>
  </si>
  <si>
    <t>Vol_P</t>
  </si>
  <si>
    <t>Sharpe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</si>
  <si>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</si>
  <si>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</si>
  <si>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</si>
  <si>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</si>
  <si>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</si>
  <si>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</si>
  <si>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</si>
  <si>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</si>
  <si>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</si>
  <si>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</si>
  <si>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</si>
  <si>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</si>
  <si>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</si>
  <si>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</si>
  <si>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</si>
  <si>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Var_D_P</t>
  </si>
  <si>
    <t>Vol_D_P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</si>
</sst>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_(* #,##0.0000_);_(* \(#,##0.0000\);_(* &quot;-&quot;??_);_(@_)"/>
    <numFmt numFmtId="166" formatCode="0.0000%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Fill="1" applyBorder="1" applyAlignment="1"/>
    <xf numFmtId="164" fontId="0" fillId="0" borderId="0" xfId="1" applyNumberFormat="1" applyFont="1" applyAlignment="1">
      <alignment horizontal="center"/>
    </xf>
    <xf numFmtId="165" fontId="0" fillId="0" borderId="0" xfId="2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167" fontId="0" fillId="0" borderId="0" xfId="2" applyNumberFormat="1" applyFont="1" applyFill="1" applyBorder="1" applyAlignment="1"/>
    <xf numFmtId="0" fontId="0" fillId="0" borderId="0" xfId="0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2C11-4352-4364-ADEA-DDDB8FCB9739}">
  <dimension ref="A1:O7"/>
  <sheetViews>
    <sheetView workbookViewId="0">
      <selection activeCell="D10" sqref="D1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109.389999389648</v>
      </c>
      <c r="B2">
        <v>295.61999511718699</v>
      </c>
      <c r="C2">
        <v>455.54998779296801</v>
      </c>
      <c r="D2">
        <v>235.80000305175699</v>
      </c>
      <c r="E2">
        <v>428.86999511718699</v>
      </c>
      <c r="F2">
        <v>127.639999389648</v>
      </c>
      <c r="G2">
        <v>19.2299995422363</v>
      </c>
      <c r="H2">
        <v>231.66000366210901</v>
      </c>
      <c r="I2">
        <v>43.150001525878899</v>
      </c>
      <c r="J2">
        <v>308.13000488281199</v>
      </c>
      <c r="K2">
        <v>148.63999938964801</v>
      </c>
      <c r="L2">
        <v>33.069999694824197</v>
      </c>
      <c r="M2">
        <v>671.65997314453102</v>
      </c>
      <c r="N2">
        <v>360.85998535156199</v>
      </c>
      <c r="O2">
        <v>54.2299995422363</v>
      </c>
    </row>
    <row r="3" spans="1:15" x14ac:dyDescent="0.3">
      <c r="A3">
        <v>109.69000244140599</v>
      </c>
      <c r="B3">
        <v>293.600006103515</v>
      </c>
      <c r="C3">
        <v>455.95999145507801</v>
      </c>
      <c r="D3">
        <v>235.71000671386699</v>
      </c>
      <c r="E3">
        <v>429.44000244140602</v>
      </c>
      <c r="F3">
        <v>127.129997253417</v>
      </c>
      <c r="G3">
        <v>19.389999389648398</v>
      </c>
      <c r="H3">
        <v>247.169998168945</v>
      </c>
      <c r="I3">
        <v>43.560001373291001</v>
      </c>
      <c r="J3">
        <v>310.10998535156199</v>
      </c>
      <c r="K3">
        <v>149.32000732421801</v>
      </c>
      <c r="L3">
        <v>34.110000610351499</v>
      </c>
      <c r="M3">
        <v>668.52001953125</v>
      </c>
      <c r="N3">
        <v>357.32000732421801</v>
      </c>
      <c r="O3">
        <v>54.470001220703097</v>
      </c>
    </row>
    <row r="4" spans="1:15" x14ac:dyDescent="0.3">
      <c r="A4">
        <v>108.76000213623</v>
      </c>
      <c r="B4">
        <v>289.13000488281199</v>
      </c>
      <c r="C4">
        <v>453.94000244140602</v>
      </c>
      <c r="D4">
        <v>234.100006103515</v>
      </c>
      <c r="E4">
        <v>427.82000732421801</v>
      </c>
      <c r="F4">
        <v>125.169998168945</v>
      </c>
      <c r="G4">
        <v>19.030000686645501</v>
      </c>
      <c r="H4">
        <v>244.509994506835</v>
      </c>
      <c r="I4">
        <v>42.970001220703097</v>
      </c>
      <c r="J4">
        <v>323.17001342773398</v>
      </c>
      <c r="K4">
        <v>148.850006103515</v>
      </c>
      <c r="L4">
        <v>33.349998474121001</v>
      </c>
      <c r="M4">
        <v>662.91998291015602</v>
      </c>
      <c r="N4">
        <v>335.72000122070301</v>
      </c>
      <c r="O4">
        <v>55.520000457763601</v>
      </c>
    </row>
    <row r="5" spans="1:15" x14ac:dyDescent="0.3">
      <c r="A5">
        <v>110.27999877929599</v>
      </c>
      <c r="B5">
        <v>295.100006103515</v>
      </c>
      <c r="C5">
        <v>458.32000732421801</v>
      </c>
      <c r="D5">
        <v>236.600006103515</v>
      </c>
      <c r="E5">
        <v>432.19000244140602</v>
      </c>
      <c r="F5">
        <v>125.83999633789</v>
      </c>
      <c r="G5">
        <v>19.190000534057599</v>
      </c>
      <c r="H5">
        <v>249.41000366210901</v>
      </c>
      <c r="I5">
        <v>43.180000305175703</v>
      </c>
      <c r="J5">
        <v>324.350006103515</v>
      </c>
      <c r="K5">
        <v>152.57000732421801</v>
      </c>
      <c r="L5">
        <v>33.25</v>
      </c>
      <c r="M5">
        <v>674.04998779296795</v>
      </c>
      <c r="N5">
        <v>333.02999877929602</v>
      </c>
      <c r="O5">
        <v>56.040000915527301</v>
      </c>
    </row>
    <row r="6" spans="1:15" x14ac:dyDescent="0.3">
      <c r="A6">
        <v>109.040000915527</v>
      </c>
      <c r="B6">
        <v>295.600006103515</v>
      </c>
      <c r="C6">
        <v>459.25</v>
      </c>
      <c r="D6">
        <v>236.91000366210901</v>
      </c>
      <c r="E6">
        <v>434.16000366210898</v>
      </c>
      <c r="F6">
        <v>125.09999847412099</v>
      </c>
      <c r="G6">
        <v>19.2000007629394</v>
      </c>
      <c r="H6">
        <v>255.669998168945</v>
      </c>
      <c r="I6">
        <v>43.740001678466797</v>
      </c>
      <c r="J6">
        <v>331.61999511718699</v>
      </c>
      <c r="K6">
        <v>149.80000305175699</v>
      </c>
      <c r="L6">
        <v>32.610000610351499</v>
      </c>
      <c r="M6">
        <v>690.30999755859295</v>
      </c>
      <c r="N6">
        <v>335.51998901367102</v>
      </c>
      <c r="O6">
        <v>56.369998931884702</v>
      </c>
    </row>
    <row r="7" spans="1:15" x14ac:dyDescent="0.3">
      <c r="A7">
        <v>109.58000183105401</v>
      </c>
      <c r="B7">
        <v>301.66000366210898</v>
      </c>
      <c r="C7">
        <v>460.04000854492102</v>
      </c>
      <c r="D7">
        <v>238.08999633789</v>
      </c>
      <c r="E7">
        <v>434.67999267578102</v>
      </c>
      <c r="F7">
        <v>126.27999877929599</v>
      </c>
      <c r="G7">
        <v>19.770000457763601</v>
      </c>
      <c r="H7">
        <v>258.26998901367102</v>
      </c>
      <c r="I7">
        <v>43.639999389648402</v>
      </c>
      <c r="J7">
        <v>329.36999511718699</v>
      </c>
      <c r="K7">
        <v>148.96000671386699</v>
      </c>
      <c r="L7">
        <v>33.470001220703097</v>
      </c>
      <c r="M7">
        <v>681.16998291015602</v>
      </c>
      <c r="N7">
        <v>334.04998779296801</v>
      </c>
      <c r="O7">
        <v>56.169998168945298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90BB-A3A3-429D-B1A9-CACA4A262D62}">
  <dimension ref="A1:O252"/>
  <sheetViews>
    <sheetView workbookViewId="0">
      <selection activeCell="J9" sqref="J9"/>
    </sheetView>
  </sheetViews>
  <sheetFormatPr defaultRowHeight="14.4" x14ac:dyDescent="0.3"/>
  <sheetData>
    <row r="1" spans="1:15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f>Prices!A3/Prices!A2-1</f>
        <v>2.7425089444363948E-3</v>
      </c>
      <c r="B2" s="1">
        <f>Prices!B3/Prices!B2-1</f>
        <v>-6.8330594920389398E-3</v>
      </c>
      <c r="C2" s="1">
        <f>Prices!C3/Prices!C2-1</f>
        <v>9.0001903873693223E-4</v>
      </c>
      <c r="D2" s="1">
        <f>Prices!D3/Prices!D2-1</f>
        <v>-3.8166385379667656E-4</v>
      </c>
      <c r="E2" s="1">
        <f>Prices!E3/Prices!E2-1</f>
        <v>1.329091171470953E-3</v>
      </c>
      <c r="F2" s="1">
        <f>Prices!F3/Prices!F2-1</f>
        <v>-3.9956294160901074E-3</v>
      </c>
      <c r="G2" s="1">
        <f>Prices!G3/Prices!G2-1</f>
        <v>8.3203250764867231E-3</v>
      </c>
      <c r="H2" s="1">
        <f>Prices!H3/Prices!H2-1</f>
        <v>6.6951542181007184E-2</v>
      </c>
      <c r="I2" s="1">
        <f>Prices!I3/Prices!I2-1</f>
        <v>9.5017342506049651E-3</v>
      </c>
      <c r="J2" s="1">
        <f>Prices!J3/Prices!J2-1</f>
        <v>6.425795727043937E-3</v>
      </c>
      <c r="K2" s="1">
        <f>Prices!K3/Prices!K2-1</f>
        <v>4.5748650253112366E-3</v>
      </c>
      <c r="L2" s="1">
        <f>Prices!L3/Prices!L2-1</f>
        <v>3.1448470672047479E-2</v>
      </c>
      <c r="M2" s="1">
        <f>Prices!M3/Prices!M2-1</f>
        <v>-4.6749154912129054E-3</v>
      </c>
      <c r="N2" s="1">
        <f>Prices!N3/Prices!N2-1</f>
        <v>-9.8098380841400434E-3</v>
      </c>
      <c r="O2" s="1">
        <f>Prices!O3/Prices!O2-1</f>
        <v>4.4256256775343505E-3</v>
      </c>
    </row>
    <row r="3" spans="1:15" x14ac:dyDescent="0.3">
      <c r="A3" s="1">
        <f>Prices!A4/Prices!A3-1</f>
        <v>-8.478441831312522E-3</v>
      </c>
      <c r="B3" s="1">
        <f>Prices!B4/Prices!B3-1</f>
        <v>-1.5224799481533435E-2</v>
      </c>
      <c r="C3" s="1">
        <f>Prices!C4/Prices!C3-1</f>
        <v>-4.4301891646802982E-3</v>
      </c>
      <c r="D3" s="1">
        <f>Prices!D4/Prices!D3-1</f>
        <v>-6.8304296147528865E-3</v>
      </c>
      <c r="E3" s="1">
        <f>Prices!E4/Prices!E3-1</f>
        <v>-3.7723433028553632E-3</v>
      </c>
      <c r="F3" s="1">
        <f>Prices!F4/Prices!F3-1</f>
        <v>-1.5417282520387432E-2</v>
      </c>
      <c r="G3" s="1">
        <f>Prices!G4/Prices!G3-1</f>
        <v>-1.8566204968272881E-2</v>
      </c>
      <c r="H3" s="1">
        <f>Prices!H4/Prices!H3-1</f>
        <v>-1.0761838741819463E-2</v>
      </c>
      <c r="I3" s="1">
        <f>Prices!I4/Prices!I3-1</f>
        <v>-1.3544539347734363E-2</v>
      </c>
      <c r="J3" s="1">
        <f>Prices!J4/Prices!J3-1</f>
        <v>4.2114181074712098E-2</v>
      </c>
      <c r="K3" s="1">
        <f>Prices!K4/Prices!K3-1</f>
        <v>-3.1476104851944076E-3</v>
      </c>
      <c r="L3" s="1">
        <f>Prices!L4/Prices!L3-1</f>
        <v>-2.2280918282946538E-2</v>
      </c>
      <c r="M3" s="1">
        <f>Prices!M4/Prices!M3-1</f>
        <v>-8.376767273208352E-3</v>
      </c>
      <c r="N3" s="1">
        <f>Prices!N4/Prices!N3-1</f>
        <v>-6.0450032633957762E-2</v>
      </c>
      <c r="O3" s="1">
        <f>Prices!O4/Prices!O3-1</f>
        <v>1.9276651616108698E-2</v>
      </c>
    </row>
    <row r="4" spans="1:15" x14ac:dyDescent="0.3">
      <c r="A4" s="1">
        <f>Prices!A5/Prices!A4-1</f>
        <v>1.3975695229962337E-2</v>
      </c>
      <c r="B4" s="1">
        <f>Prices!B5/Prices!B4-1</f>
        <v>2.0648155223885301E-2</v>
      </c>
      <c r="C4" s="1">
        <f>Prices!C5/Prices!C4-1</f>
        <v>9.6488629758453293E-3</v>
      </c>
      <c r="D4" s="1">
        <f>Prices!D5/Prices!D4-1</f>
        <v>1.0679196645960509E-2</v>
      </c>
      <c r="E4" s="1">
        <f>Prices!E5/Prices!E4-1</f>
        <v>1.0214564635534273E-2</v>
      </c>
      <c r="F4" s="1">
        <f>Prices!F5/Prices!F4-1</f>
        <v>5.3527057501485675E-3</v>
      </c>
      <c r="G4" s="1">
        <f>Prices!G5/Prices!G4-1</f>
        <v>8.4077688722512534E-3</v>
      </c>
      <c r="H4" s="1">
        <f>Prices!H5/Prices!H4-1</f>
        <v>2.0040118053894274E-2</v>
      </c>
      <c r="I4" s="1">
        <f>Prices!I5/Prices!I4-1</f>
        <v>4.8871091111681864E-3</v>
      </c>
      <c r="J4" s="1">
        <f>Prices!J5/Prices!J4-1</f>
        <v>3.6513062064926771E-3</v>
      </c>
      <c r="K4" s="1">
        <f>Prices!K5/Prices!K4-1</f>
        <v>2.4991609460304653E-2</v>
      </c>
      <c r="L4" s="1">
        <f>Prices!L5/Prices!L4-1</f>
        <v>-2.9984551333217535E-3</v>
      </c>
      <c r="M4" s="1">
        <f>Prices!M5/Prices!M4-1</f>
        <v>1.678936398017794E-2</v>
      </c>
      <c r="N4" s="1">
        <f>Prices!N5/Prices!N4-1</f>
        <v>-8.0126368152804162E-3</v>
      </c>
      <c r="O4" s="1">
        <f>Prices!O5/Prices!O4-1</f>
        <v>9.366002404111784E-3</v>
      </c>
    </row>
    <row r="5" spans="1:15" x14ac:dyDescent="0.3">
      <c r="A5" s="1">
        <f>Prices!A6/Prices!A5-1</f>
        <v>-1.124408666571175E-2</v>
      </c>
      <c r="B5" s="1">
        <f>Prices!B6/Prices!B5-1</f>
        <v>1.6943408663454562E-3</v>
      </c>
      <c r="C5" s="1">
        <f>Prices!C6/Prices!C5-1</f>
        <v>2.0291339259037589E-3</v>
      </c>
      <c r="D5" s="1">
        <f>Prices!D6/Prices!D5-1</f>
        <v>1.3102178807991027E-3</v>
      </c>
      <c r="E5" s="1">
        <f>Prices!E6/Prices!E5-1</f>
        <v>4.558183228613677E-3</v>
      </c>
      <c r="F5" s="1">
        <f>Prices!F6/Prices!F5-1</f>
        <v>-5.8804663485689801E-3</v>
      </c>
      <c r="G5" s="1">
        <f>Prices!G6/Prices!G5-1</f>
        <v>5.2111665468967949E-4</v>
      </c>
      <c r="H5" s="1">
        <f>Prices!H6/Prices!H5-1</f>
        <v>2.5099211799526566E-2</v>
      </c>
      <c r="I5" s="1">
        <f>Prices!I6/Prices!I5-1</f>
        <v>1.296899882661573E-2</v>
      </c>
      <c r="J5" s="1">
        <f>Prices!J6/Prices!J5-1</f>
        <v>2.2414024593395032E-2</v>
      </c>
      <c r="K5" s="1">
        <f>Prices!K6/Prices!K5-1</f>
        <v>-1.8155627839583466E-2</v>
      </c>
      <c r="L5" s="1">
        <f>Prices!L6/Prices!L5-1</f>
        <v>-1.924810194431581E-2</v>
      </c>
      <c r="M5" s="1">
        <f>Prices!M6/Prices!M5-1</f>
        <v>2.4122854476809508E-2</v>
      </c>
      <c r="N5" s="1">
        <f>Prices!N6/Prices!N5-1</f>
        <v>7.4767745953876474E-3</v>
      </c>
      <c r="O5" s="1">
        <f>Prices!O6/Prices!O5-1</f>
        <v>5.8886154704891336E-3</v>
      </c>
    </row>
    <row r="6" spans="1:15" x14ac:dyDescent="0.3">
      <c r="A6" s="1">
        <f>Prices!A7/Prices!A6-1</f>
        <v>4.952319433171537E-3</v>
      </c>
      <c r="B6" s="1">
        <f>Prices!B7/Prices!B6-1</f>
        <v>2.0500667907536574E-2</v>
      </c>
      <c r="C6" s="1">
        <f>Prices!C7/Prices!C6-1</f>
        <v>1.7202145779444677E-3</v>
      </c>
      <c r="D6" s="1">
        <f>Prices!D7/Prices!D6-1</f>
        <v>4.9807634018863567E-3</v>
      </c>
      <c r="E6" s="1">
        <f>Prices!E7/Prices!E6-1</f>
        <v>1.1976898131702551E-3</v>
      </c>
      <c r="F6" s="1">
        <f>Prices!F7/Prices!F6-1</f>
        <v>9.4324565912693448E-3</v>
      </c>
      <c r="G6" s="1">
        <f>Prices!G7/Prices!G6-1</f>
        <v>2.968748292575274E-2</v>
      </c>
      <c r="H6" s="1">
        <f>Prices!H7/Prices!H6-1</f>
        <v>1.0169323203139236E-2</v>
      </c>
      <c r="I6" s="1">
        <f>Prices!I7/Prices!I6-1</f>
        <v>-2.2862890942143554E-3</v>
      </c>
      <c r="J6" s="1">
        <f>Prices!J7/Prices!J6-1</f>
        <v>-6.7848743535651179E-3</v>
      </c>
      <c r="K6" s="1">
        <f>Prices!K7/Prices!K6-1</f>
        <v>-5.6074520746156598E-3</v>
      </c>
      <c r="L6" s="1">
        <f>Prices!L7/Prices!L6-1</f>
        <v>2.6372296665293726E-2</v>
      </c>
      <c r="M6" s="1">
        <f>Prices!M7/Prices!M6-1</f>
        <v>-1.3240449480323657E-2</v>
      </c>
      <c r="N6" s="1">
        <f>Prices!N7/Prices!N6-1</f>
        <v>-4.3812627230478407E-3</v>
      </c>
      <c r="O6" s="1">
        <f>Prices!O7/Prices!O6-1</f>
        <v>-3.5480001193733957E-3</v>
      </c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3712-E8E4-4A18-9C64-D52BF7A639CF}">
  <dimension ref="A1:P16"/>
  <sheetViews>
    <sheetView workbookViewId="0">
      <selection activeCell="N18" sqref="N18"/>
    </sheetView>
  </sheetViews>
  <sheetFormatPr defaultRowHeight="14.4" x14ac:dyDescent="0.3"/>
  <sheetData>
    <row r="1" spans="1:16" x14ac:dyDescent="0.3">
      <c r="A1" s="12"/>
      <c r="B1" s="12" t="s">
        <v>43</v>
      </c>
      <c r="C1" s="12" t="s">
        <v>44</v>
      </c>
      <c r="D1" s="12" t="s">
        <v>45</v>
      </c>
      <c r="E1" s="12" t="s">
        <v>46</v>
      </c>
      <c r="F1" s="12" t="s">
        <v>47</v>
      </c>
      <c r="G1" s="12" t="s">
        <v>48</v>
      </c>
      <c r="H1" s="12" t="s">
        <v>49</v>
      </c>
      <c r="I1" s="12" t="s">
        <v>50</v>
      </c>
      <c r="J1" s="12" t="s">
        <v>51</v>
      </c>
      <c r="K1" s="12" t="s">
        <v>52</v>
      </c>
      <c r="L1" s="12" t="s">
        <v>53</v>
      </c>
      <c r="M1" s="12" t="s">
        <v>54</v>
      </c>
      <c r="N1" s="12" t="s">
        <v>55</v>
      </c>
      <c r="O1" s="12" t="s">
        <v>56</v>
      </c>
      <c r="P1" s="12" t="s">
        <v>57</v>
      </c>
    </row>
    <row r="2" spans="1:16" ht="15" thickBot="1" x14ac:dyDescent="0.35">
      <c r="A2" s="7" t="s">
        <v>43</v>
      </c>
      <c r="B2" s="7">
        <f>VARP(Ret!$A$2:$A$6)</f>
        <v>8.4984280816423729E-5</v>
      </c>
      <c r="C2" s="7">
        <v>9.4658356102029497E-5</v>
      </c>
      <c r="D2" s="7">
        <v>3.1347538953452224E-5</v>
      </c>
      <c r="E2" s="7">
        <v>4.2449253816947982E-5</v>
      </c>
      <c r="F2" s="7">
        <v>2.5558567391014511E-5</v>
      </c>
      <c r="G2" s="7">
        <v>6.2298253969366092E-5</v>
      </c>
      <c r="H2" s="7">
        <v>8.5568954660789038E-5</v>
      </c>
      <c r="I2" s="7">
        <v>5.592755657760953E-5</v>
      </c>
      <c r="J2" s="7">
        <v>9.5116067372660716E-6</v>
      </c>
      <c r="K2" s="7">
        <v>-1.2009183283326962E-4</v>
      </c>
      <c r="L2" s="7">
        <v>1.1276948518347595E-4</v>
      </c>
      <c r="M2" s="7">
        <v>1.150203993487178E-4</v>
      </c>
      <c r="N2" s="7">
        <v>-9.9324804630590892E-6</v>
      </c>
      <c r="O2" s="7">
        <v>5.943166330378605E-5</v>
      </c>
      <c r="P2" s="11">
        <v>-2.3596091963526755E-5</v>
      </c>
    </row>
    <row r="3" spans="1:16" ht="15" thickBot="1" x14ac:dyDescent="0.35">
      <c r="A3" s="7" t="s">
        <v>44</v>
      </c>
      <c r="B3" s="7">
        <v>9.4658356102029497E-5</v>
      </c>
      <c r="C3" s="7">
        <f>VARP(Ret!$B$2:$B$6)</f>
        <v>2.0831478601220186E-4</v>
      </c>
      <c r="D3" s="7">
        <v>5.1642324188278528E-5</v>
      </c>
      <c r="E3" s="7">
        <v>7.8173908564965693E-5</v>
      </c>
      <c r="F3" s="7">
        <v>4.7061309830749065E-5</v>
      </c>
      <c r="G3" s="7">
        <v>1.1992846960803762E-4</v>
      </c>
      <c r="H3" s="7">
        <v>1.7819534286519519E-4</v>
      </c>
      <c r="I3" s="7">
        <v>-1.8469299484625981E-5</v>
      </c>
      <c r="J3" s="7">
        <v>3.3876343929874644E-5</v>
      </c>
      <c r="K3" s="7">
        <v>-1.9854924116245574E-4</v>
      </c>
      <c r="L3" s="7">
        <v>7.5186690714830581E-5</v>
      </c>
      <c r="M3" s="7">
        <v>1.0303929990594699E-4</v>
      </c>
      <c r="N3" s="7">
        <v>4.2961132282567696E-5</v>
      </c>
      <c r="O3" s="7">
        <v>2.1145788275876563E-4</v>
      </c>
      <c r="P3" s="11">
        <v>-6.8057806956952651E-5</v>
      </c>
    </row>
    <row r="4" spans="1:16" ht="15" thickBot="1" x14ac:dyDescent="0.35">
      <c r="A4" s="7" t="s">
        <v>45</v>
      </c>
      <c r="B4" s="7">
        <v>3.1347538953452224E-5</v>
      </c>
      <c r="C4" s="7">
        <v>5.1642324188278528E-5</v>
      </c>
      <c r="D4" s="7">
        <f>VARP(Ret!$C$2:$C$6)</f>
        <v>2.0227608336627991E-5</v>
      </c>
      <c r="E4" s="7">
        <v>2.4985329766380719E-5</v>
      </c>
      <c r="F4" s="7">
        <v>2.0215883748640429E-5</v>
      </c>
      <c r="G4" s="7">
        <v>2.8277111444181178E-5</v>
      </c>
      <c r="H4" s="7">
        <v>3.3399937272727926E-5</v>
      </c>
      <c r="I4" s="7">
        <v>2.9933599757245755E-5</v>
      </c>
      <c r="J4" s="7">
        <v>2.3068955470990884E-5</v>
      </c>
      <c r="K4" s="7">
        <v>-4.9120169390436442E-5</v>
      </c>
      <c r="L4" s="7">
        <v>4.14949784159477E-5</v>
      </c>
      <c r="M4" s="7">
        <v>1.5630900780364861E-5</v>
      </c>
      <c r="N4" s="7">
        <v>3.8443837656990305E-5</v>
      </c>
      <c r="O4" s="7">
        <v>6.75335618439266E-5</v>
      </c>
      <c r="P4" s="11">
        <v>-1.1016522430175969E-5</v>
      </c>
    </row>
    <row r="5" spans="1:16" ht="15" thickBot="1" x14ac:dyDescent="0.35">
      <c r="A5" s="7" t="s">
        <v>46</v>
      </c>
      <c r="B5" s="7">
        <v>4.2449253816947982E-5</v>
      </c>
      <c r="C5" s="7">
        <v>7.8173908564965693E-5</v>
      </c>
      <c r="D5" s="7">
        <v>2.4985329766380719E-5</v>
      </c>
      <c r="E5" s="7">
        <f>VARP(Ret!$D$2:$D$6)</f>
        <v>3.3665261903428731E-5</v>
      </c>
      <c r="F5" s="7">
        <v>2.3976108539089394E-5</v>
      </c>
      <c r="G5" s="7">
        <v>4.4755680376854053E-5</v>
      </c>
      <c r="H5" s="7">
        <v>6.1321717231050408E-5</v>
      </c>
      <c r="I5" s="7">
        <v>2.558034258140981E-5</v>
      </c>
      <c r="J5" s="7">
        <v>2.4837477553110351E-5</v>
      </c>
      <c r="K5" s="7">
        <v>-7.7580705559127059E-5</v>
      </c>
      <c r="L5" s="7">
        <v>4.5948697959079578E-5</v>
      </c>
      <c r="M5" s="7">
        <v>3.7671191422220684E-5</v>
      </c>
      <c r="N5" s="7">
        <v>3.5084785377402027E-5</v>
      </c>
      <c r="O5" s="7">
        <v>9.3153218976990804E-5</v>
      </c>
      <c r="P5" s="11">
        <v>-2.2479301906087128E-5</v>
      </c>
    </row>
    <row r="6" spans="1:16" ht="15" thickBot="1" x14ac:dyDescent="0.35">
      <c r="A6" s="7" t="s">
        <v>47</v>
      </c>
      <c r="B6" s="7">
        <v>2.5558567391014511E-5</v>
      </c>
      <c r="C6" s="7">
        <v>4.7061309830749065E-5</v>
      </c>
      <c r="D6" s="7">
        <v>2.0215883748640429E-5</v>
      </c>
      <c r="E6" s="7">
        <v>2.3976108539089394E-5</v>
      </c>
      <c r="F6" s="7">
        <f>VARP(Ret!$E$2:$E$6)</f>
        <v>2.1189786701109984E-5</v>
      </c>
      <c r="G6" s="7">
        <v>2.4089303398761314E-5</v>
      </c>
      <c r="H6" s="7">
        <v>2.5631087335326931E-5</v>
      </c>
      <c r="I6" s="7">
        <v>3.1843568980964774E-5</v>
      </c>
      <c r="J6" s="7">
        <v>2.776684246786544E-5</v>
      </c>
      <c r="K6" s="7">
        <v>-4.0495007618324846E-5</v>
      </c>
      <c r="L6" s="7">
        <v>3.531499337122849E-5</v>
      </c>
      <c r="M6" s="7">
        <v>6.213068020168318E-7</v>
      </c>
      <c r="N6" s="7">
        <v>5.0285482408190391E-5</v>
      </c>
      <c r="O6" s="7">
        <v>7.3074851714662907E-5</v>
      </c>
      <c r="P6" s="11">
        <v>-8.8742009318327771E-6</v>
      </c>
    </row>
    <row r="7" spans="1:16" ht="15" thickBot="1" x14ac:dyDescent="0.35">
      <c r="A7" s="7" t="s">
        <v>48</v>
      </c>
      <c r="B7" s="7">
        <v>6.2298253969366092E-5</v>
      </c>
      <c r="C7" s="7">
        <v>1.1992846960803762E-4</v>
      </c>
      <c r="D7" s="7">
        <v>2.8277111444181178E-5</v>
      </c>
      <c r="E7" s="7">
        <v>4.4755680376854053E-5</v>
      </c>
      <c r="F7" s="7">
        <v>2.4089303398761314E-5</v>
      </c>
      <c r="G7" s="7">
        <f>VARP(Ret!$F$2:$F$6)</f>
        <v>7.6755142990217709E-5</v>
      </c>
      <c r="H7" s="7">
        <v>1.269171867166288E-4</v>
      </c>
      <c r="I7" s="7">
        <v>3.7666000573613146E-5</v>
      </c>
      <c r="J7" s="7">
        <v>2.4682084802726011E-5</v>
      </c>
      <c r="K7" s="7">
        <v>-1.4173711140554623E-4</v>
      </c>
      <c r="L7" s="7">
        <v>4.469477746203065E-5</v>
      </c>
      <c r="M7" s="7">
        <v>1.1833720904868143E-4</v>
      </c>
      <c r="N7" s="7">
        <v>3.3546965664795272E-7</v>
      </c>
      <c r="O7" s="7">
        <v>1.3699884184228839E-4</v>
      </c>
      <c r="P7" s="11">
        <v>-5.1684117671183122E-5</v>
      </c>
    </row>
    <row r="8" spans="1:16" ht="15" thickBot="1" x14ac:dyDescent="0.35">
      <c r="A8" s="7" t="s">
        <v>49</v>
      </c>
      <c r="B8" s="7">
        <v>8.5568954660789038E-5</v>
      </c>
      <c r="C8" s="7">
        <v>1.7819534286519519E-4</v>
      </c>
      <c r="D8" s="7">
        <v>3.3399937272727926E-5</v>
      </c>
      <c r="E8" s="7">
        <v>6.1321717231050408E-5</v>
      </c>
      <c r="F8" s="7">
        <v>2.5631087335326931E-5</v>
      </c>
      <c r="G8" s="7">
        <v>1.269171867166288E-4</v>
      </c>
      <c r="H8" s="7">
        <f>VARP(Ret!$G$2:$G$6)</f>
        <v>2.4105272690185398E-4</v>
      </c>
      <c r="I8" s="7">
        <v>1.215372873494879E-4</v>
      </c>
      <c r="J8" s="7">
        <v>4.901933717097722E-5</v>
      </c>
      <c r="K8" s="7">
        <v>-2.5446035101132653E-4</v>
      </c>
      <c r="L8" s="7">
        <v>2.3125141106897352E-5</v>
      </c>
      <c r="M8" s="7">
        <v>2.6951848800286018E-4</v>
      </c>
      <c r="N8" s="7">
        <v>-4.113430818946258E-5</v>
      </c>
      <c r="O8" s="7">
        <v>2.5474549691664099E-4</v>
      </c>
      <c r="P8" s="11">
        <v>-1.0910010099788228E-4</v>
      </c>
    </row>
    <row r="9" spans="1:16" ht="15" thickBot="1" x14ac:dyDescent="0.35">
      <c r="A9" s="7" t="s">
        <v>50</v>
      </c>
      <c r="B9" s="7">
        <v>5.592755657760953E-5</v>
      </c>
      <c r="C9" s="7">
        <v>-1.8469299484625981E-5</v>
      </c>
      <c r="D9" s="7">
        <v>2.9933599757245755E-5</v>
      </c>
      <c r="E9" s="7">
        <v>2.558034258140981E-5</v>
      </c>
      <c r="F9" s="7">
        <v>3.1843568980964774E-5</v>
      </c>
      <c r="G9" s="7">
        <v>3.7666000573613146E-5</v>
      </c>
      <c r="H9" s="7">
        <v>1.215372873494879E-4</v>
      </c>
      <c r="I9" s="7">
        <f>VARP(Ret!$H$2:$H$6)</f>
        <v>6.4938827445019107E-4</v>
      </c>
      <c r="J9" s="7">
        <v>1.8501423426609697E-4</v>
      </c>
      <c r="K9" s="7">
        <v>-1.9372661656356617E-4</v>
      </c>
      <c r="L9" s="7">
        <v>5.3812819192670179E-5</v>
      </c>
      <c r="M9" s="7">
        <v>3.547716089702568E-4</v>
      </c>
      <c r="N9" s="7">
        <v>5.1682511957222937E-5</v>
      </c>
      <c r="O9" s="7">
        <v>3.3054489842823795E-4</v>
      </c>
      <c r="P9" s="11">
        <v>-8.0268366354271014E-5</v>
      </c>
    </row>
    <row r="10" spans="1:16" ht="15" thickBot="1" x14ac:dyDescent="0.35">
      <c r="A10" s="7" t="s">
        <v>51</v>
      </c>
      <c r="B10" s="7">
        <v>9.5116067372660716E-6</v>
      </c>
      <c r="C10" s="7">
        <v>3.3876343929874644E-5</v>
      </c>
      <c r="D10" s="7">
        <v>2.3068955470990884E-5</v>
      </c>
      <c r="E10" s="7">
        <v>2.4837477553110351E-5</v>
      </c>
      <c r="F10" s="7">
        <v>2.776684246786544E-5</v>
      </c>
      <c r="G10" s="7">
        <v>2.4682084802726011E-5</v>
      </c>
      <c r="H10" s="7">
        <v>4.901933717097722E-5</v>
      </c>
      <c r="I10" s="7">
        <v>1.8501423426609697E-4</v>
      </c>
      <c r="J10" s="7">
        <f>VARP(Ret!$I$2:$I$6)</f>
        <v>8.8893794916173336E-5</v>
      </c>
      <c r="K10" s="7">
        <v>-6.8334083572793434E-5</v>
      </c>
      <c r="L10" s="7">
        <v>-4.1047806980470943E-6</v>
      </c>
      <c r="M10" s="7">
        <v>4.9075262048662833E-5</v>
      </c>
      <c r="N10" s="7">
        <v>9.2101336536136365E-5</v>
      </c>
      <c r="O10" s="7">
        <v>1.9333902145965672E-4</v>
      </c>
      <c r="P10" s="11">
        <v>-3.4084026886113366E-5</v>
      </c>
    </row>
    <row r="11" spans="1:16" ht="15" thickBot="1" x14ac:dyDescent="0.35">
      <c r="A11" s="7" t="s">
        <v>52</v>
      </c>
      <c r="B11" s="7">
        <v>-1.2009183283326962E-4</v>
      </c>
      <c r="C11" s="7">
        <v>-1.9854924116245574E-4</v>
      </c>
      <c r="D11" s="7">
        <v>-4.9120169390436442E-5</v>
      </c>
      <c r="E11" s="7">
        <v>-7.7580705559127059E-5</v>
      </c>
      <c r="F11" s="7">
        <v>-4.0495007618324846E-5</v>
      </c>
      <c r="G11" s="7">
        <v>-1.4173711140554623E-4</v>
      </c>
      <c r="H11" s="7">
        <v>-2.5446035101132653E-4</v>
      </c>
      <c r="I11" s="7">
        <v>-1.9372661656356617E-4</v>
      </c>
      <c r="J11" s="7">
        <v>-6.8334083572793434E-5</v>
      </c>
      <c r="K11" s="7">
        <f>VARP(Ret!$J$2:$J$6)</f>
        <v>2.9134558412169441E-4</v>
      </c>
      <c r="L11" s="7">
        <v>-8.336559753305541E-5</v>
      </c>
      <c r="M11" s="7">
        <v>-3.0757619406539174E-4</v>
      </c>
      <c r="N11" s="7">
        <v>2.21398573117305E-5</v>
      </c>
      <c r="O11" s="7">
        <v>-2.8421560330931585E-4</v>
      </c>
      <c r="P11" s="11">
        <v>1.1004553846684817E-4</v>
      </c>
    </row>
    <row r="12" spans="1:16" ht="15" thickBot="1" x14ac:dyDescent="0.35">
      <c r="A12" s="7" t="s">
        <v>53</v>
      </c>
      <c r="B12" s="7">
        <v>1.1276948518347595E-4</v>
      </c>
      <c r="C12" s="7">
        <v>7.5186690714830581E-5</v>
      </c>
      <c r="D12" s="7">
        <v>4.14949784159477E-5</v>
      </c>
      <c r="E12" s="7">
        <v>4.5948697959079578E-5</v>
      </c>
      <c r="F12" s="7">
        <v>3.531499337122849E-5</v>
      </c>
      <c r="G12" s="7">
        <v>4.469477746203065E-5</v>
      </c>
      <c r="H12" s="7">
        <v>2.3125141106897352E-5</v>
      </c>
      <c r="I12" s="7">
        <v>5.3812819192670179E-5</v>
      </c>
      <c r="J12" s="7">
        <v>-4.1047806980470943E-6</v>
      </c>
      <c r="K12" s="7">
        <v>-8.336559753305541E-5</v>
      </c>
      <c r="L12" s="7">
        <f>VARP(Ret!$K$2:$K$6)</f>
        <v>2.0301541767575083E-4</v>
      </c>
      <c r="M12" s="7">
        <v>6.6717420824423911E-5</v>
      </c>
      <c r="N12" s="7">
        <v>1.0617395988245682E-5</v>
      </c>
      <c r="O12" s="7">
        <v>-2.5220252228811445E-5</v>
      </c>
      <c r="P12" s="11">
        <v>1.7563755466000983E-5</v>
      </c>
    </row>
    <row r="13" spans="1:16" ht="15" thickBot="1" x14ac:dyDescent="0.35">
      <c r="A13" s="7" t="s">
        <v>54</v>
      </c>
      <c r="B13" s="7">
        <v>1.150203993487178E-4</v>
      </c>
      <c r="C13" s="7">
        <v>1.0303929990594699E-4</v>
      </c>
      <c r="D13" s="7">
        <v>1.5630900780364861E-5</v>
      </c>
      <c r="E13" s="7">
        <v>3.7671191422220684E-5</v>
      </c>
      <c r="F13" s="7">
        <v>6.213068020168318E-7</v>
      </c>
      <c r="G13" s="7">
        <v>1.1833720904868143E-4</v>
      </c>
      <c r="H13" s="7">
        <v>2.6951848800286018E-4</v>
      </c>
      <c r="I13" s="7">
        <v>3.547716089702568E-4</v>
      </c>
      <c r="J13" s="7">
        <v>4.9075262048662833E-5</v>
      </c>
      <c r="K13" s="7">
        <v>-3.0757619406539174E-4</v>
      </c>
      <c r="L13" s="7">
        <v>6.6717420824423911E-5</v>
      </c>
      <c r="M13" s="7">
        <f>VARP(Ret!$L$2:$L$6)</f>
        <v>5.0501629957473769E-4</v>
      </c>
      <c r="N13" s="7">
        <v>-1.7261781380501187E-4</v>
      </c>
      <c r="O13" s="7">
        <v>2.0056312694925741E-4</v>
      </c>
      <c r="P13" s="11">
        <v>-1.2389192335690412E-4</v>
      </c>
    </row>
    <row r="14" spans="1:16" ht="15" thickBot="1" x14ac:dyDescent="0.35">
      <c r="A14" s="7" t="s">
        <v>55</v>
      </c>
      <c r="B14" s="7">
        <v>-9.9324804630590892E-6</v>
      </c>
      <c r="C14" s="7">
        <v>4.2961132282567696E-5</v>
      </c>
      <c r="D14" s="7">
        <v>3.8443837656990305E-5</v>
      </c>
      <c r="E14" s="7">
        <v>3.5084785377402027E-5</v>
      </c>
      <c r="F14" s="7">
        <v>5.0285482408190391E-5</v>
      </c>
      <c r="G14" s="7">
        <v>3.3546965664795272E-7</v>
      </c>
      <c r="H14" s="7">
        <v>-4.113430818946258E-5</v>
      </c>
      <c r="I14" s="7">
        <v>5.1682511957222937E-5</v>
      </c>
      <c r="J14" s="7">
        <v>9.2101336536136365E-5</v>
      </c>
      <c r="K14" s="7">
        <v>2.21398573117305E-5</v>
      </c>
      <c r="L14" s="7">
        <v>1.0617395988245682E-5</v>
      </c>
      <c r="M14" s="7">
        <v>-1.7261781380501187E-4</v>
      </c>
      <c r="N14" s="7">
        <f>VARP(Ret!$M$2:$M$6)</f>
        <v>2.1767600680760483E-4</v>
      </c>
      <c r="O14" s="7">
        <v>1.7517976158779397E-4</v>
      </c>
      <c r="P14" s="11">
        <v>1.2114976742215677E-5</v>
      </c>
    </row>
    <row r="15" spans="1:16" ht="15" thickBot="1" x14ac:dyDescent="0.35">
      <c r="A15" s="7" t="s">
        <v>56</v>
      </c>
      <c r="B15" s="7">
        <v>5.943166330378605E-5</v>
      </c>
      <c r="C15" s="7">
        <v>2.1145788275876563E-4</v>
      </c>
      <c r="D15" s="7">
        <v>6.75335618439266E-5</v>
      </c>
      <c r="E15" s="7">
        <v>9.3153218976990804E-5</v>
      </c>
      <c r="F15" s="7">
        <v>7.3074851714662907E-5</v>
      </c>
      <c r="G15" s="7">
        <v>1.3699884184228839E-4</v>
      </c>
      <c r="H15" s="7">
        <v>2.5474549691664099E-4</v>
      </c>
      <c r="I15" s="7">
        <v>3.3054489842823795E-4</v>
      </c>
      <c r="J15" s="7">
        <v>1.9333902145965672E-4</v>
      </c>
      <c r="K15" s="7">
        <v>-2.8421560330931585E-4</v>
      </c>
      <c r="L15" s="7">
        <v>-2.5220252228811445E-5</v>
      </c>
      <c r="M15" s="7">
        <v>2.0056312694925741E-4</v>
      </c>
      <c r="N15" s="7">
        <v>1.7517976158779397E-4</v>
      </c>
      <c r="O15" s="7">
        <f>VARP(Ret!$N$2:$N$6)</f>
        <v>5.5188464069836685E-4</v>
      </c>
      <c r="P15" s="11">
        <v>-1.3835516503073192E-4</v>
      </c>
    </row>
    <row r="16" spans="1:16" ht="15" thickBot="1" x14ac:dyDescent="0.35">
      <c r="A16" s="11" t="s">
        <v>57</v>
      </c>
      <c r="B16" s="11">
        <v>-2.3596091963526755E-5</v>
      </c>
      <c r="C16" s="11">
        <v>-6.8057806956952651E-5</v>
      </c>
      <c r="D16" s="11">
        <v>-1.1016522430175969E-5</v>
      </c>
      <c r="E16" s="11">
        <v>-2.2479301906087128E-5</v>
      </c>
      <c r="F16" s="11">
        <v>-8.8742009318327771E-6</v>
      </c>
      <c r="G16" s="11">
        <v>-5.1684117671183122E-5</v>
      </c>
      <c r="H16" s="11">
        <v>-1.0910010099788228E-4</v>
      </c>
      <c r="I16" s="11">
        <v>-8.0268366354271014E-5</v>
      </c>
      <c r="J16" s="11">
        <v>-3.4084026886113366E-5</v>
      </c>
      <c r="K16" s="11">
        <v>1.1004553846684817E-4</v>
      </c>
      <c r="L16" s="11">
        <v>1.7563755466000983E-5</v>
      </c>
      <c r="M16" s="11">
        <v>-1.2389192335690412E-4</v>
      </c>
      <c r="N16" s="11">
        <v>1.2114976742215677E-5</v>
      </c>
      <c r="O16" s="11">
        <v>-1.3835516503073192E-4</v>
      </c>
      <c r="P16" s="11">
        <f>VARP(Ret!$O$2:$O$6)</f>
        <v>5.5080717698055331E-5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5AFC-AA12-4038-8F3E-E84E783F7C93}">
  <dimension ref="A1:P40"/>
  <sheetViews>
    <sheetView tabSelected="1" topLeftCell="A4" workbookViewId="0">
      <selection activeCell="B27" sqref="B27"/>
    </sheetView>
  </sheetViews>
  <sheetFormatPr defaultRowHeight="14.4" x14ac:dyDescent="0.3"/>
  <cols>
    <col min="1" max="5" width="8.88671875" style="2"/>
    <col min="6" max="6" width="12" style="2" bestFit="1" customWidth="1"/>
    <col min="7" max="8" width="8.88671875" style="2"/>
    <col min="9" max="9" width="20.21875" style="2" bestFit="1" customWidth="1"/>
    <col min="10" max="16384" width="8.88671875" style="2"/>
  </cols>
  <sheetData>
    <row r="1" spans="1:16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3">
      <c r="A2" s="2" t="s">
        <v>20</v>
      </c>
      <c r="B2" s="5">
        <f>AVERAGE(Ret!A2:A6)</f>
        <v>3.8959902210919937E-4</v>
      </c>
      <c r="C2" s="5">
        <f>AVERAGE(Ret!B2:B6)</f>
        <v>4.1570610048389913E-3</v>
      </c>
      <c r="D2" s="5">
        <f>AVERAGE(Ret!C2:C6)</f>
        <v>1.9736082707500378E-3</v>
      </c>
      <c r="E2" s="5">
        <f>AVERAGE(Ret!D2:D6)</f>
        <v>1.9516168920192811E-3</v>
      </c>
      <c r="F2" s="5">
        <f>AVERAGE(Ret!E2:E6)</f>
        <v>2.7054371091867592E-3</v>
      </c>
      <c r="G2" s="5">
        <f>AVERAGE(Ret!F2:F6)</f>
        <v>-2.1016431887257215E-3</v>
      </c>
      <c r="H2" s="5">
        <f>AVERAGE(Ret!G2:G6)</f>
        <v>5.6740977121815025E-3</v>
      </c>
      <c r="I2" s="5">
        <f>AVERAGE(Ret!H2:H6)</f>
        <v>2.2299671299149559E-2</v>
      </c>
      <c r="J2" s="5">
        <f>AVERAGE(Ret!I2:I6)</f>
        <v>2.3054027492880325E-3</v>
      </c>
      <c r="K2" s="5">
        <f>AVERAGE(Ret!J2:J6)</f>
        <v>1.3564086649615725E-2</v>
      </c>
      <c r="L2" s="5">
        <f>AVERAGE(Ret!K2:K6)</f>
        <v>5.3115681724447139E-4</v>
      </c>
      <c r="M2" s="5">
        <f>AVERAGE(Ret!L2:L6)</f>
        <v>2.6586583953514208E-3</v>
      </c>
      <c r="N2" s="5">
        <f>AVERAGE(Ret!M2:M6)</f>
        <v>2.9240172424485067E-3</v>
      </c>
      <c r="O2" s="5">
        <f>AVERAGE(Ret!N2:N6)</f>
        <v>-1.5035399132207684E-2</v>
      </c>
      <c r="P2" s="5">
        <f>AVERAGE(Ret!O2:O6)</f>
        <v>7.0817790097741137E-3</v>
      </c>
    </row>
    <row r="3" spans="1:16" x14ac:dyDescent="0.3">
      <c r="A3" s="2" t="s">
        <v>21</v>
      </c>
      <c r="B3" s="6">
        <f>B2*252</f>
        <v>9.8178953571518235E-2</v>
      </c>
      <c r="C3" s="6">
        <f t="shared" ref="C3:P3" si="0">C2*252</f>
        <v>1.0475793732194258</v>
      </c>
      <c r="D3" s="6">
        <f t="shared" si="0"/>
        <v>0.49734928422900954</v>
      </c>
      <c r="E3" s="6">
        <f t="shared" si="0"/>
        <v>0.49180745678885884</v>
      </c>
      <c r="F3" s="6">
        <f t="shared" si="0"/>
        <v>0.68177015151506337</v>
      </c>
      <c r="G3" s="6">
        <f t="shared" si="0"/>
        <v>-0.52961408355888184</v>
      </c>
      <c r="H3" s="6">
        <f t="shared" si="0"/>
        <v>1.4298726234697385</v>
      </c>
      <c r="I3" s="6">
        <f t="shared" si="0"/>
        <v>5.6195171673856894</v>
      </c>
      <c r="J3" s="6">
        <f t="shared" si="0"/>
        <v>0.58096149282058418</v>
      </c>
      <c r="K3" s="6">
        <f t="shared" si="0"/>
        <v>3.4181498357031628</v>
      </c>
      <c r="L3" s="6">
        <f t="shared" si="0"/>
        <v>0.13385151794560679</v>
      </c>
      <c r="M3" s="6">
        <f t="shared" si="0"/>
        <v>0.66998191562855802</v>
      </c>
      <c r="N3" s="6">
        <f t="shared" si="0"/>
        <v>0.73685234509702369</v>
      </c>
      <c r="O3" s="6">
        <f t="shared" si="0"/>
        <v>-3.7889205813163365</v>
      </c>
      <c r="P3" s="6">
        <f t="shared" si="0"/>
        <v>1.7846083104630766</v>
      </c>
    </row>
    <row r="4" spans="1:16" x14ac:dyDescent="0.3">
      <c r="A4" s="2" t="s">
        <v>22</v>
      </c>
      <c r="B4" s="6">
        <f>_xlfn.VAR.S(Ret!A2:A252)</f>
        <v>1.0623035102052966E-4</v>
      </c>
      <c r="C4" s="6">
        <f>_xlfn.VAR.S(Ret!B2:B252)</f>
        <v>2.6039348251525235E-4</v>
      </c>
      <c r="D4" s="6">
        <f>_xlfn.VAR.S(Ret!C2:C252)</f>
        <v>2.5284510420784988E-5</v>
      </c>
      <c r="E4" s="6">
        <f>_xlfn.VAR.S(Ret!D2:D252)</f>
        <v>4.2081577379285908E-5</v>
      </c>
      <c r="F4" s="6">
        <f>_xlfn.VAR.S(Ret!E2:E252)</f>
        <v>2.6487233376387482E-5</v>
      </c>
      <c r="G4" s="6">
        <f>_xlfn.VAR.S(Ret!F2:F252)</f>
        <v>9.5943928737772139E-5</v>
      </c>
      <c r="H4" s="6">
        <f>_xlfn.VAR.S(Ret!G2:G252)</f>
        <v>3.0131590862731751E-4</v>
      </c>
      <c r="I4" s="6">
        <f>_xlfn.VAR.S(Ret!H2:H252)</f>
        <v>8.1173534306273887E-4</v>
      </c>
      <c r="J4" s="6">
        <f>_xlfn.VAR.S(Ret!I2:I252)</f>
        <v>1.1111724364521666E-4</v>
      </c>
      <c r="K4" s="6">
        <f>_xlfn.VAR.S(Ret!J2:J252)</f>
        <v>3.6418198015211793E-4</v>
      </c>
      <c r="L4" s="6">
        <f>_xlfn.VAR.S(Ret!K2:K252)</f>
        <v>2.5376927209468851E-4</v>
      </c>
      <c r="M4" s="6">
        <f>_xlfn.VAR.S(Ret!L2:L252)</f>
        <v>6.3127037446842216E-4</v>
      </c>
      <c r="N4" s="6">
        <f>_xlfn.VAR.S(Ret!M2:M252)</f>
        <v>2.7209500850950601E-4</v>
      </c>
      <c r="O4" s="6">
        <f>_xlfn.VAR.S(Ret!N2:N252)</f>
        <v>6.8985580087295851E-4</v>
      </c>
      <c r="P4" s="6">
        <f>_xlfn.VAR.S(Ret!O2:O252)</f>
        <v>6.8850897122569151E-5</v>
      </c>
    </row>
    <row r="5" spans="1:16" x14ac:dyDescent="0.3">
      <c r="A5" s="2" t="s">
        <v>15</v>
      </c>
      <c r="B5" s="6">
        <f>B4*252</f>
        <v>2.6770048457173474E-2</v>
      </c>
      <c r="C5" s="6">
        <f t="shared" ref="C5:P5" si="1">C4*252</f>
        <v>6.5619157593843597E-2</v>
      </c>
      <c r="D5" s="6">
        <f t="shared" si="1"/>
        <v>6.3716966260378167E-3</v>
      </c>
      <c r="E5" s="6">
        <f t="shared" si="1"/>
        <v>1.0604557499580048E-2</v>
      </c>
      <c r="F5" s="6">
        <f t="shared" si="1"/>
        <v>6.6747828108496459E-3</v>
      </c>
      <c r="G5" s="6">
        <f t="shared" si="1"/>
        <v>2.417787004191858E-2</v>
      </c>
      <c r="H5" s="6">
        <f t="shared" si="1"/>
        <v>7.5931608974084006E-2</v>
      </c>
      <c r="I5" s="6">
        <f t="shared" si="1"/>
        <v>0.20455730645181019</v>
      </c>
      <c r="J5" s="6">
        <f t="shared" si="1"/>
        <v>2.8001545398594598E-2</v>
      </c>
      <c r="K5" s="6">
        <f t="shared" si="1"/>
        <v>9.1773858998333721E-2</v>
      </c>
      <c r="L5" s="6">
        <f t="shared" si="1"/>
        <v>6.3949856567861507E-2</v>
      </c>
      <c r="M5" s="6">
        <f t="shared" si="1"/>
        <v>0.15908013436604238</v>
      </c>
      <c r="N5" s="6">
        <f t="shared" si="1"/>
        <v>6.8567942144395516E-2</v>
      </c>
      <c r="O5" s="6">
        <f t="shared" si="1"/>
        <v>0.17384366181998553</v>
      </c>
      <c r="P5" s="6">
        <f t="shared" si="1"/>
        <v>1.7350426074887425E-2</v>
      </c>
    </row>
    <row r="6" spans="1:16" x14ac:dyDescent="0.3">
      <c r="A6" s="2" t="s">
        <v>23</v>
      </c>
      <c r="B6" s="6">
        <f>_xlfn.STDEV.S(Ret!A2:A252)</f>
        <v>1.0306810904471357E-2</v>
      </c>
      <c r="C6" s="6">
        <f>_xlfn.STDEV.S(Ret!B2:B252)</f>
        <v>1.6136712258550449E-2</v>
      </c>
      <c r="D6" s="6">
        <f>_xlfn.STDEV.S(Ret!C2:C252)</f>
        <v>5.0283705532493317E-3</v>
      </c>
      <c r="E6" s="6">
        <f>_xlfn.STDEV.S(Ret!D2:D252)</f>
        <v>6.4870314766683462E-3</v>
      </c>
      <c r="F6" s="6">
        <f>_xlfn.STDEV.S(Ret!E2:E252)</f>
        <v>5.146574917009125E-3</v>
      </c>
      <c r="G6" s="6">
        <f>_xlfn.STDEV.S(Ret!F2:F252)</f>
        <v>9.7950971785772563E-3</v>
      </c>
      <c r="H6" s="6">
        <f>_xlfn.STDEV.S(Ret!G2:G252)</f>
        <v>1.7358453520614027E-2</v>
      </c>
      <c r="I6" s="6">
        <f>_xlfn.STDEV.S(Ret!H2:H252)</f>
        <v>2.8490969500224783E-2</v>
      </c>
      <c r="J6" s="6">
        <f>_xlfn.STDEV.S(Ret!I2:I252)</f>
        <v>1.0541216421514959E-2</v>
      </c>
      <c r="K6" s="6">
        <f>_xlfn.STDEV.S(Ret!J2:J252)</f>
        <v>1.9083552608257143E-2</v>
      </c>
      <c r="L6" s="6">
        <f>_xlfn.STDEV.S(Ret!K2:K252)</f>
        <v>1.5930137227741902E-2</v>
      </c>
      <c r="M6" s="6">
        <f>_xlfn.STDEV.S(Ret!L2:L252)</f>
        <v>2.5125094516606741E-2</v>
      </c>
      <c r="N6" s="6">
        <f>_xlfn.STDEV.S(Ret!M2:M252)</f>
        <v>1.6495302619518867E-2</v>
      </c>
      <c r="O6" s="6">
        <f>_xlfn.STDEV.S(Ret!N2:N252)</f>
        <v>2.6265106146234372E-2</v>
      </c>
      <c r="P6" s="6">
        <f>_xlfn.STDEV.S(Ret!O2:O252)</f>
        <v>8.2976440706124012E-3</v>
      </c>
    </row>
    <row r="7" spans="1:16" x14ac:dyDescent="0.3">
      <c r="A7" s="2" t="s">
        <v>16</v>
      </c>
      <c r="B7" s="6">
        <f>B6*SQRT(252)</f>
        <v>0.16361555078039947</v>
      </c>
      <c r="C7" s="6">
        <f t="shared" ref="C7:P7" si="2">C6*SQRT(252)</f>
        <v>0.25616236568599143</v>
      </c>
      <c r="D7" s="6">
        <f t="shared" si="2"/>
        <v>7.9822907902668008E-2</v>
      </c>
      <c r="E7" s="6">
        <f t="shared" si="2"/>
        <v>0.10297843220587527</v>
      </c>
      <c r="F7" s="6">
        <f t="shared" si="2"/>
        <v>8.1699344005014177E-2</v>
      </c>
      <c r="G7" s="6">
        <f t="shared" si="2"/>
        <v>0.15549234721335509</v>
      </c>
      <c r="H7" s="6">
        <f t="shared" si="2"/>
        <v>0.27555690696130991</v>
      </c>
      <c r="I7" s="6">
        <f t="shared" si="2"/>
        <v>0.45228011945232593</v>
      </c>
      <c r="J7" s="6">
        <f t="shared" si="2"/>
        <v>0.16733662300463278</v>
      </c>
      <c r="K7" s="6">
        <f t="shared" si="2"/>
        <v>0.30294200599839854</v>
      </c>
      <c r="L7" s="6">
        <f t="shared" si="2"/>
        <v>0.25288308873442189</v>
      </c>
      <c r="M7" s="6">
        <f t="shared" si="2"/>
        <v>0.39884851054760428</v>
      </c>
      <c r="N7" s="6">
        <f t="shared" si="2"/>
        <v>0.26185481119199533</v>
      </c>
      <c r="O7" s="6">
        <f t="shared" si="2"/>
        <v>0.41694563412990138</v>
      </c>
      <c r="P7" s="6">
        <f t="shared" si="2"/>
        <v>0.13172101607142053</v>
      </c>
    </row>
    <row r="9" spans="1:16" x14ac:dyDescent="0.3">
      <c r="B9" s="14" t="s">
        <v>39</v>
      </c>
      <c r="C9" s="14"/>
      <c r="D9" s="2" t="s">
        <v>40</v>
      </c>
      <c r="G9" s="2" t="s">
        <v>58</v>
      </c>
      <c r="H9" s="2" t="s">
        <v>59</v>
      </c>
      <c r="I9" s="2" t="s">
        <v>42</v>
      </c>
    </row>
    <row r="10" spans="1:16" x14ac:dyDescent="0.3">
      <c r="A10" s="3" t="s">
        <v>0</v>
      </c>
      <c r="B10" s="2" t="s">
        <v>24</v>
      </c>
      <c r="C10" s="6">
        <v>0.1</v>
      </c>
      <c r="D10" s="6">
        <f>C10*$B$2</f>
        <v>3.8959902210919937E-5</v>
      </c>
      <c r="G10" s="6" cm="1">
        <f t="array" ref="G10">MMULT(TRANSPOSE(C10:C24),MMULT(Cov!B2:P16,'1'!C10:C24))</f>
        <v>2.023004281181642E-5</v>
      </c>
      <c r="H10" s="6">
        <f>SQRT(G10)</f>
        <v>4.4977819880265895E-3</v>
      </c>
      <c r="I10" s="9">
        <f>(D26-B26)/H10</f>
        <v>1.2519763915512905</v>
      </c>
    </row>
    <row r="11" spans="1:16" x14ac:dyDescent="0.3">
      <c r="A11" s="3" t="s">
        <v>1</v>
      </c>
      <c r="B11" s="2" t="s">
        <v>25</v>
      </c>
      <c r="C11" s="6">
        <v>9.610156338712042E-2</v>
      </c>
      <c r="D11" s="6">
        <f>C11*$C$2</f>
        <v>3.9950006166066085E-4</v>
      </c>
      <c r="F11" s="10"/>
    </row>
    <row r="12" spans="1:16" x14ac:dyDescent="0.3">
      <c r="A12" s="3" t="s">
        <v>2</v>
      </c>
      <c r="B12" s="2" t="s">
        <v>26</v>
      </c>
      <c r="C12" s="6">
        <v>0.1</v>
      </c>
      <c r="D12" s="6">
        <f>C12*$D$2</f>
        <v>1.973608270750038E-4</v>
      </c>
    </row>
    <row r="13" spans="1:16" x14ac:dyDescent="0.3">
      <c r="A13" s="3" t="s">
        <v>3</v>
      </c>
      <c r="B13" s="2" t="s">
        <v>27</v>
      </c>
      <c r="C13" s="6">
        <v>0.1</v>
      </c>
      <c r="D13" s="6">
        <f>C13*$E$2</f>
        <v>1.9516168920192812E-4</v>
      </c>
    </row>
    <row r="14" spans="1:16" x14ac:dyDescent="0.3">
      <c r="A14" s="3" t="s">
        <v>4</v>
      </c>
      <c r="B14" s="2" t="s">
        <v>28</v>
      </c>
      <c r="C14" s="6">
        <v>0.1</v>
      </c>
      <c r="D14" s="6">
        <f>C14*$F$2</f>
        <v>2.7054371091867591E-4</v>
      </c>
    </row>
    <row r="15" spans="1:16" x14ac:dyDescent="0.3">
      <c r="A15" s="3" t="s">
        <v>5</v>
      </c>
      <c r="B15" s="2" t="s">
        <v>29</v>
      </c>
      <c r="C15" s="6">
        <v>0</v>
      </c>
      <c r="D15" s="6">
        <f>C15*$G$2</f>
        <v>0</v>
      </c>
    </row>
    <row r="16" spans="1:16" x14ac:dyDescent="0.3">
      <c r="A16" s="3" t="s">
        <v>6</v>
      </c>
      <c r="B16" s="2" t="s">
        <v>30</v>
      </c>
      <c r="C16" s="6">
        <v>0.1</v>
      </c>
      <c r="D16" s="6">
        <f>C16*$H$2</f>
        <v>5.6740977121815027E-4</v>
      </c>
    </row>
    <row r="17" spans="1:10" x14ac:dyDescent="0.3">
      <c r="A17" s="3" t="s">
        <v>7</v>
      </c>
      <c r="B17" s="2" t="s">
        <v>31</v>
      </c>
      <c r="C17" s="6">
        <v>0.1</v>
      </c>
      <c r="D17" s="6">
        <f>C17*$I$2</f>
        <v>2.2299671299149562E-3</v>
      </c>
    </row>
    <row r="18" spans="1:10" x14ac:dyDescent="0.3">
      <c r="A18" s="3" t="s">
        <v>8</v>
      </c>
      <c r="B18" s="2" t="s">
        <v>32</v>
      </c>
      <c r="C18" s="6">
        <v>4.9593260018131247E-2</v>
      </c>
      <c r="D18" s="6">
        <f>C18*$J$2</f>
        <v>1.1433243799195603E-4</v>
      </c>
    </row>
    <row r="19" spans="1:10" x14ac:dyDescent="0.3">
      <c r="A19" s="3" t="s">
        <v>9</v>
      </c>
      <c r="B19" s="2" t="s">
        <v>33</v>
      </c>
      <c r="C19" s="6">
        <v>0.1</v>
      </c>
      <c r="D19" s="6">
        <f>C19*$K$2</f>
        <v>1.3564086649615727E-3</v>
      </c>
    </row>
    <row r="20" spans="1:10" x14ac:dyDescent="0.3">
      <c r="A20" s="3" t="s">
        <v>10</v>
      </c>
      <c r="B20" s="2" t="s">
        <v>34</v>
      </c>
      <c r="C20" s="6">
        <v>0</v>
      </c>
      <c r="D20" s="6">
        <f>C20*$L$2</f>
        <v>0</v>
      </c>
    </row>
    <row r="21" spans="1:10" x14ac:dyDescent="0.3">
      <c r="A21" s="3" t="s">
        <v>11</v>
      </c>
      <c r="B21" s="2" t="s">
        <v>35</v>
      </c>
      <c r="C21" s="6">
        <v>0</v>
      </c>
      <c r="D21" s="6">
        <f>C21*$M$2</f>
        <v>0</v>
      </c>
    </row>
    <row r="22" spans="1:10" x14ac:dyDescent="0.3">
      <c r="A22" s="3" t="s">
        <v>12</v>
      </c>
      <c r="B22" s="2" t="s">
        <v>36</v>
      </c>
      <c r="C22" s="6">
        <v>5.4305176594725925E-2</v>
      </c>
      <c r="D22" s="6">
        <f>C22*$N$2</f>
        <v>1.5878927271718968E-4</v>
      </c>
    </row>
    <row r="23" spans="1:10" x14ac:dyDescent="0.3">
      <c r="A23" s="3" t="s">
        <v>13</v>
      </c>
      <c r="B23" s="2" t="s">
        <v>37</v>
      </c>
      <c r="C23" s="6">
        <v>0</v>
      </c>
      <c r="D23" s="6">
        <f>C23*$O$2</f>
        <v>0</v>
      </c>
    </row>
    <row r="24" spans="1:10" x14ac:dyDescent="0.3">
      <c r="A24" s="3" t="s">
        <v>14</v>
      </c>
      <c r="B24" s="2" t="s">
        <v>38</v>
      </c>
      <c r="C24" s="6">
        <v>0.1</v>
      </c>
      <c r="D24" s="6">
        <f>C24*$P$2</f>
        <v>7.0817790097741143E-4</v>
      </c>
    </row>
    <row r="26" spans="1:10" x14ac:dyDescent="0.3">
      <c r="A26" s="2" t="s">
        <v>17</v>
      </c>
      <c r="B26" s="2">
        <f>0.0551/91</f>
        <v>6.0549450549450556E-4</v>
      </c>
      <c r="C26" s="2">
        <f>SUM(C10:C24)</f>
        <v>0.99999999999997746</v>
      </c>
      <c r="D26" s="6">
        <f>SUM(D10:D24)</f>
        <v>6.2366113688484244E-3</v>
      </c>
    </row>
    <row r="31" spans="1:10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 x14ac:dyDescent="0.3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1">
    <mergeCell ref="B9:C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B285-6B53-420D-8292-080124D93406}">
  <dimension ref="A1:P26"/>
  <sheetViews>
    <sheetView workbookViewId="0">
      <selection activeCell="F17" sqref="F17"/>
    </sheetView>
  </sheetViews>
  <sheetFormatPr defaultRowHeight="14.4" x14ac:dyDescent="0.3"/>
  <cols>
    <col min="1" max="5" width="8.88671875" style="4"/>
    <col min="6" max="6" width="12" style="4" bestFit="1" customWidth="1"/>
    <col min="7" max="8" width="8.88671875" style="4"/>
    <col min="9" max="9" width="20.21875" style="4" bestFit="1" customWidth="1"/>
    <col min="10" max="16384" width="8.88671875" style="4"/>
  </cols>
  <sheetData>
    <row r="1" spans="1:16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3">
      <c r="A2" s="4" t="s">
        <v>20</v>
      </c>
      <c r="B2" s="5">
        <f>AVERAGE(Ret!A2:A252)</f>
        <v>3.8959902210919937E-4</v>
      </c>
      <c r="C2" s="5">
        <f>AVERAGE(Ret!B2:B252)</f>
        <v>4.1570610048389913E-3</v>
      </c>
      <c r="D2" s="5">
        <f>AVERAGE(Ret!C2:C252)</f>
        <v>1.9736082707500378E-3</v>
      </c>
      <c r="E2" s="5">
        <f>AVERAGE(Ret!D2:D252)</f>
        <v>1.9516168920192811E-3</v>
      </c>
      <c r="F2" s="5">
        <f>AVERAGE(Ret!E2:E252)</f>
        <v>2.7054371091867592E-3</v>
      </c>
      <c r="G2" s="5">
        <f>AVERAGE(Ret!F2:F252)</f>
        <v>-2.1016431887257215E-3</v>
      </c>
      <c r="H2" s="5">
        <f>AVERAGE(Ret!G2:G252)</f>
        <v>5.6740977121815025E-3</v>
      </c>
      <c r="I2" s="5">
        <f>AVERAGE(Ret!H2:H252)</f>
        <v>2.2299671299149559E-2</v>
      </c>
      <c r="J2" s="5">
        <f>AVERAGE(Ret!I2:I252)</f>
        <v>2.3054027492880325E-3</v>
      </c>
      <c r="K2" s="5">
        <f>AVERAGE(Ret!J2:J252)</f>
        <v>1.3564086649615725E-2</v>
      </c>
      <c r="L2" s="5">
        <f>AVERAGE(Ret!K2:K252)</f>
        <v>5.3115681724447139E-4</v>
      </c>
      <c r="M2" s="5">
        <f>AVERAGE(Ret!L2:L252)</f>
        <v>2.6586583953514208E-3</v>
      </c>
      <c r="N2" s="5">
        <f>AVERAGE(Ret!M2:M252)</f>
        <v>2.9240172424485067E-3</v>
      </c>
      <c r="O2" s="5">
        <f>AVERAGE(Ret!N2:N252)</f>
        <v>-1.5035399132207684E-2</v>
      </c>
      <c r="P2" s="5">
        <f>AVERAGE(Ret!O2:O252)</f>
        <v>7.0817790097741137E-3</v>
      </c>
    </row>
    <row r="3" spans="1:16" x14ac:dyDescent="0.3">
      <c r="A3" s="4" t="s">
        <v>21</v>
      </c>
      <c r="B3" s="6">
        <f>B2*252</f>
        <v>9.8178953571518235E-2</v>
      </c>
      <c r="C3" s="6">
        <f t="shared" ref="C3:P3" si="0">C2*252</f>
        <v>1.0475793732194258</v>
      </c>
      <c r="D3" s="6">
        <f t="shared" si="0"/>
        <v>0.49734928422900954</v>
      </c>
      <c r="E3" s="6">
        <f t="shared" si="0"/>
        <v>0.49180745678885884</v>
      </c>
      <c r="F3" s="6">
        <f t="shared" si="0"/>
        <v>0.68177015151506337</v>
      </c>
      <c r="G3" s="6">
        <f t="shared" si="0"/>
        <v>-0.52961408355888184</v>
      </c>
      <c r="H3" s="6">
        <f t="shared" si="0"/>
        <v>1.4298726234697385</v>
      </c>
      <c r="I3" s="6">
        <f t="shared" si="0"/>
        <v>5.6195171673856894</v>
      </c>
      <c r="J3" s="6">
        <f t="shared" si="0"/>
        <v>0.58096149282058418</v>
      </c>
      <c r="K3" s="6">
        <f t="shared" si="0"/>
        <v>3.4181498357031628</v>
      </c>
      <c r="L3" s="6">
        <f t="shared" si="0"/>
        <v>0.13385151794560679</v>
      </c>
      <c r="M3" s="6">
        <f t="shared" si="0"/>
        <v>0.66998191562855802</v>
      </c>
      <c r="N3" s="6">
        <f t="shared" si="0"/>
        <v>0.73685234509702369</v>
      </c>
      <c r="O3" s="6">
        <f t="shared" si="0"/>
        <v>-3.7889205813163365</v>
      </c>
      <c r="P3" s="6">
        <f t="shared" si="0"/>
        <v>1.7846083104630766</v>
      </c>
    </row>
    <row r="4" spans="1:16" x14ac:dyDescent="0.3">
      <c r="A4" s="4" t="s">
        <v>22</v>
      </c>
      <c r="B4" s="6">
        <f>_xlfn.VAR.S(Ret!A2:A252)</f>
        <v>1.0623035102052966E-4</v>
      </c>
      <c r="C4" s="6">
        <f>_xlfn.VAR.S(Ret!B2:B252)</f>
        <v>2.6039348251525235E-4</v>
      </c>
      <c r="D4" s="6">
        <f>_xlfn.VAR.S(Ret!C2:C252)</f>
        <v>2.5284510420784988E-5</v>
      </c>
      <c r="E4" s="6">
        <f>_xlfn.VAR.S(Ret!D2:D252)</f>
        <v>4.2081577379285908E-5</v>
      </c>
      <c r="F4" s="6">
        <f>_xlfn.VAR.S(Ret!E2:E252)</f>
        <v>2.6487233376387482E-5</v>
      </c>
      <c r="G4" s="6">
        <f>_xlfn.VAR.S(Ret!F2:F252)</f>
        <v>9.5943928737772139E-5</v>
      </c>
      <c r="H4" s="6">
        <f>_xlfn.VAR.S(Ret!G2:G252)</f>
        <v>3.0131590862731751E-4</v>
      </c>
      <c r="I4" s="6">
        <f>_xlfn.VAR.S(Ret!H2:H252)</f>
        <v>8.1173534306273887E-4</v>
      </c>
      <c r="J4" s="6">
        <f>_xlfn.VAR.S(Ret!I2:I252)</f>
        <v>1.1111724364521666E-4</v>
      </c>
      <c r="K4" s="6">
        <f>_xlfn.VAR.S(Ret!J2:J252)</f>
        <v>3.6418198015211793E-4</v>
      </c>
      <c r="L4" s="6">
        <f>_xlfn.VAR.S(Ret!K2:K252)</f>
        <v>2.5376927209468851E-4</v>
      </c>
      <c r="M4" s="6">
        <f>_xlfn.VAR.S(Ret!L2:L252)</f>
        <v>6.3127037446842216E-4</v>
      </c>
      <c r="N4" s="6">
        <f>_xlfn.VAR.S(Ret!M2:M252)</f>
        <v>2.7209500850950601E-4</v>
      </c>
      <c r="O4" s="6">
        <f>_xlfn.VAR.S(Ret!N2:N252)</f>
        <v>6.8985580087295851E-4</v>
      </c>
      <c r="P4" s="6">
        <f>_xlfn.VAR.S(Ret!O2:O252)</f>
        <v>6.8850897122569151E-5</v>
      </c>
    </row>
    <row r="5" spans="1:16" x14ac:dyDescent="0.3">
      <c r="A5" s="4" t="s">
        <v>15</v>
      </c>
      <c r="B5" s="6">
        <f>B4*252</f>
        <v>2.6770048457173474E-2</v>
      </c>
      <c r="C5" s="6">
        <f t="shared" ref="C5:P5" si="1">C4*252</f>
        <v>6.5619157593843597E-2</v>
      </c>
      <c r="D5" s="6">
        <f t="shared" si="1"/>
        <v>6.3716966260378167E-3</v>
      </c>
      <c r="E5" s="6">
        <f t="shared" si="1"/>
        <v>1.0604557499580048E-2</v>
      </c>
      <c r="F5" s="6">
        <f t="shared" si="1"/>
        <v>6.6747828108496459E-3</v>
      </c>
      <c r="G5" s="6">
        <f t="shared" si="1"/>
        <v>2.417787004191858E-2</v>
      </c>
      <c r="H5" s="6">
        <f t="shared" si="1"/>
        <v>7.5931608974084006E-2</v>
      </c>
      <c r="I5" s="6">
        <f t="shared" si="1"/>
        <v>0.20455730645181019</v>
      </c>
      <c r="J5" s="6">
        <f t="shared" si="1"/>
        <v>2.8001545398594598E-2</v>
      </c>
      <c r="K5" s="6">
        <f t="shared" si="1"/>
        <v>9.1773858998333721E-2</v>
      </c>
      <c r="L5" s="6">
        <f t="shared" si="1"/>
        <v>6.3949856567861507E-2</v>
      </c>
      <c r="M5" s="6">
        <f t="shared" si="1"/>
        <v>0.15908013436604238</v>
      </c>
      <c r="N5" s="6">
        <f t="shared" si="1"/>
        <v>6.8567942144395516E-2</v>
      </c>
      <c r="O5" s="6">
        <f t="shared" si="1"/>
        <v>0.17384366181998553</v>
      </c>
      <c r="P5" s="6">
        <f t="shared" si="1"/>
        <v>1.7350426074887425E-2</v>
      </c>
    </row>
    <row r="6" spans="1:16" x14ac:dyDescent="0.3">
      <c r="A6" s="4" t="s">
        <v>23</v>
      </c>
      <c r="B6" s="6">
        <f>_xlfn.STDEV.S(Ret!A2:A252)</f>
        <v>1.0306810904471357E-2</v>
      </c>
      <c r="C6" s="6">
        <f>_xlfn.STDEV.S(Ret!B2:B252)</f>
        <v>1.6136712258550449E-2</v>
      </c>
      <c r="D6" s="6">
        <f>_xlfn.STDEV.S(Ret!C2:C252)</f>
        <v>5.0283705532493317E-3</v>
      </c>
      <c r="E6" s="6">
        <f>_xlfn.STDEV.S(Ret!D2:D252)</f>
        <v>6.4870314766683462E-3</v>
      </c>
      <c r="F6" s="6">
        <f>_xlfn.STDEV.S(Ret!E2:E252)</f>
        <v>5.146574917009125E-3</v>
      </c>
      <c r="G6" s="6">
        <f>_xlfn.STDEV.S(Ret!F2:F252)</f>
        <v>9.7950971785772563E-3</v>
      </c>
      <c r="H6" s="6">
        <f>_xlfn.STDEV.S(Ret!G2:G252)</f>
        <v>1.7358453520614027E-2</v>
      </c>
      <c r="I6" s="6">
        <f>_xlfn.STDEV.S(Ret!H2:H252)</f>
        <v>2.8490969500224783E-2</v>
      </c>
      <c r="J6" s="6">
        <f>_xlfn.STDEV.S(Ret!I2:I252)</f>
        <v>1.0541216421514959E-2</v>
      </c>
      <c r="K6" s="6">
        <f>_xlfn.STDEV.S(Ret!J2:J252)</f>
        <v>1.9083552608257143E-2</v>
      </c>
      <c r="L6" s="6">
        <f>_xlfn.STDEV.S(Ret!K2:K252)</f>
        <v>1.5930137227741902E-2</v>
      </c>
      <c r="M6" s="6">
        <f>_xlfn.STDEV.S(Ret!L2:L252)</f>
        <v>2.5125094516606741E-2</v>
      </c>
      <c r="N6" s="6">
        <f>_xlfn.STDEV.S(Ret!M2:M252)</f>
        <v>1.6495302619518867E-2</v>
      </c>
      <c r="O6" s="6">
        <f>_xlfn.STDEV.S(Ret!N2:N252)</f>
        <v>2.6265106146234372E-2</v>
      </c>
      <c r="P6" s="6">
        <f>_xlfn.STDEV.S(Ret!O2:O252)</f>
        <v>8.2976440706124012E-3</v>
      </c>
    </row>
    <row r="7" spans="1:16" x14ac:dyDescent="0.3">
      <c r="A7" s="4" t="s">
        <v>16</v>
      </c>
      <c r="B7" s="6">
        <f>B6*SQRT(252)</f>
        <v>0.16361555078039947</v>
      </c>
      <c r="C7" s="6">
        <f t="shared" ref="C7:P7" si="2">C6*SQRT(252)</f>
        <v>0.25616236568599143</v>
      </c>
      <c r="D7" s="6">
        <f t="shared" si="2"/>
        <v>7.9822907902668008E-2</v>
      </c>
      <c r="E7" s="6">
        <f t="shared" si="2"/>
        <v>0.10297843220587527</v>
      </c>
      <c r="F7" s="6">
        <f t="shared" si="2"/>
        <v>8.1699344005014177E-2</v>
      </c>
      <c r="G7" s="6">
        <f t="shared" si="2"/>
        <v>0.15549234721335509</v>
      </c>
      <c r="H7" s="6">
        <f t="shared" si="2"/>
        <v>0.27555690696130991</v>
      </c>
      <c r="I7" s="6">
        <f t="shared" si="2"/>
        <v>0.45228011945232593</v>
      </c>
      <c r="J7" s="6">
        <f t="shared" si="2"/>
        <v>0.16733662300463278</v>
      </c>
      <c r="K7" s="6">
        <f t="shared" si="2"/>
        <v>0.30294200599839854</v>
      </c>
      <c r="L7" s="6">
        <f t="shared" si="2"/>
        <v>0.25288308873442189</v>
      </c>
      <c r="M7" s="6">
        <f t="shared" si="2"/>
        <v>0.39884851054760428</v>
      </c>
      <c r="N7" s="6">
        <f t="shared" si="2"/>
        <v>0.26185481119199533</v>
      </c>
      <c r="O7" s="6">
        <f t="shared" si="2"/>
        <v>0.41694563412990138</v>
      </c>
      <c r="P7" s="6">
        <f t="shared" si="2"/>
        <v>0.13172101607142053</v>
      </c>
    </row>
    <row r="9" spans="1:16" x14ac:dyDescent="0.3">
      <c r="B9" s="14" t="s">
        <v>39</v>
      </c>
      <c r="C9" s="14"/>
      <c r="D9" s="4" t="s">
        <v>40</v>
      </c>
      <c r="F9" s="4" t="s">
        <v>18</v>
      </c>
      <c r="G9" s="4" t="s">
        <v>19</v>
      </c>
      <c r="H9" s="4" t="s">
        <v>41</v>
      </c>
      <c r="I9" s="4" t="s">
        <v>42</v>
      </c>
    </row>
    <row r="10" spans="1:16" x14ac:dyDescent="0.3">
      <c r="A10" s="3" t="s">
        <v>0</v>
      </c>
      <c r="B10" s="4" t="s">
        <v>24</v>
      </c>
      <c r="C10" s="4">
        <v>0</v>
      </c>
      <c r="D10" s="6">
        <f>C10*$B$3</f>
        <v>0</v>
      </c>
      <c r="F10" s="10" t="e" cm="1">
        <f t="array" ref="F10">MMULT(TRANSPOSE(C10:C24),MMULT(#REF!,'2'!C10:C24))</f>
        <v>#REF!</v>
      </c>
      <c r="G10" s="6" t="e">
        <f>F10*252</f>
        <v>#REF!</v>
      </c>
      <c r="H10" s="6" t="e">
        <f>SQRT(G10)</f>
        <v>#REF!</v>
      </c>
      <c r="I10" s="9" t="e">
        <f>(D26-B26)/H10</f>
        <v>#REF!</v>
      </c>
    </row>
    <row r="11" spans="1:16" x14ac:dyDescent="0.3">
      <c r="A11" s="3" t="s">
        <v>1</v>
      </c>
      <c r="B11" s="4" t="s">
        <v>25</v>
      </c>
      <c r="C11" s="4">
        <v>0</v>
      </c>
      <c r="D11" s="6">
        <f>C11*$C$3</f>
        <v>0</v>
      </c>
      <c r="F11" s="10"/>
    </row>
    <row r="12" spans="1:16" x14ac:dyDescent="0.3">
      <c r="A12" s="3" t="s">
        <v>2</v>
      </c>
      <c r="B12" s="4" t="s">
        <v>26</v>
      </c>
      <c r="C12" s="4">
        <v>0</v>
      </c>
      <c r="D12" s="6">
        <f>C12*$D$3</f>
        <v>0</v>
      </c>
    </row>
    <row r="13" spans="1:16" x14ac:dyDescent="0.3">
      <c r="A13" s="3" t="s">
        <v>3</v>
      </c>
      <c r="B13" s="4" t="s">
        <v>27</v>
      </c>
      <c r="C13" s="4">
        <v>0</v>
      </c>
      <c r="D13" s="6">
        <f>C13*$E$3</f>
        <v>0</v>
      </c>
    </row>
    <row r="14" spans="1:16" x14ac:dyDescent="0.3">
      <c r="A14" s="3" t="s">
        <v>4</v>
      </c>
      <c r="B14" s="4" t="s">
        <v>28</v>
      </c>
      <c r="C14" s="4">
        <v>0</v>
      </c>
      <c r="D14" s="6">
        <f>C14*$F$3</f>
        <v>0</v>
      </c>
    </row>
    <row r="15" spans="1:16" x14ac:dyDescent="0.3">
      <c r="A15" s="3" t="s">
        <v>5</v>
      </c>
      <c r="B15" s="4" t="s">
        <v>29</v>
      </c>
      <c r="C15" s="4">
        <v>0.1865650695344114</v>
      </c>
      <c r="D15" s="6">
        <f>C15*$G$3</f>
        <v>-9.8807488325566364E-2</v>
      </c>
    </row>
    <row r="16" spans="1:16" x14ac:dyDescent="0.3">
      <c r="A16" s="3" t="s">
        <v>6</v>
      </c>
      <c r="B16" s="4" t="s">
        <v>30</v>
      </c>
      <c r="C16" s="4">
        <v>0</v>
      </c>
      <c r="D16" s="6">
        <f>C16*$H$3</f>
        <v>0</v>
      </c>
    </row>
    <row r="17" spans="1:4" x14ac:dyDescent="0.3">
      <c r="A17" s="3" t="s">
        <v>7</v>
      </c>
      <c r="B17" s="4" t="s">
        <v>31</v>
      </c>
      <c r="C17" s="4">
        <v>0.81343493046558835</v>
      </c>
      <c r="D17" s="6">
        <f>C17*$I$3</f>
        <v>4.5711115563025579</v>
      </c>
    </row>
    <row r="18" spans="1:4" x14ac:dyDescent="0.3">
      <c r="A18" s="3" t="s">
        <v>8</v>
      </c>
      <c r="B18" s="4" t="s">
        <v>32</v>
      </c>
      <c r="C18" s="4">
        <v>0</v>
      </c>
      <c r="D18" s="6">
        <f>C18*$J$3</f>
        <v>0</v>
      </c>
    </row>
    <row r="19" spans="1:4" x14ac:dyDescent="0.3">
      <c r="A19" s="3" t="s">
        <v>9</v>
      </c>
      <c r="B19" s="4" t="s">
        <v>33</v>
      </c>
      <c r="C19" s="4">
        <v>0</v>
      </c>
      <c r="D19" s="6">
        <f>C19*$K$3</f>
        <v>0</v>
      </c>
    </row>
    <row r="20" spans="1:4" x14ac:dyDescent="0.3">
      <c r="A20" s="3" t="s">
        <v>10</v>
      </c>
      <c r="B20" s="4" t="s">
        <v>34</v>
      </c>
      <c r="C20" s="4">
        <v>0</v>
      </c>
      <c r="D20" s="6">
        <f>C20*$L$3</f>
        <v>0</v>
      </c>
    </row>
    <row r="21" spans="1:4" x14ac:dyDescent="0.3">
      <c r="A21" s="3" t="s">
        <v>11</v>
      </c>
      <c r="B21" s="4" t="s">
        <v>35</v>
      </c>
      <c r="C21" s="4">
        <v>0</v>
      </c>
      <c r="D21" s="6">
        <f>C21*$M$3</f>
        <v>0</v>
      </c>
    </row>
    <row r="22" spans="1:4" x14ac:dyDescent="0.3">
      <c r="A22" s="3" t="s">
        <v>12</v>
      </c>
      <c r="B22" s="4" t="s">
        <v>36</v>
      </c>
      <c r="C22" s="4">
        <v>0</v>
      </c>
      <c r="D22" s="6">
        <f>C22*$N$3</f>
        <v>0</v>
      </c>
    </row>
    <row r="23" spans="1:4" x14ac:dyDescent="0.3">
      <c r="A23" s="3" t="s">
        <v>13</v>
      </c>
      <c r="B23" s="4" t="s">
        <v>37</v>
      </c>
      <c r="C23" s="4">
        <v>0</v>
      </c>
      <c r="D23" s="6">
        <f>C23*$O$3</f>
        <v>0</v>
      </c>
    </row>
    <row r="24" spans="1:4" x14ac:dyDescent="0.3">
      <c r="A24" s="3" t="s">
        <v>14</v>
      </c>
      <c r="B24" s="4" t="s">
        <v>38</v>
      </c>
      <c r="C24" s="4">
        <v>0</v>
      </c>
      <c r="D24" s="6">
        <f>C24*$P$3</f>
        <v>0</v>
      </c>
    </row>
    <row r="26" spans="1:4" x14ac:dyDescent="0.3">
      <c r="A26" s="4" t="s">
        <v>17</v>
      </c>
      <c r="B26" s="4">
        <v>0.05</v>
      </c>
      <c r="C26" s="4">
        <f>SUM(C10:C24)</f>
        <v>0.99999999999999978</v>
      </c>
      <c r="D26" s="6">
        <f>SUM(D10:D24)</f>
        <v>4.4723040679769914</v>
      </c>
    </row>
  </sheetData>
  <mergeCells count="1">
    <mergeCell ref="B9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0BE8-D457-4596-932B-3E75EB2355C1}">
  <dimension ref="A1:P26"/>
  <sheetViews>
    <sheetView workbookViewId="0">
      <selection activeCell="G15" sqref="G15"/>
    </sheetView>
  </sheetViews>
  <sheetFormatPr defaultRowHeight="14.4" x14ac:dyDescent="0.3"/>
  <cols>
    <col min="1" max="5" width="8.88671875" style="4"/>
    <col min="6" max="6" width="12" style="4" bestFit="1" customWidth="1"/>
    <col min="7" max="8" width="8.88671875" style="4"/>
    <col min="9" max="9" width="14" style="4" customWidth="1"/>
    <col min="10" max="16384" width="8.88671875" style="4"/>
  </cols>
  <sheetData>
    <row r="1" spans="1:16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3">
      <c r="A2" s="4" t="s">
        <v>20</v>
      </c>
      <c r="B2" s="5">
        <f>AVERAGE(Ret!A2:A252)</f>
        <v>3.8959902210919937E-4</v>
      </c>
      <c r="C2" s="5">
        <f>AVERAGE(Ret!B2:B252)</f>
        <v>4.1570610048389913E-3</v>
      </c>
      <c r="D2" s="5">
        <f>AVERAGE(Ret!C2:C252)</f>
        <v>1.9736082707500378E-3</v>
      </c>
      <c r="E2" s="5">
        <f>AVERAGE(Ret!D2:D252)</f>
        <v>1.9516168920192811E-3</v>
      </c>
      <c r="F2" s="5">
        <f>AVERAGE(Ret!E2:E252)</f>
        <v>2.7054371091867592E-3</v>
      </c>
      <c r="G2" s="5">
        <f>AVERAGE(Ret!F2:F252)</f>
        <v>-2.1016431887257215E-3</v>
      </c>
      <c r="H2" s="5">
        <f>AVERAGE(Ret!G2:G252)</f>
        <v>5.6740977121815025E-3</v>
      </c>
      <c r="I2" s="5">
        <f>AVERAGE(Ret!H2:H252)</f>
        <v>2.2299671299149559E-2</v>
      </c>
      <c r="J2" s="5">
        <f>AVERAGE(Ret!I2:I252)</f>
        <v>2.3054027492880325E-3</v>
      </c>
      <c r="K2" s="5">
        <f>AVERAGE(Ret!J2:J252)</f>
        <v>1.3564086649615725E-2</v>
      </c>
      <c r="L2" s="5">
        <f>AVERAGE(Ret!K2:K252)</f>
        <v>5.3115681724447139E-4</v>
      </c>
      <c r="M2" s="5">
        <f>AVERAGE(Ret!L2:L252)</f>
        <v>2.6586583953514208E-3</v>
      </c>
      <c r="N2" s="5">
        <f>AVERAGE(Ret!M2:M252)</f>
        <v>2.9240172424485067E-3</v>
      </c>
      <c r="O2" s="5">
        <f>AVERAGE(Ret!N2:N252)</f>
        <v>-1.5035399132207684E-2</v>
      </c>
      <c r="P2" s="5">
        <f>AVERAGE(Ret!O2:O252)</f>
        <v>7.0817790097741137E-3</v>
      </c>
    </row>
    <row r="3" spans="1:16" x14ac:dyDescent="0.3">
      <c r="A3" s="4" t="s">
        <v>21</v>
      </c>
      <c r="B3" s="6">
        <f>B2*252</f>
        <v>9.8178953571518235E-2</v>
      </c>
      <c r="C3" s="6">
        <f t="shared" ref="C3:P3" si="0">C2*252</f>
        <v>1.0475793732194258</v>
      </c>
      <c r="D3" s="6">
        <f t="shared" si="0"/>
        <v>0.49734928422900954</v>
      </c>
      <c r="E3" s="6">
        <f t="shared" si="0"/>
        <v>0.49180745678885884</v>
      </c>
      <c r="F3" s="6">
        <f t="shared" si="0"/>
        <v>0.68177015151506337</v>
      </c>
      <c r="G3" s="6">
        <f t="shared" si="0"/>
        <v>-0.52961408355888184</v>
      </c>
      <c r="H3" s="6">
        <f t="shared" si="0"/>
        <v>1.4298726234697385</v>
      </c>
      <c r="I3" s="6">
        <f t="shared" si="0"/>
        <v>5.6195171673856894</v>
      </c>
      <c r="J3" s="6">
        <f t="shared" si="0"/>
        <v>0.58096149282058418</v>
      </c>
      <c r="K3" s="6">
        <f t="shared" si="0"/>
        <v>3.4181498357031628</v>
      </c>
      <c r="L3" s="6">
        <f t="shared" si="0"/>
        <v>0.13385151794560679</v>
      </c>
      <c r="M3" s="6">
        <f t="shared" si="0"/>
        <v>0.66998191562855802</v>
      </c>
      <c r="N3" s="6">
        <f t="shared" si="0"/>
        <v>0.73685234509702369</v>
      </c>
      <c r="O3" s="6">
        <f t="shared" si="0"/>
        <v>-3.7889205813163365</v>
      </c>
      <c r="P3" s="6">
        <f t="shared" si="0"/>
        <v>1.7846083104630766</v>
      </c>
    </row>
    <row r="4" spans="1:16" x14ac:dyDescent="0.3">
      <c r="A4" s="4" t="s">
        <v>22</v>
      </c>
      <c r="B4" s="6">
        <f>_xlfn.VAR.S(Ret!A2:A252)</f>
        <v>1.0623035102052966E-4</v>
      </c>
      <c r="C4" s="6">
        <f>_xlfn.VAR.S(Ret!B2:B252)</f>
        <v>2.6039348251525235E-4</v>
      </c>
      <c r="D4" s="6">
        <f>_xlfn.VAR.S(Ret!C2:C252)</f>
        <v>2.5284510420784988E-5</v>
      </c>
      <c r="E4" s="6">
        <f>_xlfn.VAR.S(Ret!D2:D252)</f>
        <v>4.2081577379285908E-5</v>
      </c>
      <c r="F4" s="6">
        <f>_xlfn.VAR.S(Ret!E2:E252)</f>
        <v>2.6487233376387482E-5</v>
      </c>
      <c r="G4" s="6">
        <f>_xlfn.VAR.S(Ret!F2:F252)</f>
        <v>9.5943928737772139E-5</v>
      </c>
      <c r="H4" s="6">
        <f>_xlfn.VAR.S(Ret!G2:G252)</f>
        <v>3.0131590862731751E-4</v>
      </c>
      <c r="I4" s="6">
        <f>_xlfn.VAR.S(Ret!H2:H252)</f>
        <v>8.1173534306273887E-4</v>
      </c>
      <c r="J4" s="6">
        <f>_xlfn.VAR.S(Ret!I2:I252)</f>
        <v>1.1111724364521666E-4</v>
      </c>
      <c r="K4" s="6">
        <f>_xlfn.VAR.S(Ret!J2:J252)</f>
        <v>3.6418198015211793E-4</v>
      </c>
      <c r="L4" s="6">
        <f>_xlfn.VAR.S(Ret!K2:K252)</f>
        <v>2.5376927209468851E-4</v>
      </c>
      <c r="M4" s="6">
        <f>_xlfn.VAR.S(Ret!L2:L252)</f>
        <v>6.3127037446842216E-4</v>
      </c>
      <c r="N4" s="6">
        <f>_xlfn.VAR.S(Ret!M2:M252)</f>
        <v>2.7209500850950601E-4</v>
      </c>
      <c r="O4" s="6">
        <f>_xlfn.VAR.S(Ret!N2:N252)</f>
        <v>6.8985580087295851E-4</v>
      </c>
      <c r="P4" s="6">
        <f>_xlfn.VAR.S(Ret!O2:O252)</f>
        <v>6.8850897122569151E-5</v>
      </c>
    </row>
    <row r="5" spans="1:16" x14ac:dyDescent="0.3">
      <c r="A5" s="4" t="s">
        <v>15</v>
      </c>
      <c r="B5" s="6">
        <f>B4*252</f>
        <v>2.6770048457173474E-2</v>
      </c>
      <c r="C5" s="6">
        <f t="shared" ref="C5:P5" si="1">C4*252</f>
        <v>6.5619157593843597E-2</v>
      </c>
      <c r="D5" s="6">
        <f t="shared" si="1"/>
        <v>6.3716966260378167E-3</v>
      </c>
      <c r="E5" s="6">
        <f t="shared" si="1"/>
        <v>1.0604557499580048E-2</v>
      </c>
      <c r="F5" s="6">
        <f t="shared" si="1"/>
        <v>6.6747828108496459E-3</v>
      </c>
      <c r="G5" s="6">
        <f t="shared" si="1"/>
        <v>2.417787004191858E-2</v>
      </c>
      <c r="H5" s="6">
        <f t="shared" si="1"/>
        <v>7.5931608974084006E-2</v>
      </c>
      <c r="I5" s="6">
        <f t="shared" si="1"/>
        <v>0.20455730645181019</v>
      </c>
      <c r="J5" s="6">
        <f t="shared" si="1"/>
        <v>2.8001545398594598E-2</v>
      </c>
      <c r="K5" s="6">
        <f t="shared" si="1"/>
        <v>9.1773858998333721E-2</v>
      </c>
      <c r="L5" s="6">
        <f t="shared" si="1"/>
        <v>6.3949856567861507E-2</v>
      </c>
      <c r="M5" s="6">
        <f t="shared" si="1"/>
        <v>0.15908013436604238</v>
      </c>
      <c r="N5" s="6">
        <f t="shared" si="1"/>
        <v>6.8567942144395516E-2</v>
      </c>
      <c r="O5" s="6">
        <f t="shared" si="1"/>
        <v>0.17384366181998553</v>
      </c>
      <c r="P5" s="6">
        <f t="shared" si="1"/>
        <v>1.7350426074887425E-2</v>
      </c>
    </row>
    <row r="6" spans="1:16" x14ac:dyDescent="0.3">
      <c r="A6" s="4" t="s">
        <v>23</v>
      </c>
      <c r="B6" s="6">
        <f>_xlfn.STDEV.S(Ret!A2:A252)</f>
        <v>1.0306810904471357E-2</v>
      </c>
      <c r="C6" s="6">
        <f>_xlfn.STDEV.S(Ret!B2:B252)</f>
        <v>1.6136712258550449E-2</v>
      </c>
      <c r="D6" s="6">
        <f>_xlfn.STDEV.S(Ret!C2:C252)</f>
        <v>5.0283705532493317E-3</v>
      </c>
      <c r="E6" s="6">
        <f>_xlfn.STDEV.S(Ret!D2:D252)</f>
        <v>6.4870314766683462E-3</v>
      </c>
      <c r="F6" s="6">
        <f>_xlfn.STDEV.S(Ret!E2:E252)</f>
        <v>5.146574917009125E-3</v>
      </c>
      <c r="G6" s="6">
        <f>_xlfn.STDEV.S(Ret!F2:F252)</f>
        <v>9.7950971785772563E-3</v>
      </c>
      <c r="H6" s="6">
        <f>_xlfn.STDEV.S(Ret!G2:G252)</f>
        <v>1.7358453520614027E-2</v>
      </c>
      <c r="I6" s="6">
        <f>_xlfn.STDEV.S(Ret!H2:H252)</f>
        <v>2.8490969500224783E-2</v>
      </c>
      <c r="J6" s="6">
        <f>_xlfn.STDEV.S(Ret!I2:I252)</f>
        <v>1.0541216421514959E-2</v>
      </c>
      <c r="K6" s="6">
        <f>_xlfn.STDEV.S(Ret!J2:J252)</f>
        <v>1.9083552608257143E-2</v>
      </c>
      <c r="L6" s="6">
        <f>_xlfn.STDEV.S(Ret!K2:K252)</f>
        <v>1.5930137227741902E-2</v>
      </c>
      <c r="M6" s="6">
        <f>_xlfn.STDEV.S(Ret!L2:L252)</f>
        <v>2.5125094516606741E-2</v>
      </c>
      <c r="N6" s="6">
        <f>_xlfn.STDEV.S(Ret!M2:M252)</f>
        <v>1.6495302619518867E-2</v>
      </c>
      <c r="O6" s="6">
        <f>_xlfn.STDEV.S(Ret!N2:N252)</f>
        <v>2.6265106146234372E-2</v>
      </c>
      <c r="P6" s="6">
        <f>_xlfn.STDEV.S(Ret!O2:O252)</f>
        <v>8.2976440706124012E-3</v>
      </c>
    </row>
    <row r="7" spans="1:16" x14ac:dyDescent="0.3">
      <c r="A7" s="4" t="s">
        <v>16</v>
      </c>
      <c r="B7" s="6">
        <f>B6*SQRT(252)</f>
        <v>0.16361555078039947</v>
      </c>
      <c r="C7" s="6">
        <f t="shared" ref="C7:P7" si="2">C6*SQRT(252)</f>
        <v>0.25616236568599143</v>
      </c>
      <c r="D7" s="6">
        <f t="shared" si="2"/>
        <v>7.9822907902668008E-2</v>
      </c>
      <c r="E7" s="6">
        <f t="shared" si="2"/>
        <v>0.10297843220587527</v>
      </c>
      <c r="F7" s="6">
        <f t="shared" si="2"/>
        <v>8.1699344005014177E-2</v>
      </c>
      <c r="G7" s="6">
        <f t="shared" si="2"/>
        <v>0.15549234721335509</v>
      </c>
      <c r="H7" s="6">
        <f t="shared" si="2"/>
        <v>0.27555690696130991</v>
      </c>
      <c r="I7" s="6">
        <f t="shared" si="2"/>
        <v>0.45228011945232593</v>
      </c>
      <c r="J7" s="6">
        <f t="shared" si="2"/>
        <v>0.16733662300463278</v>
      </c>
      <c r="K7" s="6">
        <f t="shared" si="2"/>
        <v>0.30294200599839854</v>
      </c>
      <c r="L7" s="6">
        <f t="shared" si="2"/>
        <v>0.25288308873442189</v>
      </c>
      <c r="M7" s="6">
        <f t="shared" si="2"/>
        <v>0.39884851054760428</v>
      </c>
      <c r="N7" s="6">
        <f t="shared" si="2"/>
        <v>0.26185481119199533</v>
      </c>
      <c r="O7" s="6">
        <f t="shared" si="2"/>
        <v>0.41694563412990138</v>
      </c>
      <c r="P7" s="6">
        <f t="shared" si="2"/>
        <v>0.13172101607142053</v>
      </c>
    </row>
    <row r="9" spans="1:16" x14ac:dyDescent="0.3">
      <c r="B9" s="14" t="s">
        <v>39</v>
      </c>
      <c r="C9" s="14"/>
      <c r="D9" s="4" t="s">
        <v>40</v>
      </c>
      <c r="F9" s="4" t="s">
        <v>18</v>
      </c>
      <c r="G9" s="4" t="s">
        <v>19</v>
      </c>
      <c r="H9" s="4" t="s">
        <v>41</v>
      </c>
      <c r="I9" s="4" t="s">
        <v>42</v>
      </c>
    </row>
    <row r="10" spans="1:16" x14ac:dyDescent="0.3">
      <c r="A10" s="3" t="s">
        <v>0</v>
      </c>
      <c r="B10" s="4" t="s">
        <v>24</v>
      </c>
      <c r="C10" s="8">
        <v>0.1</v>
      </c>
      <c r="D10" s="6">
        <f>C10*$B$3</f>
        <v>9.8178953571518238E-3</v>
      </c>
      <c r="F10" s="10" t="e" cm="1">
        <f t="array" ref="F10">MMULT(TRANSPOSE(C10:C24),MMULT(#REF!,'3'!C10:C24))</f>
        <v>#REF!</v>
      </c>
      <c r="G10" s="6" t="e">
        <f>F10*252</f>
        <v>#REF!</v>
      </c>
      <c r="H10" s="6" t="e">
        <f>SQRT(G10)</f>
        <v>#REF!</v>
      </c>
      <c r="I10" s="9" t="e">
        <f>(D26-B26)/H10</f>
        <v>#REF!</v>
      </c>
    </row>
    <row r="11" spans="1:16" x14ac:dyDescent="0.3">
      <c r="A11" s="3" t="s">
        <v>1</v>
      </c>
      <c r="B11" s="4" t="s">
        <v>25</v>
      </c>
      <c r="C11" s="8">
        <v>4.9737052152526058E-2</v>
      </c>
      <c r="D11" s="6">
        <f>C11*$C$3</f>
        <v>5.2103509919725143E-2</v>
      </c>
      <c r="F11" s="10"/>
    </row>
    <row r="12" spans="1:16" x14ac:dyDescent="0.3">
      <c r="A12" s="3" t="s">
        <v>2</v>
      </c>
      <c r="B12" s="4" t="s">
        <v>26</v>
      </c>
      <c r="C12" s="8">
        <v>0.1</v>
      </c>
      <c r="D12" s="6">
        <f>C12*$D$3</f>
        <v>4.9734928422900955E-2</v>
      </c>
    </row>
    <row r="13" spans="1:16" x14ac:dyDescent="0.3">
      <c r="A13" s="3" t="s">
        <v>3</v>
      </c>
      <c r="B13" s="4" t="s">
        <v>27</v>
      </c>
      <c r="C13" s="8">
        <v>0.1</v>
      </c>
      <c r="D13" s="6">
        <f>C13*$E$3</f>
        <v>4.918074567888589E-2</v>
      </c>
    </row>
    <row r="14" spans="1:16" x14ac:dyDescent="0.3">
      <c r="A14" s="3" t="s">
        <v>4</v>
      </c>
      <c r="B14" s="4" t="s">
        <v>28</v>
      </c>
      <c r="C14" s="8">
        <v>0.1</v>
      </c>
      <c r="D14" s="6">
        <f>C14*$F$3</f>
        <v>6.8177015151506343E-2</v>
      </c>
    </row>
    <row r="15" spans="1:16" x14ac:dyDescent="0.3">
      <c r="A15" s="3" t="s">
        <v>5</v>
      </c>
      <c r="B15" s="4" t="s">
        <v>29</v>
      </c>
      <c r="C15" s="8">
        <v>0.1</v>
      </c>
      <c r="D15" s="6">
        <f>C15*$G$3</f>
        <v>-5.2961408355888188E-2</v>
      </c>
    </row>
    <row r="16" spans="1:16" x14ac:dyDescent="0.3">
      <c r="A16" s="3" t="s">
        <v>6</v>
      </c>
      <c r="B16" s="4" t="s">
        <v>30</v>
      </c>
      <c r="C16" s="8">
        <v>0</v>
      </c>
      <c r="D16" s="6">
        <f>C16*$H$3</f>
        <v>0</v>
      </c>
    </row>
    <row r="17" spans="1:4" x14ac:dyDescent="0.3">
      <c r="A17" s="3" t="s">
        <v>7</v>
      </c>
      <c r="B17" s="4" t="s">
        <v>31</v>
      </c>
      <c r="C17" s="8">
        <v>0.1</v>
      </c>
      <c r="D17" s="6">
        <f>C17*$I$3</f>
        <v>0.56195171673856892</v>
      </c>
    </row>
    <row r="18" spans="1:4" x14ac:dyDescent="0.3">
      <c r="A18" s="3" t="s">
        <v>8</v>
      </c>
      <c r="B18" s="4" t="s">
        <v>32</v>
      </c>
      <c r="C18" s="8">
        <v>0.1</v>
      </c>
      <c r="D18" s="6">
        <f>C18*$J$3</f>
        <v>5.8096149282058418E-2</v>
      </c>
    </row>
    <row r="19" spans="1:4" x14ac:dyDescent="0.3">
      <c r="A19" s="3" t="s">
        <v>9</v>
      </c>
      <c r="B19" s="4" t="s">
        <v>33</v>
      </c>
      <c r="C19" s="8">
        <v>0.1</v>
      </c>
      <c r="D19" s="6">
        <f>C19*$K$3</f>
        <v>0.34181498357031631</v>
      </c>
    </row>
    <row r="20" spans="1:4" x14ac:dyDescent="0.3">
      <c r="A20" s="3" t="s">
        <v>10</v>
      </c>
      <c r="B20" s="4" t="s">
        <v>34</v>
      </c>
      <c r="C20" s="8">
        <v>8.706645154941775E-2</v>
      </c>
      <c r="D20" s="6">
        <f>C20*$L$3</f>
        <v>1.1653976702027195E-2</v>
      </c>
    </row>
    <row r="21" spans="1:4" x14ac:dyDescent="0.3">
      <c r="A21" s="3" t="s">
        <v>11</v>
      </c>
      <c r="B21" s="4" t="s">
        <v>35</v>
      </c>
      <c r="C21" s="8">
        <v>0</v>
      </c>
      <c r="D21" s="6">
        <f>C21*$M$3</f>
        <v>0</v>
      </c>
    </row>
    <row r="22" spans="1:4" x14ac:dyDescent="0.3">
      <c r="A22" s="3" t="s">
        <v>12</v>
      </c>
      <c r="B22" s="4" t="s">
        <v>36</v>
      </c>
      <c r="C22" s="8">
        <v>3.8610715670923654E-2</v>
      </c>
      <c r="D22" s="6">
        <f>C22*$N$3</f>
        <v>2.8450396387994497E-2</v>
      </c>
    </row>
    <row r="23" spans="1:4" x14ac:dyDescent="0.3">
      <c r="A23" s="3" t="s">
        <v>13</v>
      </c>
      <c r="B23" s="4" t="s">
        <v>37</v>
      </c>
      <c r="C23" s="8">
        <v>0</v>
      </c>
      <c r="D23" s="6">
        <f>C23*$O$3</f>
        <v>0</v>
      </c>
    </row>
    <row r="24" spans="1:4" x14ac:dyDescent="0.3">
      <c r="A24" s="3" t="s">
        <v>14</v>
      </c>
      <c r="B24" s="4" t="s">
        <v>38</v>
      </c>
      <c r="C24" s="8">
        <v>2.4586780627132182E-2</v>
      </c>
      <c r="D24" s="6">
        <f>C24*$P$3</f>
        <v>4.3877773034712665E-2</v>
      </c>
    </row>
    <row r="26" spans="1:4" x14ac:dyDescent="0.3">
      <c r="A26" s="4" t="s">
        <v>17</v>
      </c>
      <c r="B26" s="4">
        <v>0.05</v>
      </c>
      <c r="C26" s="4">
        <f>SUM(C10:C24)</f>
        <v>1.0000009999999995</v>
      </c>
      <c r="D26" s="6">
        <f>SUM(D10:D24)</f>
        <v>1.2218976818899598</v>
      </c>
    </row>
  </sheetData>
  <mergeCells count="1"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Prices</vt:lpstr>
      <vt:lpstr>Ret</vt:lpstr>
      <vt:lpstr>Cov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Hernández Guevara</dc:creator>
  <cp:lastModifiedBy>Rubén Hernández Guevara</cp:lastModifiedBy>
  <dcterms:created xsi:type="dcterms:W3CDTF">2021-11-01T00:31:01Z</dcterms:created>
  <dcterms:modified xsi:type="dcterms:W3CDTF">2021-11-02T06:11:03Z</dcterms:modified>
</cp:coreProperties>
</file>