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f717710_iteso_mx/Documents/Finance/Concurso-Interuniversitario-BMV-Peeptrade/Test/"/>
    </mc:Choice>
  </mc:AlternateContent>
  <xr:revisionPtr revIDLastSave="2014" documentId="13_ncr:1_{2B0A74F4-E7AA-4905-A302-D51046D9232E}" xr6:coauthVersionLast="47" xr6:coauthVersionMax="47" xr10:uidLastSave="{F7E433DE-84D6-465A-B2C2-4FDFD2172C12}"/>
  <bookViews>
    <workbookView xWindow="-108" yWindow="-108" windowWidth="23256" windowHeight="12456" activeTab="3" xr2:uid="{52F8559E-C375-4055-9335-04E177E3C725}"/>
  </bookViews>
  <sheets>
    <sheet name="Prices" sheetId="1" r:id="rId1"/>
    <sheet name="Ret" sheetId="2" r:id="rId2"/>
    <sheet name="Cov" sheetId="7" r:id="rId3"/>
    <sheet name="1" sheetId="3" r:id="rId4"/>
    <sheet name="2" sheetId="5" r:id="rId5"/>
    <sheet name="3" sheetId="6" r:id="rId6"/>
  </sheets>
  <definedNames>
    <definedName name="solver_adj" localSheetId="3" hidden="1">'1'!$C$10:$C$26</definedName>
    <definedName name="solver_adj" localSheetId="4" hidden="1">'2'!$C$10:$C$24</definedName>
    <definedName name="solver_adj" localSheetId="5" hidden="1">'3'!$C$10:$C$24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'1'!$C$10:$C$26</definedName>
    <definedName name="solver_lhs1" localSheetId="4" hidden="1">'2'!$C$10:$C$24</definedName>
    <definedName name="solver_lhs1" localSheetId="5" hidden="1">'3'!$C$10:$C$24</definedName>
    <definedName name="solver_lhs2" localSheetId="3" hidden="1">'1'!$C$10:$C$26</definedName>
    <definedName name="solver_lhs2" localSheetId="4" hidden="1">'2'!$C$26</definedName>
    <definedName name="solver_lhs2" localSheetId="5" hidden="1">'3'!$C$10:$C$24</definedName>
    <definedName name="solver_lhs3" localSheetId="3" hidden="1">'1'!$C$29</definedName>
    <definedName name="solver_lhs3" localSheetId="5" hidden="1">'3'!$C$26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3</definedName>
    <definedName name="solver_num" localSheetId="4" hidden="1">2</definedName>
    <definedName name="solver_num" localSheetId="5" hidden="1">3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3" hidden="1">'1'!$I$10</definedName>
    <definedName name="solver_opt" localSheetId="4" hidden="1">'2'!$I$10</definedName>
    <definedName name="solver_opt" localSheetId="5" hidden="1">'3'!$I$10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3" hidden="1">1</definedName>
    <definedName name="solver_rel1" localSheetId="4" hidden="1">3</definedName>
    <definedName name="solver_rel1" localSheetId="5" hidden="1">1</definedName>
    <definedName name="solver_rel2" localSheetId="3" hidden="1">3</definedName>
    <definedName name="solver_rel2" localSheetId="4" hidden="1">2</definedName>
    <definedName name="solver_rel2" localSheetId="5" hidden="1">3</definedName>
    <definedName name="solver_rel3" localSheetId="3" hidden="1">2</definedName>
    <definedName name="solver_rel3" localSheetId="5" hidden="1">2</definedName>
    <definedName name="solver_rhs1" localSheetId="3" hidden="1">0.08</definedName>
    <definedName name="solver_rhs1" localSheetId="4" hidden="1">0</definedName>
    <definedName name="solver_rhs1" localSheetId="5" hidden="1">0.1</definedName>
    <definedName name="solver_rhs2" localSheetId="3" hidden="1">0</definedName>
    <definedName name="solver_rhs2" localSheetId="4" hidden="1">1</definedName>
    <definedName name="solver_rhs2" localSheetId="5" hidden="1">0</definedName>
    <definedName name="solver_rhs3" localSheetId="3" hidden="1">1</definedName>
    <definedName name="solver_rhs3" localSheetId="5" hidden="1">1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3" l="1"/>
  <c r="C29" i="3"/>
  <c r="G10" i="3" a="1"/>
  <c r="G10" i="3" s="1"/>
  <c r="D26" i="3"/>
  <c r="D25" i="3"/>
  <c r="Q6" i="3"/>
  <c r="Q7" i="3" s="1"/>
  <c r="R6" i="3"/>
  <c r="R7" i="3" s="1"/>
  <c r="Q4" i="3"/>
  <c r="Q5" i="3" s="1"/>
  <c r="R4" i="3"/>
  <c r="R5" i="3" s="1"/>
  <c r="Q2" i="3"/>
  <c r="Q3" i="3" s="1"/>
  <c r="R2" i="3"/>
  <c r="R3" i="3" s="1"/>
  <c r="R18" i="7"/>
  <c r="Q17" i="7"/>
  <c r="P16" i="7"/>
  <c r="O15" i="7"/>
  <c r="N14" i="7"/>
  <c r="M13" i="7"/>
  <c r="L12" i="7"/>
  <c r="K11" i="7"/>
  <c r="J10" i="7"/>
  <c r="I9" i="7"/>
  <c r="H8" i="7"/>
  <c r="G7" i="7"/>
  <c r="F6" i="7"/>
  <c r="E5" i="7"/>
  <c r="D4" i="7"/>
  <c r="C3" i="7"/>
  <c r="B2" i="7"/>
  <c r="Q3" i="2" l="1"/>
  <c r="P3" i="2"/>
  <c r="P2" i="2"/>
  <c r="Q2" i="2"/>
  <c r="B29" i="3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A3" i="2"/>
  <c r="A2" i="2"/>
  <c r="H2" i="3" l="1"/>
  <c r="D16" i="3" s="1"/>
  <c r="G2" i="3"/>
  <c r="D15" i="3" s="1"/>
  <c r="F2" i="3"/>
  <c r="D14" i="3" s="1"/>
  <c r="B2" i="3"/>
  <c r="D10" i="3" s="1"/>
  <c r="E2" i="3"/>
  <c r="D13" i="3" s="1"/>
  <c r="P2" i="3"/>
  <c r="D24" i="3" s="1"/>
  <c r="D2" i="3"/>
  <c r="D12" i="3" s="1"/>
  <c r="O2" i="3"/>
  <c r="D23" i="3" s="1"/>
  <c r="C2" i="3"/>
  <c r="D11" i="3" s="1"/>
  <c r="N2" i="3"/>
  <c r="D22" i="3" s="1"/>
  <c r="M2" i="3"/>
  <c r="D21" i="3" s="1"/>
  <c r="L2" i="3"/>
  <c r="D20" i="3" s="1"/>
  <c r="K2" i="3"/>
  <c r="D19" i="3" s="1"/>
  <c r="J2" i="3"/>
  <c r="D18" i="3" s="1"/>
  <c r="I2" i="3"/>
  <c r="D17" i="3" s="1"/>
  <c r="C26" i="6"/>
  <c r="C26" i="5"/>
  <c r="D29" i="3" l="1"/>
  <c r="H10" i="3"/>
  <c r="O3" i="3" l="1"/>
  <c r="E3" i="3" l="1"/>
  <c r="M3" i="3"/>
  <c r="L3" i="3"/>
  <c r="I3" i="3"/>
  <c r="P4" i="6"/>
  <c r="P5" i="6" s="1"/>
  <c r="P2" i="6"/>
  <c r="P3" i="6" s="1"/>
  <c r="D24" i="6" s="1"/>
  <c r="P6" i="5"/>
  <c r="P7" i="5" s="1"/>
  <c r="P6" i="6"/>
  <c r="P7" i="6" s="1"/>
  <c r="P4" i="5"/>
  <c r="P5" i="5" s="1"/>
  <c r="P2" i="5"/>
  <c r="P3" i="5" s="1"/>
  <c r="D24" i="5" s="1"/>
  <c r="P6" i="3"/>
  <c r="P7" i="3" s="1"/>
  <c r="P3" i="3"/>
  <c r="P4" i="3"/>
  <c r="P5" i="3" s="1"/>
  <c r="D3" i="3"/>
  <c r="N3" i="3"/>
  <c r="D4" i="3"/>
  <c r="D5" i="3" s="1"/>
  <c r="F4" i="3"/>
  <c r="F5" i="3" s="1"/>
  <c r="K3" i="3"/>
  <c r="J3" i="3"/>
  <c r="B4" i="3"/>
  <c r="B5" i="3" s="1"/>
  <c r="F3" i="3"/>
  <c r="H6" i="6"/>
  <c r="H7" i="6" s="1"/>
  <c r="H2" i="5"/>
  <c r="H3" i="5" s="1"/>
  <c r="D16" i="5" s="1"/>
  <c r="H4" i="5"/>
  <c r="H5" i="5" s="1"/>
  <c r="H2" i="6"/>
  <c r="H3" i="6" s="1"/>
  <c r="D16" i="6" s="1"/>
  <c r="H6" i="5"/>
  <c r="H7" i="5" s="1"/>
  <c r="H4" i="6"/>
  <c r="H5" i="6" s="1"/>
  <c r="H6" i="3"/>
  <c r="H7" i="3" s="1"/>
  <c r="L4" i="3"/>
  <c r="L5" i="3" s="1"/>
  <c r="G4" i="6"/>
  <c r="G5" i="6" s="1"/>
  <c r="G2" i="5"/>
  <c r="G3" i="5" s="1"/>
  <c r="D15" i="5" s="1"/>
  <c r="G6" i="6"/>
  <c r="G7" i="6" s="1"/>
  <c r="G4" i="5"/>
  <c r="G5" i="5" s="1"/>
  <c r="G2" i="6"/>
  <c r="G3" i="6" s="1"/>
  <c r="D15" i="6" s="1"/>
  <c r="G6" i="5"/>
  <c r="G7" i="5" s="1"/>
  <c r="G6" i="3"/>
  <c r="G7" i="3" s="1"/>
  <c r="K4" i="3"/>
  <c r="K5" i="3" s="1"/>
  <c r="B3" i="3"/>
  <c r="F6" i="5"/>
  <c r="F7" i="5" s="1"/>
  <c r="F4" i="6"/>
  <c r="F5" i="6" s="1"/>
  <c r="F2" i="5"/>
  <c r="F3" i="5" s="1"/>
  <c r="D14" i="5" s="1"/>
  <c r="F6" i="6"/>
  <c r="F7" i="6" s="1"/>
  <c r="F4" i="5"/>
  <c r="F5" i="5" s="1"/>
  <c r="F2" i="6"/>
  <c r="F3" i="6" s="1"/>
  <c r="D14" i="6" s="1"/>
  <c r="F6" i="3"/>
  <c r="F7" i="3" s="1"/>
  <c r="J4" i="3"/>
  <c r="J5" i="3" s="1"/>
  <c r="C2" i="6"/>
  <c r="C3" i="6" s="1"/>
  <c r="D11" i="6" s="1"/>
  <c r="C6" i="5"/>
  <c r="C7" i="5" s="1"/>
  <c r="C4" i="6"/>
  <c r="C5" i="6" s="1"/>
  <c r="C2" i="5"/>
  <c r="C3" i="5" s="1"/>
  <c r="D11" i="5" s="1"/>
  <c r="C6" i="6"/>
  <c r="C7" i="6" s="1"/>
  <c r="C4" i="5"/>
  <c r="C5" i="5" s="1"/>
  <c r="C6" i="3"/>
  <c r="C7" i="3" s="1"/>
  <c r="E6" i="5"/>
  <c r="E7" i="5" s="1"/>
  <c r="E4" i="6"/>
  <c r="E5" i="6" s="1"/>
  <c r="E2" i="5"/>
  <c r="E3" i="5" s="1"/>
  <c r="D13" i="5" s="1"/>
  <c r="E6" i="6"/>
  <c r="E7" i="6" s="1"/>
  <c r="E4" i="5"/>
  <c r="E5" i="5" s="1"/>
  <c r="E2" i="6"/>
  <c r="E3" i="6" s="1"/>
  <c r="D13" i="6" s="1"/>
  <c r="E6" i="3"/>
  <c r="E7" i="3" s="1"/>
  <c r="C3" i="3"/>
  <c r="I4" i="3"/>
  <c r="I5" i="3" s="1"/>
  <c r="B6" i="6"/>
  <c r="B7" i="6" s="1"/>
  <c r="B4" i="5"/>
  <c r="B5" i="5" s="1"/>
  <c r="B6" i="5"/>
  <c r="B7" i="5" s="1"/>
  <c r="B2" i="6"/>
  <c r="B3" i="6" s="1"/>
  <c r="D10" i="6" s="1"/>
  <c r="B2" i="5"/>
  <c r="B3" i="5" s="1"/>
  <c r="D10" i="5" s="1"/>
  <c r="B4" i="6"/>
  <c r="B5" i="6" s="1"/>
  <c r="B6" i="3"/>
  <c r="B7" i="3" s="1"/>
  <c r="D2" i="6"/>
  <c r="D3" i="6" s="1"/>
  <c r="D12" i="6" s="1"/>
  <c r="D6" i="5"/>
  <c r="D7" i="5" s="1"/>
  <c r="D4" i="6"/>
  <c r="D5" i="6" s="1"/>
  <c r="D6" i="6"/>
  <c r="D7" i="6" s="1"/>
  <c r="D4" i="5"/>
  <c r="D5" i="5" s="1"/>
  <c r="D2" i="5"/>
  <c r="D3" i="5" s="1"/>
  <c r="D12" i="5" s="1"/>
  <c r="D6" i="3"/>
  <c r="D7" i="3" s="1"/>
  <c r="H4" i="3"/>
  <c r="H5" i="3" s="1"/>
  <c r="O4" i="6"/>
  <c r="O5" i="6" s="1"/>
  <c r="O6" i="5"/>
  <c r="O7" i="5" s="1"/>
  <c r="O2" i="5"/>
  <c r="O3" i="5" s="1"/>
  <c r="D23" i="5" s="1"/>
  <c r="O6" i="6"/>
  <c r="O7" i="6" s="1"/>
  <c r="O4" i="5"/>
  <c r="O5" i="5" s="1"/>
  <c r="O2" i="6"/>
  <c r="O3" i="6" s="1"/>
  <c r="D23" i="6" s="1"/>
  <c r="O6" i="3"/>
  <c r="O7" i="3" s="1"/>
  <c r="G4" i="3"/>
  <c r="G5" i="3" s="1"/>
  <c r="N6" i="6"/>
  <c r="N7" i="6" s="1"/>
  <c r="N4" i="5"/>
  <c r="N5" i="5" s="1"/>
  <c r="N6" i="5"/>
  <c r="N7" i="5" s="1"/>
  <c r="N2" i="6"/>
  <c r="N3" i="6" s="1"/>
  <c r="D22" i="6" s="1"/>
  <c r="N4" i="6"/>
  <c r="N5" i="6" s="1"/>
  <c r="N2" i="5"/>
  <c r="N3" i="5" s="1"/>
  <c r="D22" i="5" s="1"/>
  <c r="N6" i="3"/>
  <c r="N7" i="3" s="1"/>
  <c r="M2" i="6"/>
  <c r="M3" i="6" s="1"/>
  <c r="D21" i="6" s="1"/>
  <c r="M6" i="5"/>
  <c r="M7" i="5" s="1"/>
  <c r="M4" i="6"/>
  <c r="M5" i="6" s="1"/>
  <c r="M2" i="5"/>
  <c r="M3" i="5" s="1"/>
  <c r="D21" i="5" s="1"/>
  <c r="M6" i="6"/>
  <c r="M7" i="6" s="1"/>
  <c r="M4" i="5"/>
  <c r="M5" i="5" s="1"/>
  <c r="M6" i="3"/>
  <c r="M7" i="3" s="1"/>
  <c r="E4" i="3"/>
  <c r="E5" i="3" s="1"/>
  <c r="L6" i="5"/>
  <c r="L7" i="5" s="1"/>
  <c r="L6" i="6"/>
  <c r="L7" i="6" s="1"/>
  <c r="L4" i="5"/>
  <c r="L5" i="5" s="1"/>
  <c r="L2" i="6"/>
  <c r="L3" i="6" s="1"/>
  <c r="D20" i="6" s="1"/>
  <c r="L4" i="6"/>
  <c r="L5" i="6" s="1"/>
  <c r="L2" i="5"/>
  <c r="L3" i="5" s="1"/>
  <c r="D20" i="5" s="1"/>
  <c r="L6" i="3"/>
  <c r="L7" i="3" s="1"/>
  <c r="K2" i="6"/>
  <c r="K3" i="6" s="1"/>
  <c r="D19" i="6" s="1"/>
  <c r="K6" i="6"/>
  <c r="K7" i="6" s="1"/>
  <c r="K4" i="5"/>
  <c r="K5" i="5" s="1"/>
  <c r="K6" i="5"/>
  <c r="K7" i="5" s="1"/>
  <c r="K4" i="6"/>
  <c r="K5" i="6" s="1"/>
  <c r="K2" i="5"/>
  <c r="K3" i="5" s="1"/>
  <c r="D19" i="5" s="1"/>
  <c r="K6" i="3"/>
  <c r="K7" i="3" s="1"/>
  <c r="O4" i="3"/>
  <c r="O5" i="3" s="1"/>
  <c r="C4" i="3"/>
  <c r="C5" i="3" s="1"/>
  <c r="J2" i="5"/>
  <c r="J3" i="5" s="1"/>
  <c r="D18" i="5" s="1"/>
  <c r="J6" i="6"/>
  <c r="J7" i="6" s="1"/>
  <c r="J2" i="6"/>
  <c r="J3" i="6" s="1"/>
  <c r="D18" i="6" s="1"/>
  <c r="J6" i="5"/>
  <c r="J7" i="5" s="1"/>
  <c r="J4" i="6"/>
  <c r="J5" i="6" s="1"/>
  <c r="J4" i="5"/>
  <c r="J5" i="5" s="1"/>
  <c r="J6" i="3"/>
  <c r="J7" i="3" s="1"/>
  <c r="H3" i="3"/>
  <c r="N4" i="3"/>
  <c r="N5" i="3" s="1"/>
  <c r="I2" i="5"/>
  <c r="I3" i="5" s="1"/>
  <c r="D17" i="5" s="1"/>
  <c r="I6" i="6"/>
  <c r="I7" i="6" s="1"/>
  <c r="I4" i="5"/>
  <c r="I5" i="5" s="1"/>
  <c r="I2" i="6"/>
  <c r="I3" i="6" s="1"/>
  <c r="D17" i="6" s="1"/>
  <c r="I4" i="6"/>
  <c r="I5" i="6" s="1"/>
  <c r="I6" i="5"/>
  <c r="I7" i="5" s="1"/>
  <c r="I6" i="3"/>
  <c r="I7" i="3" s="1"/>
  <c r="G3" i="3"/>
  <c r="M4" i="3"/>
  <c r="M5" i="3" s="1"/>
  <c r="D26" i="5" l="1"/>
  <c r="D26" i="6"/>
  <c r="F10" i="6" a="1"/>
  <c r="F10" i="6" s="1"/>
  <c r="G10" i="6" s="1"/>
  <c r="H10" i="6" s="1"/>
  <c r="F10" i="5" a="1"/>
  <c r="F10" i="5" s="1"/>
  <c r="G10" i="5" s="1"/>
  <c r="H10" i="5" s="1"/>
  <c r="I10" i="6" l="1"/>
  <c r="I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<sst xmlns="http://schemas.openxmlformats.org/spreadsheetml/2006/main" count="247" uniqueCount="77">
  <si>
    <t>FSLR</t>
  </si>
  <si>
    <t>KO</t>
  </si>
  <si>
    <t>MRNA</t>
  </si>
  <si>
    <t>MSFT</t>
  </si>
  <si>
    <t>PFE</t>
  </si>
  <si>
    <t>VOO</t>
  </si>
  <si>
    <t>VTIP</t>
  </si>
  <si>
    <t>WNS</t>
  </si>
  <si>
    <t>ZM</t>
  </si>
  <si>
    <t>NIO</t>
  </si>
  <si>
    <t>NVDA</t>
  </si>
  <si>
    <t>DIS</t>
  </si>
  <si>
    <t>UTF</t>
  </si>
  <si>
    <t>CCL</t>
  </si>
  <si>
    <t>AMD</t>
  </si>
  <si>
    <t>VUG</t>
  </si>
  <si>
    <t>FDX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</si>
  <si>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</si>
  <si>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</si>
  <si>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</si>
  <si>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</si>
  <si>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</si>
  <si>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</si>
  <si>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</si>
  <si>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</si>
  <si>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</si>
  <si>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</si>
  <si>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</si>
  <si>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</si>
  <si>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</si>
  <si>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</si>
  <si>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</si>
  <si>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</si>
  <si>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</si>
  <si>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R_D</t>
  </si>
  <si>
    <t>R_252</t>
  </si>
  <si>
    <t>Var</t>
  </si>
  <si>
    <t>Var_252</t>
  </si>
  <si>
    <t>Vol</t>
  </si>
  <si>
    <t>Vol_252</t>
  </si>
  <si>
    <t>Peso</t>
  </si>
  <si>
    <t>R en Port</t>
  </si>
  <si>
    <t>Var_D_P</t>
  </si>
  <si>
    <t>Vol_D_P</t>
  </si>
  <si>
    <t>Sharpe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</si>
  <si>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</si>
  <si>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</si>
  <si>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</si>
  <si>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</si>
  <si>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</si>
  <si>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</si>
  <si>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</si>
  <si>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</si>
  <si>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</si>
  <si>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</si>
  <si>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</si>
  <si>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</si>
  <si>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</si>
  <si>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</si>
  <si>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</si>
  <si>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</si>
  <si>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</si>
  <si>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rf</t>
  </si>
  <si>
    <t>VNQ</t>
  </si>
  <si>
    <t>VBK</t>
  </si>
  <si>
    <t>SPY</t>
  </si>
  <si>
    <t>VTI</t>
  </si>
  <si>
    <t>VGT</t>
  </si>
  <si>
    <t>IBM</t>
  </si>
  <si>
    <t>AAL</t>
  </si>
  <si>
    <t>AAPL</t>
  </si>
  <si>
    <t>VWAGY</t>
  </si>
  <si>
    <t>NFLX</t>
  </si>
  <si>
    <t>MA</t>
  </si>
  <si>
    <t>Var_P</t>
  </si>
  <si>
    <t>VarP_252</t>
  </si>
  <si>
    <t>Vol_P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</si>
</sst>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_€_-;\-* #,##0.00\ _€_-;_-* &quot;-&quot;??\ _€_-;_-@_-"/>
    <numFmt numFmtId="165" formatCode="0.0%"/>
    <numFmt numFmtId="166" formatCode="_(* #,##0.0000_);_(* \(#,##0.0000\);_(* &quot;-&quot;??_);_(@_)"/>
    <numFmt numFmtId="167" formatCode="0.0000%"/>
    <numFmt numFmtId="168" formatCode="0.0000"/>
    <numFmt numFmtId="172" formatCode="0.0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168" fontId="0" fillId="0" borderId="0" xfId="2" applyNumberFormat="1" applyFont="1" applyFill="1" applyBorder="1" applyAlignment="1"/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72" fontId="0" fillId="0" borderId="0" xfId="1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2C11-4352-4364-ADEA-DDDB8FCB9739}">
  <dimension ref="A1:Q4"/>
  <sheetViews>
    <sheetView topLeftCell="H1" workbookViewId="0">
      <selection sqref="A1:Q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121.139999389648</v>
      </c>
      <c r="B2">
        <v>56.169998168945298</v>
      </c>
      <c r="C2">
        <v>337.17001342773398</v>
      </c>
      <c r="D2">
        <v>329.36999511718699</v>
      </c>
      <c r="E2">
        <v>43.639999389648402</v>
      </c>
      <c r="F2">
        <v>423.04998779296801</v>
      </c>
      <c r="G2">
        <v>52</v>
      </c>
      <c r="H2">
        <v>89.709999084472599</v>
      </c>
      <c r="I2">
        <v>278.94000244140602</v>
      </c>
      <c r="J2">
        <v>40.840000152587798</v>
      </c>
      <c r="K2">
        <v>258.26998901367102</v>
      </c>
      <c r="L2">
        <v>170.19000244140599</v>
      </c>
      <c r="M2">
        <v>28.520000457763601</v>
      </c>
      <c r="N2">
        <v>23.069999694824201</v>
      </c>
      <c r="O2">
        <v>125.230003356933</v>
      </c>
      <c r="P2">
        <v>314.29998779296801</v>
      </c>
      <c r="Q2">
        <v>235.63999938964801</v>
      </c>
    </row>
    <row r="3" spans="1:17" x14ac:dyDescent="0.3">
      <c r="A3">
        <v>118.650001525878</v>
      </c>
      <c r="B3">
        <v>56.099998474121001</v>
      </c>
      <c r="C3">
        <v>348.64001464843699</v>
      </c>
      <c r="D3">
        <v>333.13000488281199</v>
      </c>
      <c r="E3">
        <v>45.450000762939403</v>
      </c>
      <c r="F3">
        <v>424.69000244140602</v>
      </c>
      <c r="G3">
        <v>52.049999237060497</v>
      </c>
      <c r="H3">
        <v>90.239997863769503</v>
      </c>
      <c r="I3">
        <v>280.29000854492102</v>
      </c>
      <c r="J3">
        <v>41.299999237060497</v>
      </c>
      <c r="K3">
        <v>264.010009765625</v>
      </c>
      <c r="L3">
        <v>169.83000183105401</v>
      </c>
      <c r="M3">
        <v>28.389999389648398</v>
      </c>
      <c r="N3">
        <v>22.909999847412099</v>
      </c>
      <c r="O3">
        <v>127.629997253417</v>
      </c>
      <c r="P3">
        <v>315.23001098632801</v>
      </c>
      <c r="Q3">
        <v>235.77000427246</v>
      </c>
    </row>
    <row r="4" spans="1:17" x14ac:dyDescent="0.3">
      <c r="A4">
        <v>116.83000183105401</v>
      </c>
      <c r="B4">
        <v>56.290000915527301</v>
      </c>
      <c r="C4">
        <v>345.92001342773398</v>
      </c>
      <c r="D4">
        <v>334</v>
      </c>
      <c r="E4">
        <v>44.819999694824197</v>
      </c>
      <c r="F4">
        <v>427.25</v>
      </c>
      <c r="G4">
        <v>52.060001373291001</v>
      </c>
      <c r="H4">
        <v>88.589996337890597</v>
      </c>
      <c r="I4">
        <v>285.66000366210898</v>
      </c>
      <c r="J4">
        <v>41.5</v>
      </c>
      <c r="K4">
        <v>265.98001098632801</v>
      </c>
      <c r="L4">
        <v>170.08000183105401</v>
      </c>
      <c r="M4">
        <v>28.4300003051757</v>
      </c>
      <c r="N4">
        <v>23.170000076293899</v>
      </c>
      <c r="O4">
        <v>130.52999877929599</v>
      </c>
      <c r="P4">
        <v>317.35998535156199</v>
      </c>
      <c r="Q4">
        <v>240.02000427246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90BB-A3A3-429D-B1A9-CACA4A262D62}">
  <dimension ref="A1:Q252"/>
  <sheetViews>
    <sheetView workbookViewId="0">
      <selection activeCell="P6" sqref="P6"/>
    </sheetView>
  </sheetViews>
  <sheetFormatPr defaultRowHeight="14.4" x14ac:dyDescent="0.3"/>
  <sheetData>
    <row r="1" spans="1:17" s="3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f>Prices!A3/Prices!A2-1</f>
        <v>-2.0554712533561226E-2</v>
      </c>
      <c r="B2" s="1">
        <f>Prices!B3/Prices!B2-1</f>
        <v>-1.2462114492821641E-3</v>
      </c>
      <c r="C2" s="1">
        <f>Prices!C3/Prices!C2-1</f>
        <v>3.4018449933008066E-2</v>
      </c>
      <c r="D2" s="1">
        <f>Prices!D3/Prices!D2-1</f>
        <v>1.1415762884798397E-2</v>
      </c>
      <c r="E2" s="1">
        <f>Prices!E3/Prices!E2-1</f>
        <v>4.1475742406182015E-2</v>
      </c>
      <c r="F2" s="1">
        <f>Prices!F3/Prices!F2-1</f>
        <v>3.8766450673923813E-3</v>
      </c>
      <c r="G2" s="1">
        <f>Prices!G3/Prices!G2-1</f>
        <v>9.6152378962499618E-4</v>
      </c>
      <c r="H2" s="1">
        <f>Prices!H3/Prices!H2-1</f>
        <v>5.9079119909235533E-3</v>
      </c>
      <c r="I2" s="1">
        <f>Prices!I3/Prices!I2-1</f>
        <v>4.8397723227187051E-3</v>
      </c>
      <c r="J2" s="1">
        <f>Prices!J3/Prices!J2-1</f>
        <v>1.126344472953078E-2</v>
      </c>
      <c r="K2" s="1">
        <f>Prices!K3/Prices!K2-1</f>
        <v>2.2224884795461586E-2</v>
      </c>
      <c r="L2" s="1">
        <f>Prices!L3/Prices!L2-1</f>
        <v>-2.1152864750438871E-3</v>
      </c>
      <c r="M2" s="1">
        <f>Prices!M3/Prices!M2-1</f>
        <v>-4.5582421468655099E-3</v>
      </c>
      <c r="N2" s="1">
        <f>Prices!N3/Prices!N2-1</f>
        <v>-6.9354074351374306E-3</v>
      </c>
      <c r="O2" s="1">
        <f>Prices!O3/Prices!O2-1</f>
        <v>1.916468763195267E-2</v>
      </c>
      <c r="P2" s="1">
        <f>Prices!P3/Prices!P2-1</f>
        <v>2.9590303196975754E-3</v>
      </c>
      <c r="Q2" s="1">
        <f>Prices!Q3/Prices!Q2-1</f>
        <v>5.5170974006424345E-4</v>
      </c>
    </row>
    <row r="3" spans="1:17" x14ac:dyDescent="0.3">
      <c r="A3" s="1">
        <f>Prices!A4/Prices!A3-1</f>
        <v>-1.5339230269011406E-2</v>
      </c>
      <c r="B3" s="1">
        <f>Prices!B4/Prices!B3-1</f>
        <v>3.3868528801110909E-3</v>
      </c>
      <c r="C3" s="1">
        <f>Prices!C4/Prices!C3-1</f>
        <v>-7.8017470927592703E-3</v>
      </c>
      <c r="D3" s="1">
        <f>Prices!D4/Prices!D3-1</f>
        <v>2.6115783761180289E-3</v>
      </c>
      <c r="E3" s="1">
        <f>Prices!E4/Prices!E3-1</f>
        <v>-1.3861409406816128E-2</v>
      </c>
      <c r="F3" s="1">
        <f>Prices!F4/Prices!F3-1</f>
        <v>6.0279204687592181E-3</v>
      </c>
      <c r="G3" s="1">
        <f>Prices!G4/Prices!G3-1</f>
        <v>1.9216400340282824E-4</v>
      </c>
      <c r="H3" s="1">
        <f>Prices!H4/Prices!H3-1</f>
        <v>-1.8284591810051043E-2</v>
      </c>
      <c r="I3" s="1">
        <f>Prices!I4/Prices!I3-1</f>
        <v>1.9158710455165373E-2</v>
      </c>
      <c r="J3" s="1">
        <f>Prices!J4/Prices!J3-1</f>
        <v>4.8426335746765137E-3</v>
      </c>
      <c r="K3" s="1">
        <f>Prices!K4/Prices!K3-1</f>
        <v>7.4618429144102105E-3</v>
      </c>
      <c r="L3" s="1">
        <f>Prices!L4/Prices!L3-1</f>
        <v>1.4720602797184679E-3</v>
      </c>
      <c r="M3" s="1">
        <f>Prices!M4/Prices!M3-1</f>
        <v>1.4089790907809707E-3</v>
      </c>
      <c r="N3" s="1">
        <f>Prices!N4/Prices!N3-1</f>
        <v>1.1348766067808214E-2</v>
      </c>
      <c r="O3" s="1">
        <f>Prices!O4/Prices!O3-1</f>
        <v>2.2721943025046487E-2</v>
      </c>
      <c r="P3" s="1">
        <f>Prices!P4/Prices!P3-1</f>
        <v>6.7568895441441068E-3</v>
      </c>
      <c r="Q3" s="1">
        <f>Prices!Q4/Prices!Q3-1</f>
        <v>1.8026042002733389E-2</v>
      </c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3712-E8E4-4A18-9C64-D52BF7A639CF}">
  <dimension ref="A1:R18"/>
  <sheetViews>
    <sheetView topLeftCell="H1" workbookViewId="0">
      <selection activeCell="R17" sqref="R17"/>
    </sheetView>
  </sheetViews>
  <sheetFormatPr defaultColWidth="8.88671875" defaultRowHeight="14.4" x14ac:dyDescent="0.3"/>
  <sheetData>
    <row r="1" spans="1:18" x14ac:dyDescent="0.3">
      <c r="A1" s="10"/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27</v>
      </c>
      <c r="M1" s="10" t="s">
        <v>28</v>
      </c>
      <c r="N1" s="10" t="s">
        <v>29</v>
      </c>
      <c r="O1" s="10" t="s">
        <v>30</v>
      </c>
      <c r="P1" s="10" t="s">
        <v>31</v>
      </c>
      <c r="Q1" s="10" t="s">
        <v>32</v>
      </c>
      <c r="R1" s="10" t="s">
        <v>33</v>
      </c>
    </row>
    <row r="2" spans="1:18" ht="15" thickBot="1" x14ac:dyDescent="0.35">
      <c r="A2" t="s">
        <v>17</v>
      </c>
      <c r="B2">
        <f>VARP(Ret!$A$2:$A$3)</f>
        <v>6.8003138129584293E-6</v>
      </c>
      <c r="C2">
        <v>6.0409162101172312E-6</v>
      </c>
      <c r="D2">
        <v>-5.452812397196717E-5</v>
      </c>
      <c r="E2">
        <v>-1.1479517039711683E-5</v>
      </c>
      <c r="F2">
        <v>-7.2152483462848189E-5</v>
      </c>
      <c r="G2">
        <v>2.8049846754977583E-6</v>
      </c>
      <c r="H2">
        <v>-1.0031455800248894E-6</v>
      </c>
      <c r="I2">
        <v>-3.1543893627259281E-5</v>
      </c>
      <c r="J2">
        <v>1.867004196924043E-5</v>
      </c>
      <c r="K2">
        <v>-8.3719066755415183E-6</v>
      </c>
      <c r="L2">
        <v>-1.9249095775357414E-5</v>
      </c>
      <c r="M2">
        <v>4.6774358440633541E-6</v>
      </c>
      <c r="N2">
        <v>7.7804841333975611E-6</v>
      </c>
      <c r="O2">
        <v>2.384019565664119E-5</v>
      </c>
      <c r="P2">
        <v>4.6382006032887498E-6</v>
      </c>
      <c r="Q2">
        <v>4.9519168570894548E-6</v>
      </c>
      <c r="R2" s="9">
        <v>2.2784267500200414E-5</v>
      </c>
    </row>
    <row r="3" spans="1:18" ht="15" thickBot="1" x14ac:dyDescent="0.35">
      <c r="A3" t="s">
        <v>18</v>
      </c>
      <c r="B3">
        <v>6.0409162101172312E-6</v>
      </c>
      <c r="C3">
        <f>VARP(Ret!$B$2:$B$3)</f>
        <v>5.3663212700740434E-6</v>
      </c>
      <c r="D3">
        <v>-4.8438915772070134E-5</v>
      </c>
      <c r="E3">
        <v>-1.0197588299140923E-5</v>
      </c>
      <c r="F3">
        <v>-6.4095146038755242E-5</v>
      </c>
      <c r="G3">
        <v>2.491749331193462E-6</v>
      </c>
      <c r="H3">
        <v>-8.9112334550388668E-7</v>
      </c>
      <c r="I3">
        <v>-2.8021356599751536E-5</v>
      </c>
      <c r="J3">
        <v>1.6585140374056882E-5</v>
      </c>
      <c r="K3">
        <v>-7.4370077818314038E-6</v>
      </c>
      <c r="L3">
        <v>-1.7099530683109456E-5</v>
      </c>
      <c r="M3">
        <v>4.1551020716635299E-6</v>
      </c>
      <c r="N3">
        <v>6.9116299654344451E-6</v>
      </c>
      <c r="O3">
        <v>2.1177938012233697E-5</v>
      </c>
      <c r="P3">
        <v>4.1202482680711856E-6</v>
      </c>
      <c r="Q3">
        <v>4.398931525210089E-6</v>
      </c>
      <c r="R3" s="9">
        <v>2.0239926371534536E-5</v>
      </c>
    </row>
    <row r="4" spans="1:18" ht="15" thickBot="1" x14ac:dyDescent="0.35">
      <c r="A4" t="s">
        <v>19</v>
      </c>
      <c r="B4">
        <v>-5.452812397196717E-5</v>
      </c>
      <c r="C4">
        <v>-4.8438915772070134E-5</v>
      </c>
      <c r="D4">
        <f>VARP(Ret!$C$2:$C$3)</f>
        <v>4.3723221981849974E-4</v>
      </c>
      <c r="E4">
        <v>9.2048182701055399E-5</v>
      </c>
      <c r="F4">
        <v>5.785526479160951E-4</v>
      </c>
      <c r="G4">
        <v>-2.2491690285461954E-5</v>
      </c>
      <c r="H4">
        <v>8.0436944608783253E-6</v>
      </c>
      <c r="I4">
        <v>2.5293381887584571E-4</v>
      </c>
      <c r="J4">
        <v>-1.4970520347467315E-4</v>
      </c>
      <c r="K4">
        <v>6.7129896890312534E-5</v>
      </c>
      <c r="L4">
        <v>1.5434833004130584E-4</v>
      </c>
      <c r="M4">
        <v>-3.7505887020977185E-5</v>
      </c>
      <c r="N4">
        <v>-6.2387591963679759E-5</v>
      </c>
      <c r="O4">
        <v>-1.9116193458662534E-4</v>
      </c>
      <c r="P4">
        <v>-3.7191280352539215E-5</v>
      </c>
      <c r="Q4">
        <v>-3.9706805260620468E-5</v>
      </c>
      <c r="R4" s="9">
        <v>-1.8269500452963659E-4</v>
      </c>
    </row>
    <row r="5" spans="1:18" ht="15" thickBot="1" x14ac:dyDescent="0.35">
      <c r="A5" t="s">
        <v>20</v>
      </c>
      <c r="B5">
        <v>-1.1479517039711683E-5</v>
      </c>
      <c r="C5">
        <v>-1.0197588299140923E-5</v>
      </c>
      <c r="D5">
        <v>9.2048182701055399E-5</v>
      </c>
      <c r="E5">
        <f>VARP(Ret!$D$2:$D$3)</f>
        <v>1.9378416215721844E-5</v>
      </c>
      <c r="F5">
        <v>1.2179962368662299E-4</v>
      </c>
      <c r="G5">
        <v>-4.7350563906547617E-6</v>
      </c>
      <c r="H5">
        <v>1.6933963778647127E-6</v>
      </c>
      <c r="I5">
        <v>5.3248816797682864E-5</v>
      </c>
      <c r="J5">
        <v>-3.1516643321609892E-5</v>
      </c>
      <c r="K5">
        <v>1.413250152568251E-5</v>
      </c>
      <c r="L5">
        <v>3.2494136157538001E-5</v>
      </c>
      <c r="M5">
        <v>-7.8959156813858791E-6</v>
      </c>
      <c r="N5">
        <v>-1.3134129195088909E-5</v>
      </c>
      <c r="O5">
        <v>-4.0244309277164523E-5</v>
      </c>
      <c r="P5">
        <v>-7.8296832063240689E-6</v>
      </c>
      <c r="Q5">
        <v>-8.3592633375052467E-6</v>
      </c>
      <c r="R5" s="9">
        <v>-3.8461811351631317E-5</v>
      </c>
    </row>
    <row r="6" spans="1:18" ht="15" thickBot="1" x14ac:dyDescent="0.35">
      <c r="A6" t="s">
        <v>21</v>
      </c>
      <c r="B6">
        <v>-7.2152483462848189E-5</v>
      </c>
      <c r="C6">
        <v>-6.4095146038755242E-5</v>
      </c>
      <c r="D6">
        <v>5.785526479160951E-4</v>
      </c>
      <c r="E6">
        <v>1.2179962368662299E-4</v>
      </c>
      <c r="F6">
        <f>VARP(Ret!$E$2:$E$3)</f>
        <v>7.6555009269370095E-4</v>
      </c>
      <c r="G6">
        <v>-2.9761363369251289E-5</v>
      </c>
      <c r="H6">
        <v>1.0643544822247977E-5</v>
      </c>
      <c r="I6">
        <v>3.3468606389276646E-4</v>
      </c>
      <c r="J6">
        <v>-1.9809231330903234E-4</v>
      </c>
      <c r="K6">
        <v>8.8827350409690625E-5</v>
      </c>
      <c r="L6">
        <v>2.0423617244834741E-4</v>
      </c>
      <c r="M6">
        <v>-4.9628387993537662E-5</v>
      </c>
      <c r="N6">
        <v>-8.2552256882347484E-5</v>
      </c>
      <c r="O6">
        <v>-2.529485212269253E-4</v>
      </c>
      <c r="P6">
        <v>-4.9212095431309728E-5</v>
      </c>
      <c r="Q6">
        <v>-5.2540678116898275E-5</v>
      </c>
      <c r="R6" s="9">
        <v>-2.4174494431252345E-4</v>
      </c>
    </row>
    <row r="7" spans="1:18" ht="15" thickBot="1" x14ac:dyDescent="0.35">
      <c r="A7" t="s">
        <v>22</v>
      </c>
      <c r="B7">
        <v>2.8049846754977583E-6</v>
      </c>
      <c r="C7">
        <v>2.491749331193462E-6</v>
      </c>
      <c r="D7">
        <v>-2.2491690285461954E-5</v>
      </c>
      <c r="E7">
        <v>-4.7350563906547617E-6</v>
      </c>
      <c r="F7">
        <v>-2.9761363369251289E-5</v>
      </c>
      <c r="G7">
        <f>VARP(Ret!$F$2:$F$3)</f>
        <v>1.1569964631315111E-6</v>
      </c>
      <c r="H7">
        <v>-4.1377619572514952E-7</v>
      </c>
      <c r="I7">
        <v>-1.3011184581127587E-5</v>
      </c>
      <c r="J7">
        <v>7.7009948445065274E-6</v>
      </c>
      <c r="K7">
        <v>-3.4532332735649436E-6</v>
      </c>
      <c r="L7">
        <v>-7.9398422120135542E-6</v>
      </c>
      <c r="M7">
        <v>1.9293427074233512E-6</v>
      </c>
      <c r="N7">
        <v>3.2092840657656611E-6</v>
      </c>
      <c r="O7">
        <v>9.8335731728025678E-6</v>
      </c>
      <c r="P7">
        <v>1.9131590058855611E-6</v>
      </c>
      <c r="Q7">
        <v>2.0425602818514887E-6</v>
      </c>
      <c r="R7" s="9">
        <v>9.3980252879977569E-6</v>
      </c>
    </row>
    <row r="8" spans="1:18" ht="15" thickBot="1" x14ac:dyDescent="0.35">
      <c r="A8" t="s">
        <v>23</v>
      </c>
      <c r="B8">
        <v>-1.0031455800248894E-6</v>
      </c>
      <c r="C8">
        <v>-8.9112334550388668E-7</v>
      </c>
      <c r="D8">
        <v>8.0436944608783253E-6</v>
      </c>
      <c r="E8">
        <v>1.6933963778647127E-6</v>
      </c>
      <c r="F8">
        <v>1.0643544822247977E-5</v>
      </c>
      <c r="G8">
        <v>-4.1377619572514952E-7</v>
      </c>
      <c r="H8">
        <f>VARP(Ret!$G$2:$G$3)</f>
        <v>1.4797862016395498E-7</v>
      </c>
      <c r="I8">
        <v>4.6531848881242004E-6</v>
      </c>
      <c r="J8">
        <v>-2.7541037951269041E-6</v>
      </c>
      <c r="K8">
        <v>1.2349784743678974E-6</v>
      </c>
      <c r="L8">
        <v>2.8395226863986497E-6</v>
      </c>
      <c r="M8">
        <v>-6.8999008308718837E-7</v>
      </c>
      <c r="N8">
        <v>-1.1477350139340191E-6</v>
      </c>
      <c r="O8">
        <v>-3.5167769543688223E-6</v>
      </c>
      <c r="P8">
        <v>-6.8420231219207824E-7</v>
      </c>
      <c r="Q8">
        <v>-7.3048004025551802E-7</v>
      </c>
      <c r="R8" s="9">
        <v>-3.3610121334955663E-6</v>
      </c>
    </row>
    <row r="9" spans="1:18" ht="15" thickBot="1" x14ac:dyDescent="0.35">
      <c r="A9" t="s">
        <v>24</v>
      </c>
      <c r="B9">
        <v>-3.1543893627259281E-5</v>
      </c>
      <c r="C9">
        <v>-2.8021356599751536E-5</v>
      </c>
      <c r="D9">
        <v>2.5293381887584571E-4</v>
      </c>
      <c r="E9">
        <v>5.3248816797682864E-5</v>
      </c>
      <c r="F9">
        <v>3.3468606389276646E-4</v>
      </c>
      <c r="G9">
        <v>-1.3011184581127587E-5</v>
      </c>
      <c r="H9">
        <v>4.6531848881242004E-6</v>
      </c>
      <c r="I9">
        <f>VARP(Ret!$H$2:$H$3)</f>
        <v>1.4631931004004258E-4</v>
      </c>
      <c r="J9">
        <v>-8.660274129878403E-5</v>
      </c>
      <c r="K9">
        <v>3.8833874567287987E-5</v>
      </c>
      <c r="L9">
        <v>8.9288736705320638E-5</v>
      </c>
      <c r="M9">
        <v>-2.1696725000000539E-5</v>
      </c>
      <c r="N9">
        <v>-3.6090505618254705E-5</v>
      </c>
      <c r="O9">
        <v>-1.1058498424192288E-4</v>
      </c>
      <c r="P9">
        <v>-2.1514728654614884E-5</v>
      </c>
      <c r="Q9">
        <v>-2.2969930930747287E-5</v>
      </c>
      <c r="R9" s="9">
        <v>-1.0568696242102908E-4</v>
      </c>
    </row>
    <row r="10" spans="1:18" ht="15" thickBot="1" x14ac:dyDescent="0.35">
      <c r="A10" t="s">
        <v>25</v>
      </c>
      <c r="B10">
        <v>1.867004196924043E-5</v>
      </c>
      <c r="C10">
        <v>1.6585140374056882E-5</v>
      </c>
      <c r="D10">
        <v>-1.4970520347467315E-4</v>
      </c>
      <c r="E10">
        <v>-3.1516643321609892E-5</v>
      </c>
      <c r="F10">
        <v>-1.9809231330903234E-4</v>
      </c>
      <c r="G10">
        <v>7.7009948445065274E-6</v>
      </c>
      <c r="H10">
        <v>-2.7541037951269041E-6</v>
      </c>
      <c r="I10">
        <v>-8.660274129878403E-5</v>
      </c>
      <c r="J10">
        <f>VARP(Ret!$I$2:$I$3)</f>
        <v>5.1257997310208837E-5</v>
      </c>
      <c r="K10">
        <v>-2.2984799421620422E-5</v>
      </c>
      <c r="L10">
        <v>-5.2847770835373434E-5</v>
      </c>
      <c r="M10">
        <v>1.2841749060268873E-5</v>
      </c>
      <c r="N10">
        <v>2.1361067931120447E-5</v>
      </c>
      <c r="O10">
        <v>6.5452487297899836E-5</v>
      </c>
      <c r="P10">
        <v>1.2734029973755654E-5</v>
      </c>
      <c r="Q10">
        <v>1.3595327817647942E-5</v>
      </c>
      <c r="R10" s="9">
        <v>6.2553470643744079E-5</v>
      </c>
    </row>
    <row r="11" spans="1:18" ht="15" thickBot="1" x14ac:dyDescent="0.35">
      <c r="A11" t="s">
        <v>26</v>
      </c>
      <c r="B11">
        <v>-8.3719066755415183E-6</v>
      </c>
      <c r="C11">
        <v>-7.4370077818314038E-6</v>
      </c>
      <c r="D11">
        <v>6.7129896890312534E-5</v>
      </c>
      <c r="E11">
        <v>1.413250152568251E-5</v>
      </c>
      <c r="F11">
        <v>8.8827350409690625E-5</v>
      </c>
      <c r="G11">
        <v>-3.4532332735649436E-6</v>
      </c>
      <c r="H11">
        <v>1.2349784743678974E-6</v>
      </c>
      <c r="I11">
        <v>3.8833874567287987E-5</v>
      </c>
      <c r="J11">
        <v>-2.2984799421620422E-5</v>
      </c>
      <c r="K11">
        <f>VARP(Ret!$J$2:$J$3)</f>
        <v>1.030670397157524E-5</v>
      </c>
      <c r="L11">
        <v>2.3697675997358846E-5</v>
      </c>
      <c r="M11">
        <v>-5.7584190148270958E-6</v>
      </c>
      <c r="N11">
        <v>-9.5786001715409516E-6</v>
      </c>
      <c r="O11">
        <v>-2.9349806296251052E-5</v>
      </c>
      <c r="P11">
        <v>-5.7101162771605697E-6</v>
      </c>
      <c r="Q11">
        <v>-6.0963342182231159E-6</v>
      </c>
      <c r="R11" s="9">
        <v>-2.8049846878943961E-5</v>
      </c>
    </row>
    <row r="12" spans="1:18" ht="15" thickBot="1" x14ac:dyDescent="0.35">
      <c r="A12" t="s">
        <v>27</v>
      </c>
      <c r="B12">
        <v>-1.9249095775357414E-5</v>
      </c>
      <c r="C12">
        <v>-1.7099530683109456E-5</v>
      </c>
      <c r="D12">
        <v>1.5434833004130584E-4</v>
      </c>
      <c r="E12">
        <v>3.2494136157538001E-5</v>
      </c>
      <c r="F12">
        <v>2.0423617244834741E-4</v>
      </c>
      <c r="G12">
        <v>-7.9398422120135542E-6</v>
      </c>
      <c r="H12">
        <v>2.8395226863986497E-6</v>
      </c>
      <c r="I12">
        <v>8.9288736705320638E-5</v>
      </c>
      <c r="J12">
        <v>-5.2847770835373434E-5</v>
      </c>
      <c r="K12">
        <v>2.3697675997358846E-5</v>
      </c>
      <c r="L12">
        <f>VARP(Ret!$K$2:$K$3)</f>
        <v>5.4486851395419247E-5</v>
      </c>
      <c r="M12">
        <v>-1.3240037595602596E-5</v>
      </c>
      <c r="N12">
        <v>-2.2023584261218554E-5</v>
      </c>
      <c r="O12">
        <v>-6.7482504796099088E-5</v>
      </c>
      <c r="P12">
        <v>-1.3128977587459973E-5</v>
      </c>
      <c r="Q12">
        <v>-1.401698869721036E-5</v>
      </c>
      <c r="R12" s="9">
        <v>-6.4493574759297956E-5</v>
      </c>
    </row>
    <row r="13" spans="1:18" ht="15" thickBot="1" x14ac:dyDescent="0.35">
      <c r="A13" t="s">
        <v>28</v>
      </c>
      <c r="B13">
        <v>4.6774358440633541E-6</v>
      </c>
      <c r="C13">
        <v>4.1551020716635299E-6</v>
      </c>
      <c r="D13">
        <v>-3.7505887020977185E-5</v>
      </c>
      <c r="E13">
        <v>-7.8959156813858791E-6</v>
      </c>
      <c r="F13">
        <v>-4.9628387993537662E-5</v>
      </c>
      <c r="G13">
        <v>1.9293427074233512E-6</v>
      </c>
      <c r="H13">
        <v>-6.8999008308718837E-7</v>
      </c>
      <c r="I13">
        <v>-2.1696725000000539E-5</v>
      </c>
      <c r="J13">
        <v>1.2841749060268873E-5</v>
      </c>
      <c r="K13">
        <v>-5.7584190148270958E-6</v>
      </c>
      <c r="L13">
        <v>-1.3240037595602596E-5</v>
      </c>
      <c r="M13">
        <f>VARP(Ret!$L$2:$L$3)</f>
        <v>3.2172641847259998E-6</v>
      </c>
      <c r="N13">
        <v>5.3516229354550265E-6</v>
      </c>
      <c r="O13">
        <v>1.6397917619825976E-5</v>
      </c>
      <c r="P13">
        <v>3.1902771475689973E-6</v>
      </c>
      <c r="Q13">
        <v>3.4060594909656346E-6</v>
      </c>
      <c r="R13" s="9">
        <v>1.5671622283531321E-5</v>
      </c>
    </row>
    <row r="14" spans="1:18" ht="15" thickBot="1" x14ac:dyDescent="0.35">
      <c r="A14" t="s">
        <v>29</v>
      </c>
      <c r="B14">
        <v>7.7804841333975611E-6</v>
      </c>
      <c r="C14">
        <v>6.9116299654344451E-6</v>
      </c>
      <c r="D14">
        <v>-6.2387591963679759E-5</v>
      </c>
      <c r="E14">
        <v>-1.3134129195088909E-5</v>
      </c>
      <c r="F14">
        <v>-8.2552256882347484E-5</v>
      </c>
      <c r="G14">
        <v>3.2092840657656611E-6</v>
      </c>
      <c r="H14">
        <v>-1.1477350139340191E-6</v>
      </c>
      <c r="I14">
        <v>-3.6090505618254705E-5</v>
      </c>
      <c r="J14">
        <v>2.1361067931120447E-5</v>
      </c>
      <c r="K14">
        <v>-9.5786001715409516E-6</v>
      </c>
      <c r="L14">
        <v>-2.2023584261218554E-5</v>
      </c>
      <c r="M14">
        <v>5.3516229354550265E-6</v>
      </c>
      <c r="N14">
        <f>VARP(Ret!$M$2:$M$3)</f>
        <v>8.901932324754798E-6</v>
      </c>
      <c r="O14">
        <v>2.7276427109897574E-5</v>
      </c>
      <c r="P14">
        <v>5.3067324823504754E-6</v>
      </c>
      <c r="Q14">
        <v>5.6656665554272338E-6</v>
      </c>
      <c r="R14" s="9">
        <v>2.6068301647872599E-5</v>
      </c>
    </row>
    <row r="15" spans="1:18" ht="15" thickBot="1" x14ac:dyDescent="0.35">
      <c r="A15" t="s">
        <v>30</v>
      </c>
      <c r="B15">
        <v>2.384019565664119E-5</v>
      </c>
      <c r="C15">
        <v>2.1177938012233697E-5</v>
      </c>
      <c r="D15">
        <v>-1.9116193458662534E-4</v>
      </c>
      <c r="E15">
        <v>-4.0244309277164523E-5</v>
      </c>
      <c r="F15">
        <v>-2.529485212269253E-4</v>
      </c>
      <c r="G15">
        <v>9.8335731728025678E-6</v>
      </c>
      <c r="H15">
        <v>-3.5167769543688223E-6</v>
      </c>
      <c r="I15">
        <v>-1.1058498424192288E-4</v>
      </c>
      <c r="J15">
        <v>6.5452487297899836E-5</v>
      </c>
      <c r="K15">
        <v>-2.9349806296251052E-5</v>
      </c>
      <c r="L15">
        <v>-6.7482504796099088E-5</v>
      </c>
      <c r="M15">
        <v>1.6397917619825976E-5</v>
      </c>
      <c r="N15">
        <v>2.7276427109897574E-5</v>
      </c>
      <c r="O15">
        <f>VARP(Ret!$N$2:$N$3)</f>
        <v>8.3577750171454906E-5</v>
      </c>
      <c r="P15">
        <v>1.6260368700404114E-5</v>
      </c>
      <c r="Q15">
        <v>1.736017924988574E-5</v>
      </c>
      <c r="R15" s="9">
        <v>7.9875930734690846E-5</v>
      </c>
    </row>
    <row r="16" spans="1:18" ht="15" thickBot="1" x14ac:dyDescent="0.35">
      <c r="A16" t="s">
        <v>31</v>
      </c>
      <c r="B16">
        <v>4.6382006032887498E-6</v>
      </c>
      <c r="C16">
        <v>4.1202482680711856E-6</v>
      </c>
      <c r="D16">
        <v>-3.7191280352539215E-5</v>
      </c>
      <c r="E16">
        <v>-7.8296832063240689E-6</v>
      </c>
      <c r="F16">
        <v>-4.9212095431309728E-5</v>
      </c>
      <c r="G16">
        <v>1.9131590058855611E-6</v>
      </c>
      <c r="H16">
        <v>-6.8420231219207824E-7</v>
      </c>
      <c r="I16">
        <v>-2.1514728654614884E-5</v>
      </c>
      <c r="J16">
        <v>1.2734029973755654E-5</v>
      </c>
      <c r="K16">
        <v>-5.7101162771605697E-6</v>
      </c>
      <c r="L16">
        <v>-1.3128977587459973E-5</v>
      </c>
      <c r="M16">
        <v>3.1902771475689973E-6</v>
      </c>
      <c r="N16">
        <v>5.3067324823504754E-6</v>
      </c>
      <c r="O16">
        <v>1.6260368700404114E-5</v>
      </c>
      <c r="P16">
        <f>VARP(Ret!$O$2:$O$3)</f>
        <v>3.1635164829237612E-6</v>
      </c>
      <c r="Q16">
        <v>3.3774888020933808E-6</v>
      </c>
      <c r="R16" s="9">
        <v>1.5540165670523273E-5</v>
      </c>
    </row>
    <row r="17" spans="1:18" ht="15" thickBot="1" x14ac:dyDescent="0.35">
      <c r="A17" t="s">
        <v>32</v>
      </c>
      <c r="B17">
        <v>4.9519168570894548E-6</v>
      </c>
      <c r="C17">
        <v>4.398931525210089E-6</v>
      </c>
      <c r="D17">
        <v>-3.9706805260620468E-5</v>
      </c>
      <c r="E17">
        <v>-8.3592633375052467E-6</v>
      </c>
      <c r="F17">
        <v>-5.2540678116898275E-5</v>
      </c>
      <c r="G17">
        <v>2.0425602818514887E-6</v>
      </c>
      <c r="H17">
        <v>-7.3048004025551802E-7</v>
      </c>
      <c r="I17">
        <v>-2.2969930930747287E-5</v>
      </c>
      <c r="J17">
        <v>1.3595327817647942E-5</v>
      </c>
      <c r="K17">
        <v>-6.0963342182231159E-6</v>
      </c>
      <c r="L17">
        <v>-1.401698869721036E-5</v>
      </c>
      <c r="M17">
        <v>3.4060594909656346E-6</v>
      </c>
      <c r="N17">
        <v>5.6656665554272338E-6</v>
      </c>
      <c r="O17">
        <v>1.736017924988574E-5</v>
      </c>
      <c r="P17">
        <v>3.3774888020933808E-6</v>
      </c>
      <c r="Q17">
        <f>VARP(Ret!$P$2:$P$3)</f>
        <v>3.6059336721784023E-6</v>
      </c>
      <c r="R17" s="9">
        <v>1.6591263493705412E-5</v>
      </c>
    </row>
    <row r="18" spans="1:18" ht="15" thickBot="1" x14ac:dyDescent="0.35">
      <c r="A18" s="9" t="s">
        <v>33</v>
      </c>
      <c r="B18" s="9">
        <v>2.2784267500200414E-5</v>
      </c>
      <c r="C18" s="9">
        <v>2.0239926371534536E-5</v>
      </c>
      <c r="D18" s="9">
        <v>-1.8269500452963659E-4</v>
      </c>
      <c r="E18" s="9">
        <v>-3.8461811351631317E-5</v>
      </c>
      <c r="F18" s="9">
        <v>-2.4174494431252345E-4</v>
      </c>
      <c r="G18" s="9">
        <v>9.3980252879977569E-6</v>
      </c>
      <c r="H18" s="9">
        <v>-3.3610121334955663E-6</v>
      </c>
      <c r="I18" s="9">
        <v>-1.0568696242102908E-4</v>
      </c>
      <c r="J18" s="9">
        <v>6.2553470643744079E-5</v>
      </c>
      <c r="K18" s="9">
        <v>-2.8049846878943961E-5</v>
      </c>
      <c r="L18" s="9">
        <v>-6.4493574759297956E-5</v>
      </c>
      <c r="M18" s="9">
        <v>1.5671622283531321E-5</v>
      </c>
      <c r="N18" s="9">
        <v>2.6068301647872599E-5</v>
      </c>
      <c r="O18" s="9">
        <v>7.9875930734690846E-5</v>
      </c>
      <c r="P18" s="9">
        <v>1.5540165670523273E-5</v>
      </c>
      <c r="Q18" s="9">
        <v>1.6591263493705412E-5</v>
      </c>
      <c r="R18" s="9">
        <f>VARP(Ret!$Q$2:$Q$3)</f>
        <v>7.6338072006539931E-5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5AFC-AA12-4038-8F3E-E84E783F7C93}">
  <dimension ref="A1:R40"/>
  <sheetViews>
    <sheetView tabSelected="1" topLeftCell="A7" workbookViewId="0">
      <selection activeCell="G24" sqref="G24"/>
    </sheetView>
  </sheetViews>
  <sheetFormatPr defaultColWidth="8.88671875" defaultRowHeight="14.4" x14ac:dyDescent="0.3"/>
  <cols>
    <col min="1" max="1" width="8.88671875" style="2"/>
    <col min="2" max="2" width="11.33203125" style="2" customWidth="1"/>
    <col min="3" max="5" width="8.88671875" style="2"/>
    <col min="6" max="6" width="12" style="2" bestFit="1" customWidth="1"/>
    <col min="7" max="7" width="9.6640625" style="2" customWidth="1"/>
    <col min="8" max="8" width="11.44140625" style="2" customWidth="1"/>
    <col min="9" max="9" width="22.44140625" style="2" bestFit="1" customWidth="1"/>
    <col min="10" max="16384" width="8.88671875" style="2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2" t="s">
        <v>34</v>
      </c>
      <c r="B2" s="4">
        <f>AVERAGE(Ret!A2:A6)</f>
        <v>-1.7946971401286316E-2</v>
      </c>
      <c r="C2" s="4">
        <f>AVERAGE(Ret!B2:B6)</f>
        <v>1.0703207154144634E-3</v>
      </c>
      <c r="D2" s="4">
        <f>AVERAGE(Ret!C2:C6)</f>
        <v>1.3108351420124398E-2</v>
      </c>
      <c r="E2" s="4">
        <f>AVERAGE(Ret!D2:D6)</f>
        <v>7.013670630458213E-3</v>
      </c>
      <c r="F2" s="4">
        <f>AVERAGE(Ret!E2:E6)</f>
        <v>1.3807166499682944E-2</v>
      </c>
      <c r="G2" s="4">
        <f>AVERAGE(Ret!F2:F6)</f>
        <v>4.9522827680757997E-3</v>
      </c>
      <c r="H2" s="4">
        <f>AVERAGE(Ret!G2:G6)</f>
        <v>5.7684389651391221E-4</v>
      </c>
      <c r="I2" s="4">
        <f>AVERAGE(Ret!H2:H6)</f>
        <v>-6.1883399095637448E-3</v>
      </c>
      <c r="J2" s="4">
        <f>AVERAGE(Ret!I2:I6)</f>
        <v>1.1999241388942039E-2</v>
      </c>
      <c r="K2" s="4">
        <f>AVERAGE(Ret!J2:J6)</f>
        <v>8.0530391521036471E-3</v>
      </c>
      <c r="L2" s="4">
        <f>AVERAGE(Ret!K2:K6)</f>
        <v>1.4843363854935898E-2</v>
      </c>
      <c r="M2" s="4">
        <f>AVERAGE(Ret!L2:L6)</f>
        <v>-3.2161309766270962E-4</v>
      </c>
      <c r="N2" s="4">
        <f>AVERAGE(Ret!M2:M6)</f>
        <v>-1.5746315280422696E-3</v>
      </c>
      <c r="O2" s="4">
        <f>AVERAGE(Ret!N2:N6)</f>
        <v>2.2066793163353915E-3</v>
      </c>
      <c r="P2" s="4">
        <f>AVERAGE(Ret!O2:O6)</f>
        <v>2.0943315328499579E-2</v>
      </c>
      <c r="Q2" s="4">
        <f>AVERAGE(Ret!P2:P6)</f>
        <v>4.8579599319208411E-3</v>
      </c>
      <c r="R2" s="4">
        <f>AVERAGE(Ret!Q2:Q6)</f>
        <v>9.2888758713988162E-3</v>
      </c>
    </row>
    <row r="3" spans="1:18" x14ac:dyDescent="0.3">
      <c r="A3" s="2" t="s">
        <v>35</v>
      </c>
      <c r="B3" s="5">
        <f>B2*252</f>
        <v>-4.5226367931241516</v>
      </c>
      <c r="C3" s="5">
        <f t="shared" ref="C3:R3" si="0">C2*252</f>
        <v>0.26972082028444477</v>
      </c>
      <c r="D3" s="5">
        <f t="shared" si="0"/>
        <v>3.303304557871348</v>
      </c>
      <c r="E3" s="5">
        <f t="shared" si="0"/>
        <v>1.7674449988754697</v>
      </c>
      <c r="F3" s="5">
        <f t="shared" si="0"/>
        <v>3.4794059579201018</v>
      </c>
      <c r="G3" s="5">
        <f t="shared" si="0"/>
        <v>1.2479752575551015</v>
      </c>
      <c r="H3" s="5">
        <f t="shared" si="0"/>
        <v>0.14536466192150588</v>
      </c>
      <c r="I3" s="5">
        <f t="shared" si="0"/>
        <v>-1.5594616572100637</v>
      </c>
      <c r="J3" s="5">
        <f t="shared" si="0"/>
        <v>3.0238088300133938</v>
      </c>
      <c r="K3" s="5">
        <f t="shared" si="0"/>
        <v>2.0293658663301191</v>
      </c>
      <c r="L3" s="5">
        <f t="shared" si="0"/>
        <v>3.7405276914438463</v>
      </c>
      <c r="M3" s="5">
        <f t="shared" si="0"/>
        <v>-8.1046500611002825E-2</v>
      </c>
      <c r="N3" s="5">
        <f t="shared" si="0"/>
        <v>-0.39680714506665193</v>
      </c>
      <c r="O3" s="5">
        <f t="shared" si="0"/>
        <v>0.55608318771651866</v>
      </c>
      <c r="P3" s="5">
        <f t="shared" si="0"/>
        <v>5.2777154627818934</v>
      </c>
      <c r="Q3" s="5">
        <f t="shared" si="0"/>
        <v>1.224205902844052</v>
      </c>
      <c r="R3" s="5">
        <f t="shared" si="0"/>
        <v>2.3407967195925017</v>
      </c>
    </row>
    <row r="4" spans="1:18" x14ac:dyDescent="0.3">
      <c r="A4" s="2" t="s">
        <v>36</v>
      </c>
      <c r="B4" s="8">
        <f>_xlfn.VAR.S(Ret!A2:A252)</f>
        <v>1.3600627625916859E-5</v>
      </c>
      <c r="C4" s="5">
        <f>_xlfn.VAR.S(Ret!B2:B252)</f>
        <v>1.0732642540148087E-5</v>
      </c>
      <c r="D4" s="5">
        <f>_xlfn.VAR.S(Ret!C2:C252)</f>
        <v>8.7446443963699948E-4</v>
      </c>
      <c r="E4" s="5">
        <f>_xlfn.VAR.S(Ret!D2:D252)</f>
        <v>3.8756832431443688E-5</v>
      </c>
      <c r="F4" s="5">
        <f>_xlfn.VAR.S(Ret!E2:E252)</f>
        <v>1.5311001853874019E-3</v>
      </c>
      <c r="G4" s="5">
        <f>_xlfn.VAR.S(Ret!F2:F252)</f>
        <v>2.3139929262630221E-6</v>
      </c>
      <c r="H4" s="5">
        <f>_xlfn.VAR.S(Ret!G2:G252)</f>
        <v>2.9595724032790996E-7</v>
      </c>
      <c r="I4" s="5">
        <f>_xlfn.VAR.S(Ret!H2:H252)</f>
        <v>2.9263862008008516E-4</v>
      </c>
      <c r="J4" s="5">
        <f>_xlfn.VAR.S(Ret!I2:I252)</f>
        <v>1.0251599462041767E-4</v>
      </c>
      <c r="K4" s="5">
        <f>_xlfn.VAR.S(Ret!J2:J252)</f>
        <v>2.0613407943150479E-5</v>
      </c>
      <c r="L4" s="5">
        <f>_xlfn.VAR.S(Ret!K2:K252)</f>
        <v>1.0897370279083849E-4</v>
      </c>
      <c r="M4" s="5">
        <f>_xlfn.VAR.S(Ret!L2:L252)</f>
        <v>6.4345283694519995E-6</v>
      </c>
      <c r="N4" s="5">
        <f>_xlfn.VAR.S(Ret!M2:M252)</f>
        <v>1.7803864649509596E-5</v>
      </c>
      <c r="O4" s="5">
        <f>_xlfn.VAR.S(Ret!N2:N252)</f>
        <v>1.6715550034290981E-4</v>
      </c>
      <c r="P4" s="5">
        <f>_xlfn.VAR.S(Ret!O2:O252)</f>
        <v>6.3270329658475223E-6</v>
      </c>
      <c r="Q4" s="5">
        <f>_xlfn.VAR.S(Ret!P2:P252)</f>
        <v>7.2118673443568072E-6</v>
      </c>
      <c r="R4" s="5">
        <f>_xlfn.VAR.S(Ret!Q2:Q252)</f>
        <v>1.5267614401307986E-4</v>
      </c>
    </row>
    <row r="5" spans="1:18" x14ac:dyDescent="0.3">
      <c r="A5" s="2" t="s">
        <v>37</v>
      </c>
      <c r="B5" s="5">
        <f>B4*252</f>
        <v>3.4273581617310484E-3</v>
      </c>
      <c r="C5" s="5">
        <f t="shared" ref="C5:R5" si="1">C4*252</f>
        <v>2.7046259201173178E-3</v>
      </c>
      <c r="D5" s="5">
        <f t="shared" si="1"/>
        <v>0.22036503878852387</v>
      </c>
      <c r="E5" s="5">
        <f t="shared" si="1"/>
        <v>9.7667217727238093E-3</v>
      </c>
      <c r="F5" s="5">
        <f t="shared" si="1"/>
        <v>0.38583724671762526</v>
      </c>
      <c r="G5" s="5">
        <f t="shared" si="1"/>
        <v>5.8312621741828162E-4</v>
      </c>
      <c r="H5" s="5">
        <f t="shared" si="1"/>
        <v>7.458122456263331E-5</v>
      </c>
      <c r="I5" s="5">
        <f t="shared" si="1"/>
        <v>7.3744932260181459E-2</v>
      </c>
      <c r="J5" s="5">
        <f t="shared" si="1"/>
        <v>2.5834030644345255E-2</v>
      </c>
      <c r="K5" s="5">
        <f t="shared" si="1"/>
        <v>5.1945788016739209E-3</v>
      </c>
      <c r="L5" s="5">
        <f t="shared" si="1"/>
        <v>2.74613731032913E-2</v>
      </c>
      <c r="M5" s="5">
        <f t="shared" si="1"/>
        <v>1.6215011491019038E-3</v>
      </c>
      <c r="N5" s="5">
        <f t="shared" si="1"/>
        <v>4.4865738916764182E-3</v>
      </c>
      <c r="O5" s="5">
        <f t="shared" si="1"/>
        <v>4.2123186086413272E-2</v>
      </c>
      <c r="P5" s="5">
        <f t="shared" si="1"/>
        <v>1.5944123073935756E-3</v>
      </c>
      <c r="Q5" s="5">
        <f t="shared" si="1"/>
        <v>1.8173905707779155E-3</v>
      </c>
      <c r="R5" s="5">
        <f t="shared" si="1"/>
        <v>3.8474388291296124E-2</v>
      </c>
    </row>
    <row r="6" spans="1:18" x14ac:dyDescent="0.3">
      <c r="A6" s="2" t="s">
        <v>38</v>
      </c>
      <c r="B6" s="5">
        <f>_xlfn.STDEV.S(Ret!A2:A252)</f>
        <v>3.687902876421349E-3</v>
      </c>
      <c r="C6" s="5">
        <f>_xlfn.STDEV.S(Ret!B2:B252)</f>
        <v>3.2760712049874751E-3</v>
      </c>
      <c r="D6" s="5">
        <f>_xlfn.STDEV.S(Ret!C2:C252)</f>
        <v>2.9571344907477568E-2</v>
      </c>
      <c r="E6" s="5">
        <f>_xlfn.STDEV.S(Ret!D2:D252)</f>
        <v>6.2254985689054404E-3</v>
      </c>
      <c r="F6" s="5">
        <f>_xlfn.STDEV.S(Ret!E2:E252)</f>
        <v>3.9129275298520443E-2</v>
      </c>
      <c r="G6" s="5">
        <f>_xlfn.STDEV.S(Ret!F2:F252)</f>
        <v>1.521181424506302E-3</v>
      </c>
      <c r="H6" s="5">
        <f>_xlfn.STDEV.S(Ret!G2:G252)</f>
        <v>5.4401952200992744E-4</v>
      </c>
      <c r="I6" s="5">
        <f>_xlfn.STDEV.S(Ret!H2:H252)</f>
        <v>1.7106683491550465E-2</v>
      </c>
      <c r="J6" s="5">
        <f>_xlfn.STDEV.S(Ret!I2:I252)</f>
        <v>1.012501825284368E-2</v>
      </c>
      <c r="K6" s="5">
        <f>_xlfn.STDEV.S(Ret!J2:J252)</f>
        <v>4.5401991083156784E-3</v>
      </c>
      <c r="L6" s="5">
        <f>_xlfn.STDEV.S(Ret!K2:K252)</f>
        <v>1.0439047025032433E-2</v>
      </c>
      <c r="M6" s="5">
        <f>_xlfn.STDEV.S(Ret!L2:L252)</f>
        <v>2.5366372167600158E-3</v>
      </c>
      <c r="N6" s="5">
        <f>_xlfn.STDEV.S(Ret!M2:M252)</f>
        <v>4.2194626019802089E-3</v>
      </c>
      <c r="O6" s="5">
        <f>_xlfn.STDEV.S(Ret!N2:N252)</f>
        <v>1.2928863072324256E-2</v>
      </c>
      <c r="P6" s="5">
        <f>_xlfn.STDEV.S(Ret!O2:O252)</f>
        <v>2.5153594108690554E-3</v>
      </c>
      <c r="Q6" s="5">
        <f>_xlfn.STDEV.S(Ret!P2:P252)</f>
        <v>2.6854920115980249E-3</v>
      </c>
      <c r="R6" s="5">
        <f>_xlfn.STDEV.S(Ret!Q2:Q252)</f>
        <v>1.2356218839640219E-2</v>
      </c>
    </row>
    <row r="7" spans="1:18" x14ac:dyDescent="0.3">
      <c r="A7" s="2" t="s">
        <v>39</v>
      </c>
      <c r="B7" s="5">
        <f>B6*SQRT(252)</f>
        <v>5.8543643222223954E-2</v>
      </c>
      <c r="C7" s="5">
        <f t="shared" ref="C7:R7" si="2">C6*SQRT(252)</f>
        <v>5.2006018114419392E-2</v>
      </c>
      <c r="D7" s="5">
        <f t="shared" si="2"/>
        <v>0.46943054735341189</v>
      </c>
      <c r="E7" s="5">
        <f t="shared" si="2"/>
        <v>9.8826726004273807E-2</v>
      </c>
      <c r="F7" s="5">
        <f t="shared" si="2"/>
        <v>0.62115798853240656</v>
      </c>
      <c r="G7" s="5">
        <f t="shared" si="2"/>
        <v>2.41480064895279E-2</v>
      </c>
      <c r="H7" s="5">
        <f t="shared" si="2"/>
        <v>8.6360421816149852E-3</v>
      </c>
      <c r="I7" s="5">
        <f t="shared" si="2"/>
        <v>0.27156018165441981</v>
      </c>
      <c r="J7" s="5">
        <f t="shared" si="2"/>
        <v>0.16072968190208445</v>
      </c>
      <c r="K7" s="5">
        <f t="shared" si="2"/>
        <v>7.2073426459922957E-2</v>
      </c>
      <c r="L7" s="5">
        <f t="shared" si="2"/>
        <v>0.16571473411646684</v>
      </c>
      <c r="M7" s="5">
        <f t="shared" si="2"/>
        <v>4.0267867451628275E-2</v>
      </c>
      <c r="N7" s="5">
        <f t="shared" si="2"/>
        <v>6.6981892267062887E-2</v>
      </c>
      <c r="O7" s="5">
        <f t="shared" si="2"/>
        <v>0.20523933854505885</v>
      </c>
      <c r="P7" s="5">
        <f t="shared" si="2"/>
        <v>3.9930092754632759E-2</v>
      </c>
      <c r="Q7" s="5">
        <f t="shared" si="2"/>
        <v>4.2630864063233756E-2</v>
      </c>
      <c r="R7" s="5">
        <f t="shared" si="2"/>
        <v>0.19614889316867462</v>
      </c>
    </row>
    <row r="9" spans="1:18" x14ac:dyDescent="0.3">
      <c r="B9" s="13" t="s">
        <v>40</v>
      </c>
      <c r="C9" s="13"/>
      <c r="D9" s="2" t="s">
        <v>41</v>
      </c>
      <c r="G9" s="2" t="s">
        <v>42</v>
      </c>
      <c r="H9" s="2" t="s">
        <v>43</v>
      </c>
      <c r="I9" s="2" t="s">
        <v>44</v>
      </c>
    </row>
    <row r="10" spans="1:18" x14ac:dyDescent="0.3">
      <c r="A10" s="3" t="s">
        <v>0</v>
      </c>
      <c r="B10" s="2" t="s">
        <v>45</v>
      </c>
      <c r="C10" s="5">
        <v>5.5328129423544557E-2</v>
      </c>
      <c r="D10" s="5">
        <f>C10*$B$2</f>
        <v>-9.9297235645102208E-4</v>
      </c>
      <c r="G10" s="8" cm="1">
        <f t="array" ref="G10">MMULT(TRANSPOSE(C10:C26),MMULT(Cov!B2:R18,'1'!C10:C26))</f>
        <v>1.282190790239145E-16</v>
      </c>
      <c r="H10" s="14">
        <f>SQRT(G10)</f>
        <v>1.1323386376164796E-8</v>
      </c>
      <c r="I10" s="12">
        <f>(D29-B29)/H10</f>
        <v>465245.83426392922</v>
      </c>
    </row>
    <row r="11" spans="1:18" x14ac:dyDescent="0.3">
      <c r="A11" s="3" t="s">
        <v>1</v>
      </c>
      <c r="B11" s="2" t="s">
        <v>46</v>
      </c>
      <c r="C11" s="5">
        <v>3.1473066808549666E-2</v>
      </c>
      <c r="D11" s="5">
        <f>C11*$C$2</f>
        <v>3.3686275382814082E-5</v>
      </c>
      <c r="F11" s="8"/>
    </row>
    <row r="12" spans="1:18" x14ac:dyDescent="0.3">
      <c r="A12" s="3" t="s">
        <v>2</v>
      </c>
      <c r="B12" s="2" t="s">
        <v>47</v>
      </c>
      <c r="C12" s="5">
        <v>3.8756424033205089E-2</v>
      </c>
      <c r="D12" s="5">
        <f>C12*$D$2</f>
        <v>5.0803282601460725E-4</v>
      </c>
    </row>
    <row r="13" spans="1:18" x14ac:dyDescent="0.3">
      <c r="A13" s="3" t="s">
        <v>3</v>
      </c>
      <c r="B13" s="2" t="s">
        <v>48</v>
      </c>
      <c r="C13" s="5">
        <v>6.026941599145192E-2</v>
      </c>
      <c r="D13" s="5">
        <f>C13*$E$2</f>
        <v>4.2270983285411489E-4</v>
      </c>
    </row>
    <row r="14" spans="1:18" x14ac:dyDescent="0.3">
      <c r="A14" s="3" t="s">
        <v>4</v>
      </c>
      <c r="B14" s="2" t="s">
        <v>49</v>
      </c>
      <c r="C14" s="5">
        <v>2.7729241005624732E-2</v>
      </c>
      <c r="D14" s="5">
        <f>C14*$F$2</f>
        <v>3.8286224747449639E-4</v>
      </c>
    </row>
    <row r="15" spans="1:18" x14ac:dyDescent="0.3">
      <c r="A15" s="3" t="s">
        <v>5</v>
      </c>
      <c r="B15" s="2" t="s">
        <v>50</v>
      </c>
      <c r="C15" s="5">
        <v>6.8317230743346044E-2</v>
      </c>
      <c r="D15" s="5">
        <f>C15*$G$2</f>
        <v>3.3832624457293088E-4</v>
      </c>
    </row>
    <row r="16" spans="1:18" x14ac:dyDescent="0.3">
      <c r="A16" s="3" t="s">
        <v>6</v>
      </c>
      <c r="B16" s="2" t="s">
        <v>51</v>
      </c>
      <c r="C16" s="5">
        <v>5.7108215128973641E-2</v>
      </c>
      <c r="D16" s="5">
        <f>C16*$H$2</f>
        <v>3.2942525337951909E-5</v>
      </c>
    </row>
    <row r="17" spans="1:10" x14ac:dyDescent="0.3">
      <c r="A17" s="3" t="s">
        <v>7</v>
      </c>
      <c r="B17" s="2" t="s">
        <v>52</v>
      </c>
      <c r="C17" s="5">
        <v>2.1689984814593152E-2</v>
      </c>
      <c r="D17" s="5">
        <f>C17*$I$2</f>
        <v>-1.342249986659784E-4</v>
      </c>
    </row>
    <row r="18" spans="1:10" x14ac:dyDescent="0.3">
      <c r="A18" s="3" t="s">
        <v>8</v>
      </c>
      <c r="B18" s="2" t="s">
        <v>53</v>
      </c>
      <c r="C18" s="5">
        <v>7.9845311199954735E-2</v>
      </c>
      <c r="D18" s="5">
        <f>C18*$J$2</f>
        <v>9.5808316286345426E-4</v>
      </c>
    </row>
    <row r="19" spans="1:10" x14ac:dyDescent="0.3">
      <c r="A19" s="3" t="s">
        <v>9</v>
      </c>
      <c r="B19" s="2" t="s">
        <v>54</v>
      </c>
      <c r="C19" s="5">
        <v>6.4877299130129129E-2</v>
      </c>
      <c r="D19" s="5">
        <f>C19*$K$2</f>
        <v>5.2245942997766975E-4</v>
      </c>
    </row>
    <row r="20" spans="1:10" x14ac:dyDescent="0.3">
      <c r="A20" s="3" t="s">
        <v>10</v>
      </c>
      <c r="B20" s="2" t="s">
        <v>55</v>
      </c>
      <c r="C20" s="5">
        <v>6.7304350417066061E-2</v>
      </c>
      <c r="D20" s="5">
        <f>C20*$L$2</f>
        <v>9.9902296226061821E-4</v>
      </c>
    </row>
    <row r="21" spans="1:10" x14ac:dyDescent="0.3">
      <c r="A21" s="3" t="s">
        <v>11</v>
      </c>
      <c r="B21" s="2" t="s">
        <v>56</v>
      </c>
      <c r="C21" s="5">
        <v>6.0090655528346408E-2</v>
      </c>
      <c r="D21" s="5">
        <f>C21*$M$2</f>
        <v>-1.9325941865054315E-5</v>
      </c>
    </row>
    <row r="22" spans="1:10" x14ac:dyDescent="0.3">
      <c r="A22" s="3" t="s">
        <v>12</v>
      </c>
      <c r="B22" s="2" t="s">
        <v>57</v>
      </c>
      <c r="C22" s="5">
        <v>6.0463644166376299E-2</v>
      </c>
      <c r="D22" s="5">
        <f>C22*$N$2</f>
        <v>-9.5207960404705171E-5</v>
      </c>
    </row>
    <row r="23" spans="1:10" x14ac:dyDescent="0.3">
      <c r="A23" s="3" t="s">
        <v>13</v>
      </c>
      <c r="B23" s="2" t="s">
        <v>58</v>
      </c>
      <c r="C23" s="5">
        <v>7.8742649982586621E-2</v>
      </c>
      <c r="D23" s="5">
        <f>C23*$O$2</f>
        <v>1.7375977703001127E-4</v>
      </c>
    </row>
    <row r="24" spans="1:10" x14ac:dyDescent="0.3">
      <c r="A24" s="3" t="s">
        <v>14</v>
      </c>
      <c r="B24" s="2" t="s">
        <v>59</v>
      </c>
      <c r="C24" s="5">
        <v>0.08</v>
      </c>
      <c r="D24" s="5">
        <f>C24*$P$2</f>
        <v>1.6754652262799662E-3</v>
      </c>
    </row>
    <row r="25" spans="1:10" x14ac:dyDescent="0.3">
      <c r="A25" s="3" t="s">
        <v>15</v>
      </c>
      <c r="B25" s="2" t="s">
        <v>60</v>
      </c>
      <c r="C25" s="5">
        <v>6.9233997663409277E-2</v>
      </c>
      <c r="D25" s="5">
        <f>C25*$Q$2</f>
        <v>3.3633598657554343E-4</v>
      </c>
    </row>
    <row r="26" spans="1:10" x14ac:dyDescent="0.3">
      <c r="A26" s="3" t="s">
        <v>16</v>
      </c>
      <c r="B26" s="2" t="s">
        <v>61</v>
      </c>
      <c r="C26" s="5">
        <v>7.8771383928344083E-2</v>
      </c>
      <c r="D26" s="5">
        <f>C26*$R$2</f>
        <v>7.3169760752868785E-4</v>
      </c>
    </row>
    <row r="29" spans="1:10" x14ac:dyDescent="0.3">
      <c r="A29" s="2" t="s">
        <v>62</v>
      </c>
      <c r="B29" s="2">
        <f>0.0551/91</f>
        <v>6.0549450549450556E-4</v>
      </c>
      <c r="C29" s="4">
        <f>SUM(C10:C26)</f>
        <v>1.0000009999655015</v>
      </c>
      <c r="D29" s="5">
        <f>SUM(D10:D26)</f>
        <v>5.8736528467661061E-3</v>
      </c>
    </row>
    <row r="31" spans="1:10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</row>
  </sheetData>
  <mergeCells count="1">
    <mergeCell ref="B9:C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B285-6B53-420D-8292-080124D93406}">
  <dimension ref="A1:P26"/>
  <sheetViews>
    <sheetView workbookViewId="0">
      <selection activeCell="I10" sqref="I10"/>
    </sheetView>
  </sheetViews>
  <sheetFormatPr defaultColWidth="8.88671875" defaultRowHeight="14.4" x14ac:dyDescent="0.3"/>
  <cols>
    <col min="1" max="5" width="8.88671875" style="2"/>
    <col min="6" max="6" width="12" style="2" bestFit="1" customWidth="1"/>
    <col min="7" max="8" width="8.88671875" style="2"/>
    <col min="9" max="9" width="20.33203125" style="2" bestFit="1" customWidth="1"/>
    <col min="10" max="16384" width="8.88671875" style="2"/>
  </cols>
  <sheetData>
    <row r="1" spans="1:16" x14ac:dyDescent="0.3"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10</v>
      </c>
      <c r="J1" s="3" t="s">
        <v>4</v>
      </c>
      <c r="K1" s="3" t="s">
        <v>3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1</v>
      </c>
    </row>
    <row r="2" spans="1:16" x14ac:dyDescent="0.3">
      <c r="A2" s="2" t="s">
        <v>34</v>
      </c>
      <c r="B2" s="4">
        <f>AVERAGE(Ret!A2:A252)</f>
        <v>-1.7946971401286316E-2</v>
      </c>
      <c r="C2" s="4">
        <f>AVERAGE(Ret!B2:B252)</f>
        <v>1.0703207154144634E-3</v>
      </c>
      <c r="D2" s="4">
        <f>AVERAGE(Ret!C2:C252)</f>
        <v>1.3108351420124398E-2</v>
      </c>
      <c r="E2" s="4">
        <f>AVERAGE(Ret!D2:D252)</f>
        <v>7.013670630458213E-3</v>
      </c>
      <c r="F2" s="4">
        <f>AVERAGE(Ret!E2:E252)</f>
        <v>1.3807166499682944E-2</v>
      </c>
      <c r="G2" s="4">
        <f>AVERAGE(Ret!F2:F252)</f>
        <v>4.9522827680757997E-3</v>
      </c>
      <c r="H2" s="4">
        <f>AVERAGE(Ret!G2:G252)</f>
        <v>5.7684389651391221E-4</v>
      </c>
      <c r="I2" s="4">
        <f>AVERAGE(Ret!H2:H252)</f>
        <v>-6.1883399095637448E-3</v>
      </c>
      <c r="J2" s="4">
        <f>AVERAGE(Ret!I2:I252)</f>
        <v>1.1999241388942039E-2</v>
      </c>
      <c r="K2" s="4">
        <f>AVERAGE(Ret!J2:J252)</f>
        <v>8.0530391521036471E-3</v>
      </c>
      <c r="L2" s="4">
        <f>AVERAGE(Ret!K2:K252)</f>
        <v>1.4843363854935898E-2</v>
      </c>
      <c r="M2" s="4">
        <f>AVERAGE(Ret!L2:L252)</f>
        <v>-3.2161309766270962E-4</v>
      </c>
      <c r="N2" s="4">
        <f>AVERAGE(Ret!M2:M252)</f>
        <v>-1.5746315280422696E-3</v>
      </c>
      <c r="O2" s="4">
        <f>AVERAGE(Ret!N2:N252)</f>
        <v>2.2066793163353915E-3</v>
      </c>
      <c r="P2" s="4">
        <f>AVERAGE(Ret!O2:O252)</f>
        <v>2.0943315328499579E-2</v>
      </c>
    </row>
    <row r="3" spans="1:16" x14ac:dyDescent="0.3">
      <c r="A3" s="2" t="s">
        <v>35</v>
      </c>
      <c r="B3" s="5">
        <f>B2*252</f>
        <v>-4.5226367931241516</v>
      </c>
      <c r="C3" s="5">
        <f t="shared" ref="C3:P3" si="0">C2*252</f>
        <v>0.26972082028444477</v>
      </c>
      <c r="D3" s="5">
        <f t="shared" si="0"/>
        <v>3.303304557871348</v>
      </c>
      <c r="E3" s="5">
        <f t="shared" si="0"/>
        <v>1.7674449988754697</v>
      </c>
      <c r="F3" s="5">
        <f t="shared" si="0"/>
        <v>3.4794059579201018</v>
      </c>
      <c r="G3" s="5">
        <f t="shared" si="0"/>
        <v>1.2479752575551015</v>
      </c>
      <c r="H3" s="5">
        <f t="shared" si="0"/>
        <v>0.14536466192150588</v>
      </c>
      <c r="I3" s="5">
        <f t="shared" si="0"/>
        <v>-1.5594616572100637</v>
      </c>
      <c r="J3" s="5">
        <f t="shared" si="0"/>
        <v>3.0238088300133938</v>
      </c>
      <c r="K3" s="5">
        <f t="shared" si="0"/>
        <v>2.0293658663301191</v>
      </c>
      <c r="L3" s="5">
        <f t="shared" si="0"/>
        <v>3.7405276914438463</v>
      </c>
      <c r="M3" s="5">
        <f t="shared" si="0"/>
        <v>-8.1046500611002825E-2</v>
      </c>
      <c r="N3" s="5">
        <f t="shared" si="0"/>
        <v>-0.39680714506665193</v>
      </c>
      <c r="O3" s="5">
        <f t="shared" si="0"/>
        <v>0.55608318771651866</v>
      </c>
      <c r="P3" s="5">
        <f t="shared" si="0"/>
        <v>5.2777154627818934</v>
      </c>
    </row>
    <row r="4" spans="1:16" x14ac:dyDescent="0.3">
      <c r="A4" s="2" t="s">
        <v>36</v>
      </c>
      <c r="B4" s="5">
        <f>_xlfn.VAR.S(Ret!A2:A252)</f>
        <v>1.3600627625916859E-5</v>
      </c>
      <c r="C4" s="5">
        <f>_xlfn.VAR.S(Ret!B2:B252)</f>
        <v>1.0732642540148087E-5</v>
      </c>
      <c r="D4" s="5">
        <f>_xlfn.VAR.S(Ret!C2:C252)</f>
        <v>8.7446443963699948E-4</v>
      </c>
      <c r="E4" s="5">
        <f>_xlfn.VAR.S(Ret!D2:D252)</f>
        <v>3.8756832431443688E-5</v>
      </c>
      <c r="F4" s="5">
        <f>_xlfn.VAR.S(Ret!E2:E252)</f>
        <v>1.5311001853874019E-3</v>
      </c>
      <c r="G4" s="5">
        <f>_xlfn.VAR.S(Ret!F2:F252)</f>
        <v>2.3139929262630221E-6</v>
      </c>
      <c r="H4" s="5">
        <f>_xlfn.VAR.S(Ret!G2:G252)</f>
        <v>2.9595724032790996E-7</v>
      </c>
      <c r="I4" s="5">
        <f>_xlfn.VAR.S(Ret!H2:H252)</f>
        <v>2.9263862008008516E-4</v>
      </c>
      <c r="J4" s="5">
        <f>_xlfn.VAR.S(Ret!I2:I252)</f>
        <v>1.0251599462041767E-4</v>
      </c>
      <c r="K4" s="5">
        <f>_xlfn.VAR.S(Ret!J2:J252)</f>
        <v>2.0613407943150479E-5</v>
      </c>
      <c r="L4" s="5">
        <f>_xlfn.VAR.S(Ret!K2:K252)</f>
        <v>1.0897370279083849E-4</v>
      </c>
      <c r="M4" s="5">
        <f>_xlfn.VAR.S(Ret!L2:L252)</f>
        <v>6.4345283694519995E-6</v>
      </c>
      <c r="N4" s="5">
        <f>_xlfn.VAR.S(Ret!M2:M252)</f>
        <v>1.7803864649509596E-5</v>
      </c>
      <c r="O4" s="5">
        <f>_xlfn.VAR.S(Ret!N2:N252)</f>
        <v>1.6715550034290981E-4</v>
      </c>
      <c r="P4" s="5">
        <f>_xlfn.VAR.S(Ret!O2:O252)</f>
        <v>6.3270329658475223E-6</v>
      </c>
    </row>
    <row r="5" spans="1:16" x14ac:dyDescent="0.3">
      <c r="A5" s="2" t="s">
        <v>37</v>
      </c>
      <c r="B5" s="5">
        <f>B4*252</f>
        <v>3.4273581617310484E-3</v>
      </c>
      <c r="C5" s="5">
        <f t="shared" ref="C5:P5" si="1">C4*252</f>
        <v>2.7046259201173178E-3</v>
      </c>
      <c r="D5" s="5">
        <f t="shared" si="1"/>
        <v>0.22036503878852387</v>
      </c>
      <c r="E5" s="5">
        <f t="shared" si="1"/>
        <v>9.7667217727238093E-3</v>
      </c>
      <c r="F5" s="5">
        <f t="shared" si="1"/>
        <v>0.38583724671762526</v>
      </c>
      <c r="G5" s="5">
        <f t="shared" si="1"/>
        <v>5.8312621741828162E-4</v>
      </c>
      <c r="H5" s="5">
        <f t="shared" si="1"/>
        <v>7.458122456263331E-5</v>
      </c>
      <c r="I5" s="5">
        <f t="shared" si="1"/>
        <v>7.3744932260181459E-2</v>
      </c>
      <c r="J5" s="5">
        <f t="shared" si="1"/>
        <v>2.5834030644345255E-2</v>
      </c>
      <c r="K5" s="5">
        <f t="shared" si="1"/>
        <v>5.1945788016739209E-3</v>
      </c>
      <c r="L5" s="5">
        <f t="shared" si="1"/>
        <v>2.74613731032913E-2</v>
      </c>
      <c r="M5" s="5">
        <f t="shared" si="1"/>
        <v>1.6215011491019038E-3</v>
      </c>
      <c r="N5" s="5">
        <f t="shared" si="1"/>
        <v>4.4865738916764182E-3</v>
      </c>
      <c r="O5" s="5">
        <f t="shared" si="1"/>
        <v>4.2123186086413272E-2</v>
      </c>
      <c r="P5" s="5">
        <f t="shared" si="1"/>
        <v>1.5944123073935756E-3</v>
      </c>
    </row>
    <row r="6" spans="1:16" x14ac:dyDescent="0.3">
      <c r="A6" s="2" t="s">
        <v>38</v>
      </c>
      <c r="B6" s="5">
        <f>_xlfn.STDEV.S(Ret!A2:A252)</f>
        <v>3.687902876421349E-3</v>
      </c>
      <c r="C6" s="5">
        <f>_xlfn.STDEV.S(Ret!B2:B252)</f>
        <v>3.2760712049874751E-3</v>
      </c>
      <c r="D6" s="5">
        <f>_xlfn.STDEV.S(Ret!C2:C252)</f>
        <v>2.9571344907477568E-2</v>
      </c>
      <c r="E6" s="5">
        <f>_xlfn.STDEV.S(Ret!D2:D252)</f>
        <v>6.2254985689054404E-3</v>
      </c>
      <c r="F6" s="5">
        <f>_xlfn.STDEV.S(Ret!E2:E252)</f>
        <v>3.9129275298520443E-2</v>
      </c>
      <c r="G6" s="5">
        <f>_xlfn.STDEV.S(Ret!F2:F252)</f>
        <v>1.521181424506302E-3</v>
      </c>
      <c r="H6" s="5">
        <f>_xlfn.STDEV.S(Ret!G2:G252)</f>
        <v>5.4401952200992744E-4</v>
      </c>
      <c r="I6" s="5">
        <f>_xlfn.STDEV.S(Ret!H2:H252)</f>
        <v>1.7106683491550465E-2</v>
      </c>
      <c r="J6" s="5">
        <f>_xlfn.STDEV.S(Ret!I2:I252)</f>
        <v>1.012501825284368E-2</v>
      </c>
      <c r="K6" s="5">
        <f>_xlfn.STDEV.S(Ret!J2:J252)</f>
        <v>4.5401991083156784E-3</v>
      </c>
      <c r="L6" s="5">
        <f>_xlfn.STDEV.S(Ret!K2:K252)</f>
        <v>1.0439047025032433E-2</v>
      </c>
      <c r="M6" s="5">
        <f>_xlfn.STDEV.S(Ret!L2:L252)</f>
        <v>2.5366372167600158E-3</v>
      </c>
      <c r="N6" s="5">
        <f>_xlfn.STDEV.S(Ret!M2:M252)</f>
        <v>4.2194626019802089E-3</v>
      </c>
      <c r="O6" s="5">
        <f>_xlfn.STDEV.S(Ret!N2:N252)</f>
        <v>1.2928863072324256E-2</v>
      </c>
      <c r="P6" s="5">
        <f>_xlfn.STDEV.S(Ret!O2:O252)</f>
        <v>2.5153594108690554E-3</v>
      </c>
    </row>
    <row r="7" spans="1:16" x14ac:dyDescent="0.3">
      <c r="A7" s="2" t="s">
        <v>39</v>
      </c>
      <c r="B7" s="5">
        <f>B6*SQRT(252)</f>
        <v>5.8543643222223954E-2</v>
      </c>
      <c r="C7" s="5">
        <f t="shared" ref="C7:P7" si="2">C6*SQRT(252)</f>
        <v>5.2006018114419392E-2</v>
      </c>
      <c r="D7" s="5">
        <f t="shared" si="2"/>
        <v>0.46943054735341189</v>
      </c>
      <c r="E7" s="5">
        <f t="shared" si="2"/>
        <v>9.8826726004273807E-2</v>
      </c>
      <c r="F7" s="5">
        <f t="shared" si="2"/>
        <v>0.62115798853240656</v>
      </c>
      <c r="G7" s="5">
        <f t="shared" si="2"/>
        <v>2.41480064895279E-2</v>
      </c>
      <c r="H7" s="5">
        <f t="shared" si="2"/>
        <v>8.6360421816149852E-3</v>
      </c>
      <c r="I7" s="5">
        <f t="shared" si="2"/>
        <v>0.27156018165441981</v>
      </c>
      <c r="J7" s="5">
        <f t="shared" si="2"/>
        <v>0.16072968190208445</v>
      </c>
      <c r="K7" s="5">
        <f t="shared" si="2"/>
        <v>7.2073426459922957E-2</v>
      </c>
      <c r="L7" s="5">
        <f t="shared" si="2"/>
        <v>0.16571473411646684</v>
      </c>
      <c r="M7" s="5">
        <f t="shared" si="2"/>
        <v>4.0267867451628275E-2</v>
      </c>
      <c r="N7" s="5">
        <f t="shared" si="2"/>
        <v>6.6981892267062887E-2</v>
      </c>
      <c r="O7" s="5">
        <f t="shared" si="2"/>
        <v>0.20523933854505885</v>
      </c>
      <c r="P7" s="5">
        <f t="shared" si="2"/>
        <v>3.9930092754632759E-2</v>
      </c>
    </row>
    <row r="9" spans="1:16" x14ac:dyDescent="0.3">
      <c r="B9" s="13" t="s">
        <v>40</v>
      </c>
      <c r="C9" s="13"/>
      <c r="D9" s="2" t="s">
        <v>41</v>
      </c>
      <c r="F9" s="2" t="s">
        <v>74</v>
      </c>
      <c r="G9" s="2" t="s">
        <v>75</v>
      </c>
      <c r="H9" s="2" t="s">
        <v>76</v>
      </c>
      <c r="I9" s="2" t="s">
        <v>44</v>
      </c>
    </row>
    <row r="10" spans="1:16" x14ac:dyDescent="0.3">
      <c r="A10" s="3" t="s">
        <v>63</v>
      </c>
      <c r="B10" s="2" t="s">
        <v>45</v>
      </c>
      <c r="C10" s="2">
        <v>0</v>
      </c>
      <c r="D10" s="5">
        <f>C10*$B$3</f>
        <v>0</v>
      </c>
      <c r="F10" s="8" t="e" cm="1">
        <f t="array" ref="F10">MMULT(TRANSPOSE(C10:C24),MMULT(#REF!,'2'!C10:C24))</f>
        <v>#REF!</v>
      </c>
      <c r="G10" s="5" t="e">
        <f>F10*252</f>
        <v>#REF!</v>
      </c>
      <c r="H10" s="5" t="e">
        <f>SQRT(G10)</f>
        <v>#REF!</v>
      </c>
      <c r="I10" s="7" t="e">
        <f>(D26-B26)/H10</f>
        <v>#REF!</v>
      </c>
    </row>
    <row r="11" spans="1:16" x14ac:dyDescent="0.3">
      <c r="A11" s="3" t="s">
        <v>64</v>
      </c>
      <c r="B11" s="2" t="s">
        <v>46</v>
      </c>
      <c r="C11" s="2">
        <v>0</v>
      </c>
      <c r="D11" s="5">
        <f>C11*$C$3</f>
        <v>0</v>
      </c>
      <c r="F11" s="8"/>
    </row>
    <row r="12" spans="1:16" x14ac:dyDescent="0.3">
      <c r="A12" s="3" t="s">
        <v>65</v>
      </c>
      <c r="B12" s="2" t="s">
        <v>47</v>
      </c>
      <c r="C12" s="2">
        <v>0</v>
      </c>
      <c r="D12" s="5">
        <f>C12*$D$3</f>
        <v>0</v>
      </c>
    </row>
    <row r="13" spans="1:16" x14ac:dyDescent="0.3">
      <c r="A13" s="3" t="s">
        <v>66</v>
      </c>
      <c r="B13" s="2" t="s">
        <v>48</v>
      </c>
      <c r="C13" s="2">
        <v>0</v>
      </c>
      <c r="D13" s="5">
        <f>C13*$E$3</f>
        <v>0</v>
      </c>
    </row>
    <row r="14" spans="1:16" x14ac:dyDescent="0.3">
      <c r="A14" s="3" t="s">
        <v>67</v>
      </c>
      <c r="B14" s="2" t="s">
        <v>49</v>
      </c>
      <c r="C14" s="2">
        <v>0</v>
      </c>
      <c r="D14" s="5">
        <f>C14*$F$3</f>
        <v>0</v>
      </c>
    </row>
    <row r="15" spans="1:16" x14ac:dyDescent="0.3">
      <c r="A15" s="3" t="s">
        <v>68</v>
      </c>
      <c r="B15" s="2" t="s">
        <v>50</v>
      </c>
      <c r="C15" s="2">
        <v>0.1865650695344114</v>
      </c>
      <c r="D15" s="5">
        <f>C15*$G$3</f>
        <v>0.2328285907029925</v>
      </c>
    </row>
    <row r="16" spans="1:16" x14ac:dyDescent="0.3">
      <c r="A16" s="3" t="s">
        <v>69</v>
      </c>
      <c r="B16" s="2" t="s">
        <v>51</v>
      </c>
      <c r="C16" s="2">
        <v>0</v>
      </c>
      <c r="D16" s="5">
        <f>C16*$H$3</f>
        <v>0</v>
      </c>
    </row>
    <row r="17" spans="1:4" x14ac:dyDescent="0.3">
      <c r="A17" s="3" t="s">
        <v>10</v>
      </c>
      <c r="B17" s="2" t="s">
        <v>52</v>
      </c>
      <c r="C17" s="2">
        <v>0.81343493046558835</v>
      </c>
      <c r="D17" s="5">
        <f>C17*$I$3</f>
        <v>-1.2685205846964194</v>
      </c>
    </row>
    <row r="18" spans="1:4" x14ac:dyDescent="0.3">
      <c r="A18" s="3" t="s">
        <v>4</v>
      </c>
      <c r="B18" s="2" t="s">
        <v>53</v>
      </c>
      <c r="C18" s="2">
        <v>0</v>
      </c>
      <c r="D18" s="5">
        <f>C18*$J$3</f>
        <v>0</v>
      </c>
    </row>
    <row r="19" spans="1:4" x14ac:dyDescent="0.3">
      <c r="A19" s="3" t="s">
        <v>3</v>
      </c>
      <c r="B19" s="2" t="s">
        <v>54</v>
      </c>
      <c r="C19" s="2">
        <v>0</v>
      </c>
      <c r="D19" s="5">
        <f>C19*$K$3</f>
        <v>0</v>
      </c>
    </row>
    <row r="20" spans="1:4" x14ac:dyDescent="0.3">
      <c r="A20" s="3" t="s">
        <v>70</v>
      </c>
      <c r="B20" s="2" t="s">
        <v>55</v>
      </c>
      <c r="C20" s="2">
        <v>0</v>
      </c>
      <c r="D20" s="5">
        <f>C20*$L$3</f>
        <v>0</v>
      </c>
    </row>
    <row r="21" spans="1:4" x14ac:dyDescent="0.3">
      <c r="A21" s="3" t="s">
        <v>71</v>
      </c>
      <c r="B21" s="2" t="s">
        <v>56</v>
      </c>
      <c r="C21" s="2">
        <v>0</v>
      </c>
      <c r="D21" s="5">
        <f>C21*$M$3</f>
        <v>0</v>
      </c>
    </row>
    <row r="22" spans="1:4" x14ac:dyDescent="0.3">
      <c r="A22" s="3" t="s">
        <v>72</v>
      </c>
      <c r="B22" s="2" t="s">
        <v>57</v>
      </c>
      <c r="C22" s="2">
        <v>0</v>
      </c>
      <c r="D22" s="5">
        <f>C22*$N$3</f>
        <v>0</v>
      </c>
    </row>
    <row r="23" spans="1:4" x14ac:dyDescent="0.3">
      <c r="A23" s="3" t="s">
        <v>73</v>
      </c>
      <c r="B23" s="2" t="s">
        <v>58</v>
      </c>
      <c r="C23" s="2">
        <v>0</v>
      </c>
      <c r="D23" s="5">
        <f>C23*$O$3</f>
        <v>0</v>
      </c>
    </row>
    <row r="24" spans="1:4" x14ac:dyDescent="0.3">
      <c r="A24" s="3" t="s">
        <v>1</v>
      </c>
      <c r="B24" s="2" t="s">
        <v>59</v>
      </c>
      <c r="C24" s="2">
        <v>0</v>
      </c>
      <c r="D24" s="5">
        <f>C24*$P$3</f>
        <v>0</v>
      </c>
    </row>
    <row r="26" spans="1:4" x14ac:dyDescent="0.3">
      <c r="A26" s="2" t="s">
        <v>62</v>
      </c>
      <c r="B26" s="2">
        <v>0.05</v>
      </c>
      <c r="C26" s="2">
        <f>SUM(C10:C24)</f>
        <v>0.99999999999999978</v>
      </c>
      <c r="D26" s="5">
        <f>SUM(D10:D24)</f>
        <v>-1.0356919939934268</v>
      </c>
    </row>
  </sheetData>
  <mergeCells count="1"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0BE8-D457-4596-932B-3E75EB2355C1}">
  <dimension ref="A1:P26"/>
  <sheetViews>
    <sheetView workbookViewId="0">
      <selection activeCell="I10" sqref="I10"/>
    </sheetView>
  </sheetViews>
  <sheetFormatPr defaultColWidth="8.88671875" defaultRowHeight="14.4" x14ac:dyDescent="0.3"/>
  <cols>
    <col min="1" max="5" width="8.88671875" style="2"/>
    <col min="6" max="6" width="12" style="2" bestFit="1" customWidth="1"/>
    <col min="7" max="8" width="8.88671875" style="2"/>
    <col min="9" max="9" width="14" style="2" customWidth="1"/>
    <col min="10" max="16384" width="8.88671875" style="2"/>
  </cols>
  <sheetData>
    <row r="1" spans="1:16" x14ac:dyDescent="0.3"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10</v>
      </c>
      <c r="J1" s="3" t="s">
        <v>4</v>
      </c>
      <c r="K1" s="3" t="s">
        <v>3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1</v>
      </c>
    </row>
    <row r="2" spans="1:16" x14ac:dyDescent="0.3">
      <c r="A2" s="2" t="s">
        <v>34</v>
      </c>
      <c r="B2" s="4">
        <f>AVERAGE(Ret!A2:A252)</f>
        <v>-1.7946971401286316E-2</v>
      </c>
      <c r="C2" s="4">
        <f>AVERAGE(Ret!B2:B252)</f>
        <v>1.0703207154144634E-3</v>
      </c>
      <c r="D2" s="4">
        <f>AVERAGE(Ret!C2:C252)</f>
        <v>1.3108351420124398E-2</v>
      </c>
      <c r="E2" s="4">
        <f>AVERAGE(Ret!D2:D252)</f>
        <v>7.013670630458213E-3</v>
      </c>
      <c r="F2" s="4">
        <f>AVERAGE(Ret!E2:E252)</f>
        <v>1.3807166499682944E-2</v>
      </c>
      <c r="G2" s="4">
        <f>AVERAGE(Ret!F2:F252)</f>
        <v>4.9522827680757997E-3</v>
      </c>
      <c r="H2" s="4">
        <f>AVERAGE(Ret!G2:G252)</f>
        <v>5.7684389651391221E-4</v>
      </c>
      <c r="I2" s="4">
        <f>AVERAGE(Ret!H2:H252)</f>
        <v>-6.1883399095637448E-3</v>
      </c>
      <c r="J2" s="4">
        <f>AVERAGE(Ret!I2:I252)</f>
        <v>1.1999241388942039E-2</v>
      </c>
      <c r="K2" s="4">
        <f>AVERAGE(Ret!J2:J252)</f>
        <v>8.0530391521036471E-3</v>
      </c>
      <c r="L2" s="4">
        <f>AVERAGE(Ret!K2:K252)</f>
        <v>1.4843363854935898E-2</v>
      </c>
      <c r="M2" s="4">
        <f>AVERAGE(Ret!L2:L252)</f>
        <v>-3.2161309766270962E-4</v>
      </c>
      <c r="N2" s="4">
        <f>AVERAGE(Ret!M2:M252)</f>
        <v>-1.5746315280422696E-3</v>
      </c>
      <c r="O2" s="4">
        <f>AVERAGE(Ret!N2:N252)</f>
        <v>2.2066793163353915E-3</v>
      </c>
      <c r="P2" s="4">
        <f>AVERAGE(Ret!O2:O252)</f>
        <v>2.0943315328499579E-2</v>
      </c>
    </row>
    <row r="3" spans="1:16" x14ac:dyDescent="0.3">
      <c r="A3" s="2" t="s">
        <v>35</v>
      </c>
      <c r="B3" s="5">
        <f>B2*252</f>
        <v>-4.5226367931241516</v>
      </c>
      <c r="C3" s="5">
        <f t="shared" ref="C3:P3" si="0">C2*252</f>
        <v>0.26972082028444477</v>
      </c>
      <c r="D3" s="5">
        <f t="shared" si="0"/>
        <v>3.303304557871348</v>
      </c>
      <c r="E3" s="5">
        <f t="shared" si="0"/>
        <v>1.7674449988754697</v>
      </c>
      <c r="F3" s="5">
        <f t="shared" si="0"/>
        <v>3.4794059579201018</v>
      </c>
      <c r="G3" s="5">
        <f t="shared" si="0"/>
        <v>1.2479752575551015</v>
      </c>
      <c r="H3" s="5">
        <f t="shared" si="0"/>
        <v>0.14536466192150588</v>
      </c>
      <c r="I3" s="5">
        <f t="shared" si="0"/>
        <v>-1.5594616572100637</v>
      </c>
      <c r="J3" s="5">
        <f t="shared" si="0"/>
        <v>3.0238088300133938</v>
      </c>
      <c r="K3" s="5">
        <f t="shared" si="0"/>
        <v>2.0293658663301191</v>
      </c>
      <c r="L3" s="5">
        <f t="shared" si="0"/>
        <v>3.7405276914438463</v>
      </c>
      <c r="M3" s="5">
        <f t="shared" si="0"/>
        <v>-8.1046500611002825E-2</v>
      </c>
      <c r="N3" s="5">
        <f t="shared" si="0"/>
        <v>-0.39680714506665193</v>
      </c>
      <c r="O3" s="5">
        <f t="shared" si="0"/>
        <v>0.55608318771651866</v>
      </c>
      <c r="P3" s="5">
        <f t="shared" si="0"/>
        <v>5.2777154627818934</v>
      </c>
    </row>
    <row r="4" spans="1:16" x14ac:dyDescent="0.3">
      <c r="A4" s="2" t="s">
        <v>36</v>
      </c>
      <c r="B4" s="5">
        <f>_xlfn.VAR.S(Ret!A2:A252)</f>
        <v>1.3600627625916859E-5</v>
      </c>
      <c r="C4" s="5">
        <f>_xlfn.VAR.S(Ret!B2:B252)</f>
        <v>1.0732642540148087E-5</v>
      </c>
      <c r="D4" s="5">
        <f>_xlfn.VAR.S(Ret!C2:C252)</f>
        <v>8.7446443963699948E-4</v>
      </c>
      <c r="E4" s="5">
        <f>_xlfn.VAR.S(Ret!D2:D252)</f>
        <v>3.8756832431443688E-5</v>
      </c>
      <c r="F4" s="5">
        <f>_xlfn.VAR.S(Ret!E2:E252)</f>
        <v>1.5311001853874019E-3</v>
      </c>
      <c r="G4" s="5">
        <f>_xlfn.VAR.S(Ret!F2:F252)</f>
        <v>2.3139929262630221E-6</v>
      </c>
      <c r="H4" s="5">
        <f>_xlfn.VAR.S(Ret!G2:G252)</f>
        <v>2.9595724032790996E-7</v>
      </c>
      <c r="I4" s="5">
        <f>_xlfn.VAR.S(Ret!H2:H252)</f>
        <v>2.9263862008008516E-4</v>
      </c>
      <c r="J4" s="5">
        <f>_xlfn.VAR.S(Ret!I2:I252)</f>
        <v>1.0251599462041767E-4</v>
      </c>
      <c r="K4" s="5">
        <f>_xlfn.VAR.S(Ret!J2:J252)</f>
        <v>2.0613407943150479E-5</v>
      </c>
      <c r="L4" s="5">
        <f>_xlfn.VAR.S(Ret!K2:K252)</f>
        <v>1.0897370279083849E-4</v>
      </c>
      <c r="M4" s="5">
        <f>_xlfn.VAR.S(Ret!L2:L252)</f>
        <v>6.4345283694519995E-6</v>
      </c>
      <c r="N4" s="5">
        <f>_xlfn.VAR.S(Ret!M2:M252)</f>
        <v>1.7803864649509596E-5</v>
      </c>
      <c r="O4" s="5">
        <f>_xlfn.VAR.S(Ret!N2:N252)</f>
        <v>1.6715550034290981E-4</v>
      </c>
      <c r="P4" s="5">
        <f>_xlfn.VAR.S(Ret!O2:O252)</f>
        <v>6.3270329658475223E-6</v>
      </c>
    </row>
    <row r="5" spans="1:16" x14ac:dyDescent="0.3">
      <c r="A5" s="2" t="s">
        <v>37</v>
      </c>
      <c r="B5" s="5">
        <f>B4*252</f>
        <v>3.4273581617310484E-3</v>
      </c>
      <c r="C5" s="5">
        <f t="shared" ref="C5:P5" si="1">C4*252</f>
        <v>2.7046259201173178E-3</v>
      </c>
      <c r="D5" s="5">
        <f t="shared" si="1"/>
        <v>0.22036503878852387</v>
      </c>
      <c r="E5" s="5">
        <f t="shared" si="1"/>
        <v>9.7667217727238093E-3</v>
      </c>
      <c r="F5" s="5">
        <f t="shared" si="1"/>
        <v>0.38583724671762526</v>
      </c>
      <c r="G5" s="5">
        <f t="shared" si="1"/>
        <v>5.8312621741828162E-4</v>
      </c>
      <c r="H5" s="5">
        <f t="shared" si="1"/>
        <v>7.458122456263331E-5</v>
      </c>
      <c r="I5" s="5">
        <f t="shared" si="1"/>
        <v>7.3744932260181459E-2</v>
      </c>
      <c r="J5" s="5">
        <f t="shared" si="1"/>
        <v>2.5834030644345255E-2</v>
      </c>
      <c r="K5" s="5">
        <f t="shared" si="1"/>
        <v>5.1945788016739209E-3</v>
      </c>
      <c r="L5" s="5">
        <f t="shared" si="1"/>
        <v>2.74613731032913E-2</v>
      </c>
      <c r="M5" s="5">
        <f t="shared" si="1"/>
        <v>1.6215011491019038E-3</v>
      </c>
      <c r="N5" s="5">
        <f t="shared" si="1"/>
        <v>4.4865738916764182E-3</v>
      </c>
      <c r="O5" s="5">
        <f t="shared" si="1"/>
        <v>4.2123186086413272E-2</v>
      </c>
      <c r="P5" s="5">
        <f t="shared" si="1"/>
        <v>1.5944123073935756E-3</v>
      </c>
    </row>
    <row r="6" spans="1:16" x14ac:dyDescent="0.3">
      <c r="A6" s="2" t="s">
        <v>38</v>
      </c>
      <c r="B6" s="5">
        <f>_xlfn.STDEV.S(Ret!A2:A252)</f>
        <v>3.687902876421349E-3</v>
      </c>
      <c r="C6" s="5">
        <f>_xlfn.STDEV.S(Ret!B2:B252)</f>
        <v>3.2760712049874751E-3</v>
      </c>
      <c r="D6" s="5">
        <f>_xlfn.STDEV.S(Ret!C2:C252)</f>
        <v>2.9571344907477568E-2</v>
      </c>
      <c r="E6" s="5">
        <f>_xlfn.STDEV.S(Ret!D2:D252)</f>
        <v>6.2254985689054404E-3</v>
      </c>
      <c r="F6" s="5">
        <f>_xlfn.STDEV.S(Ret!E2:E252)</f>
        <v>3.9129275298520443E-2</v>
      </c>
      <c r="G6" s="5">
        <f>_xlfn.STDEV.S(Ret!F2:F252)</f>
        <v>1.521181424506302E-3</v>
      </c>
      <c r="H6" s="5">
        <f>_xlfn.STDEV.S(Ret!G2:G252)</f>
        <v>5.4401952200992744E-4</v>
      </c>
      <c r="I6" s="5">
        <f>_xlfn.STDEV.S(Ret!H2:H252)</f>
        <v>1.7106683491550465E-2</v>
      </c>
      <c r="J6" s="5">
        <f>_xlfn.STDEV.S(Ret!I2:I252)</f>
        <v>1.012501825284368E-2</v>
      </c>
      <c r="K6" s="5">
        <f>_xlfn.STDEV.S(Ret!J2:J252)</f>
        <v>4.5401991083156784E-3</v>
      </c>
      <c r="L6" s="5">
        <f>_xlfn.STDEV.S(Ret!K2:K252)</f>
        <v>1.0439047025032433E-2</v>
      </c>
      <c r="M6" s="5">
        <f>_xlfn.STDEV.S(Ret!L2:L252)</f>
        <v>2.5366372167600158E-3</v>
      </c>
      <c r="N6" s="5">
        <f>_xlfn.STDEV.S(Ret!M2:M252)</f>
        <v>4.2194626019802089E-3</v>
      </c>
      <c r="O6" s="5">
        <f>_xlfn.STDEV.S(Ret!N2:N252)</f>
        <v>1.2928863072324256E-2</v>
      </c>
      <c r="P6" s="5">
        <f>_xlfn.STDEV.S(Ret!O2:O252)</f>
        <v>2.5153594108690554E-3</v>
      </c>
    </row>
    <row r="7" spans="1:16" x14ac:dyDescent="0.3">
      <c r="A7" s="2" t="s">
        <v>39</v>
      </c>
      <c r="B7" s="5">
        <f>B6*SQRT(252)</f>
        <v>5.8543643222223954E-2</v>
      </c>
      <c r="C7" s="5">
        <f t="shared" ref="C7:P7" si="2">C6*SQRT(252)</f>
        <v>5.2006018114419392E-2</v>
      </c>
      <c r="D7" s="5">
        <f t="shared" si="2"/>
        <v>0.46943054735341189</v>
      </c>
      <c r="E7" s="5">
        <f t="shared" si="2"/>
        <v>9.8826726004273807E-2</v>
      </c>
      <c r="F7" s="5">
        <f t="shared" si="2"/>
        <v>0.62115798853240656</v>
      </c>
      <c r="G7" s="5">
        <f t="shared" si="2"/>
        <v>2.41480064895279E-2</v>
      </c>
      <c r="H7" s="5">
        <f t="shared" si="2"/>
        <v>8.6360421816149852E-3</v>
      </c>
      <c r="I7" s="5">
        <f t="shared" si="2"/>
        <v>0.27156018165441981</v>
      </c>
      <c r="J7" s="5">
        <f t="shared" si="2"/>
        <v>0.16072968190208445</v>
      </c>
      <c r="K7" s="5">
        <f t="shared" si="2"/>
        <v>7.2073426459922957E-2</v>
      </c>
      <c r="L7" s="5">
        <f t="shared" si="2"/>
        <v>0.16571473411646684</v>
      </c>
      <c r="M7" s="5">
        <f t="shared" si="2"/>
        <v>4.0267867451628275E-2</v>
      </c>
      <c r="N7" s="5">
        <f t="shared" si="2"/>
        <v>6.6981892267062887E-2</v>
      </c>
      <c r="O7" s="5">
        <f t="shared" si="2"/>
        <v>0.20523933854505885</v>
      </c>
      <c r="P7" s="5">
        <f t="shared" si="2"/>
        <v>3.9930092754632759E-2</v>
      </c>
    </row>
    <row r="9" spans="1:16" x14ac:dyDescent="0.3">
      <c r="B9" s="13" t="s">
        <v>40</v>
      </c>
      <c r="C9" s="13"/>
      <c r="D9" s="2" t="s">
        <v>41</v>
      </c>
      <c r="F9" s="2" t="s">
        <v>74</v>
      </c>
      <c r="G9" s="2" t="s">
        <v>75</v>
      </c>
      <c r="H9" s="2" t="s">
        <v>76</v>
      </c>
      <c r="I9" s="2" t="s">
        <v>44</v>
      </c>
    </row>
    <row r="10" spans="1:16" x14ac:dyDescent="0.3">
      <c r="A10" s="3" t="s">
        <v>63</v>
      </c>
      <c r="B10" s="2" t="s">
        <v>45</v>
      </c>
      <c r="C10" s="6">
        <v>0.1</v>
      </c>
      <c r="D10" s="5">
        <f>C10*$B$3</f>
        <v>-0.45226367931241518</v>
      </c>
      <c r="F10" s="8" t="e" cm="1">
        <f t="array" ref="F10">MMULT(TRANSPOSE(C10:C24),MMULT(#REF!,'3'!C10:C24))</f>
        <v>#REF!</v>
      </c>
      <c r="G10" s="5" t="e">
        <f>F10*252</f>
        <v>#REF!</v>
      </c>
      <c r="H10" s="5" t="e">
        <f>SQRT(G10)</f>
        <v>#REF!</v>
      </c>
      <c r="I10" s="7" t="e">
        <f>(D26-B26)/H10</f>
        <v>#REF!</v>
      </c>
    </row>
    <row r="11" spans="1:16" x14ac:dyDescent="0.3">
      <c r="A11" s="3" t="s">
        <v>64</v>
      </c>
      <c r="B11" s="2" t="s">
        <v>46</v>
      </c>
      <c r="C11" s="6">
        <v>4.9737052152526058E-2</v>
      </c>
      <c r="D11" s="5">
        <f>C11*$C$3</f>
        <v>1.3415118505109538E-2</v>
      </c>
      <c r="F11" s="8"/>
    </row>
    <row r="12" spans="1:16" x14ac:dyDescent="0.3">
      <c r="A12" s="3" t="s">
        <v>65</v>
      </c>
      <c r="B12" s="2" t="s">
        <v>47</v>
      </c>
      <c r="C12" s="6">
        <v>0.1</v>
      </c>
      <c r="D12" s="5">
        <f>C12*$D$3</f>
        <v>0.33033045578713482</v>
      </c>
    </row>
    <row r="13" spans="1:16" x14ac:dyDescent="0.3">
      <c r="A13" s="3" t="s">
        <v>66</v>
      </c>
      <c r="B13" s="2" t="s">
        <v>48</v>
      </c>
      <c r="C13" s="6">
        <v>0.1</v>
      </c>
      <c r="D13" s="5">
        <f>C13*$E$3</f>
        <v>0.17674449988754698</v>
      </c>
    </row>
    <row r="14" spans="1:16" x14ac:dyDescent="0.3">
      <c r="A14" s="3" t="s">
        <v>67</v>
      </c>
      <c r="B14" s="2" t="s">
        <v>49</v>
      </c>
      <c r="C14" s="6">
        <v>0.1</v>
      </c>
      <c r="D14" s="5">
        <f>C14*$F$3</f>
        <v>0.3479405957920102</v>
      </c>
    </row>
    <row r="15" spans="1:16" x14ac:dyDescent="0.3">
      <c r="A15" s="3" t="s">
        <v>68</v>
      </c>
      <c r="B15" s="2" t="s">
        <v>50</v>
      </c>
      <c r="C15" s="6">
        <v>0.1</v>
      </c>
      <c r="D15" s="5">
        <f>C15*$G$3</f>
        <v>0.12479752575551016</v>
      </c>
    </row>
    <row r="16" spans="1:16" x14ac:dyDescent="0.3">
      <c r="A16" s="3" t="s">
        <v>69</v>
      </c>
      <c r="B16" s="2" t="s">
        <v>51</v>
      </c>
      <c r="C16" s="6">
        <v>0</v>
      </c>
      <c r="D16" s="5">
        <f>C16*$H$3</f>
        <v>0</v>
      </c>
    </row>
    <row r="17" spans="1:4" x14ac:dyDescent="0.3">
      <c r="A17" s="3" t="s">
        <v>10</v>
      </c>
      <c r="B17" s="2" t="s">
        <v>52</v>
      </c>
      <c r="C17" s="6">
        <v>0.1</v>
      </c>
      <c r="D17" s="5">
        <f>C17*$I$3</f>
        <v>-0.15594616572100639</v>
      </c>
    </row>
    <row r="18" spans="1:4" x14ac:dyDescent="0.3">
      <c r="A18" s="3" t="s">
        <v>4</v>
      </c>
      <c r="B18" s="2" t="s">
        <v>53</v>
      </c>
      <c r="C18" s="6">
        <v>0.1</v>
      </c>
      <c r="D18" s="5">
        <f>C18*$J$3</f>
        <v>0.30238088300133942</v>
      </c>
    </row>
    <row r="19" spans="1:4" x14ac:dyDescent="0.3">
      <c r="A19" s="3" t="s">
        <v>3</v>
      </c>
      <c r="B19" s="2" t="s">
        <v>54</v>
      </c>
      <c r="C19" s="6">
        <v>0.1</v>
      </c>
      <c r="D19" s="5">
        <f>C19*$K$3</f>
        <v>0.20293658663301192</v>
      </c>
    </row>
    <row r="20" spans="1:4" x14ac:dyDescent="0.3">
      <c r="A20" s="3" t="s">
        <v>70</v>
      </c>
      <c r="B20" s="2" t="s">
        <v>55</v>
      </c>
      <c r="C20" s="6">
        <v>8.706645154941775E-2</v>
      </c>
      <c r="D20" s="5">
        <f>C20*$L$3</f>
        <v>0.32567447301635105</v>
      </c>
    </row>
    <row r="21" spans="1:4" x14ac:dyDescent="0.3">
      <c r="A21" s="3" t="s">
        <v>71</v>
      </c>
      <c r="B21" s="2" t="s">
        <v>56</v>
      </c>
      <c r="C21" s="6">
        <v>0</v>
      </c>
      <c r="D21" s="5">
        <f>C21*$M$3</f>
        <v>0</v>
      </c>
    </row>
    <row r="22" spans="1:4" x14ac:dyDescent="0.3">
      <c r="A22" s="3" t="s">
        <v>72</v>
      </c>
      <c r="B22" s="2" t="s">
        <v>57</v>
      </c>
      <c r="C22" s="6">
        <v>3.8610715670923654E-2</v>
      </c>
      <c r="D22" s="5">
        <f>C22*$N$3</f>
        <v>-1.5321007854359454E-2</v>
      </c>
    </row>
    <row r="23" spans="1:4" x14ac:dyDescent="0.3">
      <c r="A23" s="3" t="s">
        <v>73</v>
      </c>
      <c r="B23" s="2" t="s">
        <v>58</v>
      </c>
      <c r="C23" s="6">
        <v>0</v>
      </c>
      <c r="D23" s="5">
        <f>C23*$O$3</f>
        <v>0</v>
      </c>
    </row>
    <row r="24" spans="1:4" x14ac:dyDescent="0.3">
      <c r="A24" s="3" t="s">
        <v>1</v>
      </c>
      <c r="B24" s="2" t="s">
        <v>59</v>
      </c>
      <c r="C24" s="6">
        <v>2.4586780627132182E-2</v>
      </c>
      <c r="D24" s="5">
        <f>C24*$P$3</f>
        <v>0.12976203229584182</v>
      </c>
    </row>
    <row r="26" spans="1:4" x14ac:dyDescent="0.3">
      <c r="A26" s="2" t="s">
        <v>62</v>
      </c>
      <c r="B26" s="2">
        <v>0.05</v>
      </c>
      <c r="C26" s="2">
        <f>SUM(C10:C24)</f>
        <v>1.0000009999999995</v>
      </c>
      <c r="D26" s="5">
        <f>SUM(D10:D24)</f>
        <v>1.3304513177860748</v>
      </c>
    </row>
  </sheetData>
  <mergeCells count="1"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Prices</vt:lpstr>
      <vt:lpstr>Ret</vt:lpstr>
      <vt:lpstr>Cov</vt:lpstr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Rubén Hernández Guevara</dc:creator>
  <cp:keywords/>
  <dc:description/>
  <cp:lastModifiedBy>Rubén Hernández Guevara</cp:lastModifiedBy>
  <cp:revision/>
  <dcterms:created xsi:type="dcterms:W3CDTF">2021-11-01T00:31:01Z</dcterms:created>
  <dcterms:modified xsi:type="dcterms:W3CDTF">2021-11-04T00:59:05Z</dcterms:modified>
  <cp:category/>
  <cp:contentStatus/>
</cp:coreProperties>
</file>