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rubbi\Desktop\Data Analytics\Assignments\Assignment 3 - Student Performance\"/>
    </mc:Choice>
  </mc:AlternateContent>
  <xr:revisionPtr revIDLastSave="0" documentId="13_ncr:1_{6A01F344-59EB-4B7E-B5E2-9EE6BC99E31D}" xr6:coauthVersionLast="47" xr6:coauthVersionMax="47" xr10:uidLastSave="{00000000-0000-0000-0000-000000000000}"/>
  <bookViews>
    <workbookView xWindow="-110" yWindow="-110" windowWidth="19420" windowHeight="10300" tabRatio="881" firstSheet="1" activeTab="9" xr2:uid="{00000000-000D-0000-FFFF-FFFF00000000}"/>
  </bookViews>
  <sheets>
    <sheet name="STUDENT DATA" sheetId="2" r:id="rId1"/>
    <sheet name="KPI" sheetId="1" r:id="rId2"/>
    <sheet name="Gender Performance" sheetId="3" r:id="rId3"/>
    <sheet name="Study Hours" sheetId="4" r:id="rId4"/>
    <sheet name="Attendance" sheetId="11" r:id="rId5"/>
    <sheet name="NOTES" sheetId="9" r:id="rId6"/>
    <sheet name="READ" sheetId="12" r:id="rId7"/>
    <sheet name="LISTEN" sheetId="13" r:id="rId8"/>
    <sheet name="FAILING FACTOR" sheetId="6" r:id="rId9"/>
    <sheet name="Dashboard " sheetId="7" r:id="rId10"/>
  </sheets>
  <definedNames>
    <definedName name="_xlcn.WorksheetConnection_StudentsAnalysisDashboard.xlsxStudents_Table1" hidden="1">Students_Table[]</definedName>
    <definedName name="ExternalData_1" localSheetId="0" hidden="1">'STUDENT DATA'!$A$1:$O$146</definedName>
    <definedName name="Slicer_Grade">#N/A</definedName>
    <definedName name="Slicer_Sex">#N/A</definedName>
  </definedNames>
  <calcPr calcId="191029"/>
  <pivotCaches>
    <pivotCache cacheId="0" r:id="rId11"/>
    <pivotCache cacheId="1" r:id="rId12"/>
    <pivotCache cacheId="2" r:id="rId13"/>
    <pivotCache cacheId="3" r:id="rId14"/>
    <pivotCache cacheId="4" r:id="rId15"/>
    <pivotCache cacheId="5" r:id="rId16"/>
    <pivotCache cacheId="6" r:id="rId17"/>
  </pivotCaches>
  <extLst>
    <ext xmlns:x14="http://schemas.microsoft.com/office/spreadsheetml/2009/9/main" uri="{876F7934-8845-4945-9796-88D515C7AA90}">
      <x14:pivotCaches>
        <pivotCache cacheId="7"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dents_Table" name="Students_Table" connection="WorksheetConnection_Students Analysis Dashboard.xlsx!Students_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4" i="2" l="1"/>
  <c r="Q13" i="2"/>
  <c r="D15" i="13"/>
  <c r="C15" i="13"/>
  <c r="Q10" i="2"/>
  <c r="Q9" i="2"/>
  <c r="Q8" i="2"/>
  <c r="I10" i="3"/>
  <c r="I9" i="3"/>
  <c r="E6" i="4"/>
  <c r="E5" i="1"/>
  <c r="D5" i="1"/>
  <c r="C5" i="1"/>
  <c r="B5" i="1"/>
  <c r="B150" i="2"/>
  <c r="C150" i="2"/>
  <c r="D150" i="2"/>
  <c r="E150" i="2"/>
  <c r="F150" i="2"/>
  <c r="G150" i="2"/>
  <c r="H150" i="2"/>
  <c r="I150" i="2"/>
  <c r="J150" i="2"/>
  <c r="K150" i="2"/>
  <c r="L150" i="2"/>
  <c r="M150" i="2"/>
  <c r="N150" i="2"/>
  <c r="O150" i="2"/>
  <c r="A150" i="2"/>
  <c r="B149" i="2"/>
  <c r="C149" i="2"/>
  <c r="D149" i="2"/>
  <c r="E149" i="2"/>
  <c r="F149" i="2"/>
  <c r="G149" i="2"/>
  <c r="H149" i="2"/>
  <c r="I149" i="2"/>
  <c r="J149" i="2"/>
  <c r="K149" i="2"/>
  <c r="L149" i="2"/>
  <c r="M149" i="2"/>
  <c r="N149" i="2"/>
  <c r="O149" i="2"/>
  <c r="A149" i="2"/>
  <c r="I11" i="3" l="1"/>
  <c r="K10" i="3" s="1"/>
  <c r="K11" i="3" l="1"/>
  <c r="K13"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0B332C-0B20-4386-834E-F70AA0C96B6D}" keepAlive="1" name="Query - student" description="Connection to the 'student' query in the workbook." type="5" refreshedVersion="8" background="1" saveData="1">
    <dbPr connection="Provider=Microsoft.Mashup.OleDb.1;Data Source=$Workbook$;Location=student;Extended Properties=&quot;&quot;" command="SELECT * FROM [student]"/>
  </connection>
  <connection id="2" xr16:uid="{DAA39558-5939-4505-A6FB-5DDEB61AE5A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99265DC-8612-4DD9-B535-F73F8D72F1BB}" name="WorksheetConnection_Students Analysis Dashboard.xlsx!Students_Table" type="102" refreshedVersion="8" minRefreshableVersion="5">
    <extLst>
      <ext xmlns:x15="http://schemas.microsoft.com/office/spreadsheetml/2010/11/main" uri="{DE250136-89BD-433C-8126-D09CA5730AF9}">
        <x15:connection id="Students_Table" autoDelete="1">
          <x15:rangePr sourceName="_xlcn.WorksheetConnection_StudentsAnalysisDashboard.xlsxStudents_Tabl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Students_Table].[Grade].[All]}"/>
  </metadataStrings>
  <mdxMetadata count="1">
    <mdx n="0" f="s">
      <ms ns="1" c="0"/>
    </mdx>
  </mdxMetadata>
  <valueMetadata count="1">
    <bk>
      <rc t="1" v="0"/>
    </bk>
  </valueMetadata>
</metadata>
</file>

<file path=xl/sharedStrings.xml><?xml version="1.0" encoding="utf-8"?>
<sst xmlns="http://schemas.openxmlformats.org/spreadsheetml/2006/main" count="1724" uniqueCount="67">
  <si>
    <t>Id</t>
  </si>
  <si>
    <t>Student_Age</t>
  </si>
  <si>
    <t>Sex</t>
  </si>
  <si>
    <t>High_School_Type</t>
  </si>
  <si>
    <t>Scholarship</t>
  </si>
  <si>
    <t>Additional_Work</t>
  </si>
  <si>
    <t>Sports_activity</t>
  </si>
  <si>
    <t>Transportation</t>
  </si>
  <si>
    <t>Weekly_Study_Hours</t>
  </si>
  <si>
    <t>Attendance</t>
  </si>
  <si>
    <t>Reading</t>
  </si>
  <si>
    <t>Notes</t>
  </si>
  <si>
    <t>Listening_in_Class</t>
  </si>
  <si>
    <t>Project_work</t>
  </si>
  <si>
    <t>Grade</t>
  </si>
  <si>
    <t>Male</t>
  </si>
  <si>
    <t>Other</t>
  </si>
  <si>
    <t>Yes</t>
  </si>
  <si>
    <t>No</t>
  </si>
  <si>
    <t>Private</t>
  </si>
  <si>
    <t>Always</t>
  </si>
  <si>
    <t>AA</t>
  </si>
  <si>
    <t>State</t>
  </si>
  <si>
    <t>Never</t>
  </si>
  <si>
    <t>Female</t>
  </si>
  <si>
    <t>Bus</t>
  </si>
  <si>
    <t>BA</t>
  </si>
  <si>
    <t>CC</t>
  </si>
  <si>
    <t>Sometimes</t>
  </si>
  <si>
    <t>Fail</t>
  </si>
  <si>
    <t>BB</t>
  </si>
  <si>
    <t>CB</t>
  </si>
  <si>
    <t>DD</t>
  </si>
  <si>
    <t>DC</t>
  </si>
  <si>
    <t>Grade Types</t>
  </si>
  <si>
    <t>School Types</t>
  </si>
  <si>
    <t>Total Students</t>
  </si>
  <si>
    <t>NA</t>
  </si>
  <si>
    <t>Managed Null values and redundant values to 'NA'</t>
  </si>
  <si>
    <t>Total Boys</t>
  </si>
  <si>
    <t>Total Girls</t>
  </si>
  <si>
    <t>Gender Performance</t>
  </si>
  <si>
    <t>Row Labels</t>
  </si>
  <si>
    <t>Grand Total</t>
  </si>
  <si>
    <t>Column Labels</t>
  </si>
  <si>
    <t>Gender</t>
  </si>
  <si>
    <t>TYPE</t>
  </si>
  <si>
    <t>Grades</t>
  </si>
  <si>
    <t>Weekly_Study_hours</t>
  </si>
  <si>
    <t>Overall Average</t>
  </si>
  <si>
    <t>Failed students have taken 2 hours 30 mins more study hours than the passed students, which shows that study hours has no impact on good performance</t>
  </si>
  <si>
    <t>On comparing the pass percentage, Male students have been performing better than females, where as 27% of male students are performing better than females</t>
  </si>
  <si>
    <t>Attendance Count</t>
  </si>
  <si>
    <t>Elevating lines on line chart shows that the students attending the classes has passed more than the irregular students.</t>
  </si>
  <si>
    <t>Notes mainatined by students has topped the class but has very less impact on performance</t>
  </si>
  <si>
    <t xml:space="preserve">Moderate effect </t>
  </si>
  <si>
    <t>High Effect</t>
  </si>
  <si>
    <t>No effect</t>
  </si>
  <si>
    <t>Reading by students has topped the class but has very less impact on performance</t>
  </si>
  <si>
    <t>Listening_in_class</t>
  </si>
  <si>
    <t>Listening in the class has no effect in performance</t>
  </si>
  <si>
    <t xml:space="preserve">No effect </t>
  </si>
  <si>
    <t>Sports</t>
  </si>
  <si>
    <t>Count of Sports_activity</t>
  </si>
  <si>
    <t>STUDENT ANALYSIS</t>
  </si>
  <si>
    <t>All</t>
  </si>
  <si>
    <t>Participation in sports show the impact on failing of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</si>
</sst>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0"/>
      <color theme="1"/>
      <name val="Times New Roman"/>
      <family val="1"/>
    </font>
    <font>
      <b/>
      <sz val="11"/>
      <color theme="1"/>
      <name val="Calibri"/>
      <family val="2"/>
      <scheme val="minor"/>
    </font>
    <font>
      <b/>
      <sz val="30"/>
      <color theme="4" tint="-0.499984740745262"/>
      <name val="Broadway"/>
      <family val="5"/>
    </font>
  </fonts>
  <fills count="5">
    <fill>
      <patternFill patternType="none"/>
    </fill>
    <fill>
      <patternFill patternType="gray125"/>
    </fill>
    <fill>
      <patternFill patternType="solid">
        <fgColor theme="5" tint="0.39997558519241921"/>
        <bgColor indexed="64"/>
      </patternFill>
    </fill>
    <fill>
      <patternFill patternType="solid">
        <fgColor theme="5" tint="-0.249977111117893"/>
        <bgColor indexed="64"/>
      </patternFill>
    </fill>
    <fill>
      <patternFill patternType="solid">
        <fgColor theme="0" tint="-0.249977111117893"/>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s>
  <cellStyleXfs count="1">
    <xf numFmtId="0" fontId="0" fillId="0" borderId="0"/>
  </cellStyleXfs>
  <cellXfs count="49">
    <xf numFmtId="0" fontId="0" fillId="0" borderId="0" xfId="0"/>
    <xf numFmtId="0" fontId="1" fillId="0" borderId="0" xfId="0" applyFont="1" applyAlignment="1">
      <alignment horizontal="center" vertical="center"/>
    </xf>
    <xf numFmtId="0" fontId="0" fillId="3" borderId="0" xfId="0" applyFill="1"/>
    <xf numFmtId="9" fontId="0" fillId="0" borderId="0" xfId="0" applyNumberFormat="1"/>
    <xf numFmtId="0" fontId="2" fillId="2" borderId="0" xfId="0" applyFont="1" applyFill="1"/>
    <xf numFmtId="0" fontId="0" fillId="0" borderId="0" xfId="0" pivotButton="1"/>
    <xf numFmtId="0" fontId="0" fillId="0" borderId="0" xfId="0" applyAlignment="1">
      <alignment horizontal="left"/>
    </xf>
    <xf numFmtId="0" fontId="0" fillId="0" borderId="0" xfId="0" applyAlignment="1">
      <alignment horizontal="center" vertical="center"/>
    </xf>
    <xf numFmtId="0" fontId="0" fillId="0" borderId="1" xfId="0" pivotButton="1" applyBorder="1" applyAlignment="1">
      <alignment horizontal="center" vertical="center"/>
    </xf>
    <xf numFmtId="0" fontId="0" fillId="0" borderId="1" xfId="0" applyBorder="1" applyAlignment="1">
      <alignment horizontal="center" vertical="center"/>
    </xf>
    <xf numFmtId="0" fontId="0" fillId="0" borderId="6" xfId="0" pivotButton="1"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164" fontId="0" fillId="0" borderId="0" xfId="0" applyNumberFormat="1" applyAlignment="1">
      <alignment horizontal="left"/>
    </xf>
    <xf numFmtId="164" fontId="0" fillId="0" borderId="0" xfId="0" applyNumberFormat="1"/>
    <xf numFmtId="164" fontId="0" fillId="0" borderId="0" xfId="0" applyNumberFormat="1" applyAlignment="1">
      <alignment horizontal="center" vertical="center"/>
    </xf>
    <xf numFmtId="9" fontId="0" fillId="0" borderId="0" xfId="0" applyNumberFormat="1" applyAlignment="1">
      <alignment horizontal="center" vertical="center"/>
    </xf>
    <xf numFmtId="0" fontId="0" fillId="0" borderId="2" xfId="0" applyBorder="1"/>
    <xf numFmtId="164" fontId="0" fillId="0" borderId="2" xfId="0" applyNumberFormat="1" applyBorder="1" applyAlignment="1">
      <alignment horizontal="left"/>
    </xf>
    <xf numFmtId="0" fontId="0" fillId="0" borderId="2" xfId="0" applyBorder="1" applyAlignment="1">
      <alignment horizontal="left" wrapText="1"/>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1" fontId="1" fillId="0" borderId="24" xfId="0" applyNumberFormat="1"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4" borderId="0" xfId="0" applyFill="1"/>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1" xfId="0" applyBorder="1" applyAlignment="1">
      <alignment horizontal="center" wrapText="1"/>
    </xf>
    <xf numFmtId="0" fontId="0" fillId="0" borderId="13" xfId="0" applyBorder="1" applyAlignment="1">
      <alignment horizontal="center" wrapText="1"/>
    </xf>
    <xf numFmtId="0" fontId="0" fillId="0" borderId="16" xfId="0" applyBorder="1" applyAlignment="1">
      <alignment horizontal="center" wrapText="1"/>
    </xf>
    <xf numFmtId="0" fontId="0" fillId="0" borderId="18" xfId="0" applyBorder="1" applyAlignment="1">
      <alignment horizontal="center" wrapText="1"/>
    </xf>
    <xf numFmtId="0" fontId="3" fillId="4" borderId="0" xfId="0" applyFont="1" applyFill="1" applyAlignment="1">
      <alignment horizontal="center" vertical="center"/>
    </xf>
  </cellXfs>
  <cellStyles count="1">
    <cellStyle name="Normal" xfId="0" builtinId="0"/>
  </cellStyles>
  <dxfs count="54">
    <dxf>
      <numFmt numFmtId="164" formatCode="0.0"/>
    </dxf>
    <dxf>
      <numFmt numFmtId="164" formatCode="0.0"/>
    </dxf>
    <dxf>
      <numFmt numFmtId="164" formatCode="0.0"/>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val="0"/>
        <i val="0"/>
        <strike val="0"/>
        <condense val="0"/>
        <extend val="0"/>
        <outline val="0"/>
        <shadow val="0"/>
        <u val="none"/>
        <vertAlign val="baseline"/>
        <sz val="10"/>
        <color theme="1"/>
        <name val="Times New Roman"/>
        <family val="1"/>
        <scheme val="none"/>
      </font>
      <alignment horizontal="center" vertical="center" textRotation="0" wrapText="0" indent="0" justifyLastLine="0" shrinkToFit="0" readingOrder="0"/>
      <border diagonalUp="0" diagonalDown="0">
        <left style="medium">
          <color indexed="64"/>
        </left>
        <right/>
        <top style="thin">
          <color indexed="64"/>
        </top>
        <bottom/>
        <vertical/>
        <horizontal/>
      </border>
    </dxf>
    <dxf>
      <font>
        <b val="0"/>
        <i val="0"/>
        <strike val="0"/>
        <condense val="0"/>
        <extend val="0"/>
        <outline val="0"/>
        <shadow val="0"/>
        <u val="none"/>
        <vertAlign val="baseline"/>
        <sz val="10"/>
        <color theme="1"/>
        <name val="Times New Roman"/>
        <family val="1"/>
        <scheme val="none"/>
      </font>
      <alignment horizontal="center" vertical="center" textRotation="0" wrapText="0" indent="0" justifyLastLine="0" shrinkToFit="0" readingOrder="0"/>
      <border diagonalUp="0" diagonalDown="0">
        <left style="medium">
          <color indexed="64"/>
        </left>
        <right style="medium">
          <color indexed="64"/>
        </right>
        <top style="thin">
          <color indexed="64"/>
        </top>
        <bottom/>
        <vertical/>
        <horizontal/>
      </border>
    </dxf>
    <dxf>
      <font>
        <b val="0"/>
        <i val="0"/>
        <strike val="0"/>
        <condense val="0"/>
        <extend val="0"/>
        <outline val="0"/>
        <shadow val="0"/>
        <u val="none"/>
        <vertAlign val="baseline"/>
        <sz val="10"/>
        <color theme="1"/>
        <name val="Times New Roman"/>
        <family val="1"/>
        <scheme val="none"/>
      </font>
      <alignment horizontal="center" vertical="center" textRotation="0" wrapText="0" indent="0" justifyLastLine="0" shrinkToFit="0" readingOrder="0"/>
      <border diagonalUp="0" diagonalDown="0">
        <left style="medium">
          <color indexed="64"/>
        </left>
        <right style="medium">
          <color indexed="64"/>
        </right>
        <top style="thin">
          <color indexed="64"/>
        </top>
        <bottom/>
        <vertical/>
        <horizontal/>
      </border>
    </dxf>
    <dxf>
      <font>
        <b val="0"/>
        <i val="0"/>
        <strike val="0"/>
        <condense val="0"/>
        <extend val="0"/>
        <outline val="0"/>
        <shadow val="0"/>
        <u val="none"/>
        <vertAlign val="baseline"/>
        <sz val="10"/>
        <color theme="1"/>
        <name val="Times New Roman"/>
        <family val="1"/>
        <scheme val="none"/>
      </font>
      <numFmt numFmtId="1" formatCode="0"/>
      <alignment horizontal="center" vertical="center" textRotation="0" wrapText="0" indent="0" justifyLastLine="0" shrinkToFit="0" readingOrder="0"/>
      <border diagonalUp="0" diagonalDown="0">
        <left/>
        <right style="medium">
          <color indexed="64"/>
        </right>
        <top style="thin">
          <color indexed="64"/>
        </top>
        <bottom/>
        <vertical/>
        <horizontal/>
      </border>
    </dxf>
    <dxf>
      <border outline="0">
        <top style="thin">
          <color indexed="64"/>
        </top>
      </border>
    </dxf>
    <dxf>
      <border outline="0">
        <left style="medium">
          <color indexed="64"/>
        </left>
        <right style="medium">
          <color indexed="64"/>
        </right>
        <top style="medium">
          <color indexed="64"/>
        </top>
        <bottom style="medium">
          <color indexed="64"/>
        </bottom>
      </border>
    </dxf>
    <dxf>
      <border outline="0">
        <bottom style="thin">
          <color indexed="64"/>
        </bottom>
      </border>
    </dxf>
    <dxf>
      <font>
        <b val="0"/>
        <i val="0"/>
        <strike val="0"/>
        <condense val="0"/>
        <extend val="0"/>
        <outline val="0"/>
        <shadow val="0"/>
        <u val="none"/>
        <vertAlign val="baseline"/>
        <sz val="10"/>
        <color theme="1"/>
        <name val="Times New Roman"/>
        <family val="1"/>
        <scheme val="none"/>
      </font>
      <alignment horizontal="center" vertical="center" textRotation="0" wrapText="0" indent="0" justifyLastLine="0" shrinkToFit="0" readingOrder="0"/>
      <border diagonalUp="0" diagonalDown="0" outline="0">
        <left style="medium">
          <color indexed="64"/>
        </left>
        <right style="medium">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0" formatCode="General"/>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onnections" Target="connections.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Analysis Dashboard.xlsx]Gender Performance!PivotTable1</c:name>
    <c:fmtId val="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solidFill>
                  <a:schemeClr val="accent6">
                    <a:lumMod val="60000"/>
                    <a:lumOff val="40000"/>
                  </a:schemeClr>
                </a:solidFill>
                <a:latin typeface="Arial Black" panose="020B0A04020102020204" pitchFamily="34" charset="0"/>
              </a:rPr>
              <a:t>GENDER</a:t>
            </a:r>
            <a:r>
              <a:rPr lang="en-IN" sz="1400" baseline="0">
                <a:solidFill>
                  <a:schemeClr val="accent6">
                    <a:lumMod val="60000"/>
                    <a:lumOff val="40000"/>
                  </a:schemeClr>
                </a:solidFill>
                <a:latin typeface="Arial Black" panose="020B0A04020102020204" pitchFamily="34" charset="0"/>
              </a:rPr>
              <a:t> PERFORMANCE</a:t>
            </a:r>
            <a:endParaRPr lang="en-IN" sz="1400">
              <a:solidFill>
                <a:schemeClr val="accent6">
                  <a:lumMod val="60000"/>
                  <a:lumOff val="40000"/>
                </a:schemeClr>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'Gender Performance'!$C$2:$C$3</c:f>
              <c:strCache>
                <c:ptCount val="1"/>
                <c:pt idx="0">
                  <c:v>AA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'Gender Performance'!$B$4:$B$6</c:f>
              <c:strCache>
                <c:ptCount val="2"/>
                <c:pt idx="0">
                  <c:v>Female</c:v>
                </c:pt>
                <c:pt idx="1">
                  <c:v>Male</c:v>
                </c:pt>
              </c:strCache>
            </c:strRef>
          </c:cat>
          <c:val>
            <c:numRef>
              <c:f>'Gender Performance'!$C$4:$C$6</c:f>
              <c:numCache>
                <c:formatCode>General</c:formatCode>
                <c:ptCount val="2"/>
                <c:pt idx="0">
                  <c:v>16</c:v>
                </c:pt>
                <c:pt idx="1">
                  <c:v>19</c:v>
                </c:pt>
              </c:numCache>
            </c:numRef>
          </c:val>
          <c:extLst>
            <c:ext xmlns:c16="http://schemas.microsoft.com/office/drawing/2014/chart" uri="{C3380CC4-5D6E-409C-BE32-E72D297353CC}">
              <c16:uniqueId val="{00000000-AE9E-40F8-8C43-EDE40D9A9C30}"/>
            </c:ext>
          </c:extLst>
        </c:ser>
        <c:ser>
          <c:idx val="1"/>
          <c:order val="1"/>
          <c:tx>
            <c:strRef>
              <c:f>'Gender Performance'!$D$2:$D$3</c:f>
              <c:strCache>
                <c:ptCount val="1"/>
                <c:pt idx="0">
                  <c:v>BA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'Gender Performance'!$B$4:$B$6</c:f>
              <c:strCache>
                <c:ptCount val="2"/>
                <c:pt idx="0">
                  <c:v>Female</c:v>
                </c:pt>
                <c:pt idx="1">
                  <c:v>Male</c:v>
                </c:pt>
              </c:strCache>
            </c:strRef>
          </c:cat>
          <c:val>
            <c:numRef>
              <c:f>'Gender Performance'!$D$4:$D$6</c:f>
              <c:numCache>
                <c:formatCode>General</c:formatCode>
                <c:ptCount val="2"/>
                <c:pt idx="0">
                  <c:v>12</c:v>
                </c:pt>
                <c:pt idx="1">
                  <c:v>12</c:v>
                </c:pt>
              </c:numCache>
            </c:numRef>
          </c:val>
          <c:extLst>
            <c:ext xmlns:c16="http://schemas.microsoft.com/office/drawing/2014/chart" uri="{C3380CC4-5D6E-409C-BE32-E72D297353CC}">
              <c16:uniqueId val="{00000008-AE9E-40F8-8C43-EDE40D9A9C30}"/>
            </c:ext>
          </c:extLst>
        </c:ser>
        <c:ser>
          <c:idx val="2"/>
          <c:order val="2"/>
          <c:tx>
            <c:strRef>
              <c:f>'Gender Performance'!$E$2:$E$3</c:f>
              <c:strCache>
                <c:ptCount val="1"/>
                <c:pt idx="0">
                  <c:v>BB</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'Gender Performance'!$B$4:$B$6</c:f>
              <c:strCache>
                <c:ptCount val="2"/>
                <c:pt idx="0">
                  <c:v>Female</c:v>
                </c:pt>
                <c:pt idx="1">
                  <c:v>Male</c:v>
                </c:pt>
              </c:strCache>
            </c:strRef>
          </c:cat>
          <c:val>
            <c:numRef>
              <c:f>'Gender Performance'!$E$4:$E$6</c:f>
              <c:numCache>
                <c:formatCode>General</c:formatCode>
                <c:ptCount val="2"/>
                <c:pt idx="0">
                  <c:v>7</c:v>
                </c:pt>
                <c:pt idx="1">
                  <c:v>14</c:v>
                </c:pt>
              </c:numCache>
            </c:numRef>
          </c:val>
          <c:extLst>
            <c:ext xmlns:c16="http://schemas.microsoft.com/office/drawing/2014/chart" uri="{C3380CC4-5D6E-409C-BE32-E72D297353CC}">
              <c16:uniqueId val="{00000009-AE9E-40F8-8C43-EDE40D9A9C30}"/>
            </c:ext>
          </c:extLst>
        </c:ser>
        <c:ser>
          <c:idx val="3"/>
          <c:order val="3"/>
          <c:tx>
            <c:strRef>
              <c:f>'Gender Performance'!$F$2:$F$3</c:f>
              <c:strCache>
                <c:ptCount val="1"/>
                <c:pt idx="0">
                  <c:v>CB</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'Gender Performance'!$B$4:$B$6</c:f>
              <c:strCache>
                <c:ptCount val="2"/>
                <c:pt idx="0">
                  <c:v>Female</c:v>
                </c:pt>
                <c:pt idx="1">
                  <c:v>Male</c:v>
                </c:pt>
              </c:strCache>
            </c:strRef>
          </c:cat>
          <c:val>
            <c:numRef>
              <c:f>'Gender Performance'!$F$4:$F$6</c:f>
              <c:numCache>
                <c:formatCode>General</c:formatCode>
                <c:ptCount val="2"/>
                <c:pt idx="0">
                  <c:v>5</c:v>
                </c:pt>
                <c:pt idx="1">
                  <c:v>5</c:v>
                </c:pt>
              </c:numCache>
            </c:numRef>
          </c:val>
          <c:extLst>
            <c:ext xmlns:c16="http://schemas.microsoft.com/office/drawing/2014/chart" uri="{C3380CC4-5D6E-409C-BE32-E72D297353CC}">
              <c16:uniqueId val="{0000000A-AE9E-40F8-8C43-EDE40D9A9C30}"/>
            </c:ext>
          </c:extLst>
        </c:ser>
        <c:ser>
          <c:idx val="4"/>
          <c:order val="4"/>
          <c:tx>
            <c:strRef>
              <c:f>'Gender Performance'!$G$2:$G$3</c:f>
              <c:strCache>
                <c:ptCount val="1"/>
                <c:pt idx="0">
                  <c:v>CC</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'Gender Performance'!$B$4:$B$6</c:f>
              <c:strCache>
                <c:ptCount val="2"/>
                <c:pt idx="0">
                  <c:v>Female</c:v>
                </c:pt>
                <c:pt idx="1">
                  <c:v>Male</c:v>
                </c:pt>
              </c:strCache>
            </c:strRef>
          </c:cat>
          <c:val>
            <c:numRef>
              <c:f>'Gender Performance'!$G$4:$G$6</c:f>
              <c:numCache>
                <c:formatCode>General</c:formatCode>
                <c:ptCount val="2"/>
                <c:pt idx="0">
                  <c:v>6</c:v>
                </c:pt>
                <c:pt idx="1">
                  <c:v>11</c:v>
                </c:pt>
              </c:numCache>
            </c:numRef>
          </c:val>
          <c:extLst>
            <c:ext xmlns:c16="http://schemas.microsoft.com/office/drawing/2014/chart" uri="{C3380CC4-5D6E-409C-BE32-E72D297353CC}">
              <c16:uniqueId val="{0000000B-AE9E-40F8-8C43-EDE40D9A9C30}"/>
            </c:ext>
          </c:extLst>
        </c:ser>
        <c:ser>
          <c:idx val="5"/>
          <c:order val="5"/>
          <c:tx>
            <c:strRef>
              <c:f>'Gender Performance'!$H$2:$H$3</c:f>
              <c:strCache>
                <c:ptCount val="1"/>
                <c:pt idx="0">
                  <c:v>DC</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'Gender Performance'!$B$4:$B$6</c:f>
              <c:strCache>
                <c:ptCount val="2"/>
                <c:pt idx="0">
                  <c:v>Female</c:v>
                </c:pt>
                <c:pt idx="1">
                  <c:v>Male</c:v>
                </c:pt>
              </c:strCache>
            </c:strRef>
          </c:cat>
          <c:val>
            <c:numRef>
              <c:f>'Gender Performance'!$H$4:$H$6</c:f>
              <c:numCache>
                <c:formatCode>General</c:formatCode>
                <c:ptCount val="2"/>
                <c:pt idx="0">
                  <c:v>4</c:v>
                </c:pt>
                <c:pt idx="1">
                  <c:v>9</c:v>
                </c:pt>
              </c:numCache>
            </c:numRef>
          </c:val>
          <c:extLst>
            <c:ext xmlns:c16="http://schemas.microsoft.com/office/drawing/2014/chart" uri="{C3380CC4-5D6E-409C-BE32-E72D297353CC}">
              <c16:uniqueId val="{0000000C-AE9E-40F8-8C43-EDE40D9A9C30}"/>
            </c:ext>
          </c:extLst>
        </c:ser>
        <c:ser>
          <c:idx val="6"/>
          <c:order val="6"/>
          <c:tx>
            <c:strRef>
              <c:f>'Gender Performance'!$I$2:$I$3</c:f>
              <c:strCache>
                <c:ptCount val="1"/>
                <c:pt idx="0">
                  <c:v>DD</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'Gender Performance'!$B$4:$B$6</c:f>
              <c:strCache>
                <c:ptCount val="2"/>
                <c:pt idx="0">
                  <c:v>Female</c:v>
                </c:pt>
                <c:pt idx="1">
                  <c:v>Male</c:v>
                </c:pt>
              </c:strCache>
            </c:strRef>
          </c:cat>
          <c:val>
            <c:numRef>
              <c:f>'Gender Performance'!$I$4:$I$6</c:f>
              <c:numCache>
                <c:formatCode>General</c:formatCode>
                <c:ptCount val="2"/>
                <c:pt idx="1">
                  <c:v>17</c:v>
                </c:pt>
              </c:numCache>
            </c:numRef>
          </c:val>
          <c:extLst>
            <c:ext xmlns:c16="http://schemas.microsoft.com/office/drawing/2014/chart" uri="{C3380CC4-5D6E-409C-BE32-E72D297353CC}">
              <c16:uniqueId val="{0000000D-AE9E-40F8-8C43-EDE40D9A9C30}"/>
            </c:ext>
          </c:extLst>
        </c:ser>
        <c:ser>
          <c:idx val="7"/>
          <c:order val="7"/>
          <c:tx>
            <c:strRef>
              <c:f>'Gender Performance'!$J$2:$J$3</c:f>
              <c:strCache>
                <c:ptCount val="1"/>
                <c:pt idx="0">
                  <c:v>Fail</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'Gender Performance'!$B$4:$B$6</c:f>
              <c:strCache>
                <c:ptCount val="2"/>
                <c:pt idx="0">
                  <c:v>Female</c:v>
                </c:pt>
                <c:pt idx="1">
                  <c:v>Male</c:v>
                </c:pt>
              </c:strCache>
            </c:strRef>
          </c:cat>
          <c:val>
            <c:numRef>
              <c:f>'Gender Performance'!$J$4:$J$6</c:f>
              <c:numCache>
                <c:formatCode>General</c:formatCode>
                <c:ptCount val="2"/>
                <c:pt idx="0">
                  <c:v>8</c:v>
                </c:pt>
              </c:numCache>
            </c:numRef>
          </c:val>
          <c:extLst>
            <c:ext xmlns:c16="http://schemas.microsoft.com/office/drawing/2014/chart" uri="{C3380CC4-5D6E-409C-BE32-E72D297353CC}">
              <c16:uniqueId val="{00000011-AE9E-40F8-8C43-EDE40D9A9C30}"/>
            </c:ext>
          </c:extLst>
        </c:ser>
        <c:dLbls>
          <c:showLegendKey val="0"/>
          <c:showVal val="0"/>
          <c:showCatName val="0"/>
          <c:showSerName val="0"/>
          <c:showPercent val="0"/>
          <c:showBubbleSize val="0"/>
        </c:dLbls>
        <c:gapWidth val="150"/>
        <c:shape val="box"/>
        <c:axId val="1743719247"/>
        <c:axId val="1743728367"/>
        <c:axId val="0"/>
      </c:bar3DChart>
      <c:catAx>
        <c:axId val="1743719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6">
                    <a:lumMod val="60000"/>
                    <a:lumOff val="40000"/>
                    <a:alpha val="90000"/>
                  </a:schemeClr>
                </a:solidFill>
                <a:latin typeface="Times New Roman" panose="02020603050405020304" pitchFamily="18" charset="0"/>
                <a:ea typeface="+mn-ea"/>
                <a:cs typeface="Times New Roman" panose="02020603050405020304" pitchFamily="18" charset="0"/>
              </a:defRPr>
            </a:pPr>
            <a:endParaRPr lang="en-US"/>
          </a:p>
        </c:txPr>
        <c:crossAx val="1743728367"/>
        <c:crosses val="autoZero"/>
        <c:auto val="1"/>
        <c:lblAlgn val="ctr"/>
        <c:lblOffset val="100"/>
        <c:noMultiLvlLbl val="0"/>
      </c:catAx>
      <c:valAx>
        <c:axId val="174372836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3719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Analysis Dashboard.xlsx]Attendance!PivotTable21</c:name>
    <c:fmtId val="15"/>
  </c:pivotSource>
  <c:chart>
    <c:title>
      <c:tx>
        <c:rich>
          <a:bodyPr rot="0" spcFirstLastPara="1" vertOverflow="ellipsis" vert="horz" wrap="square" anchor="ctr" anchorCtr="1"/>
          <a:lstStyle/>
          <a:p>
            <a:pPr>
              <a:defRPr sz="1300" b="1" i="0" u="none" strike="noStrike" kern="1200" spc="100" baseline="0">
                <a:solidFill>
                  <a:schemeClr val="accent2">
                    <a:lumMod val="60000"/>
                    <a:lumOff val="40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IN" sz="1300" b="1">
                <a:solidFill>
                  <a:schemeClr val="accent2">
                    <a:lumMod val="60000"/>
                    <a:lumOff val="40000"/>
                  </a:schemeClr>
                </a:solidFill>
                <a:latin typeface="Arial Black" panose="020B0A04020102020204" pitchFamily="34" charset="0"/>
              </a:rPr>
              <a:t>ATTENDANCE EFFECT</a:t>
            </a:r>
            <a:r>
              <a:rPr lang="en-IN" sz="1300" b="1" baseline="0">
                <a:solidFill>
                  <a:schemeClr val="accent2">
                    <a:lumMod val="60000"/>
                    <a:lumOff val="40000"/>
                  </a:schemeClr>
                </a:solidFill>
                <a:latin typeface="Arial Black" panose="020B0A04020102020204" pitchFamily="34" charset="0"/>
              </a:rPr>
              <a:t> ON PERFORMANCE</a:t>
            </a:r>
            <a:endParaRPr lang="en-IN" sz="1300" b="1">
              <a:solidFill>
                <a:schemeClr val="accent2">
                  <a:lumMod val="60000"/>
                  <a:lumOff val="40000"/>
                </a:schemeClr>
              </a:solidFill>
              <a:latin typeface="Arial Black" panose="020B0A04020102020204" pitchFamily="34" charset="0"/>
            </a:endParaRPr>
          </a:p>
        </c:rich>
      </c:tx>
      <c:layout>
        <c:manualLayout>
          <c:xMode val="edge"/>
          <c:yMode val="edge"/>
          <c:x val="0.16300909090909091"/>
          <c:y val="1.2164750957854405E-2"/>
        </c:manualLayout>
      </c:layout>
      <c:overlay val="0"/>
      <c:spPr>
        <a:noFill/>
        <a:ln>
          <a:noFill/>
        </a:ln>
        <a:effectLst/>
      </c:spPr>
      <c:txPr>
        <a:bodyPr rot="0" spcFirstLastPara="1" vertOverflow="ellipsis" vert="horz" wrap="square" anchor="ctr" anchorCtr="1"/>
        <a:lstStyle/>
        <a:p>
          <a:pPr>
            <a:defRPr sz="1300" b="1" i="0" u="none" strike="noStrike" kern="1200" spc="100" baseline="0">
              <a:solidFill>
                <a:schemeClr val="accent2">
                  <a:lumMod val="60000"/>
                  <a:lumOff val="40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19843998373443"/>
          <c:y val="0.26088967210275948"/>
          <c:w val="0.57694162877527633"/>
          <c:h val="0.50624441026372335"/>
        </c:manualLayout>
      </c:layout>
      <c:lineChart>
        <c:grouping val="standard"/>
        <c:varyColors val="0"/>
        <c:ser>
          <c:idx val="0"/>
          <c:order val="0"/>
          <c:tx>
            <c:strRef>
              <c:f>Attendance!$B$3:$B$4</c:f>
              <c:strCache>
                <c:ptCount val="1"/>
                <c:pt idx="0">
                  <c:v>Always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Attendance!$A$5:$A$13</c:f>
              <c:strCache>
                <c:ptCount val="8"/>
                <c:pt idx="0">
                  <c:v>AA</c:v>
                </c:pt>
                <c:pt idx="1">
                  <c:v>BA</c:v>
                </c:pt>
                <c:pt idx="2">
                  <c:v>BB</c:v>
                </c:pt>
                <c:pt idx="3">
                  <c:v>CB</c:v>
                </c:pt>
                <c:pt idx="4">
                  <c:v>CC</c:v>
                </c:pt>
                <c:pt idx="5">
                  <c:v>DC</c:v>
                </c:pt>
                <c:pt idx="6">
                  <c:v>DD</c:v>
                </c:pt>
                <c:pt idx="7">
                  <c:v>Fail</c:v>
                </c:pt>
              </c:strCache>
            </c:strRef>
          </c:cat>
          <c:val>
            <c:numRef>
              <c:f>Attendance!$B$5:$B$13</c:f>
              <c:numCache>
                <c:formatCode>General</c:formatCode>
                <c:ptCount val="8"/>
                <c:pt idx="0">
                  <c:v>24</c:v>
                </c:pt>
                <c:pt idx="1">
                  <c:v>16</c:v>
                </c:pt>
                <c:pt idx="2">
                  <c:v>15</c:v>
                </c:pt>
                <c:pt idx="3">
                  <c:v>7</c:v>
                </c:pt>
                <c:pt idx="4">
                  <c:v>13</c:v>
                </c:pt>
                <c:pt idx="5">
                  <c:v>10</c:v>
                </c:pt>
                <c:pt idx="6">
                  <c:v>12</c:v>
                </c:pt>
                <c:pt idx="7">
                  <c:v>1</c:v>
                </c:pt>
              </c:numCache>
            </c:numRef>
          </c:val>
          <c:smooth val="0"/>
          <c:extLst>
            <c:ext xmlns:c16="http://schemas.microsoft.com/office/drawing/2014/chart" uri="{C3380CC4-5D6E-409C-BE32-E72D297353CC}">
              <c16:uniqueId val="{00000000-6B66-4FCD-92D3-C6317C4A06C2}"/>
            </c:ext>
          </c:extLst>
        </c:ser>
        <c:ser>
          <c:idx val="1"/>
          <c:order val="1"/>
          <c:tx>
            <c:strRef>
              <c:f>Attendance!$C$3:$C$4</c:f>
              <c:strCache>
                <c:ptCount val="1"/>
                <c:pt idx="0">
                  <c:v>Never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Attendance!$A$5:$A$13</c:f>
              <c:strCache>
                <c:ptCount val="8"/>
                <c:pt idx="0">
                  <c:v>AA</c:v>
                </c:pt>
                <c:pt idx="1">
                  <c:v>BA</c:v>
                </c:pt>
                <c:pt idx="2">
                  <c:v>BB</c:v>
                </c:pt>
                <c:pt idx="3">
                  <c:v>CB</c:v>
                </c:pt>
                <c:pt idx="4">
                  <c:v>CC</c:v>
                </c:pt>
                <c:pt idx="5">
                  <c:v>DC</c:v>
                </c:pt>
                <c:pt idx="6">
                  <c:v>DD</c:v>
                </c:pt>
                <c:pt idx="7">
                  <c:v>Fail</c:v>
                </c:pt>
              </c:strCache>
            </c:strRef>
          </c:cat>
          <c:val>
            <c:numRef>
              <c:f>Attendance!$C$5:$C$13</c:f>
              <c:numCache>
                <c:formatCode>General</c:formatCode>
                <c:ptCount val="8"/>
                <c:pt idx="0">
                  <c:v>7</c:v>
                </c:pt>
                <c:pt idx="1">
                  <c:v>4</c:v>
                </c:pt>
                <c:pt idx="2">
                  <c:v>3</c:v>
                </c:pt>
                <c:pt idx="4">
                  <c:v>3</c:v>
                </c:pt>
                <c:pt idx="6">
                  <c:v>2</c:v>
                </c:pt>
                <c:pt idx="7">
                  <c:v>2</c:v>
                </c:pt>
              </c:numCache>
            </c:numRef>
          </c:val>
          <c:smooth val="0"/>
          <c:extLst>
            <c:ext xmlns:c16="http://schemas.microsoft.com/office/drawing/2014/chart" uri="{C3380CC4-5D6E-409C-BE32-E72D297353CC}">
              <c16:uniqueId val="{00000001-6B66-4FCD-92D3-C6317C4A06C2}"/>
            </c:ext>
          </c:extLst>
        </c:ser>
        <c:ser>
          <c:idx val="2"/>
          <c:order val="2"/>
          <c:tx>
            <c:strRef>
              <c:f>Attendance!$D$3:$D$4</c:f>
              <c:strCache>
                <c:ptCount val="1"/>
                <c:pt idx="0">
                  <c:v>Sometimes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Attendance!$A$5:$A$13</c:f>
              <c:strCache>
                <c:ptCount val="8"/>
                <c:pt idx="0">
                  <c:v>AA</c:v>
                </c:pt>
                <c:pt idx="1">
                  <c:v>BA</c:v>
                </c:pt>
                <c:pt idx="2">
                  <c:v>BB</c:v>
                </c:pt>
                <c:pt idx="3">
                  <c:v>CB</c:v>
                </c:pt>
                <c:pt idx="4">
                  <c:v>CC</c:v>
                </c:pt>
                <c:pt idx="5">
                  <c:v>DC</c:v>
                </c:pt>
                <c:pt idx="6">
                  <c:v>DD</c:v>
                </c:pt>
                <c:pt idx="7">
                  <c:v>Fail</c:v>
                </c:pt>
              </c:strCache>
            </c:strRef>
          </c:cat>
          <c:val>
            <c:numRef>
              <c:f>Attendance!$D$5:$D$13</c:f>
              <c:numCache>
                <c:formatCode>General</c:formatCode>
                <c:ptCount val="8"/>
                <c:pt idx="0">
                  <c:v>4</c:v>
                </c:pt>
                <c:pt idx="1">
                  <c:v>3</c:v>
                </c:pt>
                <c:pt idx="2">
                  <c:v>3</c:v>
                </c:pt>
                <c:pt idx="3">
                  <c:v>3</c:v>
                </c:pt>
                <c:pt idx="4">
                  <c:v>1</c:v>
                </c:pt>
                <c:pt idx="5">
                  <c:v>3</c:v>
                </c:pt>
                <c:pt idx="6">
                  <c:v>3</c:v>
                </c:pt>
                <c:pt idx="7">
                  <c:v>5</c:v>
                </c:pt>
              </c:numCache>
            </c:numRef>
          </c:val>
          <c:smooth val="0"/>
          <c:extLst>
            <c:ext xmlns:c16="http://schemas.microsoft.com/office/drawing/2014/chart" uri="{C3380CC4-5D6E-409C-BE32-E72D297353CC}">
              <c16:uniqueId val="{00000002-6B66-4FCD-92D3-C6317C4A06C2}"/>
            </c:ext>
          </c:extLst>
        </c:ser>
        <c:dLbls>
          <c:showLegendKey val="0"/>
          <c:showVal val="0"/>
          <c:showCatName val="0"/>
          <c:showSerName val="0"/>
          <c:showPercent val="0"/>
          <c:showBubbleSize val="0"/>
        </c:dLbls>
        <c:dropLines>
          <c:spPr>
            <a:ln w="9525">
              <a:solidFill>
                <a:schemeClr val="lt1">
                  <a:lumMod val="95000"/>
                  <a:alpha val="54000"/>
                </a:schemeClr>
              </a:solidFill>
              <a:prstDash val="dash"/>
            </a:ln>
            <a:effectLst/>
          </c:spPr>
        </c:dropLines>
        <c:marker val="1"/>
        <c:smooth val="0"/>
        <c:axId val="2073956207"/>
        <c:axId val="2073938447"/>
      </c:lineChart>
      <c:catAx>
        <c:axId val="20739562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3938447"/>
        <c:crosses val="autoZero"/>
        <c:auto val="1"/>
        <c:lblAlgn val="ctr"/>
        <c:lblOffset val="100"/>
        <c:noMultiLvlLbl val="0"/>
      </c:catAx>
      <c:valAx>
        <c:axId val="20739384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3956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[Students Analysis Dashboard.xlsx]READ!PivotTable25</c:name>
    <c:fmtId val="12"/>
  </c:pivotSource>
  <c:chart>
    <c:title>
      <c:tx>
        <c:rich>
          <a:bodyPr rot="0" spcFirstLastPara="1" vertOverflow="ellipsis" vert="horz" wrap="square" anchor="ctr" anchorCtr="1"/>
          <a:lstStyle/>
          <a:p>
            <a:pPr>
              <a:defRPr sz="1300" b="1" i="0" u="none" strike="noStrike" kern="1200" spc="100" baseline="0">
                <a:solidFill>
                  <a:schemeClr val="accent3">
                    <a:lumMod val="60000"/>
                    <a:lumOff val="40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IN" sz="1300">
                <a:solidFill>
                  <a:schemeClr val="accent3">
                    <a:lumMod val="60000"/>
                    <a:lumOff val="40000"/>
                  </a:schemeClr>
                </a:solidFill>
                <a:latin typeface="Arial Black" panose="020B0A04020102020204" pitchFamily="34" charset="0"/>
              </a:rPr>
              <a:t>READING EFFECT</a:t>
            </a:r>
          </a:p>
        </c:rich>
      </c:tx>
      <c:overlay val="0"/>
      <c:spPr>
        <a:noFill/>
        <a:ln>
          <a:noFill/>
        </a:ln>
        <a:effectLst/>
      </c:spPr>
      <c:txPr>
        <a:bodyPr rot="0" spcFirstLastPara="1" vertOverflow="ellipsis" vert="horz" wrap="square" anchor="ctr" anchorCtr="1"/>
        <a:lstStyle/>
        <a:p>
          <a:pPr>
            <a:defRPr sz="1300" b="1" i="0" u="none" strike="noStrike" kern="1200" spc="100" baseline="0">
              <a:solidFill>
                <a:schemeClr val="accent3">
                  <a:lumMod val="60000"/>
                  <a:lumOff val="40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65769595701945"/>
          <c:y val="0.20924969249692496"/>
          <c:w val="0.67025297894101254"/>
          <c:h val="0.57329265576120325"/>
        </c:manualLayout>
      </c:layout>
      <c:lineChart>
        <c:grouping val="standard"/>
        <c:varyColors val="0"/>
        <c:ser>
          <c:idx val="0"/>
          <c:order val="0"/>
          <c:tx>
            <c:strRef>
              <c:f>READ!$C$3:$C$4</c:f>
              <c:strCache>
                <c:ptCount val="1"/>
                <c:pt idx="0">
                  <c:v>No</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READ!$B$5:$B$13</c:f>
              <c:strCache>
                <c:ptCount val="8"/>
                <c:pt idx="0">
                  <c:v>AA</c:v>
                </c:pt>
                <c:pt idx="1">
                  <c:v>BA</c:v>
                </c:pt>
                <c:pt idx="2">
                  <c:v>BB</c:v>
                </c:pt>
                <c:pt idx="3">
                  <c:v>CB</c:v>
                </c:pt>
                <c:pt idx="4">
                  <c:v>CC</c:v>
                </c:pt>
                <c:pt idx="5">
                  <c:v>DC</c:v>
                </c:pt>
                <c:pt idx="6">
                  <c:v>DD</c:v>
                </c:pt>
                <c:pt idx="7">
                  <c:v>Fail</c:v>
                </c:pt>
              </c:strCache>
            </c:strRef>
          </c:cat>
          <c:val>
            <c:numRef>
              <c:f>READ!$C$5:$C$13</c:f>
              <c:numCache>
                <c:formatCode>General</c:formatCode>
                <c:ptCount val="8"/>
                <c:pt idx="0">
                  <c:v>16</c:v>
                </c:pt>
                <c:pt idx="1">
                  <c:v>10</c:v>
                </c:pt>
                <c:pt idx="2">
                  <c:v>13</c:v>
                </c:pt>
                <c:pt idx="3">
                  <c:v>3</c:v>
                </c:pt>
                <c:pt idx="4">
                  <c:v>9</c:v>
                </c:pt>
                <c:pt idx="5">
                  <c:v>8</c:v>
                </c:pt>
                <c:pt idx="6">
                  <c:v>11</c:v>
                </c:pt>
                <c:pt idx="7">
                  <c:v>6</c:v>
                </c:pt>
              </c:numCache>
            </c:numRef>
          </c:val>
          <c:smooth val="0"/>
          <c:extLst>
            <c:ext xmlns:c16="http://schemas.microsoft.com/office/drawing/2014/chart" uri="{C3380CC4-5D6E-409C-BE32-E72D297353CC}">
              <c16:uniqueId val="{00000000-D473-4D63-829B-53EA3B9E0BC9}"/>
            </c:ext>
          </c:extLst>
        </c:ser>
        <c:ser>
          <c:idx val="1"/>
          <c:order val="1"/>
          <c:tx>
            <c:strRef>
              <c:f>READ!$D$3:$D$4</c:f>
              <c:strCache>
                <c:ptCount val="1"/>
                <c:pt idx="0">
                  <c:v>Yes</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READ!$B$5:$B$13</c:f>
              <c:strCache>
                <c:ptCount val="8"/>
                <c:pt idx="0">
                  <c:v>AA</c:v>
                </c:pt>
                <c:pt idx="1">
                  <c:v>BA</c:v>
                </c:pt>
                <c:pt idx="2">
                  <c:v>BB</c:v>
                </c:pt>
                <c:pt idx="3">
                  <c:v>CB</c:v>
                </c:pt>
                <c:pt idx="4">
                  <c:v>CC</c:v>
                </c:pt>
                <c:pt idx="5">
                  <c:v>DC</c:v>
                </c:pt>
                <c:pt idx="6">
                  <c:v>DD</c:v>
                </c:pt>
                <c:pt idx="7">
                  <c:v>Fail</c:v>
                </c:pt>
              </c:strCache>
            </c:strRef>
          </c:cat>
          <c:val>
            <c:numRef>
              <c:f>READ!$D$5:$D$13</c:f>
              <c:numCache>
                <c:formatCode>General</c:formatCode>
                <c:ptCount val="8"/>
                <c:pt idx="0">
                  <c:v>19</c:v>
                </c:pt>
                <c:pt idx="1">
                  <c:v>14</c:v>
                </c:pt>
                <c:pt idx="2">
                  <c:v>8</c:v>
                </c:pt>
                <c:pt idx="3">
                  <c:v>7</c:v>
                </c:pt>
                <c:pt idx="4">
                  <c:v>8</c:v>
                </c:pt>
                <c:pt idx="5">
                  <c:v>5</c:v>
                </c:pt>
                <c:pt idx="6">
                  <c:v>6</c:v>
                </c:pt>
                <c:pt idx="7">
                  <c:v>2</c:v>
                </c:pt>
              </c:numCache>
            </c:numRef>
          </c:val>
          <c:smooth val="0"/>
          <c:extLst>
            <c:ext xmlns:c16="http://schemas.microsoft.com/office/drawing/2014/chart" uri="{C3380CC4-5D6E-409C-BE32-E72D297353CC}">
              <c16:uniqueId val="{00000001-D473-4D63-829B-53EA3B9E0BC9}"/>
            </c:ext>
          </c:extLst>
        </c:ser>
        <c:dLbls>
          <c:dLblPos val="t"/>
          <c:showLegendKey val="0"/>
          <c:showVal val="1"/>
          <c:showCatName val="0"/>
          <c:showSerName val="0"/>
          <c:showPercent val="0"/>
          <c:showBubbleSize val="0"/>
        </c:dLbls>
        <c:marker val="1"/>
        <c:smooth val="0"/>
        <c:axId val="1918061375"/>
        <c:axId val="1918056095"/>
      </c:lineChart>
      <c:catAx>
        <c:axId val="19180613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8056095"/>
        <c:crosses val="autoZero"/>
        <c:auto val="1"/>
        <c:lblAlgn val="ctr"/>
        <c:lblOffset val="100"/>
        <c:noMultiLvlLbl val="0"/>
      </c:catAx>
      <c:valAx>
        <c:axId val="1918056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806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Analysis Dashboard.xlsx]LISTEN!PivotTable26</c:name>
    <c:fmtId val="11"/>
  </c:pivotSource>
  <c:chart>
    <c:title>
      <c:tx>
        <c:rich>
          <a:bodyPr rot="0" spcFirstLastPara="1" vertOverflow="ellipsis" vert="horz" wrap="square" anchor="ctr" anchorCtr="1"/>
          <a:lstStyle/>
          <a:p>
            <a:pPr>
              <a:defRPr sz="1600" b="1" i="0" u="none" strike="noStrike" kern="1200" spc="100" baseline="0">
                <a:solidFill>
                  <a:schemeClr val="accent1">
                    <a:lumMod val="60000"/>
                    <a:lumOff val="40000"/>
                  </a:schemeClr>
                </a:solidFill>
                <a:effectLst>
                  <a:outerShdw blurRad="50800" dist="38100" dir="5400000" algn="t" rotWithShape="0">
                    <a:prstClr val="black">
                      <a:alpha val="40000"/>
                    </a:prstClr>
                  </a:outerShdw>
                </a:effectLst>
                <a:latin typeface="+mn-lt"/>
                <a:ea typeface="+mn-ea"/>
                <a:cs typeface="+mn-cs"/>
              </a:defRPr>
            </a:pPr>
            <a:r>
              <a:rPr lang="en-US" sz="1300">
                <a:solidFill>
                  <a:schemeClr val="accent1">
                    <a:lumMod val="60000"/>
                    <a:lumOff val="40000"/>
                  </a:schemeClr>
                </a:solidFill>
                <a:latin typeface="Arial Black" panose="020B0A04020102020204" pitchFamily="34" charset="0"/>
              </a:rPr>
              <a:t>LISTENING</a:t>
            </a:r>
            <a:r>
              <a:rPr lang="en-US" sz="1300" baseline="0">
                <a:solidFill>
                  <a:schemeClr val="accent1">
                    <a:lumMod val="60000"/>
                    <a:lumOff val="40000"/>
                  </a:schemeClr>
                </a:solidFill>
                <a:latin typeface="Arial Black" panose="020B0A04020102020204" pitchFamily="34" charset="0"/>
              </a:rPr>
              <a:t> EFFECT</a:t>
            </a:r>
            <a:endParaRPr lang="en-US" sz="1300">
              <a:solidFill>
                <a:schemeClr val="accent1">
                  <a:lumMod val="60000"/>
                  <a:lumOff val="40000"/>
                </a:schemeClr>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1">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46981627296588"/>
          <c:y val="0.21451407115777194"/>
          <c:w val="0.69901618547681554"/>
          <c:h val="0.59938283756197142"/>
        </c:manualLayout>
      </c:layout>
      <c:lineChart>
        <c:grouping val="standard"/>
        <c:varyColors val="0"/>
        <c:ser>
          <c:idx val="0"/>
          <c:order val="0"/>
          <c:tx>
            <c:strRef>
              <c:f>LISTEN!$C$3:$C$4</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LISTEN!$B$5:$B$13</c:f>
              <c:strCache>
                <c:ptCount val="8"/>
                <c:pt idx="0">
                  <c:v>AA</c:v>
                </c:pt>
                <c:pt idx="1">
                  <c:v>BA</c:v>
                </c:pt>
                <c:pt idx="2">
                  <c:v>BB</c:v>
                </c:pt>
                <c:pt idx="3">
                  <c:v>CB</c:v>
                </c:pt>
                <c:pt idx="4">
                  <c:v>CC</c:v>
                </c:pt>
                <c:pt idx="5">
                  <c:v>DC</c:v>
                </c:pt>
                <c:pt idx="6">
                  <c:v>DD</c:v>
                </c:pt>
                <c:pt idx="7">
                  <c:v>Fail</c:v>
                </c:pt>
              </c:strCache>
            </c:strRef>
          </c:cat>
          <c:val>
            <c:numRef>
              <c:f>LISTEN!$C$5:$C$13</c:f>
              <c:numCache>
                <c:formatCode>General</c:formatCode>
                <c:ptCount val="8"/>
                <c:pt idx="0">
                  <c:v>20</c:v>
                </c:pt>
                <c:pt idx="1">
                  <c:v>8</c:v>
                </c:pt>
                <c:pt idx="2">
                  <c:v>8</c:v>
                </c:pt>
                <c:pt idx="3">
                  <c:v>5</c:v>
                </c:pt>
                <c:pt idx="4">
                  <c:v>7</c:v>
                </c:pt>
                <c:pt idx="5">
                  <c:v>5</c:v>
                </c:pt>
                <c:pt idx="6">
                  <c:v>12</c:v>
                </c:pt>
                <c:pt idx="7">
                  <c:v>4</c:v>
                </c:pt>
              </c:numCache>
            </c:numRef>
          </c:val>
          <c:smooth val="0"/>
          <c:extLst>
            <c:ext xmlns:c16="http://schemas.microsoft.com/office/drawing/2014/chart" uri="{C3380CC4-5D6E-409C-BE32-E72D297353CC}">
              <c16:uniqueId val="{00000000-C768-4620-B3CE-805B47040B56}"/>
            </c:ext>
          </c:extLst>
        </c:ser>
        <c:ser>
          <c:idx val="1"/>
          <c:order val="1"/>
          <c:tx>
            <c:strRef>
              <c:f>LISTEN!$D$3:$D$4</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LISTEN!$B$5:$B$13</c:f>
              <c:strCache>
                <c:ptCount val="8"/>
                <c:pt idx="0">
                  <c:v>AA</c:v>
                </c:pt>
                <c:pt idx="1">
                  <c:v>BA</c:v>
                </c:pt>
                <c:pt idx="2">
                  <c:v>BB</c:v>
                </c:pt>
                <c:pt idx="3">
                  <c:v>CB</c:v>
                </c:pt>
                <c:pt idx="4">
                  <c:v>CC</c:v>
                </c:pt>
                <c:pt idx="5">
                  <c:v>DC</c:v>
                </c:pt>
                <c:pt idx="6">
                  <c:v>DD</c:v>
                </c:pt>
                <c:pt idx="7">
                  <c:v>Fail</c:v>
                </c:pt>
              </c:strCache>
            </c:strRef>
          </c:cat>
          <c:val>
            <c:numRef>
              <c:f>LISTEN!$D$5:$D$13</c:f>
              <c:numCache>
                <c:formatCode>General</c:formatCode>
                <c:ptCount val="8"/>
                <c:pt idx="0">
                  <c:v>15</c:v>
                </c:pt>
                <c:pt idx="1">
                  <c:v>16</c:v>
                </c:pt>
                <c:pt idx="2">
                  <c:v>12</c:v>
                </c:pt>
                <c:pt idx="3">
                  <c:v>5</c:v>
                </c:pt>
                <c:pt idx="4">
                  <c:v>10</c:v>
                </c:pt>
                <c:pt idx="5">
                  <c:v>8</c:v>
                </c:pt>
                <c:pt idx="6">
                  <c:v>5</c:v>
                </c:pt>
                <c:pt idx="7">
                  <c:v>4</c:v>
                </c:pt>
              </c:numCache>
            </c:numRef>
          </c:val>
          <c:smooth val="0"/>
          <c:extLst>
            <c:ext xmlns:c16="http://schemas.microsoft.com/office/drawing/2014/chart" uri="{C3380CC4-5D6E-409C-BE32-E72D297353CC}">
              <c16:uniqueId val="{00000001-C768-4620-B3CE-805B47040B56}"/>
            </c:ext>
          </c:extLst>
        </c:ser>
        <c:dLbls>
          <c:dLblPos val="t"/>
          <c:showLegendKey val="0"/>
          <c:showVal val="1"/>
          <c:showCatName val="0"/>
          <c:showSerName val="0"/>
          <c:showPercent val="0"/>
          <c:showBubbleSize val="0"/>
        </c:dLbls>
        <c:dropLines>
          <c:spPr>
            <a:ln w="9525">
              <a:solidFill>
                <a:schemeClr val="lt1">
                  <a:lumMod val="95000"/>
                  <a:alpha val="54000"/>
                </a:schemeClr>
              </a:solidFill>
              <a:prstDash val="dash"/>
            </a:ln>
            <a:effectLst/>
          </c:spPr>
        </c:dropLines>
        <c:marker val="1"/>
        <c:smooth val="0"/>
        <c:axId val="1983407391"/>
        <c:axId val="1983406911"/>
      </c:lineChart>
      <c:catAx>
        <c:axId val="19834073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3406911"/>
        <c:crosses val="autoZero"/>
        <c:auto val="1"/>
        <c:lblAlgn val="ctr"/>
        <c:lblOffset val="100"/>
        <c:noMultiLvlLbl val="0"/>
      </c:catAx>
      <c:valAx>
        <c:axId val="19834069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340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Analysis Dashboard.xlsx]NOTES!PivotTable22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300">
                <a:solidFill>
                  <a:schemeClr val="accent4">
                    <a:lumMod val="60000"/>
                    <a:lumOff val="40000"/>
                  </a:schemeClr>
                </a:solidFill>
                <a:latin typeface="Arial Black" panose="020B0A04020102020204" pitchFamily="34" charset="0"/>
              </a:rPr>
              <a:t>NOTES</a:t>
            </a:r>
            <a:r>
              <a:rPr lang="en-IN" sz="1300" baseline="0">
                <a:solidFill>
                  <a:schemeClr val="accent4">
                    <a:lumMod val="60000"/>
                    <a:lumOff val="40000"/>
                  </a:schemeClr>
                </a:solidFill>
                <a:latin typeface="Arial Black" panose="020B0A04020102020204" pitchFamily="34" charset="0"/>
              </a:rPr>
              <a:t> EFFECT</a:t>
            </a:r>
            <a:endParaRPr lang="en-IN" sz="1300">
              <a:solidFill>
                <a:schemeClr val="accent4">
                  <a:lumMod val="60000"/>
                  <a:lumOff val="40000"/>
                </a:schemeClr>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NOTES!$C$3:$C$4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NOTES!$B$5:$B$13</c:f>
              <c:strCache>
                <c:ptCount val="8"/>
                <c:pt idx="0">
                  <c:v>AA</c:v>
                </c:pt>
                <c:pt idx="1">
                  <c:v>BA</c:v>
                </c:pt>
                <c:pt idx="2">
                  <c:v>BB</c:v>
                </c:pt>
                <c:pt idx="3">
                  <c:v>CB</c:v>
                </c:pt>
                <c:pt idx="4">
                  <c:v>CC</c:v>
                </c:pt>
                <c:pt idx="5">
                  <c:v>DC</c:v>
                </c:pt>
                <c:pt idx="6">
                  <c:v>DD</c:v>
                </c:pt>
                <c:pt idx="7">
                  <c:v>Fail</c:v>
                </c:pt>
              </c:strCache>
            </c:strRef>
          </c:cat>
          <c:val>
            <c:numRef>
              <c:f>NOTES!$C$5:$C$13</c:f>
              <c:numCache>
                <c:formatCode>General</c:formatCode>
                <c:ptCount val="8"/>
                <c:pt idx="0">
                  <c:v>16</c:v>
                </c:pt>
                <c:pt idx="1">
                  <c:v>15</c:v>
                </c:pt>
                <c:pt idx="2">
                  <c:v>7</c:v>
                </c:pt>
                <c:pt idx="3">
                  <c:v>1</c:v>
                </c:pt>
                <c:pt idx="4">
                  <c:v>7</c:v>
                </c:pt>
                <c:pt idx="5">
                  <c:v>5</c:v>
                </c:pt>
                <c:pt idx="6">
                  <c:v>10</c:v>
                </c:pt>
                <c:pt idx="7">
                  <c:v>5</c:v>
                </c:pt>
              </c:numCache>
            </c:numRef>
          </c:val>
          <c:smooth val="0"/>
          <c:extLst>
            <c:ext xmlns:c16="http://schemas.microsoft.com/office/drawing/2014/chart" uri="{C3380CC4-5D6E-409C-BE32-E72D297353CC}">
              <c16:uniqueId val="{00000003-570D-4DB3-8C36-E65386A43DF6}"/>
            </c:ext>
          </c:extLst>
        </c:ser>
        <c:ser>
          <c:idx val="1"/>
          <c:order val="1"/>
          <c:tx>
            <c:strRef>
              <c:f>NOTES!$D$3:$D$4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NOTES!$B$5:$B$13</c:f>
              <c:strCache>
                <c:ptCount val="8"/>
                <c:pt idx="0">
                  <c:v>AA</c:v>
                </c:pt>
                <c:pt idx="1">
                  <c:v>BA</c:v>
                </c:pt>
                <c:pt idx="2">
                  <c:v>BB</c:v>
                </c:pt>
                <c:pt idx="3">
                  <c:v>CB</c:v>
                </c:pt>
                <c:pt idx="4">
                  <c:v>CC</c:v>
                </c:pt>
                <c:pt idx="5">
                  <c:v>DC</c:v>
                </c:pt>
                <c:pt idx="6">
                  <c:v>DD</c:v>
                </c:pt>
                <c:pt idx="7">
                  <c:v>Fail</c:v>
                </c:pt>
              </c:strCache>
            </c:strRef>
          </c:cat>
          <c:val>
            <c:numRef>
              <c:f>NOTES!$D$5:$D$13</c:f>
              <c:numCache>
                <c:formatCode>General</c:formatCode>
                <c:ptCount val="8"/>
                <c:pt idx="0">
                  <c:v>19</c:v>
                </c:pt>
                <c:pt idx="1">
                  <c:v>8</c:v>
                </c:pt>
                <c:pt idx="2">
                  <c:v>14</c:v>
                </c:pt>
                <c:pt idx="3">
                  <c:v>9</c:v>
                </c:pt>
                <c:pt idx="4">
                  <c:v>10</c:v>
                </c:pt>
                <c:pt idx="5">
                  <c:v>8</c:v>
                </c:pt>
                <c:pt idx="6">
                  <c:v>6</c:v>
                </c:pt>
                <c:pt idx="7">
                  <c:v>3</c:v>
                </c:pt>
              </c:numCache>
            </c:numRef>
          </c:val>
          <c:smooth val="0"/>
          <c:extLst>
            <c:ext xmlns:c16="http://schemas.microsoft.com/office/drawing/2014/chart" uri="{C3380CC4-5D6E-409C-BE32-E72D297353CC}">
              <c16:uniqueId val="{00000004-570D-4DB3-8C36-E65386A43DF6}"/>
            </c:ext>
          </c:extLst>
        </c:ser>
        <c:dLbls>
          <c:dLblPos val="r"/>
          <c:showLegendKey val="0"/>
          <c:showVal val="1"/>
          <c:showCatName val="0"/>
          <c:showSerName val="0"/>
          <c:showPercent val="0"/>
          <c:showBubbleSize val="0"/>
        </c:dLbls>
        <c:marker val="1"/>
        <c:smooth val="0"/>
        <c:axId val="1934984159"/>
        <c:axId val="1934986079"/>
      </c:lineChart>
      <c:catAx>
        <c:axId val="193498415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4986079"/>
        <c:crosses val="autoZero"/>
        <c:auto val="1"/>
        <c:lblAlgn val="ctr"/>
        <c:lblOffset val="100"/>
        <c:noMultiLvlLbl val="0"/>
      </c:catAx>
      <c:valAx>
        <c:axId val="19349860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498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Analysis Dashboard.xlsx]FAILING FACTOR!PivotTable27</c:name>
    <c:fmtId val="11"/>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bg1">
                    <a:lumMod val="75000"/>
                  </a:schemeClr>
                </a:solidFill>
                <a:latin typeface="Arial Black" panose="020B0A04020102020204" pitchFamily="34" charset="0"/>
              </a:rPr>
              <a:t>FAILING</a:t>
            </a:r>
            <a:r>
              <a:rPr lang="en-US" sz="1200" baseline="0">
                <a:solidFill>
                  <a:schemeClr val="bg1">
                    <a:lumMod val="75000"/>
                  </a:schemeClr>
                </a:solidFill>
                <a:latin typeface="Arial Black" panose="020B0A04020102020204" pitchFamily="34" charset="0"/>
              </a:rPr>
              <a:t> FACTOR - SPORTS</a:t>
            </a:r>
            <a:endParaRPr lang="en-US" sz="1200">
              <a:solidFill>
                <a:schemeClr val="bg1">
                  <a:lumMod val="75000"/>
                </a:schemeClr>
              </a:solidFill>
              <a:latin typeface="Arial Black" panose="020B0A04020102020204" pitchFamily="34" charset="0"/>
            </a:endParaRPr>
          </a:p>
        </c:rich>
      </c:tx>
      <c:layout>
        <c:manualLayout>
          <c:xMode val="edge"/>
          <c:yMode val="edge"/>
          <c:x val="0.21390244771439773"/>
          <c:y val="4.852686308492201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707612550887912"/>
          <c:y val="0.30673373224854483"/>
          <c:w val="0.6666362000087489"/>
          <c:h val="0.63081212397893471"/>
        </c:manualLayout>
      </c:layout>
      <c:pie3DChart>
        <c:varyColors val="1"/>
        <c:ser>
          <c:idx val="0"/>
          <c:order val="0"/>
          <c:tx>
            <c:strRef>
              <c:f>'FAILING FACTOR'!$C$4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D92-463F-BBD5-C646FB734E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D92-463F-BBD5-C646FB734E88}"/>
              </c:ext>
            </c:extLst>
          </c:dPt>
          <c:cat>
            <c:strRef>
              <c:f>'FAILING FACTOR'!$B$5:$B$7</c:f>
              <c:strCache>
                <c:ptCount val="2"/>
                <c:pt idx="0">
                  <c:v>No</c:v>
                </c:pt>
                <c:pt idx="1">
                  <c:v>Yes</c:v>
                </c:pt>
              </c:strCache>
            </c:strRef>
          </c:cat>
          <c:val>
            <c:numRef>
              <c:f>'FAILING FACTOR'!$C$5:$C$7</c:f>
              <c:numCache>
                <c:formatCode>General</c:formatCode>
                <c:ptCount val="2"/>
                <c:pt idx="0">
                  <c:v>87</c:v>
                </c:pt>
                <c:pt idx="1">
                  <c:v>58</c:v>
                </c:pt>
              </c:numCache>
            </c:numRef>
          </c:val>
          <c:extLst>
            <c:ext xmlns:c16="http://schemas.microsoft.com/office/drawing/2014/chart" uri="{C3380CC4-5D6E-409C-BE32-E72D297353CC}">
              <c16:uniqueId val="{00000008-0695-4372-968F-A158F0CF1D6F}"/>
            </c:ext>
          </c:extLst>
        </c:ser>
        <c:dLbls>
          <c:showLegendKey val="0"/>
          <c:showVal val="0"/>
          <c:showCatName val="0"/>
          <c:showSerName val="0"/>
          <c:showPercent val="0"/>
          <c:showBubbleSize val="0"/>
          <c:showLeaderLines val="1"/>
        </c:dLbls>
      </c:pie3D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Analysis Dashboard.xlsx]Study Hours!PivotTable2</c:name>
    <c:fmtId val="0"/>
  </c:pivotSource>
  <c:chart>
    <c:title>
      <c:tx>
        <c:rich>
          <a:bodyPr rot="0" spcFirstLastPara="1" vertOverflow="ellipsis" vert="horz" wrap="square" anchor="ctr" anchorCtr="1"/>
          <a:lstStyle/>
          <a:p>
            <a:pPr>
              <a:defRPr sz="1600" b="1" i="0" u="none" strike="noStrike" kern="1200" spc="100" baseline="0">
                <a:solidFill>
                  <a:schemeClr val="accent5">
                    <a:lumMod val="60000"/>
                    <a:lumOff val="40000"/>
                  </a:schemeClr>
                </a:solidFill>
                <a:effectLst>
                  <a:outerShdw blurRad="50800" dist="38100" dir="5400000" algn="t" rotWithShape="0">
                    <a:prstClr val="black">
                      <a:alpha val="40000"/>
                    </a:prstClr>
                  </a:outerShdw>
                </a:effectLst>
                <a:latin typeface="+mn-lt"/>
                <a:ea typeface="+mn-ea"/>
                <a:cs typeface="+mn-cs"/>
              </a:defRPr>
            </a:pPr>
            <a:r>
              <a:rPr lang="en-IN">
                <a:solidFill>
                  <a:schemeClr val="accent5">
                    <a:lumMod val="60000"/>
                    <a:lumOff val="40000"/>
                  </a:schemeClr>
                </a:solidFill>
                <a:latin typeface="Arial Black" panose="020B0A04020102020204" pitchFamily="34" charset="0"/>
              </a:rPr>
              <a:t>STUDY HOURS EFFECT</a:t>
            </a:r>
          </a:p>
          <a:p>
            <a:pPr>
              <a:defRPr>
                <a:solidFill>
                  <a:schemeClr val="accent5">
                    <a:lumMod val="60000"/>
                    <a:lumOff val="40000"/>
                  </a:schemeClr>
                </a:solidFill>
              </a:defRPr>
            </a:pPr>
            <a:endParaRPr lang="en-US">
              <a:solidFill>
                <a:schemeClr val="accent5">
                  <a:lumMod val="60000"/>
                  <a:lumOff val="40000"/>
                </a:schemeClr>
              </a:solidFill>
            </a:endParaRPr>
          </a:p>
        </c:rich>
      </c:tx>
      <c:layout>
        <c:manualLayout>
          <c:xMode val="edge"/>
          <c:yMode val="edge"/>
          <c:x val="0.23283622489903491"/>
          <c:y val="3.0785867144888395E-3"/>
        </c:manualLayout>
      </c:layout>
      <c:overlay val="0"/>
      <c:spPr>
        <a:noFill/>
        <a:ln>
          <a:noFill/>
        </a:ln>
        <a:effectLst>
          <a:glow rad="63500">
            <a:schemeClr val="accent3">
              <a:satMod val="175000"/>
              <a:alpha val="40000"/>
            </a:schemeClr>
          </a:glow>
        </a:effectLst>
      </c:spPr>
      <c:txPr>
        <a:bodyPr rot="0" spcFirstLastPara="1" vertOverflow="ellipsis" vert="horz" wrap="square" anchor="ctr" anchorCtr="1"/>
        <a:lstStyle/>
        <a:p>
          <a:pPr>
            <a:defRPr sz="1600" b="1" i="0" u="none" strike="noStrike" kern="1200" spc="100" baseline="0">
              <a:solidFill>
                <a:schemeClr val="accent5">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pivotFmt>
      <c:pivotFmt>
        <c:idx val="2"/>
        <c:spPr>
          <a:solidFill>
            <a:schemeClr val="accent5">
              <a:lumMod val="75000"/>
            </a:schemeClr>
          </a:solidFill>
          <a:ln>
            <a:noFill/>
          </a:ln>
          <a:effectLst>
            <a:outerShdw blurRad="57150" dist="19050" dir="5400000" algn="ctr" rotWithShape="0">
              <a:srgbClr val="000000">
                <a:alpha val="63000"/>
              </a:srgbClr>
            </a:outerShdw>
          </a:effectLst>
        </c:spPr>
      </c:pivotFmt>
      <c:pivotFmt>
        <c:idx val="3"/>
        <c:spPr>
          <a:solidFill>
            <a:schemeClr val="accent2">
              <a:lumMod val="50000"/>
            </a:schemeClr>
          </a:solidFill>
          <a:ln>
            <a:noFill/>
          </a:ln>
          <a:effectLst>
            <a:outerShdw blurRad="57150" dist="19050" dir="5400000" algn="ctr" rotWithShape="0">
              <a:srgbClr val="000000">
                <a:alpha val="63000"/>
              </a:srgbClr>
            </a:outerShdw>
          </a:effectLst>
        </c:spPr>
      </c:pivotFmt>
      <c:pivotFmt>
        <c:idx val="4"/>
        <c:spPr>
          <a:solidFill>
            <a:schemeClr val="tx1">
              <a:lumMod val="50000"/>
              <a:lumOff val="50000"/>
            </a:schemeClr>
          </a:solidFill>
          <a:ln>
            <a:noFill/>
          </a:ln>
          <a:effectLst>
            <a:outerShdw blurRad="57150" dist="19050" dir="5400000" algn="ctr" rotWithShape="0">
              <a:srgbClr val="000000">
                <a:alpha val="63000"/>
              </a:srgbClr>
            </a:outerShdw>
          </a:effectLst>
        </c:spPr>
      </c:pivotFmt>
      <c:pivotFmt>
        <c:idx val="5"/>
        <c:spPr>
          <a:solidFill>
            <a:schemeClr val="accent4">
              <a:lumMod val="50000"/>
            </a:schemeClr>
          </a:solidFill>
          <a:ln>
            <a:noFill/>
          </a:ln>
          <a:effectLst>
            <a:outerShdw blurRad="57150" dist="19050" dir="5400000" algn="ctr" rotWithShape="0">
              <a:srgbClr val="000000">
                <a:alpha val="63000"/>
              </a:srgbClr>
            </a:outerShdw>
          </a:effectLst>
        </c:spPr>
      </c:pivotFmt>
      <c:pivotFmt>
        <c:idx val="6"/>
        <c:spPr>
          <a:solidFill>
            <a:schemeClr val="tx1"/>
          </a:solidFill>
          <a:ln>
            <a:noFill/>
          </a:ln>
          <a:effectLst>
            <a:outerShdw blurRad="57150" dist="19050" dir="5400000" algn="ctr" rotWithShape="0">
              <a:srgbClr val="000000">
                <a:alpha val="63000"/>
              </a:srgbClr>
            </a:outerShdw>
          </a:effectLst>
        </c:spPr>
      </c:pivotFmt>
      <c:pivotFmt>
        <c:idx val="7"/>
        <c:spPr>
          <a:solidFill>
            <a:schemeClr val="accent4">
              <a:lumMod val="75000"/>
            </a:schemeClr>
          </a:solidFill>
          <a:ln>
            <a:noFill/>
          </a:ln>
          <a:effectLst>
            <a:outerShdw blurRad="57150" dist="19050" dir="5400000" algn="ctr" rotWithShape="0">
              <a:srgbClr val="000000">
                <a:alpha val="63000"/>
              </a:srgbClr>
            </a:outerShdw>
          </a:effectLst>
        </c:spPr>
      </c:pivotFmt>
      <c:pivotFmt>
        <c:idx val="8"/>
        <c:spPr>
          <a:solidFill>
            <a:schemeClr val="accent2">
              <a:lumMod val="75000"/>
            </a:schemeClr>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5906763978256031"/>
          <c:y val="0.25685375394520399"/>
          <c:w val="0.45094864344714702"/>
          <c:h val="0.6840465709442588"/>
        </c:manualLayout>
      </c:layout>
      <c:pieChart>
        <c:varyColors val="1"/>
        <c:ser>
          <c:idx val="0"/>
          <c:order val="0"/>
          <c:tx>
            <c:strRef>
              <c:f>'Study Hours'!$C$3</c:f>
              <c:strCache>
                <c:ptCount val="1"/>
                <c:pt idx="0">
                  <c:v>Total</c:v>
                </c:pt>
              </c:strCache>
            </c:strRef>
          </c:tx>
          <c:dPt>
            <c:idx val="0"/>
            <c:bubble3D val="0"/>
            <c:spPr>
              <a:solidFill>
                <a:schemeClr val="accent2">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B7C-4D3A-B249-8CFF5D7381CC}"/>
              </c:ext>
            </c:extLst>
          </c:dPt>
          <c:dPt>
            <c:idx val="1"/>
            <c:bubble3D val="0"/>
            <c:spPr>
              <a:solidFill>
                <a:schemeClr val="accent5">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B7C-4D3A-B249-8CFF5D7381CC}"/>
              </c:ext>
            </c:extLst>
          </c:dPt>
          <c:dPt>
            <c:idx val="2"/>
            <c:bubble3D val="0"/>
            <c:spPr>
              <a:solidFill>
                <a:schemeClr val="accent6">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B7C-4D3A-B249-8CFF5D7381CC}"/>
              </c:ext>
            </c:extLst>
          </c:dPt>
          <c:dPt>
            <c:idx val="3"/>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B7C-4D3A-B249-8CFF5D7381CC}"/>
              </c:ext>
            </c:extLst>
          </c:dPt>
          <c:dPt>
            <c:idx val="4"/>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B7C-4D3A-B249-8CFF5D7381CC}"/>
              </c:ext>
            </c:extLst>
          </c:dPt>
          <c:dPt>
            <c:idx val="5"/>
            <c:bubble3D val="0"/>
            <c:spPr>
              <a:solidFill>
                <a:schemeClr val="tx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B7C-4D3A-B249-8CFF5D7381CC}"/>
              </c:ext>
            </c:extLst>
          </c:dPt>
          <c:dPt>
            <c:idx val="6"/>
            <c:bubble3D val="0"/>
            <c:spPr>
              <a:solidFill>
                <a:schemeClr val="accent4">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B7C-4D3A-B249-8CFF5D7381CC}"/>
              </c:ext>
            </c:extLst>
          </c:dPt>
          <c:dPt>
            <c:idx val="7"/>
            <c:bubble3D val="0"/>
            <c:spPr>
              <a:solidFill>
                <a:schemeClr val="tx1">
                  <a:lumMod val="50000"/>
                  <a:lumOff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B7C-4D3A-B249-8CFF5D7381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'Study Hours'!$B$4:$B$12</c:f>
              <c:strCache>
                <c:ptCount val="8"/>
                <c:pt idx="0">
                  <c:v>AA</c:v>
                </c:pt>
                <c:pt idx="1">
                  <c:v>BA</c:v>
                </c:pt>
                <c:pt idx="2">
                  <c:v>BB</c:v>
                </c:pt>
                <c:pt idx="3">
                  <c:v>CB</c:v>
                </c:pt>
                <c:pt idx="4">
                  <c:v>CC</c:v>
                </c:pt>
                <c:pt idx="5">
                  <c:v>DC</c:v>
                </c:pt>
                <c:pt idx="6">
                  <c:v>DD</c:v>
                </c:pt>
                <c:pt idx="7">
                  <c:v>Fail</c:v>
                </c:pt>
              </c:strCache>
            </c:strRef>
          </c:cat>
          <c:val>
            <c:numRef>
              <c:f>'Study Hours'!$C$4:$C$12</c:f>
              <c:numCache>
                <c:formatCode>0.0</c:formatCode>
                <c:ptCount val="8"/>
                <c:pt idx="0">
                  <c:v>2.2285714285714286</c:v>
                </c:pt>
                <c:pt idx="1">
                  <c:v>3.8333333333333335</c:v>
                </c:pt>
                <c:pt idx="2">
                  <c:v>3.1428571428571428</c:v>
                </c:pt>
                <c:pt idx="3">
                  <c:v>1.6</c:v>
                </c:pt>
                <c:pt idx="4">
                  <c:v>0.35294117647058826</c:v>
                </c:pt>
                <c:pt idx="5">
                  <c:v>0.30769230769230771</c:v>
                </c:pt>
                <c:pt idx="6">
                  <c:v>2.4705882352941178</c:v>
                </c:pt>
                <c:pt idx="7">
                  <c:v>4.25</c:v>
                </c:pt>
              </c:numCache>
            </c:numRef>
          </c:val>
          <c:extLst>
            <c:ext xmlns:c16="http://schemas.microsoft.com/office/drawing/2014/chart" uri="{C3380CC4-5D6E-409C-BE32-E72D297353CC}">
              <c16:uniqueId val="{00000010-443E-49CA-B47E-675AD8EA5EF2}"/>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90500">
        <a:schemeClr val="tx2">
          <a:lumMod val="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Analysis Dashboard.xlsx]Attendance!PivotTable21</c:name>
    <c:fmtId val="0"/>
  </c:pivotSource>
  <c:chart>
    <c:title>
      <c:tx>
        <c:rich>
          <a:bodyPr rot="0" spcFirstLastPara="1" vertOverflow="ellipsis" vert="horz" wrap="square" anchor="ctr" anchorCtr="1"/>
          <a:lstStyle/>
          <a:p>
            <a:pPr>
              <a:defRPr sz="1300" b="1" i="0" u="none" strike="noStrike" kern="1200" spc="100" baseline="0">
                <a:solidFill>
                  <a:schemeClr val="accent2">
                    <a:lumMod val="60000"/>
                    <a:lumOff val="40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IN" sz="1300" b="1">
                <a:solidFill>
                  <a:schemeClr val="accent2">
                    <a:lumMod val="60000"/>
                    <a:lumOff val="40000"/>
                  </a:schemeClr>
                </a:solidFill>
                <a:latin typeface="Arial Black" panose="020B0A04020102020204" pitchFamily="34" charset="0"/>
              </a:rPr>
              <a:t>ATTENDANCE EFFECT</a:t>
            </a:r>
            <a:r>
              <a:rPr lang="en-IN" sz="1300" b="1" baseline="0">
                <a:solidFill>
                  <a:schemeClr val="accent2">
                    <a:lumMod val="60000"/>
                    <a:lumOff val="40000"/>
                  </a:schemeClr>
                </a:solidFill>
                <a:latin typeface="Arial Black" panose="020B0A04020102020204" pitchFamily="34" charset="0"/>
              </a:rPr>
              <a:t> ON PERFORMANCE</a:t>
            </a:r>
            <a:endParaRPr lang="en-IN" sz="1300" b="1">
              <a:solidFill>
                <a:schemeClr val="accent2">
                  <a:lumMod val="60000"/>
                  <a:lumOff val="40000"/>
                </a:schemeClr>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300" b="1" i="0" u="none" strike="noStrike" kern="1200" spc="100" baseline="0">
              <a:solidFill>
                <a:schemeClr val="accent2">
                  <a:lumMod val="60000"/>
                  <a:lumOff val="40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19843998373443"/>
          <c:y val="0.26088967210275948"/>
          <c:w val="0.57694162877527633"/>
          <c:h val="0.50624441026372335"/>
        </c:manualLayout>
      </c:layout>
      <c:lineChart>
        <c:grouping val="standard"/>
        <c:varyColors val="0"/>
        <c:ser>
          <c:idx val="0"/>
          <c:order val="0"/>
          <c:tx>
            <c:strRef>
              <c:f>Attendance!$B$3:$B$4</c:f>
              <c:strCache>
                <c:ptCount val="1"/>
                <c:pt idx="0">
                  <c:v>Always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Attendance!$A$5:$A$13</c:f>
              <c:strCache>
                <c:ptCount val="8"/>
                <c:pt idx="0">
                  <c:v>AA</c:v>
                </c:pt>
                <c:pt idx="1">
                  <c:v>BA</c:v>
                </c:pt>
                <c:pt idx="2">
                  <c:v>BB</c:v>
                </c:pt>
                <c:pt idx="3">
                  <c:v>CB</c:v>
                </c:pt>
                <c:pt idx="4">
                  <c:v>CC</c:v>
                </c:pt>
                <c:pt idx="5">
                  <c:v>DC</c:v>
                </c:pt>
                <c:pt idx="6">
                  <c:v>DD</c:v>
                </c:pt>
                <c:pt idx="7">
                  <c:v>Fail</c:v>
                </c:pt>
              </c:strCache>
            </c:strRef>
          </c:cat>
          <c:val>
            <c:numRef>
              <c:f>Attendance!$B$5:$B$13</c:f>
              <c:numCache>
                <c:formatCode>General</c:formatCode>
                <c:ptCount val="8"/>
                <c:pt idx="0">
                  <c:v>24</c:v>
                </c:pt>
                <c:pt idx="1">
                  <c:v>16</c:v>
                </c:pt>
                <c:pt idx="2">
                  <c:v>15</c:v>
                </c:pt>
                <c:pt idx="3">
                  <c:v>7</c:v>
                </c:pt>
                <c:pt idx="4">
                  <c:v>13</c:v>
                </c:pt>
                <c:pt idx="5">
                  <c:v>10</c:v>
                </c:pt>
                <c:pt idx="6">
                  <c:v>12</c:v>
                </c:pt>
                <c:pt idx="7">
                  <c:v>1</c:v>
                </c:pt>
              </c:numCache>
            </c:numRef>
          </c:val>
          <c:smooth val="0"/>
          <c:extLst>
            <c:ext xmlns:c16="http://schemas.microsoft.com/office/drawing/2014/chart" uri="{C3380CC4-5D6E-409C-BE32-E72D297353CC}">
              <c16:uniqueId val="{00000000-A369-4D83-9BBE-ED13AAA4540A}"/>
            </c:ext>
          </c:extLst>
        </c:ser>
        <c:ser>
          <c:idx val="1"/>
          <c:order val="1"/>
          <c:tx>
            <c:strRef>
              <c:f>Attendance!$C$3:$C$4</c:f>
              <c:strCache>
                <c:ptCount val="1"/>
                <c:pt idx="0">
                  <c:v>Never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Attendance!$A$5:$A$13</c:f>
              <c:strCache>
                <c:ptCount val="8"/>
                <c:pt idx="0">
                  <c:v>AA</c:v>
                </c:pt>
                <c:pt idx="1">
                  <c:v>BA</c:v>
                </c:pt>
                <c:pt idx="2">
                  <c:v>BB</c:v>
                </c:pt>
                <c:pt idx="3">
                  <c:v>CB</c:v>
                </c:pt>
                <c:pt idx="4">
                  <c:v>CC</c:v>
                </c:pt>
                <c:pt idx="5">
                  <c:v>DC</c:v>
                </c:pt>
                <c:pt idx="6">
                  <c:v>DD</c:v>
                </c:pt>
                <c:pt idx="7">
                  <c:v>Fail</c:v>
                </c:pt>
              </c:strCache>
            </c:strRef>
          </c:cat>
          <c:val>
            <c:numRef>
              <c:f>Attendance!$C$5:$C$13</c:f>
              <c:numCache>
                <c:formatCode>General</c:formatCode>
                <c:ptCount val="8"/>
                <c:pt idx="0">
                  <c:v>7</c:v>
                </c:pt>
                <c:pt idx="1">
                  <c:v>4</c:v>
                </c:pt>
                <c:pt idx="2">
                  <c:v>3</c:v>
                </c:pt>
                <c:pt idx="4">
                  <c:v>3</c:v>
                </c:pt>
                <c:pt idx="6">
                  <c:v>2</c:v>
                </c:pt>
                <c:pt idx="7">
                  <c:v>2</c:v>
                </c:pt>
              </c:numCache>
            </c:numRef>
          </c:val>
          <c:smooth val="0"/>
          <c:extLst>
            <c:ext xmlns:c16="http://schemas.microsoft.com/office/drawing/2014/chart" uri="{C3380CC4-5D6E-409C-BE32-E72D297353CC}">
              <c16:uniqueId val="{00000001-A369-4D83-9BBE-ED13AAA4540A}"/>
            </c:ext>
          </c:extLst>
        </c:ser>
        <c:ser>
          <c:idx val="2"/>
          <c:order val="2"/>
          <c:tx>
            <c:strRef>
              <c:f>Attendance!$D$3:$D$4</c:f>
              <c:strCache>
                <c:ptCount val="1"/>
                <c:pt idx="0">
                  <c:v>Sometimes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Attendance!$A$5:$A$13</c:f>
              <c:strCache>
                <c:ptCount val="8"/>
                <c:pt idx="0">
                  <c:v>AA</c:v>
                </c:pt>
                <c:pt idx="1">
                  <c:v>BA</c:v>
                </c:pt>
                <c:pt idx="2">
                  <c:v>BB</c:v>
                </c:pt>
                <c:pt idx="3">
                  <c:v>CB</c:v>
                </c:pt>
                <c:pt idx="4">
                  <c:v>CC</c:v>
                </c:pt>
                <c:pt idx="5">
                  <c:v>DC</c:v>
                </c:pt>
                <c:pt idx="6">
                  <c:v>DD</c:v>
                </c:pt>
                <c:pt idx="7">
                  <c:v>Fail</c:v>
                </c:pt>
              </c:strCache>
            </c:strRef>
          </c:cat>
          <c:val>
            <c:numRef>
              <c:f>Attendance!$D$5:$D$13</c:f>
              <c:numCache>
                <c:formatCode>General</c:formatCode>
                <c:ptCount val="8"/>
                <c:pt idx="0">
                  <c:v>4</c:v>
                </c:pt>
                <c:pt idx="1">
                  <c:v>3</c:v>
                </c:pt>
                <c:pt idx="2">
                  <c:v>3</c:v>
                </c:pt>
                <c:pt idx="3">
                  <c:v>3</c:v>
                </c:pt>
                <c:pt idx="4">
                  <c:v>1</c:v>
                </c:pt>
                <c:pt idx="5">
                  <c:v>3</c:v>
                </c:pt>
                <c:pt idx="6">
                  <c:v>3</c:v>
                </c:pt>
                <c:pt idx="7">
                  <c:v>5</c:v>
                </c:pt>
              </c:numCache>
            </c:numRef>
          </c:val>
          <c:smooth val="0"/>
          <c:extLst>
            <c:ext xmlns:c16="http://schemas.microsoft.com/office/drawing/2014/chart" uri="{C3380CC4-5D6E-409C-BE32-E72D297353CC}">
              <c16:uniqueId val="{00000002-A369-4D83-9BBE-ED13AAA4540A}"/>
            </c:ext>
          </c:extLst>
        </c:ser>
        <c:dLbls>
          <c:showLegendKey val="0"/>
          <c:showVal val="0"/>
          <c:showCatName val="0"/>
          <c:showSerName val="0"/>
          <c:showPercent val="0"/>
          <c:showBubbleSize val="0"/>
        </c:dLbls>
        <c:dropLines>
          <c:spPr>
            <a:ln w="9525">
              <a:solidFill>
                <a:schemeClr val="lt1">
                  <a:lumMod val="95000"/>
                  <a:alpha val="54000"/>
                </a:schemeClr>
              </a:solidFill>
              <a:prstDash val="dash"/>
            </a:ln>
            <a:effectLst/>
          </c:spPr>
        </c:dropLines>
        <c:marker val="1"/>
        <c:smooth val="0"/>
        <c:axId val="2073956207"/>
        <c:axId val="2073938447"/>
      </c:lineChart>
      <c:catAx>
        <c:axId val="20739562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3938447"/>
        <c:crosses val="autoZero"/>
        <c:auto val="1"/>
        <c:lblAlgn val="ctr"/>
        <c:lblOffset val="100"/>
        <c:noMultiLvlLbl val="0"/>
      </c:catAx>
      <c:valAx>
        <c:axId val="20739384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3956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Analysis Dashboard.xlsx]NOTES!PivotTable22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300">
                <a:solidFill>
                  <a:schemeClr val="accent4">
                    <a:lumMod val="60000"/>
                    <a:lumOff val="40000"/>
                  </a:schemeClr>
                </a:solidFill>
                <a:latin typeface="Arial Black" panose="020B0A04020102020204" pitchFamily="34" charset="0"/>
              </a:rPr>
              <a:t>NOTES</a:t>
            </a:r>
            <a:r>
              <a:rPr lang="en-IN" sz="1300" baseline="0">
                <a:solidFill>
                  <a:schemeClr val="accent4">
                    <a:lumMod val="60000"/>
                    <a:lumOff val="40000"/>
                  </a:schemeClr>
                </a:solidFill>
                <a:latin typeface="Arial Black" panose="020B0A04020102020204" pitchFamily="34" charset="0"/>
              </a:rPr>
              <a:t> EFFECT</a:t>
            </a:r>
            <a:endParaRPr lang="en-IN" sz="1300">
              <a:solidFill>
                <a:schemeClr val="accent4">
                  <a:lumMod val="60000"/>
                  <a:lumOff val="40000"/>
                </a:schemeClr>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NOTES!$C$3:$C$4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NOTES!$B$5:$B$13</c:f>
              <c:strCache>
                <c:ptCount val="8"/>
                <c:pt idx="0">
                  <c:v>AA</c:v>
                </c:pt>
                <c:pt idx="1">
                  <c:v>BA</c:v>
                </c:pt>
                <c:pt idx="2">
                  <c:v>BB</c:v>
                </c:pt>
                <c:pt idx="3">
                  <c:v>CB</c:v>
                </c:pt>
                <c:pt idx="4">
                  <c:v>CC</c:v>
                </c:pt>
                <c:pt idx="5">
                  <c:v>DC</c:v>
                </c:pt>
                <c:pt idx="6">
                  <c:v>DD</c:v>
                </c:pt>
                <c:pt idx="7">
                  <c:v>Fail</c:v>
                </c:pt>
              </c:strCache>
            </c:strRef>
          </c:cat>
          <c:val>
            <c:numRef>
              <c:f>NOTES!$C$5:$C$13</c:f>
              <c:numCache>
                <c:formatCode>General</c:formatCode>
                <c:ptCount val="8"/>
                <c:pt idx="0">
                  <c:v>16</c:v>
                </c:pt>
                <c:pt idx="1">
                  <c:v>15</c:v>
                </c:pt>
                <c:pt idx="2">
                  <c:v>7</c:v>
                </c:pt>
                <c:pt idx="3">
                  <c:v>1</c:v>
                </c:pt>
                <c:pt idx="4">
                  <c:v>7</c:v>
                </c:pt>
                <c:pt idx="5">
                  <c:v>5</c:v>
                </c:pt>
                <c:pt idx="6">
                  <c:v>10</c:v>
                </c:pt>
                <c:pt idx="7">
                  <c:v>5</c:v>
                </c:pt>
              </c:numCache>
            </c:numRef>
          </c:val>
          <c:smooth val="0"/>
          <c:extLst>
            <c:ext xmlns:c16="http://schemas.microsoft.com/office/drawing/2014/chart" uri="{C3380CC4-5D6E-409C-BE32-E72D297353CC}">
              <c16:uniqueId val="{00000002-26B4-433B-B882-2A344FA25841}"/>
            </c:ext>
          </c:extLst>
        </c:ser>
        <c:ser>
          <c:idx val="1"/>
          <c:order val="1"/>
          <c:tx>
            <c:strRef>
              <c:f>NOTES!$D$3:$D$4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NOTES!$B$5:$B$13</c:f>
              <c:strCache>
                <c:ptCount val="8"/>
                <c:pt idx="0">
                  <c:v>AA</c:v>
                </c:pt>
                <c:pt idx="1">
                  <c:v>BA</c:v>
                </c:pt>
                <c:pt idx="2">
                  <c:v>BB</c:v>
                </c:pt>
                <c:pt idx="3">
                  <c:v>CB</c:v>
                </c:pt>
                <c:pt idx="4">
                  <c:v>CC</c:v>
                </c:pt>
                <c:pt idx="5">
                  <c:v>DC</c:v>
                </c:pt>
                <c:pt idx="6">
                  <c:v>DD</c:v>
                </c:pt>
                <c:pt idx="7">
                  <c:v>Fail</c:v>
                </c:pt>
              </c:strCache>
            </c:strRef>
          </c:cat>
          <c:val>
            <c:numRef>
              <c:f>NOTES!$D$5:$D$13</c:f>
              <c:numCache>
                <c:formatCode>General</c:formatCode>
                <c:ptCount val="8"/>
                <c:pt idx="0">
                  <c:v>19</c:v>
                </c:pt>
                <c:pt idx="1">
                  <c:v>8</c:v>
                </c:pt>
                <c:pt idx="2">
                  <c:v>14</c:v>
                </c:pt>
                <c:pt idx="3">
                  <c:v>9</c:v>
                </c:pt>
                <c:pt idx="4">
                  <c:v>10</c:v>
                </c:pt>
                <c:pt idx="5">
                  <c:v>8</c:v>
                </c:pt>
                <c:pt idx="6">
                  <c:v>6</c:v>
                </c:pt>
                <c:pt idx="7">
                  <c:v>3</c:v>
                </c:pt>
              </c:numCache>
            </c:numRef>
          </c:val>
          <c:smooth val="0"/>
          <c:extLst>
            <c:ext xmlns:c16="http://schemas.microsoft.com/office/drawing/2014/chart" uri="{C3380CC4-5D6E-409C-BE32-E72D297353CC}">
              <c16:uniqueId val="{00000003-26B4-433B-B882-2A344FA25841}"/>
            </c:ext>
          </c:extLst>
        </c:ser>
        <c:dLbls>
          <c:dLblPos val="r"/>
          <c:showLegendKey val="0"/>
          <c:showVal val="1"/>
          <c:showCatName val="0"/>
          <c:showSerName val="0"/>
          <c:showPercent val="0"/>
          <c:showBubbleSize val="0"/>
        </c:dLbls>
        <c:marker val="1"/>
        <c:smooth val="0"/>
        <c:axId val="1934984159"/>
        <c:axId val="1934986079"/>
      </c:lineChart>
      <c:catAx>
        <c:axId val="193498415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4986079"/>
        <c:crosses val="autoZero"/>
        <c:auto val="1"/>
        <c:lblAlgn val="ctr"/>
        <c:lblOffset val="100"/>
        <c:noMultiLvlLbl val="0"/>
      </c:catAx>
      <c:valAx>
        <c:axId val="19349860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498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[Students Analysis Dashboard.xlsx]READ!PivotTable25</c:name>
    <c:fmtId val="0"/>
  </c:pivotSource>
  <c:chart>
    <c:title>
      <c:tx>
        <c:rich>
          <a:bodyPr rot="0" spcFirstLastPara="1" vertOverflow="ellipsis" vert="horz" wrap="square" anchor="ctr" anchorCtr="1"/>
          <a:lstStyle/>
          <a:p>
            <a:pPr>
              <a:defRPr sz="1600" b="1" i="0" u="none" strike="noStrike" kern="1200" spc="100" baseline="0">
                <a:solidFill>
                  <a:schemeClr val="accent3">
                    <a:lumMod val="60000"/>
                    <a:lumOff val="40000"/>
                  </a:schemeClr>
                </a:solidFill>
                <a:effectLst>
                  <a:outerShdw blurRad="50800" dist="38100" dir="5400000" algn="t" rotWithShape="0">
                    <a:prstClr val="black">
                      <a:alpha val="40000"/>
                    </a:prstClr>
                  </a:outerShdw>
                </a:effectLst>
                <a:latin typeface="+mn-lt"/>
                <a:ea typeface="+mn-ea"/>
                <a:cs typeface="+mn-cs"/>
              </a:defRPr>
            </a:pPr>
            <a:r>
              <a:rPr lang="en-IN">
                <a:solidFill>
                  <a:schemeClr val="accent3">
                    <a:lumMod val="60000"/>
                    <a:lumOff val="40000"/>
                  </a:schemeClr>
                </a:solidFill>
              </a:rPr>
              <a:t>READING EFFECT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3">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65769595701945"/>
          <c:y val="0.20924969249692496"/>
          <c:w val="0.67025297894101254"/>
          <c:h val="0.57329265576120325"/>
        </c:manualLayout>
      </c:layout>
      <c:lineChart>
        <c:grouping val="standard"/>
        <c:varyColors val="0"/>
        <c:ser>
          <c:idx val="0"/>
          <c:order val="0"/>
          <c:tx>
            <c:strRef>
              <c:f>READ!$C$3:$C$4</c:f>
              <c:strCache>
                <c:ptCount val="1"/>
                <c:pt idx="0">
                  <c:v>No</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READ!$B$5:$B$13</c:f>
              <c:strCache>
                <c:ptCount val="8"/>
                <c:pt idx="0">
                  <c:v>AA</c:v>
                </c:pt>
                <c:pt idx="1">
                  <c:v>BA</c:v>
                </c:pt>
                <c:pt idx="2">
                  <c:v>BB</c:v>
                </c:pt>
                <c:pt idx="3">
                  <c:v>CB</c:v>
                </c:pt>
                <c:pt idx="4">
                  <c:v>CC</c:v>
                </c:pt>
                <c:pt idx="5">
                  <c:v>DC</c:v>
                </c:pt>
                <c:pt idx="6">
                  <c:v>DD</c:v>
                </c:pt>
                <c:pt idx="7">
                  <c:v>Fail</c:v>
                </c:pt>
              </c:strCache>
            </c:strRef>
          </c:cat>
          <c:val>
            <c:numRef>
              <c:f>READ!$C$5:$C$13</c:f>
              <c:numCache>
                <c:formatCode>General</c:formatCode>
                <c:ptCount val="8"/>
                <c:pt idx="0">
                  <c:v>16</c:v>
                </c:pt>
                <c:pt idx="1">
                  <c:v>10</c:v>
                </c:pt>
                <c:pt idx="2">
                  <c:v>13</c:v>
                </c:pt>
                <c:pt idx="3">
                  <c:v>3</c:v>
                </c:pt>
                <c:pt idx="4">
                  <c:v>9</c:v>
                </c:pt>
                <c:pt idx="5">
                  <c:v>8</c:v>
                </c:pt>
                <c:pt idx="6">
                  <c:v>11</c:v>
                </c:pt>
                <c:pt idx="7">
                  <c:v>6</c:v>
                </c:pt>
              </c:numCache>
            </c:numRef>
          </c:val>
          <c:smooth val="0"/>
          <c:extLst>
            <c:ext xmlns:c16="http://schemas.microsoft.com/office/drawing/2014/chart" uri="{C3380CC4-5D6E-409C-BE32-E72D297353CC}">
              <c16:uniqueId val="{00000000-FE5A-43AA-913B-E75ED14F92E8}"/>
            </c:ext>
          </c:extLst>
        </c:ser>
        <c:ser>
          <c:idx val="1"/>
          <c:order val="1"/>
          <c:tx>
            <c:strRef>
              <c:f>READ!$D$3:$D$4</c:f>
              <c:strCache>
                <c:ptCount val="1"/>
                <c:pt idx="0">
                  <c:v>Yes</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READ!$B$5:$B$13</c:f>
              <c:strCache>
                <c:ptCount val="8"/>
                <c:pt idx="0">
                  <c:v>AA</c:v>
                </c:pt>
                <c:pt idx="1">
                  <c:v>BA</c:v>
                </c:pt>
                <c:pt idx="2">
                  <c:v>BB</c:v>
                </c:pt>
                <c:pt idx="3">
                  <c:v>CB</c:v>
                </c:pt>
                <c:pt idx="4">
                  <c:v>CC</c:v>
                </c:pt>
                <c:pt idx="5">
                  <c:v>DC</c:v>
                </c:pt>
                <c:pt idx="6">
                  <c:v>DD</c:v>
                </c:pt>
                <c:pt idx="7">
                  <c:v>Fail</c:v>
                </c:pt>
              </c:strCache>
            </c:strRef>
          </c:cat>
          <c:val>
            <c:numRef>
              <c:f>READ!$D$5:$D$13</c:f>
              <c:numCache>
                <c:formatCode>General</c:formatCode>
                <c:ptCount val="8"/>
                <c:pt idx="0">
                  <c:v>19</c:v>
                </c:pt>
                <c:pt idx="1">
                  <c:v>14</c:v>
                </c:pt>
                <c:pt idx="2">
                  <c:v>8</c:v>
                </c:pt>
                <c:pt idx="3">
                  <c:v>7</c:v>
                </c:pt>
                <c:pt idx="4">
                  <c:v>8</c:v>
                </c:pt>
                <c:pt idx="5">
                  <c:v>5</c:v>
                </c:pt>
                <c:pt idx="6">
                  <c:v>6</c:v>
                </c:pt>
                <c:pt idx="7">
                  <c:v>2</c:v>
                </c:pt>
              </c:numCache>
            </c:numRef>
          </c:val>
          <c:smooth val="0"/>
          <c:extLst>
            <c:ext xmlns:c16="http://schemas.microsoft.com/office/drawing/2014/chart" uri="{C3380CC4-5D6E-409C-BE32-E72D297353CC}">
              <c16:uniqueId val="{00000001-FE5A-43AA-913B-E75ED14F92E8}"/>
            </c:ext>
          </c:extLst>
        </c:ser>
        <c:dLbls>
          <c:dLblPos val="t"/>
          <c:showLegendKey val="0"/>
          <c:showVal val="1"/>
          <c:showCatName val="0"/>
          <c:showSerName val="0"/>
          <c:showPercent val="0"/>
          <c:showBubbleSize val="0"/>
        </c:dLbls>
        <c:marker val="1"/>
        <c:smooth val="0"/>
        <c:axId val="1918061375"/>
        <c:axId val="1918056095"/>
      </c:lineChart>
      <c:catAx>
        <c:axId val="19180613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8056095"/>
        <c:crosses val="autoZero"/>
        <c:auto val="1"/>
        <c:lblAlgn val="ctr"/>
        <c:lblOffset val="100"/>
        <c:noMultiLvlLbl val="0"/>
      </c:catAx>
      <c:valAx>
        <c:axId val="1918056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806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Analysis Dashboard.xlsx]LISTEN!PivotTable26</c:name>
    <c:fmtId val="0"/>
  </c:pivotSource>
  <c:chart>
    <c:title>
      <c:tx>
        <c:rich>
          <a:bodyPr rot="0" spcFirstLastPara="1" vertOverflow="ellipsis" vert="horz" wrap="square" anchor="ctr" anchorCtr="1"/>
          <a:lstStyle/>
          <a:p>
            <a:pPr>
              <a:defRPr sz="1600" b="1" i="0" u="none" strike="noStrike" kern="1200" spc="100" baseline="0">
                <a:solidFill>
                  <a:schemeClr val="accent1">
                    <a:lumMod val="60000"/>
                    <a:lumOff val="40000"/>
                  </a:schemeClr>
                </a:solidFill>
                <a:effectLst>
                  <a:outerShdw blurRad="50800" dist="38100" dir="5400000" algn="t" rotWithShape="0">
                    <a:prstClr val="black">
                      <a:alpha val="40000"/>
                    </a:prstClr>
                  </a:outerShdw>
                </a:effectLst>
                <a:latin typeface="+mn-lt"/>
                <a:ea typeface="+mn-ea"/>
                <a:cs typeface="+mn-cs"/>
              </a:defRPr>
            </a:pPr>
            <a:r>
              <a:rPr lang="en-US" sz="1300">
                <a:solidFill>
                  <a:schemeClr val="accent1">
                    <a:lumMod val="60000"/>
                    <a:lumOff val="40000"/>
                  </a:schemeClr>
                </a:solidFill>
                <a:latin typeface="Arial Black" panose="020B0A04020102020204" pitchFamily="34" charset="0"/>
              </a:rPr>
              <a:t>LISTENING</a:t>
            </a:r>
            <a:r>
              <a:rPr lang="en-US" sz="1300" baseline="0">
                <a:solidFill>
                  <a:schemeClr val="accent1">
                    <a:lumMod val="60000"/>
                    <a:lumOff val="40000"/>
                  </a:schemeClr>
                </a:solidFill>
                <a:latin typeface="Arial Black" panose="020B0A04020102020204" pitchFamily="34" charset="0"/>
              </a:rPr>
              <a:t> EFFECT</a:t>
            </a:r>
            <a:endParaRPr lang="en-US" sz="1300">
              <a:solidFill>
                <a:schemeClr val="accent1">
                  <a:lumMod val="60000"/>
                  <a:lumOff val="40000"/>
                </a:schemeClr>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1">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46981627296588"/>
          <c:y val="0.21451407115777194"/>
          <c:w val="0.69901618547681554"/>
          <c:h val="0.59938283756197142"/>
        </c:manualLayout>
      </c:layout>
      <c:lineChart>
        <c:grouping val="standard"/>
        <c:varyColors val="0"/>
        <c:ser>
          <c:idx val="0"/>
          <c:order val="0"/>
          <c:tx>
            <c:strRef>
              <c:f>LISTEN!$C$3:$C$4</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LISTEN!$B$5:$B$13</c:f>
              <c:strCache>
                <c:ptCount val="8"/>
                <c:pt idx="0">
                  <c:v>AA</c:v>
                </c:pt>
                <c:pt idx="1">
                  <c:v>BA</c:v>
                </c:pt>
                <c:pt idx="2">
                  <c:v>BB</c:v>
                </c:pt>
                <c:pt idx="3">
                  <c:v>CB</c:v>
                </c:pt>
                <c:pt idx="4">
                  <c:v>CC</c:v>
                </c:pt>
                <c:pt idx="5">
                  <c:v>DC</c:v>
                </c:pt>
                <c:pt idx="6">
                  <c:v>DD</c:v>
                </c:pt>
                <c:pt idx="7">
                  <c:v>Fail</c:v>
                </c:pt>
              </c:strCache>
            </c:strRef>
          </c:cat>
          <c:val>
            <c:numRef>
              <c:f>LISTEN!$C$5:$C$13</c:f>
              <c:numCache>
                <c:formatCode>General</c:formatCode>
                <c:ptCount val="8"/>
                <c:pt idx="0">
                  <c:v>20</c:v>
                </c:pt>
                <c:pt idx="1">
                  <c:v>8</c:v>
                </c:pt>
                <c:pt idx="2">
                  <c:v>8</c:v>
                </c:pt>
                <c:pt idx="3">
                  <c:v>5</c:v>
                </c:pt>
                <c:pt idx="4">
                  <c:v>7</c:v>
                </c:pt>
                <c:pt idx="5">
                  <c:v>5</c:v>
                </c:pt>
                <c:pt idx="6">
                  <c:v>12</c:v>
                </c:pt>
                <c:pt idx="7">
                  <c:v>4</c:v>
                </c:pt>
              </c:numCache>
            </c:numRef>
          </c:val>
          <c:smooth val="0"/>
          <c:extLst>
            <c:ext xmlns:c16="http://schemas.microsoft.com/office/drawing/2014/chart" uri="{C3380CC4-5D6E-409C-BE32-E72D297353CC}">
              <c16:uniqueId val="{00000000-980E-47E6-B21F-555561388130}"/>
            </c:ext>
          </c:extLst>
        </c:ser>
        <c:ser>
          <c:idx val="1"/>
          <c:order val="1"/>
          <c:tx>
            <c:strRef>
              <c:f>LISTEN!$D$3:$D$4</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LISTEN!$B$5:$B$13</c:f>
              <c:strCache>
                <c:ptCount val="8"/>
                <c:pt idx="0">
                  <c:v>AA</c:v>
                </c:pt>
                <c:pt idx="1">
                  <c:v>BA</c:v>
                </c:pt>
                <c:pt idx="2">
                  <c:v>BB</c:v>
                </c:pt>
                <c:pt idx="3">
                  <c:v>CB</c:v>
                </c:pt>
                <c:pt idx="4">
                  <c:v>CC</c:v>
                </c:pt>
                <c:pt idx="5">
                  <c:v>DC</c:v>
                </c:pt>
                <c:pt idx="6">
                  <c:v>DD</c:v>
                </c:pt>
                <c:pt idx="7">
                  <c:v>Fail</c:v>
                </c:pt>
              </c:strCache>
            </c:strRef>
          </c:cat>
          <c:val>
            <c:numRef>
              <c:f>LISTEN!$D$5:$D$13</c:f>
              <c:numCache>
                <c:formatCode>General</c:formatCode>
                <c:ptCount val="8"/>
                <c:pt idx="0">
                  <c:v>15</c:v>
                </c:pt>
                <c:pt idx="1">
                  <c:v>16</c:v>
                </c:pt>
                <c:pt idx="2">
                  <c:v>12</c:v>
                </c:pt>
                <c:pt idx="3">
                  <c:v>5</c:v>
                </c:pt>
                <c:pt idx="4">
                  <c:v>10</c:v>
                </c:pt>
                <c:pt idx="5">
                  <c:v>8</c:v>
                </c:pt>
                <c:pt idx="6">
                  <c:v>5</c:v>
                </c:pt>
                <c:pt idx="7">
                  <c:v>4</c:v>
                </c:pt>
              </c:numCache>
            </c:numRef>
          </c:val>
          <c:smooth val="0"/>
          <c:extLst>
            <c:ext xmlns:c16="http://schemas.microsoft.com/office/drawing/2014/chart" uri="{C3380CC4-5D6E-409C-BE32-E72D297353CC}">
              <c16:uniqueId val="{00000001-980E-47E6-B21F-555561388130}"/>
            </c:ext>
          </c:extLst>
        </c:ser>
        <c:dLbls>
          <c:dLblPos val="t"/>
          <c:showLegendKey val="0"/>
          <c:showVal val="1"/>
          <c:showCatName val="0"/>
          <c:showSerName val="0"/>
          <c:showPercent val="0"/>
          <c:showBubbleSize val="0"/>
        </c:dLbls>
        <c:dropLines>
          <c:spPr>
            <a:ln w="9525">
              <a:solidFill>
                <a:schemeClr val="lt1">
                  <a:lumMod val="95000"/>
                  <a:alpha val="54000"/>
                </a:schemeClr>
              </a:solidFill>
              <a:prstDash val="dash"/>
            </a:ln>
            <a:effectLst/>
          </c:spPr>
        </c:dropLines>
        <c:marker val="1"/>
        <c:smooth val="0"/>
        <c:axId val="1983407391"/>
        <c:axId val="1983406911"/>
      </c:lineChart>
      <c:catAx>
        <c:axId val="19834073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3406911"/>
        <c:crosses val="autoZero"/>
        <c:auto val="1"/>
        <c:lblAlgn val="ctr"/>
        <c:lblOffset val="100"/>
        <c:noMultiLvlLbl val="0"/>
      </c:catAx>
      <c:valAx>
        <c:axId val="19834069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340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Analysis Dashboard.xlsx]FAILING FACTOR!PivotTable27</c:name>
    <c:fmtId val="2"/>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bg1">
                    <a:lumMod val="75000"/>
                  </a:schemeClr>
                </a:solidFill>
                <a:latin typeface="Arial Black" panose="020B0A04020102020204" pitchFamily="34" charset="0"/>
              </a:rPr>
              <a:t>FAILING</a:t>
            </a:r>
            <a:r>
              <a:rPr lang="en-US" sz="1200" baseline="0">
                <a:solidFill>
                  <a:schemeClr val="bg1">
                    <a:lumMod val="75000"/>
                  </a:schemeClr>
                </a:solidFill>
                <a:latin typeface="Arial Black" panose="020B0A04020102020204" pitchFamily="34" charset="0"/>
              </a:rPr>
              <a:t> FACTOR - SPORTS</a:t>
            </a:r>
            <a:endParaRPr lang="en-US" sz="1200">
              <a:solidFill>
                <a:schemeClr val="bg1">
                  <a:lumMod val="75000"/>
                </a:schemeClr>
              </a:solidFill>
              <a:latin typeface="Arial Black" panose="020B0A04020102020204" pitchFamily="34" charset="0"/>
            </a:endParaRPr>
          </a:p>
        </c:rich>
      </c:tx>
      <c:layout>
        <c:manualLayout>
          <c:xMode val="edge"/>
          <c:yMode val="edge"/>
          <c:x val="0.21390244771439773"/>
          <c:y val="4.852686308492201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707612550887912"/>
          <c:y val="0.30673373224854483"/>
          <c:w val="0.6666362000087489"/>
          <c:h val="0.63081212397893471"/>
        </c:manualLayout>
      </c:layout>
      <c:pie3DChart>
        <c:varyColors val="1"/>
        <c:ser>
          <c:idx val="0"/>
          <c:order val="0"/>
          <c:tx>
            <c:strRef>
              <c:f>'FAILING FACTOR'!$C$4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C6A-4923-A931-45F1722F3CD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C6A-4923-A931-45F1722F3CD1}"/>
              </c:ext>
            </c:extLst>
          </c:dPt>
          <c:cat>
            <c:strRef>
              <c:f>'FAILING FACTOR'!$B$5:$B$7</c:f>
              <c:strCache>
                <c:ptCount val="2"/>
                <c:pt idx="0">
                  <c:v>No</c:v>
                </c:pt>
                <c:pt idx="1">
                  <c:v>Yes</c:v>
                </c:pt>
              </c:strCache>
            </c:strRef>
          </c:cat>
          <c:val>
            <c:numRef>
              <c:f>'FAILING FACTOR'!$C$5:$C$7</c:f>
              <c:numCache>
                <c:formatCode>General</c:formatCode>
                <c:ptCount val="2"/>
                <c:pt idx="0">
                  <c:v>87</c:v>
                </c:pt>
                <c:pt idx="1">
                  <c:v>58</c:v>
                </c:pt>
              </c:numCache>
            </c:numRef>
          </c:val>
          <c:extLst>
            <c:ext xmlns:c16="http://schemas.microsoft.com/office/drawing/2014/chart" uri="{C3380CC4-5D6E-409C-BE32-E72D297353CC}">
              <c16:uniqueId val="{00000006-CFE6-4CCD-9927-689CF5EE189A}"/>
            </c:ext>
          </c:extLst>
        </c:ser>
        <c:dLbls>
          <c:showLegendKey val="0"/>
          <c:showVal val="0"/>
          <c:showCatName val="0"/>
          <c:showSerName val="0"/>
          <c:showPercent val="0"/>
          <c:showBubbleSize val="0"/>
          <c:showLeaderLines val="1"/>
        </c:dLbls>
      </c:pie3D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Analysis Dashboard.xlsx]Gender Performance!PivotTable1</c:name>
    <c:fmtId val="30"/>
  </c:pivotSource>
  <c:chart>
    <c:title>
      <c:tx>
        <c:rich>
          <a:bodyPr rot="0" spcFirstLastPara="1" vertOverflow="ellipsis" vert="horz" wrap="square" anchor="ctr" anchorCtr="1"/>
          <a:lstStyle/>
          <a:p>
            <a:pPr>
              <a:defRPr sz="13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300">
                <a:solidFill>
                  <a:schemeClr val="accent6">
                    <a:lumMod val="60000"/>
                    <a:lumOff val="40000"/>
                  </a:schemeClr>
                </a:solidFill>
                <a:latin typeface="Arial Black" panose="020B0A04020102020204" pitchFamily="34" charset="0"/>
              </a:rPr>
              <a:t>GENDER</a:t>
            </a:r>
            <a:r>
              <a:rPr lang="en-IN" sz="1300" baseline="0">
                <a:solidFill>
                  <a:schemeClr val="accent6">
                    <a:lumMod val="60000"/>
                    <a:lumOff val="40000"/>
                  </a:schemeClr>
                </a:solidFill>
                <a:latin typeface="Arial Black" panose="020B0A04020102020204" pitchFamily="34" charset="0"/>
              </a:rPr>
              <a:t> PERFORMANCE</a:t>
            </a:r>
            <a:endParaRPr lang="en-IN" sz="1300">
              <a:solidFill>
                <a:schemeClr val="accent6">
                  <a:lumMod val="60000"/>
                  <a:lumOff val="40000"/>
                </a:schemeClr>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3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'Gender Performance'!$C$2:$C$3</c:f>
              <c:strCache>
                <c:ptCount val="1"/>
                <c:pt idx="0">
                  <c:v>AA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'Gender Performance'!$B$4:$B$6</c:f>
              <c:strCache>
                <c:ptCount val="2"/>
                <c:pt idx="0">
                  <c:v>Female</c:v>
                </c:pt>
                <c:pt idx="1">
                  <c:v>Male</c:v>
                </c:pt>
              </c:strCache>
            </c:strRef>
          </c:cat>
          <c:val>
            <c:numRef>
              <c:f>'Gender Performance'!$C$4:$C$6</c:f>
              <c:numCache>
                <c:formatCode>General</c:formatCode>
                <c:ptCount val="2"/>
                <c:pt idx="0">
                  <c:v>16</c:v>
                </c:pt>
                <c:pt idx="1">
                  <c:v>19</c:v>
                </c:pt>
              </c:numCache>
            </c:numRef>
          </c:val>
          <c:extLst>
            <c:ext xmlns:c16="http://schemas.microsoft.com/office/drawing/2014/chart" uri="{C3380CC4-5D6E-409C-BE32-E72D297353CC}">
              <c16:uniqueId val="{00000001-B222-40F5-9A8B-BFE22D507A40}"/>
            </c:ext>
          </c:extLst>
        </c:ser>
        <c:ser>
          <c:idx val="1"/>
          <c:order val="1"/>
          <c:tx>
            <c:strRef>
              <c:f>'Gender Performance'!$D$2:$D$3</c:f>
              <c:strCache>
                <c:ptCount val="1"/>
                <c:pt idx="0">
                  <c:v>BA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'Gender Performance'!$B$4:$B$6</c:f>
              <c:strCache>
                <c:ptCount val="2"/>
                <c:pt idx="0">
                  <c:v>Female</c:v>
                </c:pt>
                <c:pt idx="1">
                  <c:v>Male</c:v>
                </c:pt>
              </c:strCache>
            </c:strRef>
          </c:cat>
          <c:val>
            <c:numRef>
              <c:f>'Gender Performance'!$D$4:$D$6</c:f>
              <c:numCache>
                <c:formatCode>General</c:formatCode>
                <c:ptCount val="2"/>
                <c:pt idx="0">
                  <c:v>12</c:v>
                </c:pt>
                <c:pt idx="1">
                  <c:v>12</c:v>
                </c:pt>
              </c:numCache>
            </c:numRef>
          </c:val>
          <c:extLst>
            <c:ext xmlns:c16="http://schemas.microsoft.com/office/drawing/2014/chart" uri="{C3380CC4-5D6E-409C-BE32-E72D297353CC}">
              <c16:uniqueId val="{00000009-B222-40F5-9A8B-BFE22D507A40}"/>
            </c:ext>
          </c:extLst>
        </c:ser>
        <c:ser>
          <c:idx val="2"/>
          <c:order val="2"/>
          <c:tx>
            <c:strRef>
              <c:f>'Gender Performance'!$E$2:$E$3</c:f>
              <c:strCache>
                <c:ptCount val="1"/>
                <c:pt idx="0">
                  <c:v>BB</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'Gender Performance'!$B$4:$B$6</c:f>
              <c:strCache>
                <c:ptCount val="2"/>
                <c:pt idx="0">
                  <c:v>Female</c:v>
                </c:pt>
                <c:pt idx="1">
                  <c:v>Male</c:v>
                </c:pt>
              </c:strCache>
            </c:strRef>
          </c:cat>
          <c:val>
            <c:numRef>
              <c:f>'Gender Performance'!$E$4:$E$6</c:f>
              <c:numCache>
                <c:formatCode>General</c:formatCode>
                <c:ptCount val="2"/>
                <c:pt idx="0">
                  <c:v>7</c:v>
                </c:pt>
                <c:pt idx="1">
                  <c:v>14</c:v>
                </c:pt>
              </c:numCache>
            </c:numRef>
          </c:val>
          <c:extLst>
            <c:ext xmlns:c16="http://schemas.microsoft.com/office/drawing/2014/chart" uri="{C3380CC4-5D6E-409C-BE32-E72D297353CC}">
              <c16:uniqueId val="{0000000A-B222-40F5-9A8B-BFE22D507A40}"/>
            </c:ext>
          </c:extLst>
        </c:ser>
        <c:ser>
          <c:idx val="3"/>
          <c:order val="3"/>
          <c:tx>
            <c:strRef>
              <c:f>'Gender Performance'!$F$2:$F$3</c:f>
              <c:strCache>
                <c:ptCount val="1"/>
                <c:pt idx="0">
                  <c:v>CB</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'Gender Performance'!$B$4:$B$6</c:f>
              <c:strCache>
                <c:ptCount val="2"/>
                <c:pt idx="0">
                  <c:v>Female</c:v>
                </c:pt>
                <c:pt idx="1">
                  <c:v>Male</c:v>
                </c:pt>
              </c:strCache>
            </c:strRef>
          </c:cat>
          <c:val>
            <c:numRef>
              <c:f>'Gender Performance'!$F$4:$F$6</c:f>
              <c:numCache>
                <c:formatCode>General</c:formatCode>
                <c:ptCount val="2"/>
                <c:pt idx="0">
                  <c:v>5</c:v>
                </c:pt>
                <c:pt idx="1">
                  <c:v>5</c:v>
                </c:pt>
              </c:numCache>
            </c:numRef>
          </c:val>
          <c:extLst>
            <c:ext xmlns:c16="http://schemas.microsoft.com/office/drawing/2014/chart" uri="{C3380CC4-5D6E-409C-BE32-E72D297353CC}">
              <c16:uniqueId val="{0000000B-B222-40F5-9A8B-BFE22D507A40}"/>
            </c:ext>
          </c:extLst>
        </c:ser>
        <c:ser>
          <c:idx val="4"/>
          <c:order val="4"/>
          <c:tx>
            <c:strRef>
              <c:f>'Gender Performance'!$G$2:$G$3</c:f>
              <c:strCache>
                <c:ptCount val="1"/>
                <c:pt idx="0">
                  <c:v>CC</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'Gender Performance'!$B$4:$B$6</c:f>
              <c:strCache>
                <c:ptCount val="2"/>
                <c:pt idx="0">
                  <c:v>Female</c:v>
                </c:pt>
                <c:pt idx="1">
                  <c:v>Male</c:v>
                </c:pt>
              </c:strCache>
            </c:strRef>
          </c:cat>
          <c:val>
            <c:numRef>
              <c:f>'Gender Performance'!$G$4:$G$6</c:f>
              <c:numCache>
                <c:formatCode>General</c:formatCode>
                <c:ptCount val="2"/>
                <c:pt idx="0">
                  <c:v>6</c:v>
                </c:pt>
                <c:pt idx="1">
                  <c:v>11</c:v>
                </c:pt>
              </c:numCache>
            </c:numRef>
          </c:val>
          <c:extLst>
            <c:ext xmlns:c16="http://schemas.microsoft.com/office/drawing/2014/chart" uri="{C3380CC4-5D6E-409C-BE32-E72D297353CC}">
              <c16:uniqueId val="{0000000C-B222-40F5-9A8B-BFE22D507A40}"/>
            </c:ext>
          </c:extLst>
        </c:ser>
        <c:ser>
          <c:idx val="5"/>
          <c:order val="5"/>
          <c:tx>
            <c:strRef>
              <c:f>'Gender Performance'!$H$2:$H$3</c:f>
              <c:strCache>
                <c:ptCount val="1"/>
                <c:pt idx="0">
                  <c:v>DC</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'Gender Performance'!$B$4:$B$6</c:f>
              <c:strCache>
                <c:ptCount val="2"/>
                <c:pt idx="0">
                  <c:v>Female</c:v>
                </c:pt>
                <c:pt idx="1">
                  <c:v>Male</c:v>
                </c:pt>
              </c:strCache>
            </c:strRef>
          </c:cat>
          <c:val>
            <c:numRef>
              <c:f>'Gender Performance'!$H$4:$H$6</c:f>
              <c:numCache>
                <c:formatCode>General</c:formatCode>
                <c:ptCount val="2"/>
                <c:pt idx="0">
                  <c:v>4</c:v>
                </c:pt>
                <c:pt idx="1">
                  <c:v>9</c:v>
                </c:pt>
              </c:numCache>
            </c:numRef>
          </c:val>
          <c:extLst>
            <c:ext xmlns:c16="http://schemas.microsoft.com/office/drawing/2014/chart" uri="{C3380CC4-5D6E-409C-BE32-E72D297353CC}">
              <c16:uniqueId val="{0000000D-B222-40F5-9A8B-BFE22D507A40}"/>
            </c:ext>
          </c:extLst>
        </c:ser>
        <c:ser>
          <c:idx val="6"/>
          <c:order val="6"/>
          <c:tx>
            <c:strRef>
              <c:f>'Gender Performance'!$I$2:$I$3</c:f>
              <c:strCache>
                <c:ptCount val="1"/>
                <c:pt idx="0">
                  <c:v>DD</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'Gender Performance'!$B$4:$B$6</c:f>
              <c:strCache>
                <c:ptCount val="2"/>
                <c:pt idx="0">
                  <c:v>Female</c:v>
                </c:pt>
                <c:pt idx="1">
                  <c:v>Male</c:v>
                </c:pt>
              </c:strCache>
            </c:strRef>
          </c:cat>
          <c:val>
            <c:numRef>
              <c:f>'Gender Performance'!$I$4:$I$6</c:f>
              <c:numCache>
                <c:formatCode>General</c:formatCode>
                <c:ptCount val="2"/>
                <c:pt idx="1">
                  <c:v>17</c:v>
                </c:pt>
              </c:numCache>
            </c:numRef>
          </c:val>
          <c:extLst>
            <c:ext xmlns:c16="http://schemas.microsoft.com/office/drawing/2014/chart" uri="{C3380CC4-5D6E-409C-BE32-E72D297353CC}">
              <c16:uniqueId val="{0000000E-B222-40F5-9A8B-BFE22D507A40}"/>
            </c:ext>
          </c:extLst>
        </c:ser>
        <c:ser>
          <c:idx val="7"/>
          <c:order val="7"/>
          <c:tx>
            <c:strRef>
              <c:f>'Gender Performance'!$J$2:$J$3</c:f>
              <c:strCache>
                <c:ptCount val="1"/>
                <c:pt idx="0">
                  <c:v>Fail</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'Gender Performance'!$B$4:$B$6</c:f>
              <c:strCache>
                <c:ptCount val="2"/>
                <c:pt idx="0">
                  <c:v>Female</c:v>
                </c:pt>
                <c:pt idx="1">
                  <c:v>Male</c:v>
                </c:pt>
              </c:strCache>
            </c:strRef>
          </c:cat>
          <c:val>
            <c:numRef>
              <c:f>'Gender Performance'!$J$4:$J$6</c:f>
              <c:numCache>
                <c:formatCode>General</c:formatCode>
                <c:ptCount val="2"/>
                <c:pt idx="0">
                  <c:v>8</c:v>
                </c:pt>
              </c:numCache>
            </c:numRef>
          </c:val>
          <c:extLst>
            <c:ext xmlns:c16="http://schemas.microsoft.com/office/drawing/2014/chart" uri="{C3380CC4-5D6E-409C-BE32-E72D297353CC}">
              <c16:uniqueId val="{00000011-B222-40F5-9A8B-BFE22D507A40}"/>
            </c:ext>
          </c:extLst>
        </c:ser>
        <c:dLbls>
          <c:showLegendKey val="0"/>
          <c:showVal val="0"/>
          <c:showCatName val="0"/>
          <c:showSerName val="0"/>
          <c:showPercent val="0"/>
          <c:showBubbleSize val="0"/>
        </c:dLbls>
        <c:gapWidth val="150"/>
        <c:shape val="box"/>
        <c:axId val="1743719247"/>
        <c:axId val="1743728367"/>
        <c:axId val="0"/>
      </c:bar3DChart>
      <c:catAx>
        <c:axId val="1743719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6">
                    <a:lumMod val="60000"/>
                    <a:lumOff val="40000"/>
                    <a:alpha val="90000"/>
                  </a:schemeClr>
                </a:solidFill>
                <a:latin typeface="Times New Roman" panose="02020603050405020304" pitchFamily="18" charset="0"/>
                <a:ea typeface="+mn-ea"/>
                <a:cs typeface="Times New Roman" panose="02020603050405020304" pitchFamily="18" charset="0"/>
              </a:defRPr>
            </a:pPr>
            <a:endParaRPr lang="en-US"/>
          </a:p>
        </c:txPr>
        <c:crossAx val="1743728367"/>
        <c:crosses val="autoZero"/>
        <c:auto val="1"/>
        <c:lblAlgn val="ctr"/>
        <c:lblOffset val="100"/>
        <c:noMultiLvlLbl val="0"/>
      </c:catAx>
      <c:valAx>
        <c:axId val="174372836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3719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Analysis Dashboard.xlsx]Study Hours!PivotTable2</c:name>
    <c:fmtId val="15"/>
  </c:pivotSource>
  <c:chart>
    <c:title>
      <c:tx>
        <c:rich>
          <a:bodyPr rot="0" spcFirstLastPara="1" vertOverflow="ellipsis" vert="horz" wrap="square" anchor="ctr" anchorCtr="1"/>
          <a:lstStyle/>
          <a:p>
            <a:pPr algn="ctr">
              <a:defRPr sz="1300" b="1" i="0" u="none" strike="noStrike" kern="1200" spc="100" baseline="0">
                <a:solidFill>
                  <a:schemeClr val="accent2">
                    <a:lumMod val="60000"/>
                    <a:lumOff val="40000"/>
                  </a:schemeClr>
                </a:solidFill>
                <a:effectLst>
                  <a:outerShdw blurRad="50800" dist="38100" dir="5400000" algn="t" rotWithShape="0">
                    <a:prstClr val="black">
                      <a:alpha val="40000"/>
                    </a:prstClr>
                  </a:outerShdw>
                </a:effectLst>
                <a:latin typeface="+mn-lt"/>
                <a:ea typeface="+mn-ea"/>
                <a:cs typeface="+mn-cs"/>
              </a:defRPr>
            </a:pPr>
            <a:r>
              <a:rPr lang="en-IN" sz="1300" b="1">
                <a:solidFill>
                  <a:schemeClr val="accent2">
                    <a:lumMod val="60000"/>
                    <a:lumOff val="40000"/>
                  </a:schemeClr>
                </a:solidFill>
                <a:latin typeface="Arial Black" panose="020B0A04020102020204" pitchFamily="34" charset="0"/>
              </a:rPr>
              <a:t>STUDY HOURS EFFECT</a:t>
            </a:r>
          </a:p>
          <a:p>
            <a:pPr algn="ctr">
              <a:defRPr sz="1300">
                <a:solidFill>
                  <a:schemeClr val="accent2">
                    <a:lumMod val="60000"/>
                    <a:lumOff val="40000"/>
                  </a:schemeClr>
                </a:solidFill>
              </a:defRPr>
            </a:pPr>
            <a:endParaRPr lang="en-US" sz="1300" b="1">
              <a:solidFill>
                <a:schemeClr val="accent2">
                  <a:lumMod val="60000"/>
                  <a:lumOff val="40000"/>
                </a:schemeClr>
              </a:solidFill>
            </a:endParaRPr>
          </a:p>
        </c:rich>
      </c:tx>
      <c:layout>
        <c:manualLayout>
          <c:xMode val="edge"/>
          <c:yMode val="edge"/>
          <c:x val="0.22421983018211739"/>
          <c:y val="6.3099436902334119E-2"/>
        </c:manualLayout>
      </c:layout>
      <c:overlay val="0"/>
      <c:spPr>
        <a:noFill/>
        <a:ln>
          <a:noFill/>
        </a:ln>
        <a:effectLst>
          <a:glow rad="63500">
            <a:schemeClr val="accent3">
              <a:satMod val="175000"/>
              <a:alpha val="40000"/>
            </a:schemeClr>
          </a:glow>
        </a:effectLst>
      </c:spPr>
      <c:txPr>
        <a:bodyPr rot="0" spcFirstLastPara="1" vertOverflow="ellipsis" vert="horz" wrap="square" anchor="ctr" anchorCtr="1"/>
        <a:lstStyle/>
        <a:p>
          <a:pPr algn="ctr">
            <a:defRPr sz="1300" b="1" i="0" u="none" strike="noStrike" kern="1200" spc="100" baseline="0">
              <a:solidFill>
                <a:schemeClr val="accent2">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pivotFmt>
      <c:pivotFmt>
        <c:idx val="2"/>
        <c:spPr>
          <a:solidFill>
            <a:schemeClr val="accent5">
              <a:lumMod val="75000"/>
            </a:schemeClr>
          </a:solidFill>
          <a:ln>
            <a:noFill/>
          </a:ln>
          <a:effectLst>
            <a:outerShdw blurRad="57150" dist="19050" dir="5400000" algn="ctr" rotWithShape="0">
              <a:srgbClr val="000000">
                <a:alpha val="63000"/>
              </a:srgbClr>
            </a:outerShdw>
          </a:effectLst>
        </c:spPr>
      </c:pivotFmt>
      <c:pivotFmt>
        <c:idx val="3"/>
        <c:spPr>
          <a:solidFill>
            <a:schemeClr val="accent2">
              <a:lumMod val="50000"/>
            </a:schemeClr>
          </a:solidFill>
          <a:ln>
            <a:noFill/>
          </a:ln>
          <a:effectLst>
            <a:outerShdw blurRad="57150" dist="19050" dir="5400000" algn="ctr" rotWithShape="0">
              <a:srgbClr val="000000">
                <a:alpha val="63000"/>
              </a:srgbClr>
            </a:outerShdw>
          </a:effectLst>
        </c:spPr>
      </c:pivotFmt>
      <c:pivotFmt>
        <c:idx val="4"/>
        <c:spPr>
          <a:solidFill>
            <a:schemeClr val="tx1">
              <a:lumMod val="50000"/>
              <a:lumOff val="50000"/>
            </a:schemeClr>
          </a:solidFill>
          <a:ln>
            <a:noFill/>
          </a:ln>
          <a:effectLst>
            <a:outerShdw blurRad="57150" dist="19050" dir="5400000" algn="ctr" rotWithShape="0">
              <a:srgbClr val="000000">
                <a:alpha val="63000"/>
              </a:srgbClr>
            </a:outerShdw>
          </a:effectLst>
        </c:spPr>
      </c:pivotFmt>
      <c:pivotFmt>
        <c:idx val="5"/>
        <c:spPr>
          <a:solidFill>
            <a:schemeClr val="accent4">
              <a:lumMod val="50000"/>
            </a:schemeClr>
          </a:solidFill>
          <a:ln>
            <a:noFill/>
          </a:ln>
          <a:effectLst>
            <a:outerShdw blurRad="57150" dist="19050" dir="5400000" algn="ctr" rotWithShape="0">
              <a:srgbClr val="000000">
                <a:alpha val="63000"/>
              </a:srgbClr>
            </a:outerShdw>
          </a:effectLst>
        </c:spPr>
      </c:pivotFmt>
      <c:pivotFmt>
        <c:idx val="6"/>
        <c:spPr>
          <a:solidFill>
            <a:schemeClr val="tx1"/>
          </a:solidFill>
          <a:ln>
            <a:noFill/>
          </a:ln>
          <a:effectLst>
            <a:outerShdw blurRad="57150" dist="19050" dir="5400000" algn="ctr" rotWithShape="0">
              <a:srgbClr val="000000">
                <a:alpha val="63000"/>
              </a:srgbClr>
            </a:outerShdw>
          </a:effectLst>
        </c:spPr>
      </c:pivotFmt>
      <c:pivotFmt>
        <c:idx val="7"/>
        <c:spPr>
          <a:solidFill>
            <a:schemeClr val="accent4">
              <a:lumMod val="75000"/>
            </a:schemeClr>
          </a:solidFill>
          <a:ln>
            <a:noFill/>
          </a:ln>
          <a:effectLst>
            <a:outerShdw blurRad="57150" dist="19050" dir="5400000" algn="ctr" rotWithShape="0">
              <a:srgbClr val="000000">
                <a:alpha val="63000"/>
              </a:srgbClr>
            </a:outerShdw>
          </a:effectLst>
        </c:spPr>
      </c:pivotFmt>
      <c:pivotFmt>
        <c:idx val="8"/>
        <c:spPr>
          <a:solidFill>
            <a:schemeClr val="accent2">
              <a:lumMod val="75000"/>
            </a:schemeClr>
          </a:soli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2">
              <a:lumMod val="50000"/>
            </a:schemeClr>
          </a:solidFill>
          <a:ln>
            <a:noFill/>
          </a:ln>
          <a:effectLst>
            <a:outerShdw blurRad="57150" dist="19050" dir="5400000" algn="ctr" rotWithShape="0">
              <a:srgbClr val="000000">
                <a:alpha val="63000"/>
              </a:srgbClr>
            </a:outerShdw>
          </a:effectLst>
        </c:spPr>
      </c:pivotFmt>
      <c:pivotFmt>
        <c:idx val="11"/>
        <c:spPr>
          <a:solidFill>
            <a:schemeClr val="accent5">
              <a:lumMod val="75000"/>
            </a:schemeClr>
          </a:solidFill>
          <a:ln>
            <a:noFill/>
          </a:ln>
          <a:effectLst>
            <a:outerShdw blurRad="57150" dist="19050" dir="5400000" algn="ctr" rotWithShape="0">
              <a:srgbClr val="000000">
                <a:alpha val="63000"/>
              </a:srgbClr>
            </a:outerShdw>
          </a:effectLst>
        </c:spPr>
      </c:pivotFmt>
      <c:pivotFmt>
        <c:idx val="12"/>
        <c:spPr>
          <a:solidFill>
            <a:schemeClr val="accent6">
              <a:lumMod val="50000"/>
            </a:schemeClr>
          </a:solidFill>
          <a:ln>
            <a:noFill/>
          </a:ln>
          <a:effectLst>
            <a:outerShdw blurRad="57150" dist="19050" dir="5400000" algn="ctr" rotWithShape="0">
              <a:srgbClr val="000000">
                <a:alpha val="63000"/>
              </a:srgbClr>
            </a:outerShdw>
          </a:effectLst>
        </c:spPr>
      </c:pivotFmt>
      <c:pivotFmt>
        <c:idx val="13"/>
        <c:spPr>
          <a:solidFill>
            <a:schemeClr val="accent2">
              <a:lumMod val="75000"/>
            </a:schemeClr>
          </a:solidFill>
          <a:ln>
            <a:noFill/>
          </a:ln>
          <a:effectLst>
            <a:outerShdw blurRad="57150" dist="19050" dir="5400000" algn="ctr" rotWithShape="0">
              <a:srgbClr val="000000">
                <a:alpha val="63000"/>
              </a:srgbClr>
            </a:outerShdw>
          </a:effectLst>
        </c:spPr>
      </c:pivotFmt>
      <c:pivotFmt>
        <c:idx val="14"/>
        <c:spPr>
          <a:solidFill>
            <a:schemeClr val="accent4">
              <a:lumMod val="75000"/>
            </a:schemeClr>
          </a:solidFill>
          <a:ln>
            <a:noFill/>
          </a:ln>
          <a:effectLst>
            <a:outerShdw blurRad="57150" dist="19050" dir="5400000" algn="ctr" rotWithShape="0">
              <a:srgbClr val="000000">
                <a:alpha val="63000"/>
              </a:srgbClr>
            </a:outerShdw>
          </a:effectLst>
        </c:spPr>
      </c:pivotFmt>
      <c:pivotFmt>
        <c:idx val="15"/>
        <c:spPr>
          <a:solidFill>
            <a:schemeClr val="tx1"/>
          </a:solidFill>
          <a:ln>
            <a:noFill/>
          </a:ln>
          <a:effectLst>
            <a:outerShdw blurRad="57150" dist="19050" dir="5400000" algn="ctr" rotWithShape="0">
              <a:srgbClr val="000000">
                <a:alpha val="63000"/>
              </a:srgbClr>
            </a:outerShdw>
          </a:effectLst>
        </c:spPr>
      </c:pivotFmt>
      <c:pivotFmt>
        <c:idx val="16"/>
        <c:spPr>
          <a:solidFill>
            <a:schemeClr val="accent4">
              <a:lumMod val="50000"/>
            </a:schemeClr>
          </a:solidFill>
          <a:ln>
            <a:noFill/>
          </a:ln>
          <a:effectLst>
            <a:outerShdw blurRad="57150" dist="19050" dir="5400000" algn="ctr" rotWithShape="0">
              <a:srgbClr val="000000">
                <a:alpha val="63000"/>
              </a:srgbClr>
            </a:outerShdw>
          </a:effectLst>
        </c:spPr>
      </c:pivotFmt>
      <c:pivotFmt>
        <c:idx val="17"/>
        <c:spPr>
          <a:solidFill>
            <a:schemeClr val="tx1">
              <a:lumMod val="50000"/>
              <a:lumOff val="50000"/>
            </a:schemeClr>
          </a:soli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2">
              <a:lumMod val="50000"/>
            </a:schemeClr>
          </a:solidFill>
          <a:ln>
            <a:noFill/>
          </a:ln>
          <a:effectLst>
            <a:outerShdw blurRad="57150" dist="19050" dir="5400000" algn="ctr" rotWithShape="0">
              <a:srgbClr val="000000">
                <a:alpha val="63000"/>
              </a:srgbClr>
            </a:outerShdw>
          </a:effectLst>
        </c:spPr>
      </c:pivotFmt>
      <c:pivotFmt>
        <c:idx val="20"/>
        <c:spPr>
          <a:solidFill>
            <a:schemeClr val="accent5">
              <a:lumMod val="75000"/>
            </a:schemeClr>
          </a:solidFill>
          <a:ln>
            <a:noFill/>
          </a:ln>
          <a:effectLst>
            <a:outerShdw blurRad="57150" dist="19050" dir="5400000" algn="ctr" rotWithShape="0">
              <a:srgbClr val="000000">
                <a:alpha val="63000"/>
              </a:srgbClr>
            </a:outerShdw>
          </a:effectLst>
        </c:spPr>
      </c:pivotFmt>
      <c:pivotFmt>
        <c:idx val="21"/>
        <c:spPr>
          <a:solidFill>
            <a:schemeClr val="accent6">
              <a:lumMod val="50000"/>
            </a:schemeClr>
          </a:solidFill>
          <a:ln>
            <a:noFill/>
          </a:ln>
          <a:effectLst>
            <a:outerShdw blurRad="57150" dist="19050" dir="5400000" algn="ctr" rotWithShape="0">
              <a:srgbClr val="000000">
                <a:alpha val="63000"/>
              </a:srgbClr>
            </a:outerShdw>
          </a:effectLst>
        </c:spPr>
      </c:pivotFmt>
      <c:pivotFmt>
        <c:idx val="22"/>
        <c:spPr>
          <a:solidFill>
            <a:schemeClr val="accent2">
              <a:lumMod val="75000"/>
            </a:schemeClr>
          </a:solidFill>
          <a:ln>
            <a:noFill/>
          </a:ln>
          <a:effectLst>
            <a:outerShdw blurRad="57150" dist="19050" dir="5400000" algn="ctr" rotWithShape="0">
              <a:srgbClr val="000000">
                <a:alpha val="63000"/>
              </a:srgbClr>
            </a:outerShdw>
          </a:effectLst>
        </c:spPr>
      </c:pivotFmt>
      <c:pivotFmt>
        <c:idx val="23"/>
        <c:spPr>
          <a:solidFill>
            <a:schemeClr val="accent4">
              <a:lumMod val="75000"/>
            </a:schemeClr>
          </a:solidFill>
          <a:ln>
            <a:noFill/>
          </a:ln>
          <a:effectLst>
            <a:outerShdw blurRad="57150" dist="19050" dir="5400000" algn="ctr" rotWithShape="0">
              <a:srgbClr val="000000">
                <a:alpha val="63000"/>
              </a:srgbClr>
            </a:outerShdw>
          </a:effectLst>
        </c:spPr>
      </c:pivotFmt>
      <c:pivotFmt>
        <c:idx val="24"/>
        <c:spPr>
          <a:solidFill>
            <a:schemeClr val="tx1"/>
          </a:solidFill>
          <a:ln>
            <a:noFill/>
          </a:ln>
          <a:effectLst>
            <a:outerShdw blurRad="57150" dist="19050" dir="5400000" algn="ctr" rotWithShape="0">
              <a:srgbClr val="000000">
                <a:alpha val="63000"/>
              </a:srgbClr>
            </a:outerShdw>
          </a:effectLst>
        </c:spPr>
      </c:pivotFmt>
      <c:pivotFmt>
        <c:idx val="25"/>
        <c:spPr>
          <a:solidFill>
            <a:schemeClr val="accent4">
              <a:lumMod val="50000"/>
            </a:schemeClr>
          </a:solidFill>
          <a:ln>
            <a:noFill/>
          </a:ln>
          <a:effectLst>
            <a:outerShdw blurRad="57150" dist="19050" dir="5400000" algn="ctr" rotWithShape="0">
              <a:srgbClr val="000000">
                <a:alpha val="63000"/>
              </a:srgbClr>
            </a:outerShdw>
          </a:effectLst>
        </c:spPr>
      </c:pivotFmt>
      <c:pivotFmt>
        <c:idx val="26"/>
        <c:spPr>
          <a:solidFill>
            <a:schemeClr val="tx1">
              <a:lumMod val="50000"/>
              <a:lumOff val="50000"/>
            </a:schemeClr>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5906763978256031"/>
          <c:y val="0.28299741804200401"/>
          <c:w val="0.46908922099023337"/>
          <c:h val="0.67604069581632231"/>
        </c:manualLayout>
      </c:layout>
      <c:pieChart>
        <c:varyColors val="1"/>
        <c:ser>
          <c:idx val="0"/>
          <c:order val="0"/>
          <c:tx>
            <c:strRef>
              <c:f>'Study Hours'!$C$3</c:f>
              <c:strCache>
                <c:ptCount val="1"/>
                <c:pt idx="0">
                  <c:v>Total</c:v>
                </c:pt>
              </c:strCache>
            </c:strRef>
          </c:tx>
          <c:dPt>
            <c:idx val="0"/>
            <c:bubble3D val="0"/>
            <c:spPr>
              <a:solidFill>
                <a:schemeClr val="accent2">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AB8-4B39-A619-91385C234FBC}"/>
              </c:ext>
            </c:extLst>
          </c:dPt>
          <c:dPt>
            <c:idx val="1"/>
            <c:bubble3D val="0"/>
            <c:spPr>
              <a:solidFill>
                <a:schemeClr val="accent5">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AB8-4B39-A619-91385C234FBC}"/>
              </c:ext>
            </c:extLst>
          </c:dPt>
          <c:dPt>
            <c:idx val="2"/>
            <c:bubble3D val="0"/>
            <c:spPr>
              <a:solidFill>
                <a:schemeClr val="accent6">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AB8-4B39-A619-91385C234FBC}"/>
              </c:ext>
            </c:extLst>
          </c:dPt>
          <c:dPt>
            <c:idx val="3"/>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AB8-4B39-A619-91385C234FBC}"/>
              </c:ext>
            </c:extLst>
          </c:dPt>
          <c:dPt>
            <c:idx val="4"/>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AB8-4B39-A619-91385C234FBC}"/>
              </c:ext>
            </c:extLst>
          </c:dPt>
          <c:dPt>
            <c:idx val="5"/>
            <c:bubble3D val="0"/>
            <c:spPr>
              <a:solidFill>
                <a:schemeClr val="tx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AB8-4B39-A619-91385C234FBC}"/>
              </c:ext>
            </c:extLst>
          </c:dPt>
          <c:dPt>
            <c:idx val="6"/>
            <c:bubble3D val="0"/>
            <c:spPr>
              <a:solidFill>
                <a:schemeClr val="accent4">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AB8-4B39-A619-91385C234FBC}"/>
              </c:ext>
            </c:extLst>
          </c:dPt>
          <c:dPt>
            <c:idx val="7"/>
            <c:bubble3D val="0"/>
            <c:spPr>
              <a:solidFill>
                <a:schemeClr val="tx1">
                  <a:lumMod val="50000"/>
                  <a:lumOff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AB8-4B39-A619-91385C234F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'Study Hours'!$B$4:$B$12</c:f>
              <c:strCache>
                <c:ptCount val="8"/>
                <c:pt idx="0">
                  <c:v>AA</c:v>
                </c:pt>
                <c:pt idx="1">
                  <c:v>BA</c:v>
                </c:pt>
                <c:pt idx="2">
                  <c:v>BB</c:v>
                </c:pt>
                <c:pt idx="3">
                  <c:v>CB</c:v>
                </c:pt>
                <c:pt idx="4">
                  <c:v>CC</c:v>
                </c:pt>
                <c:pt idx="5">
                  <c:v>DC</c:v>
                </c:pt>
                <c:pt idx="6">
                  <c:v>DD</c:v>
                </c:pt>
                <c:pt idx="7">
                  <c:v>Fail</c:v>
                </c:pt>
              </c:strCache>
            </c:strRef>
          </c:cat>
          <c:val>
            <c:numRef>
              <c:f>'Study Hours'!$C$4:$C$12</c:f>
              <c:numCache>
                <c:formatCode>0.0</c:formatCode>
                <c:ptCount val="8"/>
                <c:pt idx="0">
                  <c:v>2.2285714285714286</c:v>
                </c:pt>
                <c:pt idx="1">
                  <c:v>3.8333333333333335</c:v>
                </c:pt>
                <c:pt idx="2">
                  <c:v>3.1428571428571428</c:v>
                </c:pt>
                <c:pt idx="3">
                  <c:v>1.6</c:v>
                </c:pt>
                <c:pt idx="4">
                  <c:v>0.35294117647058826</c:v>
                </c:pt>
                <c:pt idx="5">
                  <c:v>0.30769230769230771</c:v>
                </c:pt>
                <c:pt idx="6">
                  <c:v>2.4705882352941178</c:v>
                </c:pt>
                <c:pt idx="7">
                  <c:v>4.25</c:v>
                </c:pt>
              </c:numCache>
            </c:numRef>
          </c:val>
          <c:extLst>
            <c:ext xmlns:c16="http://schemas.microsoft.com/office/drawing/2014/chart" uri="{C3380CC4-5D6E-409C-BE32-E72D297353CC}">
              <c16:uniqueId val="{00000010-F864-4417-8064-9BE03A5350FB}"/>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11</xdr:col>
      <xdr:colOff>158750</xdr:colOff>
      <xdr:row>2</xdr:row>
      <xdr:rowOff>92075</xdr:rowOff>
    </xdr:from>
    <xdr:to>
      <xdr:col>17</xdr:col>
      <xdr:colOff>393700</xdr:colOff>
      <xdr:row>17</xdr:row>
      <xdr:rowOff>73025</xdr:rowOff>
    </xdr:to>
    <xdr:graphicFrame macro="">
      <xdr:nvGraphicFramePr>
        <xdr:cNvPr id="2" name="Gender_Performance">
          <a:extLst>
            <a:ext uri="{FF2B5EF4-FFF2-40B4-BE49-F238E27FC236}">
              <a16:creationId xmlns:a16="http://schemas.microsoft.com/office/drawing/2014/main" id="{CAD7DA54-2922-6EE0-6B48-3BE056321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968530</xdr:colOff>
      <xdr:row>1</xdr:row>
      <xdr:rowOff>129466</xdr:rowOff>
    </xdr:from>
    <xdr:to>
      <xdr:col>10</xdr:col>
      <xdr:colOff>129466</xdr:colOff>
      <xdr:row>14</xdr:row>
      <xdr:rowOff>141797</xdr:rowOff>
    </xdr:to>
    <xdr:graphicFrame macro="">
      <xdr:nvGraphicFramePr>
        <xdr:cNvPr id="2" name="Chart 1">
          <a:extLst>
            <a:ext uri="{FF2B5EF4-FFF2-40B4-BE49-F238E27FC236}">
              <a16:creationId xmlns:a16="http://schemas.microsoft.com/office/drawing/2014/main" id="{CB4FD2CE-988F-C9CA-52DD-B5660E5EC9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124472</xdr:colOff>
      <xdr:row>3</xdr:row>
      <xdr:rowOff>45561</xdr:rowOff>
    </xdr:from>
    <xdr:to>
      <xdr:col>4</xdr:col>
      <xdr:colOff>886718</xdr:colOff>
      <xdr:row>6</xdr:row>
      <xdr:rowOff>141796</xdr:rowOff>
    </xdr:to>
    <mc:AlternateContent xmlns:mc="http://schemas.openxmlformats.org/markup-compatibility/2006" xmlns:a14="http://schemas.microsoft.com/office/drawing/2010/main">
      <mc:Choice Requires="a14">
        <xdr:graphicFrame macro="">
          <xdr:nvGraphicFramePr>
            <xdr:cNvPr id="3" name="Sex">
              <a:extLst>
                <a:ext uri="{FF2B5EF4-FFF2-40B4-BE49-F238E27FC236}">
                  <a16:creationId xmlns:a16="http://schemas.microsoft.com/office/drawing/2014/main" id="{56EC6B1F-A4C2-CC9A-DC0F-13288D1FFDE6}"/>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3059035" y="600415"/>
              <a:ext cx="1828800" cy="651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155297</xdr:colOff>
      <xdr:row>7</xdr:row>
      <xdr:rowOff>64055</xdr:rowOff>
    </xdr:from>
    <xdr:to>
      <xdr:col>4</xdr:col>
      <xdr:colOff>917543</xdr:colOff>
      <xdr:row>12</xdr:row>
      <xdr:rowOff>73981</xdr:rowOff>
    </xdr:to>
    <mc:AlternateContent xmlns:mc="http://schemas.openxmlformats.org/markup-compatibility/2006" xmlns:a14="http://schemas.microsoft.com/office/drawing/2010/main">
      <mc:Choice Requires="a14">
        <xdr:graphicFrame macro="">
          <xdr:nvGraphicFramePr>
            <xdr:cNvPr id="4" name="Grade">
              <a:extLst>
                <a:ext uri="{FF2B5EF4-FFF2-40B4-BE49-F238E27FC236}">
                  <a16:creationId xmlns:a16="http://schemas.microsoft.com/office/drawing/2014/main" id="{23AC7D89-1360-D17C-094E-E06EE9EB8C8E}"/>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3089860" y="1358715"/>
              <a:ext cx="1828800" cy="9346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523875</xdr:colOff>
      <xdr:row>1</xdr:row>
      <xdr:rowOff>47625</xdr:rowOff>
    </xdr:from>
    <xdr:to>
      <xdr:col>11</xdr:col>
      <xdr:colOff>107950</xdr:colOff>
      <xdr:row>14</xdr:row>
      <xdr:rowOff>107950</xdr:rowOff>
    </xdr:to>
    <xdr:graphicFrame macro="">
      <xdr:nvGraphicFramePr>
        <xdr:cNvPr id="2" name="Chart 1">
          <a:extLst>
            <a:ext uri="{FF2B5EF4-FFF2-40B4-BE49-F238E27FC236}">
              <a16:creationId xmlns:a16="http://schemas.microsoft.com/office/drawing/2014/main" id="{06AD3681-2116-569F-B2B3-AF7A98B0D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476250</xdr:colOff>
      <xdr:row>0</xdr:row>
      <xdr:rowOff>161925</xdr:rowOff>
    </xdr:from>
    <xdr:to>
      <xdr:col>11</xdr:col>
      <xdr:colOff>304800</xdr:colOff>
      <xdr:row>15</xdr:row>
      <xdr:rowOff>0</xdr:rowOff>
    </xdr:to>
    <xdr:graphicFrame macro="">
      <xdr:nvGraphicFramePr>
        <xdr:cNvPr id="2" name="Student_Notes">
          <a:extLst>
            <a:ext uri="{FF2B5EF4-FFF2-40B4-BE49-F238E27FC236}">
              <a16:creationId xmlns:a16="http://schemas.microsoft.com/office/drawing/2014/main" id="{E6014AF2-37B0-366B-EF8A-69EAF9166C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374650</xdr:colOff>
      <xdr:row>0</xdr:row>
      <xdr:rowOff>168275</xdr:rowOff>
    </xdr:from>
    <xdr:to>
      <xdr:col>12</xdr:col>
      <xdr:colOff>165100</xdr:colOff>
      <xdr:row>14</xdr:row>
      <xdr:rowOff>171450</xdr:rowOff>
    </xdr:to>
    <xdr:graphicFrame macro="">
      <xdr:nvGraphicFramePr>
        <xdr:cNvPr id="2" name="Reading">
          <a:extLst>
            <a:ext uri="{FF2B5EF4-FFF2-40B4-BE49-F238E27FC236}">
              <a16:creationId xmlns:a16="http://schemas.microsoft.com/office/drawing/2014/main" id="{42219725-A737-2572-8CEC-711EB6D87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425450</xdr:colOff>
      <xdr:row>1</xdr:row>
      <xdr:rowOff>31750</xdr:rowOff>
    </xdr:from>
    <xdr:to>
      <xdr:col>11</xdr:col>
      <xdr:colOff>139700</xdr:colOff>
      <xdr:row>13</xdr:row>
      <xdr:rowOff>95250</xdr:rowOff>
    </xdr:to>
    <xdr:graphicFrame macro="">
      <xdr:nvGraphicFramePr>
        <xdr:cNvPr id="2" name="Chart 1">
          <a:extLst>
            <a:ext uri="{FF2B5EF4-FFF2-40B4-BE49-F238E27FC236}">
              <a16:creationId xmlns:a16="http://schemas.microsoft.com/office/drawing/2014/main" id="{51D72971-30F8-AD27-4E4B-0B835229C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361950</xdr:colOff>
      <xdr:row>0</xdr:row>
      <xdr:rowOff>161925</xdr:rowOff>
    </xdr:from>
    <xdr:to>
      <xdr:col>6</xdr:col>
      <xdr:colOff>381000</xdr:colOff>
      <xdr:row>10</xdr:row>
      <xdr:rowOff>152400</xdr:rowOff>
    </xdr:to>
    <xdr:graphicFrame macro="">
      <xdr:nvGraphicFramePr>
        <xdr:cNvPr id="3" name="Chart 2">
          <a:extLst>
            <a:ext uri="{FF2B5EF4-FFF2-40B4-BE49-F238E27FC236}">
              <a16:creationId xmlns:a16="http://schemas.microsoft.com/office/drawing/2014/main" id="{904241D8-89B8-EE48-B4BC-AF72D864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171947</xdr:colOff>
      <xdr:row>4</xdr:row>
      <xdr:rowOff>158135</xdr:rowOff>
    </xdr:from>
    <xdr:to>
      <xdr:col>13</xdr:col>
      <xdr:colOff>485233</xdr:colOff>
      <xdr:row>16</xdr:row>
      <xdr:rowOff>68992</xdr:rowOff>
    </xdr:to>
    <xdr:graphicFrame macro="">
      <xdr:nvGraphicFramePr>
        <xdr:cNvPr id="5" name="Gender_Performance">
          <a:extLst>
            <a:ext uri="{FF2B5EF4-FFF2-40B4-BE49-F238E27FC236}">
              <a16:creationId xmlns:a16="http://schemas.microsoft.com/office/drawing/2014/main" id="{B544F545-5A55-4C30-801F-84F90AB34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114776</xdr:colOff>
      <xdr:row>17</xdr:row>
      <xdr:rowOff>30308</xdr:rowOff>
    </xdr:from>
    <xdr:to>
      <xdr:col>20</xdr:col>
      <xdr:colOff>428062</xdr:colOff>
      <xdr:row>28</xdr:row>
      <xdr:rowOff>122594</xdr:rowOff>
    </xdr:to>
    <xdr:graphicFrame macro="">
      <xdr:nvGraphicFramePr>
        <xdr:cNvPr id="6" name="Chart 5">
          <a:extLst>
            <a:ext uri="{FF2B5EF4-FFF2-40B4-BE49-F238E27FC236}">
              <a16:creationId xmlns:a16="http://schemas.microsoft.com/office/drawing/2014/main" id="{321D005A-79A6-45D1-AB58-9A8EC5686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211291</xdr:colOff>
      <xdr:row>4</xdr:row>
      <xdr:rowOff>129267</xdr:rowOff>
    </xdr:from>
    <xdr:to>
      <xdr:col>6</xdr:col>
      <xdr:colOff>524577</xdr:colOff>
      <xdr:row>16</xdr:row>
      <xdr:rowOff>40124</xdr:rowOff>
    </xdr:to>
    <xdr:graphicFrame macro="">
      <xdr:nvGraphicFramePr>
        <xdr:cNvPr id="10" name="Chart 9">
          <a:extLst>
            <a:ext uri="{FF2B5EF4-FFF2-40B4-BE49-F238E27FC236}">
              <a16:creationId xmlns:a16="http://schemas.microsoft.com/office/drawing/2014/main" id="{7D80AE2B-4964-4B54-8485-9CAEED464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187477</xdr:colOff>
      <xdr:row>17</xdr:row>
      <xdr:rowOff>24191</xdr:rowOff>
    </xdr:from>
    <xdr:to>
      <xdr:col>13</xdr:col>
      <xdr:colOff>498930</xdr:colOff>
      <xdr:row>28</xdr:row>
      <xdr:rowOff>116477</xdr:rowOff>
    </xdr:to>
    <xdr:graphicFrame macro="">
      <xdr:nvGraphicFramePr>
        <xdr:cNvPr id="11" name="Reading">
          <a:extLst>
            <a:ext uri="{FF2B5EF4-FFF2-40B4-BE49-F238E27FC236}">
              <a16:creationId xmlns:a16="http://schemas.microsoft.com/office/drawing/2014/main" id="{4BA55355-9D75-41CF-83C8-498E0AD34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108858</xdr:colOff>
      <xdr:row>4</xdr:row>
      <xdr:rowOff>145142</xdr:rowOff>
    </xdr:from>
    <xdr:to>
      <xdr:col>20</xdr:col>
      <xdr:colOff>422144</xdr:colOff>
      <xdr:row>16</xdr:row>
      <xdr:rowOff>55999</xdr:rowOff>
    </xdr:to>
    <xdr:graphicFrame macro="">
      <xdr:nvGraphicFramePr>
        <xdr:cNvPr id="12" name="Chart 11">
          <a:extLst>
            <a:ext uri="{FF2B5EF4-FFF2-40B4-BE49-F238E27FC236}">
              <a16:creationId xmlns:a16="http://schemas.microsoft.com/office/drawing/2014/main" id="{F516DFC1-053E-48E2-8B66-4F046132B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217715</xdr:colOff>
      <xdr:row>16</xdr:row>
      <xdr:rowOff>163286</xdr:rowOff>
    </xdr:from>
    <xdr:to>
      <xdr:col>6</xdr:col>
      <xdr:colOff>531001</xdr:colOff>
      <xdr:row>28</xdr:row>
      <xdr:rowOff>74143</xdr:rowOff>
    </xdr:to>
    <xdr:graphicFrame macro="">
      <xdr:nvGraphicFramePr>
        <xdr:cNvPr id="14" name="Student_Notes">
          <a:extLst>
            <a:ext uri="{FF2B5EF4-FFF2-40B4-BE49-F238E27FC236}">
              <a16:creationId xmlns:a16="http://schemas.microsoft.com/office/drawing/2014/main" id="{A45F9BF4-6180-4C0C-99F4-1FC2C09FB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27213</xdr:colOff>
      <xdr:row>17</xdr:row>
      <xdr:rowOff>54427</xdr:rowOff>
    </xdr:from>
    <xdr:to>
      <xdr:col>27</xdr:col>
      <xdr:colOff>317500</xdr:colOff>
      <xdr:row>21</xdr:row>
      <xdr:rowOff>127000</xdr:rowOff>
    </xdr:to>
    <mc:AlternateContent xmlns:mc="http://schemas.openxmlformats.org/markup-compatibility/2006" xmlns:a14="http://schemas.microsoft.com/office/drawing/2010/main">
      <mc:Choice Requires="a14">
        <xdr:graphicFrame macro="">
          <xdr:nvGraphicFramePr>
            <xdr:cNvPr id="15" name="Sex 1">
              <a:extLst>
                <a:ext uri="{FF2B5EF4-FFF2-40B4-BE49-F238E27FC236}">
                  <a16:creationId xmlns:a16="http://schemas.microsoft.com/office/drawing/2014/main" id="{A9DDE5F5-8E9E-4EFF-844C-D485EF24AEA7}"/>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12790713" y="3138713"/>
              <a:ext cx="3937001" cy="7982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27213</xdr:colOff>
      <xdr:row>22</xdr:row>
      <xdr:rowOff>145143</xdr:rowOff>
    </xdr:from>
    <xdr:to>
      <xdr:col>27</xdr:col>
      <xdr:colOff>308429</xdr:colOff>
      <xdr:row>28</xdr:row>
      <xdr:rowOff>54430</xdr:rowOff>
    </xdr:to>
    <mc:AlternateContent xmlns:mc="http://schemas.openxmlformats.org/markup-compatibility/2006" xmlns:a14="http://schemas.microsoft.com/office/drawing/2010/main">
      <mc:Choice Requires="a14">
        <xdr:graphicFrame macro="">
          <xdr:nvGraphicFramePr>
            <xdr:cNvPr id="17" name="Grade 1">
              <a:extLst>
                <a:ext uri="{FF2B5EF4-FFF2-40B4-BE49-F238E27FC236}">
                  <a16:creationId xmlns:a16="http://schemas.microsoft.com/office/drawing/2014/main" id="{63AECF57-3A46-4960-8814-B94B04837F38}"/>
                </a:ext>
              </a:extLst>
            </xdr:cNvPr>
            <xdr:cNvGraphicFramePr/>
          </xdr:nvGraphicFramePr>
          <xdr:xfrm>
            <a:off x="0" y="0"/>
            <a:ext cx="0" cy="0"/>
          </xdr:xfrm>
          <a:graphic>
            <a:graphicData uri="http://schemas.microsoft.com/office/drawing/2010/slicer">
              <sle:slicer xmlns:sle="http://schemas.microsoft.com/office/drawing/2010/slicer" name="Grade 1"/>
            </a:graphicData>
          </a:graphic>
        </xdr:graphicFrame>
      </mc:Choice>
      <mc:Fallback xmlns="">
        <xdr:sp macro="" textlink="">
          <xdr:nvSpPr>
            <xdr:cNvPr id="0" name=""/>
            <xdr:cNvSpPr>
              <a:spLocks noTextEdit="1"/>
            </xdr:cNvSpPr>
          </xdr:nvSpPr>
          <xdr:spPr>
            <a:xfrm>
              <a:off x="12790713" y="4136572"/>
              <a:ext cx="3927930" cy="9978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399143</xdr:colOff>
      <xdr:row>0</xdr:row>
      <xdr:rowOff>136072</xdr:rowOff>
    </xdr:from>
    <xdr:to>
      <xdr:col>6</xdr:col>
      <xdr:colOff>508000</xdr:colOff>
      <xdr:row>3</xdr:row>
      <xdr:rowOff>172357</xdr:rowOff>
    </xdr:to>
    <xdr:sp macro="" textlink="KPI!C5">
      <xdr:nvSpPr>
        <xdr:cNvPr id="21" name="Rectangle 20">
          <a:extLst>
            <a:ext uri="{FF2B5EF4-FFF2-40B4-BE49-F238E27FC236}">
              <a16:creationId xmlns:a16="http://schemas.microsoft.com/office/drawing/2014/main" id="{5EC24F9A-516A-4242-8A62-FA9CBD6D571C}"/>
            </a:ext>
          </a:extLst>
        </xdr:cNvPr>
        <xdr:cNvSpPr/>
      </xdr:nvSpPr>
      <xdr:spPr>
        <a:xfrm>
          <a:off x="2222500" y="136072"/>
          <a:ext cx="1932214" cy="580571"/>
        </a:xfrm>
        <a:prstGeom prst="rect">
          <a:avLst/>
        </a:prstGeom>
        <a:solidFill>
          <a:schemeClr val="accent6">
            <a:lumMod val="75000"/>
          </a:schemeClr>
        </a:solidFill>
        <a:ln>
          <a:noFill/>
        </a:ln>
        <a:effectLst>
          <a:glow rad="63500">
            <a:schemeClr val="accent2">
              <a:satMod val="175000"/>
              <a:alpha val="40000"/>
            </a:schemeClr>
          </a:glo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b"/>
        <a:lstStyle/>
        <a:p>
          <a:pPr marL="0" indent="0" algn="ctr"/>
          <a:fld id="{21BCF23A-73A1-49CA-A99A-4694E8E148F8}" type="TxLink">
            <a:rPr lang="en-US" sz="1200" b="1" i="0" u="none" strike="noStrike" kern="1200">
              <a:solidFill>
                <a:schemeClr val="bg1"/>
              </a:solidFill>
              <a:latin typeface="Times New Roman"/>
              <a:ea typeface="+mn-ea"/>
              <a:cs typeface="Times New Roman"/>
            </a:rPr>
            <a:pPr marL="0" indent="0" algn="ctr"/>
            <a:t>3</a:t>
          </a:fld>
          <a:endParaRPr lang="en-IN" sz="1200" b="1" i="0" u="none" strike="noStrike" kern="1200">
            <a:solidFill>
              <a:schemeClr val="bg1"/>
            </a:solidFill>
            <a:latin typeface="Times New Roman"/>
            <a:ea typeface="+mn-ea"/>
            <a:cs typeface="Times New Roman"/>
          </a:endParaRPr>
        </a:p>
      </xdr:txBody>
    </xdr:sp>
    <xdr:clientData/>
  </xdr:twoCellAnchor>
  <xdr:twoCellAnchor>
    <xdr:from>
      <xdr:col>0</xdr:col>
      <xdr:colOff>217715</xdr:colOff>
      <xdr:row>0</xdr:row>
      <xdr:rowOff>145143</xdr:rowOff>
    </xdr:from>
    <xdr:to>
      <xdr:col>3</xdr:col>
      <xdr:colOff>326572</xdr:colOff>
      <xdr:row>4</xdr:row>
      <xdr:rowOff>0</xdr:rowOff>
    </xdr:to>
    <xdr:sp macro="" textlink="KPI!B5">
      <xdr:nvSpPr>
        <xdr:cNvPr id="24" name="Rectangle 23">
          <a:extLst>
            <a:ext uri="{FF2B5EF4-FFF2-40B4-BE49-F238E27FC236}">
              <a16:creationId xmlns:a16="http://schemas.microsoft.com/office/drawing/2014/main" id="{4B8BF8D2-A653-49A0-92B7-736500359338}"/>
            </a:ext>
          </a:extLst>
        </xdr:cNvPr>
        <xdr:cNvSpPr/>
      </xdr:nvSpPr>
      <xdr:spPr>
        <a:xfrm>
          <a:off x="217715" y="145143"/>
          <a:ext cx="1932214" cy="580571"/>
        </a:xfrm>
        <a:prstGeom prst="rect">
          <a:avLst/>
        </a:prstGeom>
        <a:solidFill>
          <a:schemeClr val="accent5">
            <a:lumMod val="75000"/>
          </a:schemeClr>
        </a:solidFill>
        <a:ln>
          <a:noFill/>
        </a:ln>
        <a:effectLst>
          <a:glow rad="63500">
            <a:schemeClr val="accent2">
              <a:satMod val="175000"/>
              <a:alpha val="40000"/>
            </a:schemeClr>
          </a:glo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b"/>
        <a:lstStyle/>
        <a:p>
          <a:pPr algn="ctr"/>
          <a:fld id="{241442A7-C900-4492-974C-8C08AF0F4E05}" type="TxLink">
            <a:rPr lang="en-US" sz="1200" b="1" i="0" u="none" strike="noStrike" kern="1200">
              <a:solidFill>
                <a:schemeClr val="bg1"/>
              </a:solidFill>
              <a:latin typeface="Times New Roman"/>
              <a:cs typeface="Times New Roman"/>
            </a:rPr>
            <a:pPr algn="ctr"/>
            <a:t>145</a:t>
          </a:fld>
          <a:endParaRPr lang="en-IN" sz="1200" b="1" kern="1200">
            <a:solidFill>
              <a:schemeClr val="bg1"/>
            </a:solidFill>
          </a:endParaRPr>
        </a:p>
      </xdr:txBody>
    </xdr:sp>
    <xdr:clientData/>
  </xdr:twoCellAnchor>
  <xdr:twoCellAnchor>
    <xdr:from>
      <xdr:col>21</xdr:col>
      <xdr:colOff>9071</xdr:colOff>
      <xdr:row>1</xdr:row>
      <xdr:rowOff>9072</xdr:rowOff>
    </xdr:from>
    <xdr:to>
      <xdr:col>24</xdr:col>
      <xdr:colOff>117928</xdr:colOff>
      <xdr:row>4</xdr:row>
      <xdr:rowOff>45358</xdr:rowOff>
    </xdr:to>
    <xdr:sp macro="" textlink="KPI!D5">
      <xdr:nvSpPr>
        <xdr:cNvPr id="25" name="Rectangle 24">
          <a:extLst>
            <a:ext uri="{FF2B5EF4-FFF2-40B4-BE49-F238E27FC236}">
              <a16:creationId xmlns:a16="http://schemas.microsoft.com/office/drawing/2014/main" id="{FC5E9007-E2CC-4F8D-BC63-CAE159645329}"/>
            </a:ext>
          </a:extLst>
        </xdr:cNvPr>
        <xdr:cNvSpPr/>
      </xdr:nvSpPr>
      <xdr:spPr>
        <a:xfrm>
          <a:off x="12772571" y="190501"/>
          <a:ext cx="1932214" cy="580571"/>
        </a:xfrm>
        <a:prstGeom prst="rect">
          <a:avLst/>
        </a:prstGeom>
        <a:solidFill>
          <a:schemeClr val="accent2">
            <a:lumMod val="75000"/>
          </a:schemeClr>
        </a:solidFill>
        <a:ln>
          <a:noFill/>
        </a:ln>
        <a:effectLst>
          <a:glow rad="63500">
            <a:schemeClr val="accent2">
              <a:satMod val="175000"/>
              <a:alpha val="40000"/>
            </a:schemeClr>
          </a:glo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b"/>
        <a:lstStyle/>
        <a:p>
          <a:pPr marL="0" indent="0" algn="ctr"/>
          <a:fld id="{FA1C7C99-3E1B-4068-87A0-854AFED8A10B}" type="TxLink">
            <a:rPr lang="en-US" sz="1200" b="1" i="0" u="none" strike="noStrike" kern="1200">
              <a:solidFill>
                <a:schemeClr val="bg1"/>
              </a:solidFill>
              <a:latin typeface="Times New Roman"/>
              <a:ea typeface="+mn-ea"/>
              <a:cs typeface="Times New Roman"/>
            </a:rPr>
            <a:pPr marL="0" indent="0" algn="ctr"/>
            <a:t>87</a:t>
          </a:fld>
          <a:endParaRPr lang="en-IN" sz="1200" b="1" i="0" u="none" strike="noStrike" kern="1200">
            <a:solidFill>
              <a:schemeClr val="bg1"/>
            </a:solidFill>
            <a:latin typeface="Times New Roman"/>
            <a:ea typeface="+mn-ea"/>
            <a:cs typeface="Times New Roman"/>
          </a:endParaRPr>
        </a:p>
      </xdr:txBody>
    </xdr:sp>
    <xdr:clientData/>
  </xdr:twoCellAnchor>
  <xdr:twoCellAnchor>
    <xdr:from>
      <xdr:col>24</xdr:col>
      <xdr:colOff>163286</xdr:colOff>
      <xdr:row>1</xdr:row>
      <xdr:rowOff>9072</xdr:rowOff>
    </xdr:from>
    <xdr:to>
      <xdr:col>27</xdr:col>
      <xdr:colOff>272143</xdr:colOff>
      <xdr:row>4</xdr:row>
      <xdr:rowOff>45358</xdr:rowOff>
    </xdr:to>
    <xdr:sp macro="" textlink="KPI!E5">
      <xdr:nvSpPr>
        <xdr:cNvPr id="26" name="Rectangle 25">
          <a:extLst>
            <a:ext uri="{FF2B5EF4-FFF2-40B4-BE49-F238E27FC236}">
              <a16:creationId xmlns:a16="http://schemas.microsoft.com/office/drawing/2014/main" id="{D35DF070-E771-4B42-BF29-4CF3AF04CB4E}"/>
            </a:ext>
          </a:extLst>
        </xdr:cNvPr>
        <xdr:cNvSpPr/>
      </xdr:nvSpPr>
      <xdr:spPr>
        <a:xfrm>
          <a:off x="14750143" y="190501"/>
          <a:ext cx="1932214" cy="580571"/>
        </a:xfrm>
        <a:prstGeom prst="rect">
          <a:avLst/>
        </a:prstGeom>
        <a:solidFill>
          <a:schemeClr val="bg2">
            <a:lumMod val="50000"/>
          </a:schemeClr>
        </a:solidFill>
        <a:ln>
          <a:noFill/>
        </a:ln>
        <a:effectLst>
          <a:glow rad="63500">
            <a:schemeClr val="accent2">
              <a:satMod val="175000"/>
              <a:alpha val="40000"/>
            </a:schemeClr>
          </a:glo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lt1"/>
        </a:fontRef>
      </xdr:style>
      <xdr:txBody>
        <a:bodyPr vertOverflow="clip" horzOverflow="clip" rtlCol="0" anchor="b"/>
        <a:lstStyle/>
        <a:p>
          <a:pPr marL="0" indent="0" algn="ctr"/>
          <a:fld id="{DF96E833-4F89-4FF8-9376-C0242F8CDC45}" type="TxLink">
            <a:rPr lang="en-US" sz="1200" b="1" i="0" u="none" strike="noStrike" kern="1200">
              <a:solidFill>
                <a:schemeClr val="bg1"/>
              </a:solidFill>
              <a:latin typeface="Times New Roman"/>
              <a:ea typeface="+mn-ea"/>
              <a:cs typeface="Times New Roman"/>
            </a:rPr>
            <a:pPr marL="0" indent="0" algn="ctr"/>
            <a:t>58</a:t>
          </a:fld>
          <a:endParaRPr lang="en-IN" sz="1200" b="1" i="0" u="none" strike="noStrike" kern="1200">
            <a:solidFill>
              <a:schemeClr val="bg1"/>
            </a:solidFill>
            <a:latin typeface="Times New Roman"/>
            <a:ea typeface="+mn-ea"/>
            <a:cs typeface="Times New Roman"/>
          </a:endParaRPr>
        </a:p>
      </xdr:txBody>
    </xdr:sp>
    <xdr:clientData/>
  </xdr:twoCellAnchor>
  <xdr:twoCellAnchor>
    <xdr:from>
      <xdr:col>0</xdr:col>
      <xdr:colOff>417287</xdr:colOff>
      <xdr:row>0</xdr:row>
      <xdr:rowOff>172356</xdr:rowOff>
    </xdr:from>
    <xdr:to>
      <xdr:col>3</xdr:col>
      <xdr:colOff>127000</xdr:colOff>
      <xdr:row>2</xdr:row>
      <xdr:rowOff>99786</xdr:rowOff>
    </xdr:to>
    <xdr:sp macro="" textlink="">
      <xdr:nvSpPr>
        <xdr:cNvPr id="27" name="TextBox 26">
          <a:extLst>
            <a:ext uri="{FF2B5EF4-FFF2-40B4-BE49-F238E27FC236}">
              <a16:creationId xmlns:a16="http://schemas.microsoft.com/office/drawing/2014/main" id="{46503A77-EAAC-0B34-C190-A6DDBF3BCAFD}"/>
            </a:ext>
          </a:extLst>
        </xdr:cNvPr>
        <xdr:cNvSpPr txBox="1"/>
      </xdr:nvSpPr>
      <xdr:spPr>
        <a:xfrm>
          <a:off x="417287" y="172356"/>
          <a:ext cx="1533070" cy="2902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Times New Roman" panose="02020603050405020304" pitchFamily="18" charset="0"/>
              <a:ea typeface="+mn-ea"/>
              <a:cs typeface="Times New Roman" panose="02020603050405020304" pitchFamily="18" charset="0"/>
            </a:rPr>
            <a:t>TOTAL</a:t>
          </a:r>
          <a:r>
            <a:rPr lang="en-IN" sz="1100" b="1" baseline="0">
              <a:solidFill>
                <a:schemeClr val="dk1"/>
              </a:solidFill>
              <a:effectLst/>
              <a:latin typeface="Times New Roman" panose="02020603050405020304" pitchFamily="18" charset="0"/>
              <a:ea typeface="+mn-ea"/>
              <a:cs typeface="Times New Roman" panose="02020603050405020304" pitchFamily="18" charset="0"/>
            </a:rPr>
            <a:t> STUDENTS</a:t>
          </a:r>
          <a:endParaRPr lang="en-IN" sz="1100" b="1">
            <a:effectLst/>
            <a:latin typeface="Times New Roman" panose="02020603050405020304" pitchFamily="18" charset="0"/>
            <a:cs typeface="Times New Roman" panose="02020603050405020304" pitchFamily="18" charset="0"/>
          </a:endParaRPr>
        </a:p>
        <a:p>
          <a:pPr algn="ctr"/>
          <a:endParaRPr lang="en-IN" sz="1100" b="1" kern="1200"/>
        </a:p>
      </xdr:txBody>
    </xdr:sp>
    <xdr:clientData/>
  </xdr:twoCellAnchor>
  <xdr:twoCellAnchor>
    <xdr:from>
      <xdr:col>20</xdr:col>
      <xdr:colOff>580176</xdr:colOff>
      <xdr:row>4</xdr:row>
      <xdr:rowOff>136072</xdr:rowOff>
    </xdr:from>
    <xdr:to>
      <xdr:col>27</xdr:col>
      <xdr:colOff>285676</xdr:colOff>
      <xdr:row>16</xdr:row>
      <xdr:rowOff>46929</xdr:rowOff>
    </xdr:to>
    <xdr:graphicFrame macro="">
      <xdr:nvGraphicFramePr>
        <xdr:cNvPr id="2" name="Chart 1">
          <a:extLst>
            <a:ext uri="{FF2B5EF4-FFF2-40B4-BE49-F238E27FC236}">
              <a16:creationId xmlns:a16="http://schemas.microsoft.com/office/drawing/2014/main" id="{E075440F-6F9B-450D-BB21-C65BB1A76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562428</xdr:colOff>
      <xdr:row>1</xdr:row>
      <xdr:rowOff>18142</xdr:rowOff>
    </xdr:from>
    <xdr:to>
      <xdr:col>6</xdr:col>
      <xdr:colOff>299356</xdr:colOff>
      <xdr:row>2</xdr:row>
      <xdr:rowOff>99786</xdr:rowOff>
    </xdr:to>
    <xdr:sp macro="" textlink="">
      <xdr:nvSpPr>
        <xdr:cNvPr id="3" name="TextBox 2">
          <a:extLst>
            <a:ext uri="{FF2B5EF4-FFF2-40B4-BE49-F238E27FC236}">
              <a16:creationId xmlns:a16="http://schemas.microsoft.com/office/drawing/2014/main" id="{F8BF11EB-0D32-87BC-7B58-25446FC86AD0}"/>
            </a:ext>
          </a:extLst>
        </xdr:cNvPr>
        <xdr:cNvSpPr txBox="1"/>
      </xdr:nvSpPr>
      <xdr:spPr>
        <a:xfrm>
          <a:off x="2385785" y="199571"/>
          <a:ext cx="1560285" cy="2630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kern="1200">
              <a:latin typeface="Times New Roman" panose="02020603050405020304" pitchFamily="18" charset="0"/>
              <a:cs typeface="Times New Roman" panose="02020603050405020304" pitchFamily="18" charset="0"/>
            </a:rPr>
            <a:t>TYPE</a:t>
          </a:r>
          <a:r>
            <a:rPr lang="en-IN" sz="1100" b="1" kern="1200" baseline="0">
              <a:latin typeface="Times New Roman" panose="02020603050405020304" pitchFamily="18" charset="0"/>
              <a:cs typeface="Times New Roman" panose="02020603050405020304" pitchFamily="18" charset="0"/>
            </a:rPr>
            <a:t> OF SCHOOLS</a:t>
          </a:r>
          <a:endParaRPr lang="en-IN" sz="1100" b="1" kern="1200">
            <a:latin typeface="Times New Roman" panose="02020603050405020304" pitchFamily="18" charset="0"/>
            <a:cs typeface="Times New Roman" panose="02020603050405020304" pitchFamily="18" charset="0"/>
          </a:endParaRPr>
        </a:p>
      </xdr:txBody>
    </xdr:sp>
    <xdr:clientData/>
  </xdr:twoCellAnchor>
  <xdr:twoCellAnchor>
    <xdr:from>
      <xdr:col>21</xdr:col>
      <xdr:colOff>272143</xdr:colOff>
      <xdr:row>1</xdr:row>
      <xdr:rowOff>63500</xdr:rowOff>
    </xdr:from>
    <xdr:to>
      <xdr:col>23</xdr:col>
      <xdr:colOff>526143</xdr:colOff>
      <xdr:row>2</xdr:row>
      <xdr:rowOff>172357</xdr:rowOff>
    </xdr:to>
    <xdr:sp macro="" textlink="">
      <xdr:nvSpPr>
        <xdr:cNvPr id="8" name="TextBox 7">
          <a:extLst>
            <a:ext uri="{FF2B5EF4-FFF2-40B4-BE49-F238E27FC236}">
              <a16:creationId xmlns:a16="http://schemas.microsoft.com/office/drawing/2014/main" id="{A161E204-3C93-5479-0FA5-37FD73D007E9}"/>
            </a:ext>
          </a:extLst>
        </xdr:cNvPr>
        <xdr:cNvSpPr txBox="1"/>
      </xdr:nvSpPr>
      <xdr:spPr>
        <a:xfrm>
          <a:off x="13035643" y="244929"/>
          <a:ext cx="1469571" cy="2902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kern="1200">
              <a:latin typeface="Times New Roman" panose="02020603050405020304" pitchFamily="18" charset="0"/>
              <a:cs typeface="Times New Roman" panose="02020603050405020304" pitchFamily="18" charset="0"/>
            </a:rPr>
            <a:t>TOTAL</a:t>
          </a:r>
          <a:r>
            <a:rPr lang="en-IN" sz="1200" b="1" kern="1200" baseline="0">
              <a:latin typeface="Times New Roman" panose="02020603050405020304" pitchFamily="18" charset="0"/>
              <a:cs typeface="Times New Roman" panose="02020603050405020304" pitchFamily="18" charset="0"/>
            </a:rPr>
            <a:t> BOYS</a:t>
          </a:r>
          <a:endParaRPr lang="en-IN" sz="1200" b="1" kern="1200">
            <a:latin typeface="Times New Roman" panose="02020603050405020304" pitchFamily="18" charset="0"/>
            <a:cs typeface="Times New Roman" panose="02020603050405020304" pitchFamily="18" charset="0"/>
          </a:endParaRPr>
        </a:p>
      </xdr:txBody>
    </xdr:sp>
    <xdr:clientData/>
  </xdr:twoCellAnchor>
  <xdr:twoCellAnchor>
    <xdr:from>
      <xdr:col>24</xdr:col>
      <xdr:colOff>317500</xdr:colOff>
      <xdr:row>1</xdr:row>
      <xdr:rowOff>54429</xdr:rowOff>
    </xdr:from>
    <xdr:to>
      <xdr:col>27</xdr:col>
      <xdr:colOff>45357</xdr:colOff>
      <xdr:row>2</xdr:row>
      <xdr:rowOff>90715</xdr:rowOff>
    </xdr:to>
    <xdr:sp macro="" textlink="">
      <xdr:nvSpPr>
        <xdr:cNvPr id="9" name="TextBox 8">
          <a:extLst>
            <a:ext uri="{FF2B5EF4-FFF2-40B4-BE49-F238E27FC236}">
              <a16:creationId xmlns:a16="http://schemas.microsoft.com/office/drawing/2014/main" id="{BF90A784-9A8B-125E-974B-CEEF1AEA1D8F}"/>
            </a:ext>
          </a:extLst>
        </xdr:cNvPr>
        <xdr:cNvSpPr txBox="1"/>
      </xdr:nvSpPr>
      <xdr:spPr>
        <a:xfrm>
          <a:off x="14904357" y="235858"/>
          <a:ext cx="1551214" cy="217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200" b="1">
              <a:solidFill>
                <a:schemeClr val="dk1"/>
              </a:solidFill>
              <a:effectLst/>
              <a:latin typeface="Times New Roman" panose="02020603050405020304" pitchFamily="18" charset="0"/>
              <a:ea typeface="+mn-ea"/>
              <a:cs typeface="Times New Roman" panose="02020603050405020304" pitchFamily="18" charset="0"/>
            </a:rPr>
            <a:t>TOTAL</a:t>
          </a:r>
          <a:r>
            <a:rPr lang="en-IN" sz="1200" b="1" baseline="0">
              <a:solidFill>
                <a:schemeClr val="dk1"/>
              </a:solidFill>
              <a:effectLst/>
              <a:latin typeface="Times New Roman" panose="02020603050405020304" pitchFamily="18" charset="0"/>
              <a:ea typeface="+mn-ea"/>
              <a:cs typeface="Times New Roman" panose="02020603050405020304" pitchFamily="18" charset="0"/>
            </a:rPr>
            <a:t> GIRLS</a:t>
          </a:r>
          <a:endParaRPr lang="en-IN" sz="1200" b="1">
            <a:effectLst/>
            <a:latin typeface="Times New Roman" panose="02020603050405020304" pitchFamily="18" charset="0"/>
            <a:cs typeface="Times New Roman" panose="02020603050405020304" pitchFamily="18" charset="0"/>
          </a:endParaRPr>
        </a:p>
        <a:p>
          <a:pPr algn="ctr"/>
          <a:endParaRPr lang="en-IN" sz="1200" kern="1200">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bbia Farhath" refreshedDate="45614.808240856481" createdVersion="8" refreshedVersion="8" minRefreshableVersion="3" recordCount="145" xr:uid="{0B6E379B-60B6-4008-8D2D-C6EE26BDF222}">
  <cacheSource type="worksheet">
    <worksheetSource name="Students_Table"/>
  </cacheSource>
  <cacheFields count="15">
    <cacheField name="Id" numFmtId="0">
      <sharedItems containsSemiMixedTypes="0" containsString="0" containsNumber="1" containsInteger="1" minValue="5001" maxValue="5145"/>
    </cacheField>
    <cacheField name="Student_Age" numFmtId="0">
      <sharedItems containsSemiMixedTypes="0" containsString="0" containsNumber="1" containsInteger="1" minValue="18" maxValue="26"/>
    </cacheField>
    <cacheField name="Sex" numFmtId="0">
      <sharedItems/>
    </cacheField>
    <cacheField name="High_School_Type" numFmtId="0">
      <sharedItems/>
    </cacheField>
    <cacheField name="Scholarship" numFmtId="9">
      <sharedItems containsSemiMixedTypes="0" containsString="0" containsNumber="1" minValue="0" maxValue="1"/>
    </cacheField>
    <cacheField name="Additional_Work" numFmtId="0">
      <sharedItems/>
    </cacheField>
    <cacheField name="Sports_activity" numFmtId="0">
      <sharedItems/>
    </cacheField>
    <cacheField name="Transportation" numFmtId="0">
      <sharedItems/>
    </cacheField>
    <cacheField name="Weekly_Study_Hours" numFmtId="0">
      <sharedItems containsSemiMixedTypes="0" containsString="0" containsNumber="1" containsInteger="1" minValue="0" maxValue="12"/>
    </cacheField>
    <cacheField name="Attendance" numFmtId="0">
      <sharedItems count="4">
        <s v="Always"/>
        <s v="Never"/>
        <s v="Sometimes"/>
        <s v="NA"/>
      </sharedItems>
    </cacheField>
    <cacheField name="Reading" numFmtId="0">
      <sharedItems/>
    </cacheField>
    <cacheField name="Notes" numFmtId="0">
      <sharedItems/>
    </cacheField>
    <cacheField name="Listening_in_Class" numFmtId="0">
      <sharedItems/>
    </cacheField>
    <cacheField name="Project_work" numFmtId="0">
      <sharedItems/>
    </cacheField>
    <cacheField name="Grade" numFmtId="0">
      <sharedItems count="8">
        <s v="AA"/>
        <s v="BA"/>
        <s v="CC"/>
        <s v="Fail"/>
        <s v="BB"/>
        <s v="CB"/>
        <s v="DD"/>
        <s v="DC"/>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bbia Farhath" refreshedDate="45614.928475810186" backgroundQuery="1" createdVersion="8" refreshedVersion="8" minRefreshableVersion="3" recordCount="0" supportSubquery="1" supportAdvancedDrill="1" xr:uid="{0A223ECF-0EA2-45F9-9251-C1ABA24D1381}">
  <cacheSource type="external" connectionId="2"/>
  <cacheFields count="5">
    <cacheField name="[Students_Table].[Grade].[Grade]" caption="Grade" numFmtId="0" hierarchy="14" level="1">
      <sharedItems containsSemiMixedTypes="0" containsNonDate="0" containsString="0"/>
    </cacheField>
    <cacheField name="[Students_Table].[Attendance].[Attendance]" caption="Attendance" numFmtId="0" hierarchy="9" level="1">
      <sharedItems count="2">
        <s v="Never"/>
        <s v="Sometimes"/>
      </sharedItems>
    </cacheField>
    <cacheField name="[Students_Table].[Sports_activity].[Sports_activity]" caption="Sports_activity" numFmtId="0" hierarchy="6" level="1">
      <sharedItems count="2">
        <s v="No"/>
        <s v="Yes"/>
      </sharedItems>
    </cacheField>
    <cacheField name="[Measures].[Count of Sports_activity]" caption="Count of Sports_activity" numFmtId="0" hierarchy="29" level="32767"/>
    <cacheField name="[Students_Table].[Sex].[Sex]" caption="Sex" numFmtId="0" hierarchy="2" level="1">
      <sharedItems containsSemiMixedTypes="0" containsNonDate="0" containsString="0"/>
    </cacheField>
  </cacheFields>
  <cacheHierarchies count="30">
    <cacheHierarchy uniqueName="[Students_Table].[Id]" caption="Id" attribute="1" defaultMemberUniqueName="[Students_Table].[Id].[All]" allUniqueName="[Students_Table].[Id].[All]" dimensionUniqueName="[Students_Table]" displayFolder="" count="0" memberValueDatatype="20" unbalanced="0"/>
    <cacheHierarchy uniqueName="[Students_Table].[Student_Age]" caption="Student_Age" attribute="1" defaultMemberUniqueName="[Students_Table].[Student_Age].[All]" allUniqueName="[Students_Table].[Student_Age].[All]" dimensionUniqueName="[Students_Table]" displayFolder="" count="0" memberValueDatatype="20" unbalanced="0"/>
    <cacheHierarchy uniqueName="[Students_Table].[Sex]" caption="Sex" attribute="1" defaultMemberUniqueName="[Students_Table].[Sex].[All]" allUniqueName="[Students_Table].[Sex].[All]" dimensionUniqueName="[Students_Table]" displayFolder="" count="2" memberValueDatatype="130" unbalanced="0">
      <fieldsUsage count="2">
        <fieldUsage x="-1"/>
        <fieldUsage x="4"/>
      </fieldsUsage>
    </cacheHierarchy>
    <cacheHierarchy uniqueName="[Students_Table].[High_School_Type]" caption="High_School_Type" attribute="1" defaultMemberUniqueName="[Students_Table].[High_School_Type].[All]" allUniqueName="[Students_Table].[High_School_Type].[All]" dimensionUniqueName="[Students_Table]" displayFolder="" count="0" memberValueDatatype="130" unbalanced="0"/>
    <cacheHierarchy uniqueName="[Students_Table].[Scholarship]" caption="Scholarship" attribute="1" defaultMemberUniqueName="[Students_Table].[Scholarship].[All]" allUniqueName="[Students_Table].[Scholarship].[All]" dimensionUniqueName="[Students_Table]" displayFolder="" count="0" memberValueDatatype="5" unbalanced="0"/>
    <cacheHierarchy uniqueName="[Students_Table].[Additional_Work]" caption="Additional_Work" attribute="1" defaultMemberUniqueName="[Students_Table].[Additional_Work].[All]" allUniqueName="[Students_Table].[Additional_Work].[All]" dimensionUniqueName="[Students_Table]" displayFolder="" count="0" memberValueDatatype="130" unbalanced="0"/>
    <cacheHierarchy uniqueName="[Students_Table].[Sports_activity]" caption="Sports_activity" attribute="1" defaultMemberUniqueName="[Students_Table].[Sports_activity].[All]" allUniqueName="[Students_Table].[Sports_activity].[All]" dimensionUniqueName="[Students_Table]" displayFolder="" count="2" memberValueDatatype="130" unbalanced="0">
      <fieldsUsage count="2">
        <fieldUsage x="-1"/>
        <fieldUsage x="2"/>
      </fieldsUsage>
    </cacheHierarchy>
    <cacheHierarchy uniqueName="[Students_Table].[Transportation]" caption="Transportation" attribute="1" defaultMemberUniqueName="[Students_Table].[Transportation].[All]" allUniqueName="[Students_Table].[Transportation].[All]" dimensionUniqueName="[Students_Table]" displayFolder="" count="0" memberValueDatatype="130" unbalanced="0"/>
    <cacheHierarchy uniqueName="[Students_Table].[Weekly_Study_Hours]" caption="Weekly_Study_Hours" attribute="1" defaultMemberUniqueName="[Students_Table].[Weekly_Study_Hours].[All]" allUniqueName="[Students_Table].[Weekly_Study_Hours].[All]" dimensionUniqueName="[Students_Table]" displayFolder="" count="0" memberValueDatatype="20" unbalanced="0"/>
    <cacheHierarchy uniqueName="[Students_Table].[Attendance]" caption="Attendance" attribute="1" defaultMemberUniqueName="[Students_Table].[Attendance].[All]" allUniqueName="[Students_Table].[Attendance].[All]" dimensionUniqueName="[Students_Table]" displayFolder="" count="2" memberValueDatatype="130" unbalanced="0">
      <fieldsUsage count="2">
        <fieldUsage x="-1"/>
        <fieldUsage x="1"/>
      </fieldsUsage>
    </cacheHierarchy>
    <cacheHierarchy uniqueName="[Students_Table].[Reading]" caption="Reading" attribute="1" defaultMemberUniqueName="[Students_Table].[Reading].[All]" allUniqueName="[Students_Table].[Reading].[All]" dimensionUniqueName="[Students_Table]" displayFolder="" count="0" memberValueDatatype="130" unbalanced="0"/>
    <cacheHierarchy uniqueName="[Students_Table].[Notes]" caption="Notes" attribute="1" defaultMemberUniqueName="[Students_Table].[Notes].[All]" allUniqueName="[Students_Table].[Notes].[All]" dimensionUniqueName="[Students_Table]" displayFolder="" count="0" memberValueDatatype="130" unbalanced="0"/>
    <cacheHierarchy uniqueName="[Students_Table].[Listening_in_Class]" caption="Listening_in_Class" attribute="1" defaultMemberUniqueName="[Students_Table].[Listening_in_Class].[All]" allUniqueName="[Students_Table].[Listening_in_Class].[All]" dimensionUniqueName="[Students_Table]" displayFolder="" count="0" memberValueDatatype="130" unbalanced="0"/>
    <cacheHierarchy uniqueName="[Students_Table].[Project_work]" caption="Project_work" attribute="1" defaultMemberUniqueName="[Students_Table].[Project_work].[All]" allUniqueName="[Students_Table].[Project_work].[All]" dimensionUniqueName="[Students_Table]" displayFolder="" count="0" memberValueDatatype="130" unbalanced="0"/>
    <cacheHierarchy uniqueName="[Students_Table].[Grade]" caption="Grade" attribute="1" defaultMemberUniqueName="[Students_Table].[Grade].[All]" allUniqueName="[Students_Table].[Grade].[All]" dimensionUniqueName="[Students_Table]" displayFolder="" count="2" memberValueDatatype="130" unbalanced="0">
      <fieldsUsage count="2">
        <fieldUsage x="-1"/>
        <fieldUsage x="0"/>
      </fieldsUsage>
    </cacheHierarchy>
    <cacheHierarchy uniqueName="[Measures].[__XL_Count Students_Table]" caption="__XL_Count Students_Table" measure="1" displayFolder="" measureGroup="Students_Table" count="0" hidden="1"/>
    <cacheHierarchy uniqueName="[Measures].[__No measures defined]" caption="__No measures defined" measure="1" displayFolder="" count="0" hidden="1"/>
    <cacheHierarchy uniqueName="[Measures].[Count of Grade]" caption="Count of Grade" measure="1" displayFolder="" measureGroup="Students_Table" count="0" hidden="1">
      <extLst>
        <ext xmlns:x15="http://schemas.microsoft.com/office/spreadsheetml/2010/11/main" uri="{B97F6D7D-B522-45F9-BDA1-12C45D357490}">
          <x15:cacheHierarchy aggregatedColumn="14"/>
        </ext>
      </extLst>
    </cacheHierarchy>
    <cacheHierarchy uniqueName="[Measures].[Sum of Weekly_Study_Hours]" caption="Sum of Weekly_Study_Hours" measure="1" displayFolder="" measureGroup="Students_Table" count="0" hidden="1">
      <extLst>
        <ext xmlns:x15="http://schemas.microsoft.com/office/spreadsheetml/2010/11/main" uri="{B97F6D7D-B522-45F9-BDA1-12C45D357490}">
          <x15:cacheHierarchy aggregatedColumn="8"/>
        </ext>
      </extLst>
    </cacheHierarchy>
    <cacheHierarchy uniqueName="[Measures].[Average of Weekly_Study_Hours]" caption="Average of Weekly_Study_Hours" measure="1" displayFolder="" measureGroup="Students_Table" count="0" hidden="1">
      <extLst>
        <ext xmlns:x15="http://schemas.microsoft.com/office/spreadsheetml/2010/11/main" uri="{B97F6D7D-B522-45F9-BDA1-12C45D357490}">
          <x15:cacheHierarchy aggregatedColumn="8"/>
        </ext>
      </extLst>
    </cacheHierarchy>
    <cacheHierarchy uniqueName="[Measures].[Count of Reading]" caption="Count of Reading" measure="1" displayFolder="" measureGroup="Students_Table" count="0" hidden="1">
      <extLst>
        <ext xmlns:x15="http://schemas.microsoft.com/office/spreadsheetml/2010/11/main" uri="{B97F6D7D-B522-45F9-BDA1-12C45D357490}">
          <x15:cacheHierarchy aggregatedColumn="10"/>
        </ext>
      </extLst>
    </cacheHierarchy>
    <cacheHierarchy uniqueName="[Measures].[Count of Notes]" caption="Count of Notes" measure="1" displayFolder="" measureGroup="Students_Table" count="0" hidden="1">
      <extLst>
        <ext xmlns:x15="http://schemas.microsoft.com/office/spreadsheetml/2010/11/main" uri="{B97F6D7D-B522-45F9-BDA1-12C45D357490}">
          <x15:cacheHierarchy aggregatedColumn="11"/>
        </ext>
      </extLst>
    </cacheHierarchy>
    <cacheHierarchy uniqueName="[Measures].[Count of Listening_in_Class]" caption="Count of Listening_in_Class" measure="1" displayFolder="" measureGroup="Students_Table" count="0" hidden="1">
      <extLst>
        <ext xmlns:x15="http://schemas.microsoft.com/office/spreadsheetml/2010/11/main" uri="{B97F6D7D-B522-45F9-BDA1-12C45D357490}">
          <x15:cacheHierarchy aggregatedColumn="12"/>
        </ext>
      </extLst>
    </cacheHierarchy>
    <cacheHierarchy uniqueName="[Measures].[Count of Sex]" caption="Count of Sex" measure="1" displayFolder="" measureGroup="Students_Table" count="0" hidden="1">
      <extLst>
        <ext xmlns:x15="http://schemas.microsoft.com/office/spreadsheetml/2010/11/main" uri="{B97F6D7D-B522-45F9-BDA1-12C45D357490}">
          <x15:cacheHierarchy aggregatedColumn="2"/>
        </ext>
      </extLst>
    </cacheHierarchy>
    <cacheHierarchy uniqueName="[Measures].[Count of Project_work]" caption="Count of Project_work" measure="1" displayFolder="" measureGroup="Students_Table" count="0" hidden="1">
      <extLst>
        <ext xmlns:x15="http://schemas.microsoft.com/office/spreadsheetml/2010/11/main" uri="{B97F6D7D-B522-45F9-BDA1-12C45D357490}">
          <x15:cacheHierarchy aggregatedColumn="13"/>
        </ext>
      </extLst>
    </cacheHierarchy>
    <cacheHierarchy uniqueName="[Measures].[Count of High_School_Type]" caption="Count of High_School_Type" measure="1" displayFolder="" measureGroup="Students_Table"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Students_Tabl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Students_Table" count="0" hidden="1">
      <extLst>
        <ext xmlns:x15="http://schemas.microsoft.com/office/spreadsheetml/2010/11/main" uri="{B97F6D7D-B522-45F9-BDA1-12C45D357490}">
          <x15:cacheHierarchy aggregatedColumn="0"/>
        </ext>
      </extLst>
    </cacheHierarchy>
    <cacheHierarchy uniqueName="[Measures].[Count of Attendance]" caption="Count of Attendance" measure="1" displayFolder="" measureGroup="Students_Table" count="0" hidden="1">
      <extLst>
        <ext xmlns:x15="http://schemas.microsoft.com/office/spreadsheetml/2010/11/main" uri="{B97F6D7D-B522-45F9-BDA1-12C45D357490}">
          <x15:cacheHierarchy aggregatedColumn="9"/>
        </ext>
      </extLst>
    </cacheHierarchy>
    <cacheHierarchy uniqueName="[Measures].[Count of Sports_activity]" caption="Count of Sports_activity" measure="1" displayFolder="" measureGroup="Students_Table" count="0" oneField="1" hidden="1">
      <fieldsUsage count="1">
        <fieldUsage x="3"/>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tudents_Table" uniqueName="[Students_Table]" caption="Students_Table"/>
  </dimensions>
  <measureGroups count="1">
    <measureGroup name="Students_Table" caption="Students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bbia Farhath" refreshedDate="45614.928476157409" backgroundQuery="1" createdVersion="8" refreshedVersion="8" minRefreshableVersion="3" recordCount="0" supportSubquery="1" supportAdvancedDrill="1" xr:uid="{89FBD54C-D8E5-403E-86DA-128209CACA8A}">
  <cacheSource type="external" connectionId="2"/>
  <cacheFields count="3">
    <cacheField name="[Students_Table].[Sex].[Sex]" caption="Sex" numFmtId="0" hierarchy="2" level="1">
      <sharedItems count="2">
        <s v="Female"/>
        <s v="Male"/>
      </sharedItems>
    </cacheField>
    <cacheField name="[Students_Table].[Grade].[Grade]" caption="Grade" numFmtId="0" hierarchy="14" level="1">
      <sharedItems count="8">
        <s v="AA"/>
        <s v="BA"/>
        <s v="BB"/>
        <s v="CB"/>
        <s v="CC"/>
        <s v="DC"/>
        <s v="DD"/>
        <s v="Fail"/>
      </sharedItems>
    </cacheField>
    <cacheField name="[Measures].[Count of Grade]" caption="Count of Grade" numFmtId="0" hierarchy="17" level="32767"/>
  </cacheFields>
  <cacheHierarchies count="30">
    <cacheHierarchy uniqueName="[Students_Table].[Id]" caption="Id" attribute="1" defaultMemberUniqueName="[Students_Table].[Id].[All]" allUniqueName="[Students_Table].[Id].[All]" dimensionUniqueName="[Students_Table]" displayFolder="" count="0" memberValueDatatype="20" unbalanced="0"/>
    <cacheHierarchy uniqueName="[Students_Table].[Student_Age]" caption="Student_Age" attribute="1" defaultMemberUniqueName="[Students_Table].[Student_Age].[All]" allUniqueName="[Students_Table].[Student_Age].[All]" dimensionUniqueName="[Students_Table]" displayFolder="" count="0" memberValueDatatype="20" unbalanced="0"/>
    <cacheHierarchy uniqueName="[Students_Table].[Sex]" caption="Sex" attribute="1" defaultMemberUniqueName="[Students_Table].[Sex].[All]" allUniqueName="[Students_Table].[Sex].[All]" dimensionUniqueName="[Students_Table]" displayFolder="" count="2" memberValueDatatype="130" unbalanced="0">
      <fieldsUsage count="2">
        <fieldUsage x="-1"/>
        <fieldUsage x="0"/>
      </fieldsUsage>
    </cacheHierarchy>
    <cacheHierarchy uniqueName="[Students_Table].[High_School_Type]" caption="High_School_Type" attribute="1" defaultMemberUniqueName="[Students_Table].[High_School_Type].[All]" allUniqueName="[Students_Table].[High_School_Type].[All]" dimensionUniqueName="[Students_Table]" displayFolder="" count="0" memberValueDatatype="130" unbalanced="0"/>
    <cacheHierarchy uniqueName="[Students_Table].[Scholarship]" caption="Scholarship" attribute="1" defaultMemberUniqueName="[Students_Table].[Scholarship].[All]" allUniqueName="[Students_Table].[Scholarship].[All]" dimensionUniqueName="[Students_Table]" displayFolder="" count="0" memberValueDatatype="5" unbalanced="0"/>
    <cacheHierarchy uniqueName="[Students_Table].[Additional_Work]" caption="Additional_Work" attribute="1" defaultMemberUniqueName="[Students_Table].[Additional_Work].[All]" allUniqueName="[Students_Table].[Additional_Work].[All]" dimensionUniqueName="[Students_Table]" displayFolder="" count="0" memberValueDatatype="130" unbalanced="0"/>
    <cacheHierarchy uniqueName="[Students_Table].[Sports_activity]" caption="Sports_activity" attribute="1" defaultMemberUniqueName="[Students_Table].[Sports_activity].[All]" allUniqueName="[Students_Table].[Sports_activity].[All]" dimensionUniqueName="[Students_Table]" displayFolder="" count="0" memberValueDatatype="130" unbalanced="0"/>
    <cacheHierarchy uniqueName="[Students_Table].[Transportation]" caption="Transportation" attribute="1" defaultMemberUniqueName="[Students_Table].[Transportation].[All]" allUniqueName="[Students_Table].[Transportation].[All]" dimensionUniqueName="[Students_Table]" displayFolder="" count="0" memberValueDatatype="130" unbalanced="0"/>
    <cacheHierarchy uniqueName="[Students_Table].[Weekly_Study_Hours]" caption="Weekly_Study_Hours" attribute="1" defaultMemberUniqueName="[Students_Table].[Weekly_Study_Hours].[All]" allUniqueName="[Students_Table].[Weekly_Study_Hours].[All]" dimensionUniqueName="[Students_Table]" displayFolder="" count="0" memberValueDatatype="20" unbalanced="0"/>
    <cacheHierarchy uniqueName="[Students_Table].[Attendance]" caption="Attendance" attribute="1" defaultMemberUniqueName="[Students_Table].[Attendance].[All]" allUniqueName="[Students_Table].[Attendance].[All]" dimensionUniqueName="[Students_Table]" displayFolder="" count="0" memberValueDatatype="130" unbalanced="0"/>
    <cacheHierarchy uniqueName="[Students_Table].[Reading]" caption="Reading" attribute="1" defaultMemberUniqueName="[Students_Table].[Reading].[All]" allUniqueName="[Students_Table].[Reading].[All]" dimensionUniqueName="[Students_Table]" displayFolder="" count="0" memberValueDatatype="130" unbalanced="0"/>
    <cacheHierarchy uniqueName="[Students_Table].[Notes]" caption="Notes" attribute="1" defaultMemberUniqueName="[Students_Table].[Notes].[All]" allUniqueName="[Students_Table].[Notes].[All]" dimensionUniqueName="[Students_Table]" displayFolder="" count="0" memberValueDatatype="130" unbalanced="0"/>
    <cacheHierarchy uniqueName="[Students_Table].[Listening_in_Class]" caption="Listening_in_Class" attribute="1" defaultMemberUniqueName="[Students_Table].[Listening_in_Class].[All]" allUniqueName="[Students_Table].[Listening_in_Class].[All]" dimensionUniqueName="[Students_Table]" displayFolder="" count="0" memberValueDatatype="130" unbalanced="0"/>
    <cacheHierarchy uniqueName="[Students_Table].[Project_work]" caption="Project_work" attribute="1" defaultMemberUniqueName="[Students_Table].[Project_work].[All]" allUniqueName="[Students_Table].[Project_work].[All]" dimensionUniqueName="[Students_Table]" displayFolder="" count="0" memberValueDatatype="130" unbalanced="0"/>
    <cacheHierarchy uniqueName="[Students_Table].[Grade]" caption="Grade" attribute="1" defaultMemberUniqueName="[Students_Table].[Grade].[All]" allUniqueName="[Students_Table].[Grade].[All]" dimensionUniqueName="[Students_Table]" displayFolder="" count="2" memberValueDatatype="130" unbalanced="0">
      <fieldsUsage count="2">
        <fieldUsage x="-1"/>
        <fieldUsage x="1"/>
      </fieldsUsage>
    </cacheHierarchy>
    <cacheHierarchy uniqueName="[Measures].[__XL_Count Students_Table]" caption="__XL_Count Students_Table" measure="1" displayFolder="" measureGroup="Students_Table" count="0" hidden="1"/>
    <cacheHierarchy uniqueName="[Measures].[__No measures defined]" caption="__No measures defined" measure="1" displayFolder="" count="0" hidden="1"/>
    <cacheHierarchy uniqueName="[Measures].[Count of Grade]" caption="Count of Grade" measure="1" displayFolder="" measureGroup="Students_Table"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Weekly_Study_Hours]" caption="Sum of Weekly_Study_Hours" measure="1" displayFolder="" measureGroup="Students_Table" count="0" hidden="1">
      <extLst>
        <ext xmlns:x15="http://schemas.microsoft.com/office/spreadsheetml/2010/11/main" uri="{B97F6D7D-B522-45F9-BDA1-12C45D357490}">
          <x15:cacheHierarchy aggregatedColumn="8"/>
        </ext>
      </extLst>
    </cacheHierarchy>
    <cacheHierarchy uniqueName="[Measures].[Average of Weekly_Study_Hours]" caption="Average of Weekly_Study_Hours" measure="1" displayFolder="" measureGroup="Students_Table" count="0" hidden="1">
      <extLst>
        <ext xmlns:x15="http://schemas.microsoft.com/office/spreadsheetml/2010/11/main" uri="{B97F6D7D-B522-45F9-BDA1-12C45D357490}">
          <x15:cacheHierarchy aggregatedColumn="8"/>
        </ext>
      </extLst>
    </cacheHierarchy>
    <cacheHierarchy uniqueName="[Measures].[Count of Reading]" caption="Count of Reading" measure="1" displayFolder="" measureGroup="Students_Table" count="0" hidden="1">
      <extLst>
        <ext xmlns:x15="http://schemas.microsoft.com/office/spreadsheetml/2010/11/main" uri="{B97F6D7D-B522-45F9-BDA1-12C45D357490}">
          <x15:cacheHierarchy aggregatedColumn="10"/>
        </ext>
      </extLst>
    </cacheHierarchy>
    <cacheHierarchy uniqueName="[Measures].[Count of Notes]" caption="Count of Notes" measure="1" displayFolder="" measureGroup="Students_Table" count="0" hidden="1">
      <extLst>
        <ext xmlns:x15="http://schemas.microsoft.com/office/spreadsheetml/2010/11/main" uri="{B97F6D7D-B522-45F9-BDA1-12C45D357490}">
          <x15:cacheHierarchy aggregatedColumn="11"/>
        </ext>
      </extLst>
    </cacheHierarchy>
    <cacheHierarchy uniqueName="[Measures].[Count of Listening_in_Class]" caption="Count of Listening_in_Class" measure="1" displayFolder="" measureGroup="Students_Table" count="0" hidden="1">
      <extLst>
        <ext xmlns:x15="http://schemas.microsoft.com/office/spreadsheetml/2010/11/main" uri="{B97F6D7D-B522-45F9-BDA1-12C45D357490}">
          <x15:cacheHierarchy aggregatedColumn="12"/>
        </ext>
      </extLst>
    </cacheHierarchy>
    <cacheHierarchy uniqueName="[Measures].[Count of Sex]" caption="Count of Sex" measure="1" displayFolder="" measureGroup="Students_Table" count="0" hidden="1">
      <extLst>
        <ext xmlns:x15="http://schemas.microsoft.com/office/spreadsheetml/2010/11/main" uri="{B97F6D7D-B522-45F9-BDA1-12C45D357490}">
          <x15:cacheHierarchy aggregatedColumn="2"/>
        </ext>
      </extLst>
    </cacheHierarchy>
    <cacheHierarchy uniqueName="[Measures].[Count of Project_work]" caption="Count of Project_work" measure="1" displayFolder="" measureGroup="Students_Table" count="0" hidden="1">
      <extLst>
        <ext xmlns:x15="http://schemas.microsoft.com/office/spreadsheetml/2010/11/main" uri="{B97F6D7D-B522-45F9-BDA1-12C45D357490}">
          <x15:cacheHierarchy aggregatedColumn="13"/>
        </ext>
      </extLst>
    </cacheHierarchy>
    <cacheHierarchy uniqueName="[Measures].[Count of High_School_Type]" caption="Count of High_School_Type" measure="1" displayFolder="" measureGroup="Students_Table"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Students_Tabl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Students_Table" count="0" hidden="1">
      <extLst>
        <ext xmlns:x15="http://schemas.microsoft.com/office/spreadsheetml/2010/11/main" uri="{B97F6D7D-B522-45F9-BDA1-12C45D357490}">
          <x15:cacheHierarchy aggregatedColumn="0"/>
        </ext>
      </extLst>
    </cacheHierarchy>
    <cacheHierarchy uniqueName="[Measures].[Count of Attendance]" caption="Count of Attendance" measure="1" displayFolder="" measureGroup="Students_Table" count="0" hidden="1">
      <extLst>
        <ext xmlns:x15="http://schemas.microsoft.com/office/spreadsheetml/2010/11/main" uri="{B97F6D7D-B522-45F9-BDA1-12C45D357490}">
          <x15:cacheHierarchy aggregatedColumn="9"/>
        </ext>
      </extLst>
    </cacheHierarchy>
    <cacheHierarchy uniqueName="[Measures].[Count of Sports_activity]" caption="Count of Sports_activity" measure="1" displayFolder="" measureGroup="Students_Tabl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tudents_Table" uniqueName="[Students_Table]" caption="Students_Table"/>
  </dimensions>
  <measureGroups count="1">
    <measureGroup name="Students_Table" caption="Students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bbia Farhath" refreshedDate="45614.928476504632" backgroundQuery="1" createdVersion="8" refreshedVersion="8" minRefreshableVersion="3" recordCount="0" supportSubquery="1" supportAdvancedDrill="1" xr:uid="{19A23DBE-1891-4EBB-BB07-C080807FB6D4}">
  <cacheSource type="external" connectionId="2"/>
  <cacheFields count="4">
    <cacheField name="[Students_Table].[Grade].[Grade]" caption="Grade" numFmtId="0" hierarchy="14" level="1">
      <sharedItems count="8">
        <s v="AA"/>
        <s v="BA"/>
        <s v="BB"/>
        <s v="CB"/>
        <s v="CC"/>
        <s v="DC"/>
        <s v="DD"/>
        <s v="Fail"/>
      </sharedItems>
    </cacheField>
    <cacheField name="[Students_Table].[Listening_in_Class].[Listening_in_Class]" caption="Listening_in_Class" numFmtId="0" hierarchy="12" level="1">
      <sharedItems count="2">
        <s v="No"/>
        <s v="Yes"/>
      </sharedItems>
    </cacheField>
    <cacheField name="[Measures].[Count of Listening_in_Class]" caption="Count of Listening_in_Class" numFmtId="0" hierarchy="22" level="32767"/>
    <cacheField name="[Students_Table].[Sex].[Sex]" caption="Sex" numFmtId="0" hierarchy="2" level="1">
      <sharedItems containsSemiMixedTypes="0" containsNonDate="0" containsString="0"/>
    </cacheField>
  </cacheFields>
  <cacheHierarchies count="30">
    <cacheHierarchy uniqueName="[Students_Table].[Id]" caption="Id" attribute="1" defaultMemberUniqueName="[Students_Table].[Id].[All]" allUniqueName="[Students_Table].[Id].[All]" dimensionUniqueName="[Students_Table]" displayFolder="" count="0" memberValueDatatype="20" unbalanced="0"/>
    <cacheHierarchy uniqueName="[Students_Table].[Student_Age]" caption="Student_Age" attribute="1" defaultMemberUniqueName="[Students_Table].[Student_Age].[All]" allUniqueName="[Students_Table].[Student_Age].[All]" dimensionUniqueName="[Students_Table]" displayFolder="" count="0" memberValueDatatype="20" unbalanced="0"/>
    <cacheHierarchy uniqueName="[Students_Table].[Sex]" caption="Sex" attribute="1" defaultMemberUniqueName="[Students_Table].[Sex].[All]" allUniqueName="[Students_Table].[Sex].[All]" dimensionUniqueName="[Students_Table]" displayFolder="" count="2" memberValueDatatype="130" unbalanced="0">
      <fieldsUsage count="2">
        <fieldUsage x="-1"/>
        <fieldUsage x="3"/>
      </fieldsUsage>
    </cacheHierarchy>
    <cacheHierarchy uniqueName="[Students_Table].[High_School_Type]" caption="High_School_Type" attribute="1" defaultMemberUniqueName="[Students_Table].[High_School_Type].[All]" allUniqueName="[Students_Table].[High_School_Type].[All]" dimensionUniqueName="[Students_Table]" displayFolder="" count="0" memberValueDatatype="130" unbalanced="0"/>
    <cacheHierarchy uniqueName="[Students_Table].[Scholarship]" caption="Scholarship" attribute="1" defaultMemberUniqueName="[Students_Table].[Scholarship].[All]" allUniqueName="[Students_Table].[Scholarship].[All]" dimensionUniqueName="[Students_Table]" displayFolder="" count="0" memberValueDatatype="5" unbalanced="0"/>
    <cacheHierarchy uniqueName="[Students_Table].[Additional_Work]" caption="Additional_Work" attribute="1" defaultMemberUniqueName="[Students_Table].[Additional_Work].[All]" allUniqueName="[Students_Table].[Additional_Work].[All]" dimensionUniqueName="[Students_Table]" displayFolder="" count="0" memberValueDatatype="130" unbalanced="0"/>
    <cacheHierarchy uniqueName="[Students_Table].[Sports_activity]" caption="Sports_activity" attribute="1" defaultMemberUniqueName="[Students_Table].[Sports_activity].[All]" allUniqueName="[Students_Table].[Sports_activity].[All]" dimensionUniqueName="[Students_Table]" displayFolder="" count="0" memberValueDatatype="130" unbalanced="0"/>
    <cacheHierarchy uniqueName="[Students_Table].[Transportation]" caption="Transportation" attribute="1" defaultMemberUniqueName="[Students_Table].[Transportation].[All]" allUniqueName="[Students_Table].[Transportation].[All]" dimensionUniqueName="[Students_Table]" displayFolder="" count="0" memberValueDatatype="130" unbalanced="0"/>
    <cacheHierarchy uniqueName="[Students_Table].[Weekly_Study_Hours]" caption="Weekly_Study_Hours" attribute="1" defaultMemberUniqueName="[Students_Table].[Weekly_Study_Hours].[All]" allUniqueName="[Students_Table].[Weekly_Study_Hours].[All]" dimensionUniqueName="[Students_Table]" displayFolder="" count="0" memberValueDatatype="20" unbalanced="0"/>
    <cacheHierarchy uniqueName="[Students_Table].[Attendance]" caption="Attendance" attribute="1" defaultMemberUniqueName="[Students_Table].[Attendance].[All]" allUniqueName="[Students_Table].[Attendance].[All]" dimensionUniqueName="[Students_Table]" displayFolder="" count="0" memberValueDatatype="130" unbalanced="0"/>
    <cacheHierarchy uniqueName="[Students_Table].[Reading]" caption="Reading" attribute="1" defaultMemberUniqueName="[Students_Table].[Reading].[All]" allUniqueName="[Students_Table].[Reading].[All]" dimensionUniqueName="[Students_Table]" displayFolder="" count="0" memberValueDatatype="130" unbalanced="0"/>
    <cacheHierarchy uniqueName="[Students_Table].[Notes]" caption="Notes" attribute="1" defaultMemberUniqueName="[Students_Table].[Notes].[All]" allUniqueName="[Students_Table].[Notes].[All]" dimensionUniqueName="[Students_Table]" displayFolder="" count="0" memberValueDatatype="130" unbalanced="0"/>
    <cacheHierarchy uniqueName="[Students_Table].[Listening_in_Class]" caption="Listening_in_Class" attribute="1" defaultMemberUniqueName="[Students_Table].[Listening_in_Class].[All]" allUniqueName="[Students_Table].[Listening_in_Class].[All]" dimensionUniqueName="[Students_Table]" displayFolder="" count="2" memberValueDatatype="130" unbalanced="0">
      <fieldsUsage count="2">
        <fieldUsage x="-1"/>
        <fieldUsage x="1"/>
      </fieldsUsage>
    </cacheHierarchy>
    <cacheHierarchy uniqueName="[Students_Table].[Project_work]" caption="Project_work" attribute="1" defaultMemberUniqueName="[Students_Table].[Project_work].[All]" allUniqueName="[Students_Table].[Project_work].[All]" dimensionUniqueName="[Students_Table]" displayFolder="" count="0" memberValueDatatype="130" unbalanced="0"/>
    <cacheHierarchy uniqueName="[Students_Table].[Grade]" caption="Grade" attribute="1" defaultMemberUniqueName="[Students_Table].[Grade].[All]" allUniqueName="[Students_Table].[Grade].[All]" dimensionUniqueName="[Students_Table]" displayFolder="" count="2" memberValueDatatype="130" unbalanced="0">
      <fieldsUsage count="2">
        <fieldUsage x="-1"/>
        <fieldUsage x="0"/>
      </fieldsUsage>
    </cacheHierarchy>
    <cacheHierarchy uniqueName="[Measures].[__XL_Count Students_Table]" caption="__XL_Count Students_Table" measure="1" displayFolder="" measureGroup="Students_Table" count="0" hidden="1"/>
    <cacheHierarchy uniqueName="[Measures].[__No measures defined]" caption="__No measures defined" measure="1" displayFolder="" count="0" hidden="1"/>
    <cacheHierarchy uniqueName="[Measures].[Count of Grade]" caption="Count of Grade" measure="1" displayFolder="" measureGroup="Students_Table" count="0" hidden="1">
      <extLst>
        <ext xmlns:x15="http://schemas.microsoft.com/office/spreadsheetml/2010/11/main" uri="{B97F6D7D-B522-45F9-BDA1-12C45D357490}">
          <x15:cacheHierarchy aggregatedColumn="14"/>
        </ext>
      </extLst>
    </cacheHierarchy>
    <cacheHierarchy uniqueName="[Measures].[Sum of Weekly_Study_Hours]" caption="Sum of Weekly_Study_Hours" measure="1" displayFolder="" measureGroup="Students_Table" count="0" hidden="1">
      <extLst>
        <ext xmlns:x15="http://schemas.microsoft.com/office/spreadsheetml/2010/11/main" uri="{B97F6D7D-B522-45F9-BDA1-12C45D357490}">
          <x15:cacheHierarchy aggregatedColumn="8"/>
        </ext>
      </extLst>
    </cacheHierarchy>
    <cacheHierarchy uniqueName="[Measures].[Average of Weekly_Study_Hours]" caption="Average of Weekly_Study_Hours" measure="1" displayFolder="" measureGroup="Students_Table" count="0" hidden="1">
      <extLst>
        <ext xmlns:x15="http://schemas.microsoft.com/office/spreadsheetml/2010/11/main" uri="{B97F6D7D-B522-45F9-BDA1-12C45D357490}">
          <x15:cacheHierarchy aggregatedColumn="8"/>
        </ext>
      </extLst>
    </cacheHierarchy>
    <cacheHierarchy uniqueName="[Measures].[Count of Reading]" caption="Count of Reading" measure="1" displayFolder="" measureGroup="Students_Table" count="0" hidden="1">
      <extLst>
        <ext xmlns:x15="http://schemas.microsoft.com/office/spreadsheetml/2010/11/main" uri="{B97F6D7D-B522-45F9-BDA1-12C45D357490}">
          <x15:cacheHierarchy aggregatedColumn="10"/>
        </ext>
      </extLst>
    </cacheHierarchy>
    <cacheHierarchy uniqueName="[Measures].[Count of Notes]" caption="Count of Notes" measure="1" displayFolder="" measureGroup="Students_Table" count="0" hidden="1">
      <extLst>
        <ext xmlns:x15="http://schemas.microsoft.com/office/spreadsheetml/2010/11/main" uri="{B97F6D7D-B522-45F9-BDA1-12C45D357490}">
          <x15:cacheHierarchy aggregatedColumn="11"/>
        </ext>
      </extLst>
    </cacheHierarchy>
    <cacheHierarchy uniqueName="[Measures].[Count of Listening_in_Class]" caption="Count of Listening_in_Class" measure="1" displayFolder="" measureGroup="Students_Table"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Sex]" caption="Count of Sex" measure="1" displayFolder="" measureGroup="Students_Table" count="0" hidden="1">
      <extLst>
        <ext xmlns:x15="http://schemas.microsoft.com/office/spreadsheetml/2010/11/main" uri="{B97F6D7D-B522-45F9-BDA1-12C45D357490}">
          <x15:cacheHierarchy aggregatedColumn="2"/>
        </ext>
      </extLst>
    </cacheHierarchy>
    <cacheHierarchy uniqueName="[Measures].[Count of Project_work]" caption="Count of Project_work" measure="1" displayFolder="" measureGroup="Students_Table" count="0" hidden="1">
      <extLst>
        <ext xmlns:x15="http://schemas.microsoft.com/office/spreadsheetml/2010/11/main" uri="{B97F6D7D-B522-45F9-BDA1-12C45D357490}">
          <x15:cacheHierarchy aggregatedColumn="13"/>
        </ext>
      </extLst>
    </cacheHierarchy>
    <cacheHierarchy uniqueName="[Measures].[Count of High_School_Type]" caption="Count of High_School_Type" measure="1" displayFolder="" measureGroup="Students_Table"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Students_Tabl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Students_Table" count="0" hidden="1">
      <extLst>
        <ext xmlns:x15="http://schemas.microsoft.com/office/spreadsheetml/2010/11/main" uri="{B97F6D7D-B522-45F9-BDA1-12C45D357490}">
          <x15:cacheHierarchy aggregatedColumn="0"/>
        </ext>
      </extLst>
    </cacheHierarchy>
    <cacheHierarchy uniqueName="[Measures].[Count of Attendance]" caption="Count of Attendance" measure="1" displayFolder="" measureGroup="Students_Table" count="0" hidden="1">
      <extLst>
        <ext xmlns:x15="http://schemas.microsoft.com/office/spreadsheetml/2010/11/main" uri="{B97F6D7D-B522-45F9-BDA1-12C45D357490}">
          <x15:cacheHierarchy aggregatedColumn="9"/>
        </ext>
      </extLst>
    </cacheHierarchy>
    <cacheHierarchy uniqueName="[Measures].[Count of Sports_activity]" caption="Count of Sports_activity" measure="1" displayFolder="" measureGroup="Students_Tabl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tudents_Table" uniqueName="[Students_Table]" caption="Students_Table"/>
  </dimensions>
  <measureGroups count="1">
    <measureGroup name="Students_Table" caption="Students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bbia Farhath" refreshedDate="45614.928476851848" backgroundQuery="1" createdVersion="8" refreshedVersion="8" minRefreshableVersion="3" recordCount="0" supportSubquery="1" supportAdvancedDrill="1" xr:uid="{B825C495-1DB9-4FEC-A9A8-B4220B9C21F6}">
  <cacheSource type="external" connectionId="2"/>
  <cacheFields count="4">
    <cacheField name="[Students_Table].[Grade].[Grade]" caption="Grade" numFmtId="0" hierarchy="14" level="1">
      <sharedItems count="8">
        <s v="AA"/>
        <s v="BA"/>
        <s v="BB"/>
        <s v="CB"/>
        <s v="CC"/>
        <s v="DC"/>
        <s v="DD"/>
        <s v="Fail"/>
      </sharedItems>
    </cacheField>
    <cacheField name="[Students_Table].[Notes].[Notes]" caption="Notes" numFmtId="0" hierarchy="11" level="1">
      <sharedItems count="2">
        <s v="No"/>
        <s v="Yes"/>
      </sharedItems>
    </cacheField>
    <cacheField name="[Measures].[Count of Notes]" caption="Count of Notes" numFmtId="0" hierarchy="21" level="32767"/>
    <cacheField name="[Students_Table].[Sex].[Sex]" caption="Sex" numFmtId="0" hierarchy="2" level="1">
      <sharedItems containsSemiMixedTypes="0" containsNonDate="0" containsString="0"/>
    </cacheField>
  </cacheFields>
  <cacheHierarchies count="30">
    <cacheHierarchy uniqueName="[Students_Table].[Id]" caption="Id" attribute="1" defaultMemberUniqueName="[Students_Table].[Id].[All]" allUniqueName="[Students_Table].[Id].[All]" dimensionUniqueName="[Students_Table]" displayFolder="" count="0" memberValueDatatype="20" unbalanced="0"/>
    <cacheHierarchy uniqueName="[Students_Table].[Student_Age]" caption="Student_Age" attribute="1" defaultMemberUniqueName="[Students_Table].[Student_Age].[All]" allUniqueName="[Students_Table].[Student_Age].[All]" dimensionUniqueName="[Students_Table]" displayFolder="" count="0" memberValueDatatype="20" unbalanced="0"/>
    <cacheHierarchy uniqueName="[Students_Table].[Sex]" caption="Sex" attribute="1" defaultMemberUniqueName="[Students_Table].[Sex].[All]" allUniqueName="[Students_Table].[Sex].[All]" dimensionUniqueName="[Students_Table]" displayFolder="" count="2" memberValueDatatype="130" unbalanced="0">
      <fieldsUsage count="2">
        <fieldUsage x="-1"/>
        <fieldUsage x="3"/>
      </fieldsUsage>
    </cacheHierarchy>
    <cacheHierarchy uniqueName="[Students_Table].[High_School_Type]" caption="High_School_Type" attribute="1" defaultMemberUniqueName="[Students_Table].[High_School_Type].[All]" allUniqueName="[Students_Table].[High_School_Type].[All]" dimensionUniqueName="[Students_Table]" displayFolder="" count="0" memberValueDatatype="130" unbalanced="0"/>
    <cacheHierarchy uniqueName="[Students_Table].[Scholarship]" caption="Scholarship" attribute="1" defaultMemberUniqueName="[Students_Table].[Scholarship].[All]" allUniqueName="[Students_Table].[Scholarship].[All]" dimensionUniqueName="[Students_Table]" displayFolder="" count="0" memberValueDatatype="5" unbalanced="0"/>
    <cacheHierarchy uniqueName="[Students_Table].[Additional_Work]" caption="Additional_Work" attribute="1" defaultMemberUniqueName="[Students_Table].[Additional_Work].[All]" allUniqueName="[Students_Table].[Additional_Work].[All]" dimensionUniqueName="[Students_Table]" displayFolder="" count="0" memberValueDatatype="130" unbalanced="0"/>
    <cacheHierarchy uniqueName="[Students_Table].[Sports_activity]" caption="Sports_activity" attribute="1" defaultMemberUniqueName="[Students_Table].[Sports_activity].[All]" allUniqueName="[Students_Table].[Sports_activity].[All]" dimensionUniqueName="[Students_Table]" displayFolder="" count="0" memberValueDatatype="130" unbalanced="0"/>
    <cacheHierarchy uniqueName="[Students_Table].[Transportation]" caption="Transportation" attribute="1" defaultMemberUniqueName="[Students_Table].[Transportation].[All]" allUniqueName="[Students_Table].[Transportation].[All]" dimensionUniqueName="[Students_Table]" displayFolder="" count="0" memberValueDatatype="130" unbalanced="0"/>
    <cacheHierarchy uniqueName="[Students_Table].[Weekly_Study_Hours]" caption="Weekly_Study_Hours" attribute="1" defaultMemberUniqueName="[Students_Table].[Weekly_Study_Hours].[All]" allUniqueName="[Students_Table].[Weekly_Study_Hours].[All]" dimensionUniqueName="[Students_Table]" displayFolder="" count="0" memberValueDatatype="20" unbalanced="0"/>
    <cacheHierarchy uniqueName="[Students_Table].[Attendance]" caption="Attendance" attribute="1" defaultMemberUniqueName="[Students_Table].[Attendance].[All]" allUniqueName="[Students_Table].[Attendance].[All]" dimensionUniqueName="[Students_Table]" displayFolder="" count="0" memberValueDatatype="130" unbalanced="0"/>
    <cacheHierarchy uniqueName="[Students_Table].[Reading]" caption="Reading" attribute="1" defaultMemberUniqueName="[Students_Table].[Reading].[All]" allUniqueName="[Students_Table].[Reading].[All]" dimensionUniqueName="[Students_Table]" displayFolder="" count="0" memberValueDatatype="130" unbalanced="0"/>
    <cacheHierarchy uniqueName="[Students_Table].[Notes]" caption="Notes" attribute="1" defaultMemberUniqueName="[Students_Table].[Notes].[All]" allUniqueName="[Students_Table].[Notes].[All]" dimensionUniqueName="[Students_Table]" displayFolder="" count="2" memberValueDatatype="130" unbalanced="0">
      <fieldsUsage count="2">
        <fieldUsage x="-1"/>
        <fieldUsage x="1"/>
      </fieldsUsage>
    </cacheHierarchy>
    <cacheHierarchy uniqueName="[Students_Table].[Listening_in_Class]" caption="Listening_in_Class" attribute="1" defaultMemberUniqueName="[Students_Table].[Listening_in_Class].[All]" allUniqueName="[Students_Table].[Listening_in_Class].[All]" dimensionUniqueName="[Students_Table]" displayFolder="" count="0" memberValueDatatype="130" unbalanced="0"/>
    <cacheHierarchy uniqueName="[Students_Table].[Project_work]" caption="Project_work" attribute="1" defaultMemberUniqueName="[Students_Table].[Project_work].[All]" allUniqueName="[Students_Table].[Project_work].[All]" dimensionUniqueName="[Students_Table]" displayFolder="" count="0" memberValueDatatype="130" unbalanced="0"/>
    <cacheHierarchy uniqueName="[Students_Table].[Grade]" caption="Grade" attribute="1" defaultMemberUniqueName="[Students_Table].[Grade].[All]" allUniqueName="[Students_Table].[Grade].[All]" dimensionUniqueName="[Students_Table]" displayFolder="" count="2" memberValueDatatype="130" unbalanced="0">
      <fieldsUsage count="2">
        <fieldUsage x="-1"/>
        <fieldUsage x="0"/>
      </fieldsUsage>
    </cacheHierarchy>
    <cacheHierarchy uniqueName="[Measures].[__XL_Count Students_Table]" caption="__XL_Count Students_Table" measure="1" displayFolder="" measureGroup="Students_Table" count="0" hidden="1"/>
    <cacheHierarchy uniqueName="[Measures].[__No measures defined]" caption="__No measures defined" measure="1" displayFolder="" count="0" hidden="1"/>
    <cacheHierarchy uniqueName="[Measures].[Count of Grade]" caption="Count of Grade" measure="1" displayFolder="" measureGroup="Students_Table" count="0" hidden="1">
      <extLst>
        <ext xmlns:x15="http://schemas.microsoft.com/office/spreadsheetml/2010/11/main" uri="{B97F6D7D-B522-45F9-BDA1-12C45D357490}">
          <x15:cacheHierarchy aggregatedColumn="14"/>
        </ext>
      </extLst>
    </cacheHierarchy>
    <cacheHierarchy uniqueName="[Measures].[Sum of Weekly_Study_Hours]" caption="Sum of Weekly_Study_Hours" measure="1" displayFolder="" measureGroup="Students_Table" count="0" hidden="1">
      <extLst>
        <ext xmlns:x15="http://schemas.microsoft.com/office/spreadsheetml/2010/11/main" uri="{B97F6D7D-B522-45F9-BDA1-12C45D357490}">
          <x15:cacheHierarchy aggregatedColumn="8"/>
        </ext>
      </extLst>
    </cacheHierarchy>
    <cacheHierarchy uniqueName="[Measures].[Average of Weekly_Study_Hours]" caption="Average of Weekly_Study_Hours" measure="1" displayFolder="" measureGroup="Students_Table" count="0" hidden="1">
      <extLst>
        <ext xmlns:x15="http://schemas.microsoft.com/office/spreadsheetml/2010/11/main" uri="{B97F6D7D-B522-45F9-BDA1-12C45D357490}">
          <x15:cacheHierarchy aggregatedColumn="8"/>
        </ext>
      </extLst>
    </cacheHierarchy>
    <cacheHierarchy uniqueName="[Measures].[Count of Reading]" caption="Count of Reading" measure="1" displayFolder="" measureGroup="Students_Table" count="0" hidden="1">
      <extLst>
        <ext xmlns:x15="http://schemas.microsoft.com/office/spreadsheetml/2010/11/main" uri="{B97F6D7D-B522-45F9-BDA1-12C45D357490}">
          <x15:cacheHierarchy aggregatedColumn="10"/>
        </ext>
      </extLst>
    </cacheHierarchy>
    <cacheHierarchy uniqueName="[Measures].[Count of Notes]" caption="Count of Notes" measure="1" displayFolder="" measureGroup="Students_Table"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Listening_in_Class]" caption="Count of Listening_in_Class" measure="1" displayFolder="" measureGroup="Students_Table" count="0" hidden="1">
      <extLst>
        <ext xmlns:x15="http://schemas.microsoft.com/office/spreadsheetml/2010/11/main" uri="{B97F6D7D-B522-45F9-BDA1-12C45D357490}">
          <x15:cacheHierarchy aggregatedColumn="12"/>
        </ext>
      </extLst>
    </cacheHierarchy>
    <cacheHierarchy uniqueName="[Measures].[Count of Sex]" caption="Count of Sex" measure="1" displayFolder="" measureGroup="Students_Table" count="0" hidden="1">
      <extLst>
        <ext xmlns:x15="http://schemas.microsoft.com/office/spreadsheetml/2010/11/main" uri="{B97F6D7D-B522-45F9-BDA1-12C45D357490}">
          <x15:cacheHierarchy aggregatedColumn="2"/>
        </ext>
      </extLst>
    </cacheHierarchy>
    <cacheHierarchy uniqueName="[Measures].[Count of Project_work]" caption="Count of Project_work" measure="1" displayFolder="" measureGroup="Students_Table" count="0" hidden="1">
      <extLst>
        <ext xmlns:x15="http://schemas.microsoft.com/office/spreadsheetml/2010/11/main" uri="{B97F6D7D-B522-45F9-BDA1-12C45D357490}">
          <x15:cacheHierarchy aggregatedColumn="13"/>
        </ext>
      </extLst>
    </cacheHierarchy>
    <cacheHierarchy uniqueName="[Measures].[Count of High_School_Type]" caption="Count of High_School_Type" measure="1" displayFolder="" measureGroup="Students_Table"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Students_Tabl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Students_Table" count="0" hidden="1">
      <extLst>
        <ext xmlns:x15="http://schemas.microsoft.com/office/spreadsheetml/2010/11/main" uri="{B97F6D7D-B522-45F9-BDA1-12C45D357490}">
          <x15:cacheHierarchy aggregatedColumn="0"/>
        </ext>
      </extLst>
    </cacheHierarchy>
    <cacheHierarchy uniqueName="[Measures].[Count of Attendance]" caption="Count of Attendance" measure="1" displayFolder="" measureGroup="Students_Table" count="0" hidden="1">
      <extLst>
        <ext xmlns:x15="http://schemas.microsoft.com/office/spreadsheetml/2010/11/main" uri="{B97F6D7D-B522-45F9-BDA1-12C45D357490}">
          <x15:cacheHierarchy aggregatedColumn="9"/>
        </ext>
      </extLst>
    </cacheHierarchy>
    <cacheHierarchy uniqueName="[Measures].[Count of Sports_activity]" caption="Count of Sports_activity" measure="1" displayFolder="" measureGroup="Students_Tabl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tudents_Table" uniqueName="[Students_Table]" caption="Students_Table"/>
  </dimensions>
  <measureGroups count="1">
    <measureGroup name="Students_Table" caption="Students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bbia Farhath" refreshedDate="45614.928477314817" backgroundQuery="1" createdVersion="8" refreshedVersion="8" minRefreshableVersion="3" recordCount="0" supportSubquery="1" supportAdvancedDrill="1" xr:uid="{520514B9-15E7-4BF0-B841-9E6D8220F788}">
  <cacheSource type="external" connectionId="2"/>
  <cacheFields count="4">
    <cacheField name="[Students_Table].[Grade].[Grade]" caption="Grade" numFmtId="0" hierarchy="14" level="1">
      <sharedItems count="8">
        <s v="AA"/>
        <s v="BA"/>
        <s v="BB"/>
        <s v="CB"/>
        <s v="CC"/>
        <s v="DC"/>
        <s v="DD"/>
        <s v="Fail"/>
      </sharedItems>
    </cacheField>
    <cacheField name="[Students_Table].[Reading].[Reading]" caption="Reading" numFmtId="0" hierarchy="10" level="1">
      <sharedItems count="2">
        <s v="No"/>
        <s v="Yes"/>
      </sharedItems>
    </cacheField>
    <cacheField name="[Measures].[Count of Reading]" caption="Count of Reading" numFmtId="0" hierarchy="20" level="32767"/>
    <cacheField name="[Students_Table].[Sex].[Sex]" caption="Sex" numFmtId="0" hierarchy="2" level="1">
      <sharedItems containsSemiMixedTypes="0" containsNonDate="0" containsString="0"/>
    </cacheField>
  </cacheFields>
  <cacheHierarchies count="30">
    <cacheHierarchy uniqueName="[Students_Table].[Id]" caption="Id" attribute="1" defaultMemberUniqueName="[Students_Table].[Id].[All]" allUniqueName="[Students_Table].[Id].[All]" dimensionUniqueName="[Students_Table]" displayFolder="" count="0" memberValueDatatype="20" unbalanced="0"/>
    <cacheHierarchy uniqueName="[Students_Table].[Student_Age]" caption="Student_Age" attribute="1" defaultMemberUniqueName="[Students_Table].[Student_Age].[All]" allUniqueName="[Students_Table].[Student_Age].[All]" dimensionUniqueName="[Students_Table]" displayFolder="" count="0" memberValueDatatype="20" unbalanced="0"/>
    <cacheHierarchy uniqueName="[Students_Table].[Sex]" caption="Sex" attribute="1" defaultMemberUniqueName="[Students_Table].[Sex].[All]" allUniqueName="[Students_Table].[Sex].[All]" dimensionUniqueName="[Students_Table]" displayFolder="" count="2" memberValueDatatype="130" unbalanced="0">
      <fieldsUsage count="2">
        <fieldUsage x="-1"/>
        <fieldUsage x="3"/>
      </fieldsUsage>
    </cacheHierarchy>
    <cacheHierarchy uniqueName="[Students_Table].[High_School_Type]" caption="High_School_Type" attribute="1" defaultMemberUniqueName="[Students_Table].[High_School_Type].[All]" allUniqueName="[Students_Table].[High_School_Type].[All]" dimensionUniqueName="[Students_Table]" displayFolder="" count="0" memberValueDatatype="130" unbalanced="0"/>
    <cacheHierarchy uniqueName="[Students_Table].[Scholarship]" caption="Scholarship" attribute="1" defaultMemberUniqueName="[Students_Table].[Scholarship].[All]" allUniqueName="[Students_Table].[Scholarship].[All]" dimensionUniqueName="[Students_Table]" displayFolder="" count="0" memberValueDatatype="5" unbalanced="0"/>
    <cacheHierarchy uniqueName="[Students_Table].[Additional_Work]" caption="Additional_Work" attribute="1" defaultMemberUniqueName="[Students_Table].[Additional_Work].[All]" allUniqueName="[Students_Table].[Additional_Work].[All]" dimensionUniqueName="[Students_Table]" displayFolder="" count="0" memberValueDatatype="130" unbalanced="0"/>
    <cacheHierarchy uniqueName="[Students_Table].[Sports_activity]" caption="Sports_activity" attribute="1" defaultMemberUniqueName="[Students_Table].[Sports_activity].[All]" allUniqueName="[Students_Table].[Sports_activity].[All]" dimensionUniqueName="[Students_Table]" displayFolder="" count="0" memberValueDatatype="130" unbalanced="0"/>
    <cacheHierarchy uniqueName="[Students_Table].[Transportation]" caption="Transportation" attribute="1" defaultMemberUniqueName="[Students_Table].[Transportation].[All]" allUniqueName="[Students_Table].[Transportation].[All]" dimensionUniqueName="[Students_Table]" displayFolder="" count="0" memberValueDatatype="130" unbalanced="0"/>
    <cacheHierarchy uniqueName="[Students_Table].[Weekly_Study_Hours]" caption="Weekly_Study_Hours" attribute="1" defaultMemberUniqueName="[Students_Table].[Weekly_Study_Hours].[All]" allUniqueName="[Students_Table].[Weekly_Study_Hours].[All]" dimensionUniqueName="[Students_Table]" displayFolder="" count="0" memberValueDatatype="20" unbalanced="0"/>
    <cacheHierarchy uniqueName="[Students_Table].[Attendance]" caption="Attendance" attribute="1" defaultMemberUniqueName="[Students_Table].[Attendance].[All]" allUniqueName="[Students_Table].[Attendance].[All]" dimensionUniqueName="[Students_Table]" displayFolder="" count="0" memberValueDatatype="130" unbalanced="0"/>
    <cacheHierarchy uniqueName="[Students_Table].[Reading]" caption="Reading" attribute="1" defaultMemberUniqueName="[Students_Table].[Reading].[All]" allUniqueName="[Students_Table].[Reading].[All]" dimensionUniqueName="[Students_Table]" displayFolder="" count="2" memberValueDatatype="130" unbalanced="0">
      <fieldsUsage count="2">
        <fieldUsage x="-1"/>
        <fieldUsage x="1"/>
      </fieldsUsage>
    </cacheHierarchy>
    <cacheHierarchy uniqueName="[Students_Table].[Notes]" caption="Notes" attribute="1" defaultMemberUniqueName="[Students_Table].[Notes].[All]" allUniqueName="[Students_Table].[Notes].[All]" dimensionUniqueName="[Students_Table]" displayFolder="" count="0" memberValueDatatype="130" unbalanced="0"/>
    <cacheHierarchy uniqueName="[Students_Table].[Listening_in_Class]" caption="Listening_in_Class" attribute="1" defaultMemberUniqueName="[Students_Table].[Listening_in_Class].[All]" allUniqueName="[Students_Table].[Listening_in_Class].[All]" dimensionUniqueName="[Students_Table]" displayFolder="" count="0" memberValueDatatype="130" unbalanced="0"/>
    <cacheHierarchy uniqueName="[Students_Table].[Project_work]" caption="Project_work" attribute="1" defaultMemberUniqueName="[Students_Table].[Project_work].[All]" allUniqueName="[Students_Table].[Project_work].[All]" dimensionUniqueName="[Students_Table]" displayFolder="" count="0" memberValueDatatype="130" unbalanced="0"/>
    <cacheHierarchy uniqueName="[Students_Table].[Grade]" caption="Grade" attribute="1" defaultMemberUniqueName="[Students_Table].[Grade].[All]" allUniqueName="[Students_Table].[Grade].[All]" dimensionUniqueName="[Students_Table]" displayFolder="" count="2" memberValueDatatype="130" unbalanced="0">
      <fieldsUsage count="2">
        <fieldUsage x="-1"/>
        <fieldUsage x="0"/>
      </fieldsUsage>
    </cacheHierarchy>
    <cacheHierarchy uniqueName="[Measures].[__XL_Count Students_Table]" caption="__XL_Count Students_Table" measure="1" displayFolder="" measureGroup="Students_Table" count="0" hidden="1"/>
    <cacheHierarchy uniqueName="[Measures].[__No measures defined]" caption="__No measures defined" measure="1" displayFolder="" count="0" hidden="1"/>
    <cacheHierarchy uniqueName="[Measures].[Count of Grade]" caption="Count of Grade" measure="1" displayFolder="" measureGroup="Students_Table" count="0" hidden="1">
      <extLst>
        <ext xmlns:x15="http://schemas.microsoft.com/office/spreadsheetml/2010/11/main" uri="{B97F6D7D-B522-45F9-BDA1-12C45D357490}">
          <x15:cacheHierarchy aggregatedColumn="14"/>
        </ext>
      </extLst>
    </cacheHierarchy>
    <cacheHierarchy uniqueName="[Measures].[Sum of Weekly_Study_Hours]" caption="Sum of Weekly_Study_Hours" measure="1" displayFolder="" measureGroup="Students_Table" count="0" hidden="1">
      <extLst>
        <ext xmlns:x15="http://schemas.microsoft.com/office/spreadsheetml/2010/11/main" uri="{B97F6D7D-B522-45F9-BDA1-12C45D357490}">
          <x15:cacheHierarchy aggregatedColumn="8"/>
        </ext>
      </extLst>
    </cacheHierarchy>
    <cacheHierarchy uniqueName="[Measures].[Average of Weekly_Study_Hours]" caption="Average of Weekly_Study_Hours" measure="1" displayFolder="" measureGroup="Students_Table" count="0" hidden="1">
      <extLst>
        <ext xmlns:x15="http://schemas.microsoft.com/office/spreadsheetml/2010/11/main" uri="{B97F6D7D-B522-45F9-BDA1-12C45D357490}">
          <x15:cacheHierarchy aggregatedColumn="8"/>
        </ext>
      </extLst>
    </cacheHierarchy>
    <cacheHierarchy uniqueName="[Measures].[Count of Reading]" caption="Count of Reading" measure="1" displayFolder="" measureGroup="Students_Table"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Notes]" caption="Count of Notes" measure="1" displayFolder="" measureGroup="Students_Table" count="0" hidden="1">
      <extLst>
        <ext xmlns:x15="http://schemas.microsoft.com/office/spreadsheetml/2010/11/main" uri="{B97F6D7D-B522-45F9-BDA1-12C45D357490}">
          <x15:cacheHierarchy aggregatedColumn="11"/>
        </ext>
      </extLst>
    </cacheHierarchy>
    <cacheHierarchy uniqueName="[Measures].[Count of Listening_in_Class]" caption="Count of Listening_in_Class" measure="1" displayFolder="" measureGroup="Students_Table" count="0" hidden="1">
      <extLst>
        <ext xmlns:x15="http://schemas.microsoft.com/office/spreadsheetml/2010/11/main" uri="{B97F6D7D-B522-45F9-BDA1-12C45D357490}">
          <x15:cacheHierarchy aggregatedColumn="12"/>
        </ext>
      </extLst>
    </cacheHierarchy>
    <cacheHierarchy uniqueName="[Measures].[Count of Sex]" caption="Count of Sex" measure="1" displayFolder="" measureGroup="Students_Table" count="0" hidden="1">
      <extLst>
        <ext xmlns:x15="http://schemas.microsoft.com/office/spreadsheetml/2010/11/main" uri="{B97F6D7D-B522-45F9-BDA1-12C45D357490}">
          <x15:cacheHierarchy aggregatedColumn="2"/>
        </ext>
      </extLst>
    </cacheHierarchy>
    <cacheHierarchy uniqueName="[Measures].[Count of Project_work]" caption="Count of Project_work" measure="1" displayFolder="" measureGroup="Students_Table" count="0" hidden="1">
      <extLst>
        <ext xmlns:x15="http://schemas.microsoft.com/office/spreadsheetml/2010/11/main" uri="{B97F6D7D-B522-45F9-BDA1-12C45D357490}">
          <x15:cacheHierarchy aggregatedColumn="13"/>
        </ext>
      </extLst>
    </cacheHierarchy>
    <cacheHierarchy uniqueName="[Measures].[Count of High_School_Type]" caption="Count of High_School_Type" measure="1" displayFolder="" measureGroup="Students_Table"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Students_Tabl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Students_Table" count="0" hidden="1">
      <extLst>
        <ext xmlns:x15="http://schemas.microsoft.com/office/spreadsheetml/2010/11/main" uri="{B97F6D7D-B522-45F9-BDA1-12C45D357490}">
          <x15:cacheHierarchy aggregatedColumn="0"/>
        </ext>
      </extLst>
    </cacheHierarchy>
    <cacheHierarchy uniqueName="[Measures].[Count of Attendance]" caption="Count of Attendance" measure="1" displayFolder="" measureGroup="Students_Table" count="0" hidden="1">
      <extLst>
        <ext xmlns:x15="http://schemas.microsoft.com/office/spreadsheetml/2010/11/main" uri="{B97F6D7D-B522-45F9-BDA1-12C45D357490}">
          <x15:cacheHierarchy aggregatedColumn="9"/>
        </ext>
      </extLst>
    </cacheHierarchy>
    <cacheHierarchy uniqueName="[Measures].[Count of Sports_activity]" caption="Count of Sports_activity" measure="1" displayFolder="" measureGroup="Students_Tabl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tudents_Table" uniqueName="[Students_Table]" caption="Students_Table"/>
  </dimensions>
  <measureGroups count="1">
    <measureGroup name="Students_Table" caption="Students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bbia Farhath" refreshedDate="45614.928477662033" backgroundQuery="1" createdVersion="8" refreshedVersion="8" minRefreshableVersion="3" recordCount="0" supportSubquery="1" supportAdvancedDrill="1" xr:uid="{D4BC6402-B9D2-4272-B51E-A169CB314D4D}">
  <cacheSource type="external" connectionId="2"/>
  <cacheFields count="3">
    <cacheField name="[Students_Table].[Grade].[Grade]" caption="Grade" numFmtId="0" hierarchy="14" level="1">
      <sharedItems count="8">
        <s v="AA"/>
        <s v="BA"/>
        <s v="BB"/>
        <s v="CB"/>
        <s v="CC"/>
        <s v="DC"/>
        <s v="DD"/>
        <s v="Fail"/>
      </sharedItems>
    </cacheField>
    <cacheField name="[Measures].[Average of Weekly_Study_Hours]" caption="Average of Weekly_Study_Hours" numFmtId="0" hierarchy="19" level="32767"/>
    <cacheField name="[Students_Table].[Sex].[Sex]" caption="Sex" numFmtId="0" hierarchy="2" level="1">
      <sharedItems containsSemiMixedTypes="0" containsNonDate="0" containsString="0"/>
    </cacheField>
  </cacheFields>
  <cacheHierarchies count="30">
    <cacheHierarchy uniqueName="[Students_Table].[Id]" caption="Id" attribute="1" defaultMemberUniqueName="[Students_Table].[Id].[All]" allUniqueName="[Students_Table].[Id].[All]" dimensionUniqueName="[Students_Table]" displayFolder="" count="0" memberValueDatatype="20" unbalanced="0"/>
    <cacheHierarchy uniqueName="[Students_Table].[Student_Age]" caption="Student_Age" attribute="1" defaultMemberUniqueName="[Students_Table].[Student_Age].[All]" allUniqueName="[Students_Table].[Student_Age].[All]" dimensionUniqueName="[Students_Table]" displayFolder="" count="0" memberValueDatatype="20" unbalanced="0"/>
    <cacheHierarchy uniqueName="[Students_Table].[Sex]" caption="Sex" attribute="1" defaultMemberUniqueName="[Students_Table].[Sex].[All]" allUniqueName="[Students_Table].[Sex].[All]" dimensionUniqueName="[Students_Table]" displayFolder="" count="2" memberValueDatatype="130" unbalanced="0">
      <fieldsUsage count="2">
        <fieldUsage x="-1"/>
        <fieldUsage x="2"/>
      </fieldsUsage>
    </cacheHierarchy>
    <cacheHierarchy uniqueName="[Students_Table].[High_School_Type]" caption="High_School_Type" attribute="1" defaultMemberUniqueName="[Students_Table].[High_School_Type].[All]" allUniqueName="[Students_Table].[High_School_Type].[All]" dimensionUniqueName="[Students_Table]" displayFolder="" count="0" memberValueDatatype="130" unbalanced="0"/>
    <cacheHierarchy uniqueName="[Students_Table].[Scholarship]" caption="Scholarship" attribute="1" defaultMemberUniqueName="[Students_Table].[Scholarship].[All]" allUniqueName="[Students_Table].[Scholarship].[All]" dimensionUniqueName="[Students_Table]" displayFolder="" count="0" memberValueDatatype="5" unbalanced="0"/>
    <cacheHierarchy uniqueName="[Students_Table].[Additional_Work]" caption="Additional_Work" attribute="1" defaultMemberUniqueName="[Students_Table].[Additional_Work].[All]" allUniqueName="[Students_Table].[Additional_Work].[All]" dimensionUniqueName="[Students_Table]" displayFolder="" count="0" memberValueDatatype="130" unbalanced="0"/>
    <cacheHierarchy uniqueName="[Students_Table].[Sports_activity]" caption="Sports_activity" attribute="1" defaultMemberUniqueName="[Students_Table].[Sports_activity].[All]" allUniqueName="[Students_Table].[Sports_activity].[All]" dimensionUniqueName="[Students_Table]" displayFolder="" count="0" memberValueDatatype="130" unbalanced="0"/>
    <cacheHierarchy uniqueName="[Students_Table].[Transportation]" caption="Transportation" attribute="1" defaultMemberUniqueName="[Students_Table].[Transportation].[All]" allUniqueName="[Students_Table].[Transportation].[All]" dimensionUniqueName="[Students_Table]" displayFolder="" count="0" memberValueDatatype="130" unbalanced="0"/>
    <cacheHierarchy uniqueName="[Students_Table].[Weekly_Study_Hours]" caption="Weekly_Study_Hours" attribute="1" defaultMemberUniqueName="[Students_Table].[Weekly_Study_Hours].[All]" allUniqueName="[Students_Table].[Weekly_Study_Hours].[All]" dimensionUniqueName="[Students_Table]" displayFolder="" count="0" memberValueDatatype="20" unbalanced="0"/>
    <cacheHierarchy uniqueName="[Students_Table].[Attendance]" caption="Attendance" attribute="1" defaultMemberUniqueName="[Students_Table].[Attendance].[All]" allUniqueName="[Students_Table].[Attendance].[All]" dimensionUniqueName="[Students_Table]" displayFolder="" count="0" memberValueDatatype="130" unbalanced="0"/>
    <cacheHierarchy uniqueName="[Students_Table].[Reading]" caption="Reading" attribute="1" defaultMemberUniqueName="[Students_Table].[Reading].[All]" allUniqueName="[Students_Table].[Reading].[All]" dimensionUniqueName="[Students_Table]" displayFolder="" count="0" memberValueDatatype="130" unbalanced="0"/>
    <cacheHierarchy uniqueName="[Students_Table].[Notes]" caption="Notes" attribute="1" defaultMemberUniqueName="[Students_Table].[Notes].[All]" allUniqueName="[Students_Table].[Notes].[All]" dimensionUniqueName="[Students_Table]" displayFolder="" count="0" memberValueDatatype="130" unbalanced="0"/>
    <cacheHierarchy uniqueName="[Students_Table].[Listening_in_Class]" caption="Listening_in_Class" attribute="1" defaultMemberUniqueName="[Students_Table].[Listening_in_Class].[All]" allUniqueName="[Students_Table].[Listening_in_Class].[All]" dimensionUniqueName="[Students_Table]" displayFolder="" count="0" memberValueDatatype="130" unbalanced="0"/>
    <cacheHierarchy uniqueName="[Students_Table].[Project_work]" caption="Project_work" attribute="1" defaultMemberUniqueName="[Students_Table].[Project_work].[All]" allUniqueName="[Students_Table].[Project_work].[All]" dimensionUniqueName="[Students_Table]" displayFolder="" count="0" memberValueDatatype="130" unbalanced="0"/>
    <cacheHierarchy uniqueName="[Students_Table].[Grade]" caption="Grade" attribute="1" defaultMemberUniqueName="[Students_Table].[Grade].[All]" allUniqueName="[Students_Table].[Grade].[All]" dimensionUniqueName="[Students_Table]" displayFolder="" count="2" memberValueDatatype="130" unbalanced="0">
      <fieldsUsage count="2">
        <fieldUsage x="-1"/>
        <fieldUsage x="0"/>
      </fieldsUsage>
    </cacheHierarchy>
    <cacheHierarchy uniqueName="[Measures].[__XL_Count Students_Table]" caption="__XL_Count Students_Table" measure="1" displayFolder="" measureGroup="Students_Table" count="0" hidden="1"/>
    <cacheHierarchy uniqueName="[Measures].[__No measures defined]" caption="__No measures defined" measure="1" displayFolder="" count="0" hidden="1"/>
    <cacheHierarchy uniqueName="[Measures].[Count of Grade]" caption="Count of Grade" measure="1" displayFolder="" measureGroup="Students_Table" count="0" hidden="1">
      <extLst>
        <ext xmlns:x15="http://schemas.microsoft.com/office/spreadsheetml/2010/11/main" uri="{B97F6D7D-B522-45F9-BDA1-12C45D357490}">
          <x15:cacheHierarchy aggregatedColumn="14"/>
        </ext>
      </extLst>
    </cacheHierarchy>
    <cacheHierarchy uniqueName="[Measures].[Sum of Weekly_Study_Hours]" caption="Sum of Weekly_Study_Hours" measure="1" displayFolder="" measureGroup="Students_Table" count="0" hidden="1">
      <extLst>
        <ext xmlns:x15="http://schemas.microsoft.com/office/spreadsheetml/2010/11/main" uri="{B97F6D7D-B522-45F9-BDA1-12C45D357490}">
          <x15:cacheHierarchy aggregatedColumn="8"/>
        </ext>
      </extLst>
    </cacheHierarchy>
    <cacheHierarchy uniqueName="[Measures].[Average of Weekly_Study_Hours]" caption="Average of Weekly_Study_Hours" measure="1" displayFolder="" measureGroup="Students_Tabl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Reading]" caption="Count of Reading" measure="1" displayFolder="" measureGroup="Students_Table" count="0" hidden="1">
      <extLst>
        <ext xmlns:x15="http://schemas.microsoft.com/office/spreadsheetml/2010/11/main" uri="{B97F6D7D-B522-45F9-BDA1-12C45D357490}">
          <x15:cacheHierarchy aggregatedColumn="10"/>
        </ext>
      </extLst>
    </cacheHierarchy>
    <cacheHierarchy uniqueName="[Measures].[Count of Notes]" caption="Count of Notes" measure="1" displayFolder="" measureGroup="Students_Table" count="0" hidden="1">
      <extLst>
        <ext xmlns:x15="http://schemas.microsoft.com/office/spreadsheetml/2010/11/main" uri="{B97F6D7D-B522-45F9-BDA1-12C45D357490}">
          <x15:cacheHierarchy aggregatedColumn="11"/>
        </ext>
      </extLst>
    </cacheHierarchy>
    <cacheHierarchy uniqueName="[Measures].[Count of Listening_in_Class]" caption="Count of Listening_in_Class" measure="1" displayFolder="" measureGroup="Students_Table" count="0" hidden="1">
      <extLst>
        <ext xmlns:x15="http://schemas.microsoft.com/office/spreadsheetml/2010/11/main" uri="{B97F6D7D-B522-45F9-BDA1-12C45D357490}">
          <x15:cacheHierarchy aggregatedColumn="12"/>
        </ext>
      </extLst>
    </cacheHierarchy>
    <cacheHierarchy uniqueName="[Measures].[Count of Sex]" caption="Count of Sex" measure="1" displayFolder="" measureGroup="Students_Table" count="0" hidden="1">
      <extLst>
        <ext xmlns:x15="http://schemas.microsoft.com/office/spreadsheetml/2010/11/main" uri="{B97F6D7D-B522-45F9-BDA1-12C45D357490}">
          <x15:cacheHierarchy aggregatedColumn="2"/>
        </ext>
      </extLst>
    </cacheHierarchy>
    <cacheHierarchy uniqueName="[Measures].[Count of Project_work]" caption="Count of Project_work" measure="1" displayFolder="" measureGroup="Students_Table" count="0" hidden="1">
      <extLst>
        <ext xmlns:x15="http://schemas.microsoft.com/office/spreadsheetml/2010/11/main" uri="{B97F6D7D-B522-45F9-BDA1-12C45D357490}">
          <x15:cacheHierarchy aggregatedColumn="13"/>
        </ext>
      </extLst>
    </cacheHierarchy>
    <cacheHierarchy uniqueName="[Measures].[Count of High_School_Type]" caption="Count of High_School_Type" measure="1" displayFolder="" measureGroup="Students_Table"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Students_Tabl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Students_Table" count="0" hidden="1">
      <extLst>
        <ext xmlns:x15="http://schemas.microsoft.com/office/spreadsheetml/2010/11/main" uri="{B97F6D7D-B522-45F9-BDA1-12C45D357490}">
          <x15:cacheHierarchy aggregatedColumn="0"/>
        </ext>
      </extLst>
    </cacheHierarchy>
    <cacheHierarchy uniqueName="[Measures].[Count of Attendance]" caption="Count of Attendance" measure="1" displayFolder="" measureGroup="Students_Table" count="0" hidden="1">
      <extLst>
        <ext xmlns:x15="http://schemas.microsoft.com/office/spreadsheetml/2010/11/main" uri="{B97F6D7D-B522-45F9-BDA1-12C45D357490}">
          <x15:cacheHierarchy aggregatedColumn="9"/>
        </ext>
      </extLst>
    </cacheHierarchy>
    <cacheHierarchy uniqueName="[Measures].[Count of Sports_activity]" caption="Count of Sports_activity" measure="1" displayFolder="" measureGroup="Students_Tabl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tudents_Table" uniqueName="[Students_Table]" caption="Students_Table"/>
  </dimensions>
  <measureGroups count="1">
    <measureGroup name="Students_Table" caption="Students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bbia Farhath" refreshedDate="45614.893247337961" backgroundQuery="1" createdVersion="3" refreshedVersion="8" minRefreshableVersion="3" recordCount="0" supportSubquery="1" supportAdvancedDrill="1" xr:uid="{1F2406AD-E937-4952-AA61-86CA158E4649}">
  <cacheSource type="external" connectionId="2">
    <extLst>
      <ext xmlns:x14="http://schemas.microsoft.com/office/spreadsheetml/2009/9/main" uri="{F057638F-6D5F-4e77-A914-E7F072B9BCA8}">
        <x14:sourceConnection name="ThisWorkbookDataModel"/>
      </ext>
    </extLst>
  </cacheSource>
  <cacheFields count="0"/>
  <cacheHierarchies count="31">
    <cacheHierarchy uniqueName="[Measures]" caption="Measures" attribute="1" keyAttribute="1" defaultMemberUniqueName="[Measures].[__No measures defined]" dimensionUniqueName="[Measures]" displayFolder="" measures="1" count="1" memberValueDatatype="130" unbalanced="0"/>
    <cacheHierarchy uniqueName="[Students_Table].[Id]" caption="Id" attribute="1" defaultMemberUniqueName="[Students_Table].[Id].[All]" allUniqueName="[Students_Table].[Id].[All]" dimensionUniqueName="[Students_Table]" displayFolder="" count="2" memberValueDatatype="20" unbalanced="0"/>
    <cacheHierarchy uniqueName="[Students_Table].[Student_Age]" caption="Student_Age" attribute="1" defaultMemberUniqueName="[Students_Table].[Student_Age].[All]" allUniqueName="[Students_Table].[Student_Age].[All]" dimensionUniqueName="[Students_Table]" displayFolder="" count="2" memberValueDatatype="20" unbalanced="0"/>
    <cacheHierarchy uniqueName="[Students_Table].[Sex]" caption="Sex" attribute="1" defaultMemberUniqueName="[Students_Table].[Sex].[All]" allUniqueName="[Students_Table].[Sex].[All]" dimensionUniqueName="[Students_Table]" displayFolder="" count="2" memberValueDatatype="130" unbalanced="0"/>
    <cacheHierarchy uniqueName="[Students_Table].[High_School_Type]" caption="High_School_Type" attribute="1" defaultMemberUniqueName="[Students_Table].[High_School_Type].[All]" allUniqueName="[Students_Table].[High_School_Type].[All]" dimensionUniqueName="[Students_Table]" displayFolder="" count="2" memberValueDatatype="130" unbalanced="0"/>
    <cacheHierarchy uniqueName="[Students_Table].[Scholarship]" caption="Scholarship" attribute="1" defaultMemberUniqueName="[Students_Table].[Scholarship].[All]" allUniqueName="[Students_Table].[Scholarship].[All]" dimensionUniqueName="[Students_Table]" displayFolder="" count="2" memberValueDatatype="5" unbalanced="0"/>
    <cacheHierarchy uniqueName="[Students_Table].[Additional_Work]" caption="Additional_Work" attribute="1" defaultMemberUniqueName="[Students_Table].[Additional_Work].[All]" allUniqueName="[Students_Table].[Additional_Work].[All]" dimensionUniqueName="[Students_Table]" displayFolder="" count="2" memberValueDatatype="130" unbalanced="0"/>
    <cacheHierarchy uniqueName="[Students_Table].[Sports_activity]" caption="Sports_activity" attribute="1" defaultMemberUniqueName="[Students_Table].[Sports_activity].[All]" allUniqueName="[Students_Table].[Sports_activity].[All]" dimensionUniqueName="[Students_Table]" displayFolder="" count="2" memberValueDatatype="130" unbalanced="0"/>
    <cacheHierarchy uniqueName="[Students_Table].[Transportation]" caption="Transportation" attribute="1" defaultMemberUniqueName="[Students_Table].[Transportation].[All]" allUniqueName="[Students_Table].[Transportation].[All]" dimensionUniqueName="[Students_Table]" displayFolder="" count="2" memberValueDatatype="130" unbalanced="0"/>
    <cacheHierarchy uniqueName="[Students_Table].[Weekly_Study_Hours]" caption="Weekly_Study_Hours" attribute="1" defaultMemberUniqueName="[Students_Table].[Weekly_Study_Hours].[All]" allUniqueName="[Students_Table].[Weekly_Study_Hours].[All]" dimensionUniqueName="[Students_Table]" displayFolder="" count="2" memberValueDatatype="20" unbalanced="0"/>
    <cacheHierarchy uniqueName="[Students_Table].[Attendance]" caption="Attendance" attribute="1" defaultMemberUniqueName="[Students_Table].[Attendance].[All]" allUniqueName="[Students_Table].[Attendance].[All]" dimensionUniqueName="[Students_Table]" displayFolder="" count="2" memberValueDatatype="130" unbalanced="0"/>
    <cacheHierarchy uniqueName="[Students_Table].[Reading]" caption="Reading" attribute="1" defaultMemberUniqueName="[Students_Table].[Reading].[All]" allUniqueName="[Students_Table].[Reading].[All]" dimensionUniqueName="[Students_Table]" displayFolder="" count="2" memberValueDatatype="130" unbalanced="0"/>
    <cacheHierarchy uniqueName="[Students_Table].[Notes]" caption="Notes" attribute="1" defaultMemberUniqueName="[Students_Table].[Notes].[All]" allUniqueName="[Students_Table].[Notes].[All]" dimensionUniqueName="[Students_Table]" displayFolder="" count="2" memberValueDatatype="130" unbalanced="0"/>
    <cacheHierarchy uniqueName="[Students_Table].[Listening_in_Class]" caption="Listening_in_Class" attribute="1" defaultMemberUniqueName="[Students_Table].[Listening_in_Class].[All]" allUniqueName="[Students_Table].[Listening_in_Class].[All]" dimensionUniqueName="[Students_Table]" displayFolder="" count="2" memberValueDatatype="130" unbalanced="0"/>
    <cacheHierarchy uniqueName="[Students_Table].[Project_work]" caption="Project_work" attribute="1" defaultMemberUniqueName="[Students_Table].[Project_work].[All]" allUniqueName="[Students_Table].[Project_work].[All]" dimensionUniqueName="[Students_Table]" displayFolder="" count="2" memberValueDatatype="130" unbalanced="0"/>
    <cacheHierarchy uniqueName="[Students_Table].[Grade]" caption="Grade" attribute="1" defaultMemberUniqueName="[Students_Table].[Grade].[All]" allUniqueName="[Students_Table].[Grade].[All]" dimensionUniqueName="[Students_Table]" displayFolder="" count="2" memberValueDatatype="130" unbalanced="0"/>
    <cacheHierarchy uniqueName="[Measures].[__XL_Count Students_Table]" caption="__XL_Count Students_Table" measure="1" displayFolder="" measureGroup="Students_Table" count="0" hidden="1"/>
    <cacheHierarchy uniqueName="[Measures].[__No measures defined]" caption="__No measures defined" measure="1" displayFolder="" count="0" hidden="1"/>
    <cacheHierarchy uniqueName="[Measures].[Count of Grade]" caption="Count of Grade" measure="1" displayFolder="" measureGroup="Students_Table" count="0" hidden="1">
      <extLst>
        <ext xmlns:x15="http://schemas.microsoft.com/office/spreadsheetml/2010/11/main" uri="{B97F6D7D-B522-45F9-BDA1-12C45D357490}">
          <x15:cacheHierarchy aggregatedColumn="15"/>
        </ext>
      </extLst>
    </cacheHierarchy>
    <cacheHierarchy uniqueName="[Measures].[Sum of Weekly_Study_Hours]" caption="Sum of Weekly_Study_Hours" measure="1" displayFolder="" measureGroup="Students_Table" count="0" hidden="1">
      <extLst>
        <ext xmlns:x15="http://schemas.microsoft.com/office/spreadsheetml/2010/11/main" uri="{B97F6D7D-B522-45F9-BDA1-12C45D357490}">
          <x15:cacheHierarchy aggregatedColumn="9"/>
        </ext>
      </extLst>
    </cacheHierarchy>
    <cacheHierarchy uniqueName="[Measures].[Average of Weekly_Study_Hours]" caption="Average of Weekly_Study_Hours" measure="1" displayFolder="" measureGroup="Students_Table" count="0" hidden="1">
      <extLst>
        <ext xmlns:x15="http://schemas.microsoft.com/office/spreadsheetml/2010/11/main" uri="{B97F6D7D-B522-45F9-BDA1-12C45D357490}">
          <x15:cacheHierarchy aggregatedColumn="9"/>
        </ext>
      </extLst>
    </cacheHierarchy>
    <cacheHierarchy uniqueName="[Measures].[Count of Reading]" caption="Count of Reading" measure="1" displayFolder="" measureGroup="Students_Table" count="0" hidden="1">
      <extLst>
        <ext xmlns:x15="http://schemas.microsoft.com/office/spreadsheetml/2010/11/main" uri="{B97F6D7D-B522-45F9-BDA1-12C45D357490}">
          <x15:cacheHierarchy aggregatedColumn="11"/>
        </ext>
      </extLst>
    </cacheHierarchy>
    <cacheHierarchy uniqueName="[Measures].[Count of Notes]" caption="Count of Notes" measure="1" displayFolder="" measureGroup="Students_Table" count="0" hidden="1">
      <extLst>
        <ext xmlns:x15="http://schemas.microsoft.com/office/spreadsheetml/2010/11/main" uri="{B97F6D7D-B522-45F9-BDA1-12C45D357490}">
          <x15:cacheHierarchy aggregatedColumn="12"/>
        </ext>
      </extLst>
    </cacheHierarchy>
    <cacheHierarchy uniqueName="[Measures].[Count of Listening_in_Class]" caption="Count of Listening_in_Class" measure="1" displayFolder="" measureGroup="Students_Table" count="0" hidden="1">
      <extLst>
        <ext xmlns:x15="http://schemas.microsoft.com/office/spreadsheetml/2010/11/main" uri="{B97F6D7D-B522-45F9-BDA1-12C45D357490}">
          <x15:cacheHierarchy aggregatedColumn="13"/>
        </ext>
      </extLst>
    </cacheHierarchy>
    <cacheHierarchy uniqueName="[Measures].[Count of Sex]" caption="Count of Sex" measure="1" displayFolder="" measureGroup="Students_Table" count="0" hidden="1">
      <extLst>
        <ext xmlns:x15="http://schemas.microsoft.com/office/spreadsheetml/2010/11/main" uri="{B97F6D7D-B522-45F9-BDA1-12C45D357490}">
          <x15:cacheHierarchy aggregatedColumn="3"/>
        </ext>
      </extLst>
    </cacheHierarchy>
    <cacheHierarchy uniqueName="[Measures].[Count of Project_work]" caption="Count of Project_work" measure="1" displayFolder="" measureGroup="Students_Table" count="0" hidden="1">
      <extLst>
        <ext xmlns:x15="http://schemas.microsoft.com/office/spreadsheetml/2010/11/main" uri="{B97F6D7D-B522-45F9-BDA1-12C45D357490}">
          <x15:cacheHierarchy aggregatedColumn="14"/>
        </ext>
      </extLst>
    </cacheHierarchy>
    <cacheHierarchy uniqueName="[Measures].[Count of High_School_Type]" caption="Count of High_School_Type" measure="1" displayFolder="" measureGroup="Students_Table" count="0" hidden="1">
      <extLst>
        <ext xmlns:x15="http://schemas.microsoft.com/office/spreadsheetml/2010/11/main" uri="{B97F6D7D-B522-45F9-BDA1-12C45D357490}">
          <x15:cacheHierarchy aggregatedColumn="4"/>
        </ext>
      </extLst>
    </cacheHierarchy>
    <cacheHierarchy uniqueName="[Measures].[Sum of Id]" caption="Sum of Id" measure="1" displayFolder="" measureGroup="Students_Table" count="0" hidden="1">
      <extLst>
        <ext xmlns:x15="http://schemas.microsoft.com/office/spreadsheetml/2010/11/main" uri="{B97F6D7D-B522-45F9-BDA1-12C45D357490}">
          <x15:cacheHierarchy aggregatedColumn="1"/>
        </ext>
      </extLst>
    </cacheHierarchy>
    <cacheHierarchy uniqueName="[Measures].[Count of Id]" caption="Count of Id" measure="1" displayFolder="" measureGroup="Students_Table" count="0" hidden="1">
      <extLst>
        <ext xmlns:x15="http://schemas.microsoft.com/office/spreadsheetml/2010/11/main" uri="{B97F6D7D-B522-45F9-BDA1-12C45D357490}">
          <x15:cacheHierarchy aggregatedColumn="1"/>
        </ext>
      </extLst>
    </cacheHierarchy>
    <cacheHierarchy uniqueName="[Measures].[Count of Attendance]" caption="Count of Attendance" measure="1" displayFolder="" measureGroup="Students_Table" count="0" hidden="1">
      <extLst>
        <ext xmlns:x15="http://schemas.microsoft.com/office/spreadsheetml/2010/11/main" uri="{B97F6D7D-B522-45F9-BDA1-12C45D357490}">
          <x15:cacheHierarchy aggregatedColumn="10"/>
        </ext>
      </extLst>
    </cacheHierarchy>
    <cacheHierarchy uniqueName="[Measures].[Count of Sports_activity]" caption="Count of Sports_activity" measure="1" displayFolder="" measureGroup="Students_Tabl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Students_Table" uniqueName="[Students_Table]" caption="Students_Table"/>
  </dimensions>
  <measureGroups count="1">
    <measureGroup name="Students_Table" caption="Students_Table"/>
  </measureGroups>
  <maps count="1">
    <map measureGroup="0" dimension="1"/>
  </maps>
  <extLst>
    <ext xmlns:x14="http://schemas.microsoft.com/office/spreadsheetml/2009/9/main" uri="{725AE2AE-9491-48be-B2B4-4EB974FC3084}">
      <x14:pivotCacheDefinition slicerData="1" pivotCacheId="14739624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
  <r>
    <n v="5001"/>
    <n v="21"/>
    <s v="Male"/>
    <s v="Other"/>
    <n v="0.5"/>
    <s v="Yes"/>
    <s v="No"/>
    <s v="Private"/>
    <n v="0"/>
    <x v="0"/>
    <s v="Yes"/>
    <s v="Yes"/>
    <s v="No"/>
    <s v="No"/>
    <x v="0"/>
  </r>
  <r>
    <n v="5002"/>
    <n v="20"/>
    <s v="Male"/>
    <s v="Other"/>
    <n v="0.5"/>
    <s v="Yes"/>
    <s v="No"/>
    <s v="Private"/>
    <n v="0"/>
    <x v="0"/>
    <s v="Yes"/>
    <s v="No"/>
    <s v="Yes"/>
    <s v="Yes"/>
    <x v="0"/>
  </r>
  <r>
    <n v="5003"/>
    <n v="21"/>
    <s v="Male"/>
    <s v="State"/>
    <n v="0.5"/>
    <s v="No"/>
    <s v="No"/>
    <s v="Private"/>
    <n v="2"/>
    <x v="1"/>
    <s v="No"/>
    <s v="No"/>
    <s v="No"/>
    <s v="Yes"/>
    <x v="0"/>
  </r>
  <r>
    <n v="5004"/>
    <n v="18"/>
    <s v="Female"/>
    <s v="Private"/>
    <n v="0.5"/>
    <s v="Yes"/>
    <s v="No"/>
    <s v="Bus"/>
    <n v="2"/>
    <x v="0"/>
    <s v="No"/>
    <s v="Yes"/>
    <s v="No"/>
    <s v="No"/>
    <x v="0"/>
  </r>
  <r>
    <n v="5005"/>
    <n v="22"/>
    <s v="Male"/>
    <s v="Private"/>
    <n v="0.5"/>
    <s v="No"/>
    <s v="No"/>
    <s v="Bus"/>
    <n v="12"/>
    <x v="0"/>
    <s v="Yes"/>
    <s v="No"/>
    <s v="Yes"/>
    <s v="Yes"/>
    <x v="0"/>
  </r>
  <r>
    <n v="5006"/>
    <n v="20"/>
    <s v="Male"/>
    <s v="State"/>
    <n v="0.5"/>
    <s v="No"/>
    <s v="No"/>
    <s v="Private"/>
    <n v="2"/>
    <x v="0"/>
    <s v="Yes"/>
    <s v="No"/>
    <s v="Yes"/>
    <s v="Yes"/>
    <x v="1"/>
  </r>
  <r>
    <n v="5007"/>
    <n v="18"/>
    <s v="Male"/>
    <s v="State"/>
    <n v="0.75"/>
    <s v="No"/>
    <s v="No"/>
    <s v="Private"/>
    <n v="0"/>
    <x v="0"/>
    <s v="No"/>
    <s v="Yes"/>
    <s v="Yes"/>
    <s v="Yes"/>
    <x v="2"/>
  </r>
  <r>
    <n v="5008"/>
    <n v="18"/>
    <s v="Female"/>
    <s v="State"/>
    <n v="0.5"/>
    <s v="Yes"/>
    <s v="Yes"/>
    <s v="Bus"/>
    <n v="2"/>
    <x v="2"/>
    <s v="No"/>
    <s v="Yes"/>
    <s v="Yes"/>
    <s v="Yes"/>
    <x v="1"/>
  </r>
  <r>
    <n v="5009"/>
    <n v="19"/>
    <s v="Female"/>
    <s v="Other"/>
    <n v="0.5"/>
    <s v="No"/>
    <s v="Yes"/>
    <s v="Bus"/>
    <n v="0"/>
    <x v="0"/>
    <s v="No"/>
    <s v="No"/>
    <s v="No"/>
    <s v="Yes"/>
    <x v="2"/>
  </r>
  <r>
    <n v="5010"/>
    <n v="21"/>
    <s v="Female"/>
    <s v="State"/>
    <n v="0.5"/>
    <s v="No"/>
    <s v="No"/>
    <s v="Bus"/>
    <n v="12"/>
    <x v="1"/>
    <s v="No"/>
    <s v="Yes"/>
    <s v="No"/>
    <s v="No"/>
    <x v="3"/>
  </r>
  <r>
    <n v="5011"/>
    <n v="18"/>
    <s v="Female"/>
    <s v="Private"/>
    <n v="0.5"/>
    <s v="No"/>
    <s v="No"/>
    <s v="Private"/>
    <n v="12"/>
    <x v="2"/>
    <s v="No"/>
    <s v="No"/>
    <s v="No"/>
    <s v="Yes"/>
    <x v="1"/>
  </r>
  <r>
    <n v="5012"/>
    <n v="18"/>
    <s v="Female"/>
    <s v="Private"/>
    <n v="0.75"/>
    <s v="Yes"/>
    <s v="Yes"/>
    <s v="Private"/>
    <n v="8"/>
    <x v="2"/>
    <s v="No"/>
    <s v="Yes"/>
    <s v="No"/>
    <s v="Yes"/>
    <x v="3"/>
  </r>
  <r>
    <n v="5013"/>
    <n v="18"/>
    <s v="Female"/>
    <s v="Private"/>
    <n v="0.75"/>
    <s v="No"/>
    <s v="No"/>
    <s v="Private"/>
    <n v="0"/>
    <x v="0"/>
    <s v="Yes"/>
    <s v="No"/>
    <s v="No"/>
    <s v="No"/>
    <x v="3"/>
  </r>
  <r>
    <n v="5014"/>
    <n v="19"/>
    <s v="Female"/>
    <s v="State"/>
    <n v="1"/>
    <s v="No"/>
    <s v="No"/>
    <s v="Private"/>
    <n v="0"/>
    <x v="0"/>
    <s v="Yes"/>
    <s v="No"/>
    <s v="No"/>
    <s v="Yes"/>
    <x v="0"/>
  </r>
  <r>
    <n v="5015"/>
    <n v="26"/>
    <s v="Male"/>
    <s v="State"/>
    <n v="0.75"/>
    <s v="Yes"/>
    <s v="Yes"/>
    <s v="Private"/>
    <n v="12"/>
    <x v="1"/>
    <s v="No"/>
    <s v="No"/>
    <s v="Yes"/>
    <s v="Yes"/>
    <x v="1"/>
  </r>
  <r>
    <n v="5016"/>
    <n v="22"/>
    <s v="Male"/>
    <s v="State"/>
    <n v="0.5"/>
    <s v="No"/>
    <s v="No"/>
    <s v="Private"/>
    <n v="0"/>
    <x v="0"/>
    <s v="No"/>
    <s v="Yes"/>
    <s v="No"/>
    <s v="Yes"/>
    <x v="1"/>
  </r>
  <r>
    <n v="5017"/>
    <n v="18"/>
    <s v="Female"/>
    <s v="State"/>
    <n v="1"/>
    <s v="No"/>
    <s v="Yes"/>
    <s v="Private"/>
    <n v="0"/>
    <x v="0"/>
    <s v="Yes"/>
    <s v="No"/>
    <s v="No"/>
    <s v="No"/>
    <x v="0"/>
  </r>
  <r>
    <n v="5018"/>
    <n v="22"/>
    <s v="Male"/>
    <s v="State"/>
    <n v="0.5"/>
    <s v="No"/>
    <s v="No"/>
    <s v="Private"/>
    <n v="0"/>
    <x v="0"/>
    <s v="Yes"/>
    <s v="No"/>
    <s v="No"/>
    <s v="Yes"/>
    <x v="1"/>
  </r>
  <r>
    <n v="5019"/>
    <n v="18"/>
    <s v="Female"/>
    <s v="State"/>
    <n v="0.75"/>
    <s v="No"/>
    <s v="No"/>
    <s v="Private"/>
    <n v="12"/>
    <x v="0"/>
    <s v="Yes"/>
    <s v="No"/>
    <s v="No"/>
    <s v="No"/>
    <x v="1"/>
  </r>
  <r>
    <n v="5020"/>
    <n v="18"/>
    <s v="Male"/>
    <s v="Private"/>
    <n v="0.5"/>
    <s v="No"/>
    <s v="No"/>
    <s v="Bus"/>
    <n v="2"/>
    <x v="2"/>
    <s v="No"/>
    <s v="No"/>
    <s v="Yes"/>
    <s v="No"/>
    <x v="4"/>
  </r>
  <r>
    <n v="5021"/>
    <n v="18"/>
    <s v="Male"/>
    <s v="State"/>
    <n v="1"/>
    <s v="Yes"/>
    <s v="No"/>
    <s v="Bus"/>
    <n v="0"/>
    <x v="1"/>
    <s v="No"/>
    <s v="No"/>
    <s v="Yes"/>
    <s v="No"/>
    <x v="0"/>
  </r>
  <r>
    <n v="5022"/>
    <n v="18"/>
    <s v="Male"/>
    <s v="State"/>
    <n v="1"/>
    <s v="No"/>
    <s v="No"/>
    <s v="Bus"/>
    <n v="0"/>
    <x v="1"/>
    <s v="No"/>
    <s v="No"/>
    <s v="No"/>
    <s v="No"/>
    <x v="0"/>
  </r>
  <r>
    <n v="5023"/>
    <n v="22"/>
    <s v="Male"/>
    <s v="State"/>
    <n v="0.5"/>
    <s v="Yes"/>
    <s v="No"/>
    <s v="Bus"/>
    <n v="0"/>
    <x v="0"/>
    <s v="Yes"/>
    <s v="Yes"/>
    <s v="Yes"/>
    <s v="No"/>
    <x v="4"/>
  </r>
  <r>
    <n v="5024"/>
    <n v="25"/>
    <s v="Male"/>
    <s v="State"/>
    <n v="0.25"/>
    <s v="Yes"/>
    <s v="Yes"/>
    <s v="Private"/>
    <n v="12"/>
    <x v="0"/>
    <s v="Yes"/>
    <s v="Yes"/>
    <s v="No"/>
    <s v="No"/>
    <x v="0"/>
  </r>
  <r>
    <n v="5025"/>
    <n v="19"/>
    <s v="Male"/>
    <s v="State"/>
    <n v="0.5"/>
    <s v="No"/>
    <s v="No"/>
    <s v="Private"/>
    <n v="2"/>
    <x v="0"/>
    <s v="Yes"/>
    <s v="No"/>
    <s v="Yes"/>
    <s v="No"/>
    <x v="1"/>
  </r>
  <r>
    <n v="5026"/>
    <n v="20"/>
    <s v="Male"/>
    <s v="State"/>
    <n v="0.5"/>
    <s v="No"/>
    <s v="No"/>
    <s v="Bus"/>
    <n v="0"/>
    <x v="0"/>
    <s v="No"/>
    <s v="Yes"/>
    <s v="No"/>
    <s v="No"/>
    <x v="4"/>
  </r>
  <r>
    <n v="5027"/>
    <n v="20"/>
    <s v="Male"/>
    <s v="State"/>
    <n v="0.5"/>
    <s v="No"/>
    <s v="Yes"/>
    <s v="Bus"/>
    <n v="0"/>
    <x v="0"/>
    <s v="Yes"/>
    <s v="Yes"/>
    <s v="No"/>
    <s v="No"/>
    <x v="0"/>
  </r>
  <r>
    <n v="5028"/>
    <n v="18"/>
    <s v="Male"/>
    <s v="Private"/>
    <n v="0.5"/>
    <s v="Yes"/>
    <s v="No"/>
    <s v="Private"/>
    <n v="0"/>
    <x v="0"/>
    <s v="Yes"/>
    <s v="Yes"/>
    <s v="Yes"/>
    <s v="No"/>
    <x v="0"/>
  </r>
  <r>
    <n v="5029"/>
    <n v="24"/>
    <s v="Male"/>
    <s v="State"/>
    <n v="0.5"/>
    <s v="No"/>
    <s v="No"/>
    <s v="Bus"/>
    <n v="0"/>
    <x v="1"/>
    <s v="No"/>
    <s v="No"/>
    <s v="No"/>
    <s v="No"/>
    <x v="4"/>
  </r>
  <r>
    <n v="5030"/>
    <n v="19"/>
    <s v="Male"/>
    <s v="Other"/>
    <n v="0.75"/>
    <s v="No"/>
    <s v="No"/>
    <s v="Private"/>
    <n v="0"/>
    <x v="1"/>
    <s v="No"/>
    <s v="No"/>
    <s v="Yes"/>
    <s v="Yes"/>
    <x v="2"/>
  </r>
  <r>
    <n v="5031"/>
    <n v="19"/>
    <s v="Male"/>
    <s v="State"/>
    <n v="1"/>
    <s v="Yes"/>
    <s v="Yes"/>
    <s v="Bus"/>
    <n v="0"/>
    <x v="0"/>
    <s v="No"/>
    <s v="Yes"/>
    <s v="Yes"/>
    <s v="No"/>
    <x v="2"/>
  </r>
  <r>
    <n v="5032"/>
    <n v="25"/>
    <s v="Male"/>
    <s v="State"/>
    <n v="0.5"/>
    <s v="Yes"/>
    <s v="No"/>
    <s v="Private"/>
    <n v="0"/>
    <x v="0"/>
    <s v="No"/>
    <s v="Yes"/>
    <s v="No"/>
    <s v="No"/>
    <x v="4"/>
  </r>
  <r>
    <n v="5033"/>
    <n v="19"/>
    <s v="Female"/>
    <s v="State"/>
    <n v="0.5"/>
    <s v="No"/>
    <s v="No"/>
    <s v="Private"/>
    <n v="2"/>
    <x v="0"/>
    <s v="Yes"/>
    <s v="No"/>
    <s v="No"/>
    <s v="Yes"/>
    <x v="0"/>
  </r>
  <r>
    <n v="5034"/>
    <n v="21"/>
    <s v="Female"/>
    <s v="State"/>
    <n v="0.5"/>
    <s v="Yes"/>
    <s v="No"/>
    <s v="Bus"/>
    <n v="0"/>
    <x v="0"/>
    <s v="Yes"/>
    <s v="Yes"/>
    <s v="No"/>
    <s v="No"/>
    <x v="1"/>
  </r>
  <r>
    <n v="5035"/>
    <n v="18"/>
    <s v="Male"/>
    <s v="Private"/>
    <n v="0.5"/>
    <s v="No"/>
    <s v="No"/>
    <s v="Bus"/>
    <n v="2"/>
    <x v="0"/>
    <s v="Yes"/>
    <s v="No"/>
    <s v="Yes"/>
    <s v="No"/>
    <x v="1"/>
  </r>
  <r>
    <n v="5036"/>
    <n v="18"/>
    <s v="Male"/>
    <s v="Private"/>
    <n v="0.75"/>
    <s v="No"/>
    <s v="No"/>
    <s v="Private"/>
    <n v="12"/>
    <x v="0"/>
    <s v="Yes"/>
    <s v="Yes"/>
    <s v="No"/>
    <s v="No"/>
    <x v="0"/>
  </r>
  <r>
    <n v="5037"/>
    <n v="19"/>
    <s v="Male"/>
    <s v="Other"/>
    <n v="0.75"/>
    <s v="Yes"/>
    <s v="No"/>
    <s v="Bus"/>
    <n v="12"/>
    <x v="0"/>
    <s v="Yes"/>
    <s v="Yes"/>
    <s v="Yes"/>
    <s v="Yes"/>
    <x v="1"/>
  </r>
  <r>
    <n v="5038"/>
    <n v="20"/>
    <s v="Male"/>
    <s v="State"/>
    <n v="0.5"/>
    <s v="Yes"/>
    <s v="Yes"/>
    <s v="Bus"/>
    <n v="2"/>
    <x v="2"/>
    <s v="No"/>
    <s v="No"/>
    <s v="Yes"/>
    <s v="Yes"/>
    <x v="0"/>
  </r>
  <r>
    <n v="5039"/>
    <n v="21"/>
    <s v="Male"/>
    <s v="State"/>
    <n v="1"/>
    <s v="No"/>
    <s v="No"/>
    <s v="Private"/>
    <n v="0"/>
    <x v="0"/>
    <s v="Yes"/>
    <s v="No"/>
    <s v="Yes"/>
    <s v="Yes"/>
    <x v="1"/>
  </r>
  <r>
    <n v="5040"/>
    <n v="22"/>
    <s v="Female"/>
    <s v="State"/>
    <n v="0.5"/>
    <s v="No"/>
    <s v="No"/>
    <s v="Bus"/>
    <n v="0"/>
    <x v="0"/>
    <s v="No"/>
    <s v="Yes"/>
    <s v="Yes"/>
    <s v="Yes"/>
    <x v="0"/>
  </r>
  <r>
    <n v="5041"/>
    <n v="18"/>
    <s v="Male"/>
    <s v="Private"/>
    <n v="0.5"/>
    <s v="No"/>
    <s v="No"/>
    <s v="Private"/>
    <n v="2"/>
    <x v="0"/>
    <s v="Yes"/>
    <s v="No"/>
    <s v="Yes"/>
    <s v="Yes"/>
    <x v="0"/>
  </r>
  <r>
    <n v="5042"/>
    <n v="24"/>
    <s v="Male"/>
    <s v="State"/>
    <n v="0.5"/>
    <s v="Yes"/>
    <s v="No"/>
    <s v="Private"/>
    <n v="2"/>
    <x v="0"/>
    <s v="No"/>
    <s v="Yes"/>
    <s v="No"/>
    <s v="Yes"/>
    <x v="0"/>
  </r>
  <r>
    <n v="5043"/>
    <n v="21"/>
    <s v="Male"/>
    <s v="State"/>
    <n v="0.5"/>
    <s v="No"/>
    <s v="Yes"/>
    <s v="Private"/>
    <n v="0"/>
    <x v="1"/>
    <s v="No"/>
    <s v="Yes"/>
    <s v="No"/>
    <s v="Yes"/>
    <x v="0"/>
  </r>
  <r>
    <n v="5044"/>
    <n v="18"/>
    <s v="Male"/>
    <s v="State"/>
    <n v="0.5"/>
    <s v="No"/>
    <s v="No"/>
    <s v="Bus"/>
    <n v="0"/>
    <x v="0"/>
    <s v="Yes"/>
    <s v="No"/>
    <s v="Yes"/>
    <s v="No"/>
    <x v="5"/>
  </r>
  <r>
    <n v="5045"/>
    <n v="20"/>
    <s v="Male"/>
    <s v="Other"/>
    <n v="0.5"/>
    <s v="No"/>
    <s v="No"/>
    <s v="Bus"/>
    <n v="0"/>
    <x v="0"/>
    <s v="Yes"/>
    <s v="Yes"/>
    <s v="Yes"/>
    <s v="Yes"/>
    <x v="0"/>
  </r>
  <r>
    <n v="5046"/>
    <n v="18"/>
    <s v="Male"/>
    <s v="State"/>
    <n v="0.5"/>
    <s v="No"/>
    <s v="No"/>
    <s v="Bus"/>
    <n v="8"/>
    <x v="0"/>
    <s v="Yes"/>
    <s v="No"/>
    <s v="Yes"/>
    <s v="No"/>
    <x v="4"/>
  </r>
  <r>
    <n v="5047"/>
    <n v="19"/>
    <s v="Male"/>
    <s v="State"/>
    <n v="0.5"/>
    <s v="No"/>
    <s v="No"/>
    <s v="Bus"/>
    <n v="0"/>
    <x v="0"/>
    <s v="Yes"/>
    <s v="Yes"/>
    <s v="No"/>
    <s v="No"/>
    <x v="2"/>
  </r>
  <r>
    <n v="5048"/>
    <n v="19"/>
    <s v="Male"/>
    <s v="State"/>
    <n v="0.5"/>
    <s v="No"/>
    <s v="No"/>
    <s v="Bus"/>
    <n v="0"/>
    <x v="0"/>
    <s v="No"/>
    <s v="Yes"/>
    <s v="Yes"/>
    <s v="Yes"/>
    <x v="4"/>
  </r>
  <r>
    <n v="5049"/>
    <n v="18"/>
    <s v="Male"/>
    <s v="State"/>
    <n v="0.5"/>
    <s v="No"/>
    <s v="Yes"/>
    <s v="Bus"/>
    <n v="0"/>
    <x v="0"/>
    <s v="No"/>
    <s v="No"/>
    <s v="Yes"/>
    <s v="No"/>
    <x v="0"/>
  </r>
  <r>
    <n v="5050"/>
    <n v="18"/>
    <s v="Male"/>
    <s v="Private"/>
    <n v="0.75"/>
    <s v="No"/>
    <s v="No"/>
    <s v="Private"/>
    <n v="2"/>
    <x v="1"/>
    <s v="Yes"/>
    <s v="No"/>
    <s v="Yes"/>
    <s v="Yes"/>
    <x v="1"/>
  </r>
  <r>
    <n v="5051"/>
    <n v="21"/>
    <s v="Male"/>
    <s v="State"/>
    <n v="0.5"/>
    <s v="No"/>
    <s v="No"/>
    <s v="Bus"/>
    <n v="2"/>
    <x v="2"/>
    <s v="Yes"/>
    <s v="Yes"/>
    <s v="Yes"/>
    <s v="Yes"/>
    <x v="0"/>
  </r>
  <r>
    <n v="5052"/>
    <n v="19"/>
    <s v="Female"/>
    <s v="Other"/>
    <n v="0.5"/>
    <s v="Yes"/>
    <s v="Yes"/>
    <s v="Private"/>
    <n v="0"/>
    <x v="0"/>
    <s v="Yes"/>
    <s v="Yes"/>
    <s v="No"/>
    <s v="No"/>
    <x v="5"/>
  </r>
  <r>
    <n v="5053"/>
    <n v="22"/>
    <s v="Female"/>
    <s v="State"/>
    <n v="0.5"/>
    <s v="Yes"/>
    <s v="No"/>
    <s v="Private"/>
    <n v="2"/>
    <x v="0"/>
    <s v="Yes"/>
    <s v="Yes"/>
    <s v="Yes"/>
    <s v="No"/>
    <x v="0"/>
  </r>
  <r>
    <n v="5054"/>
    <n v="21"/>
    <s v="Female"/>
    <s v="State"/>
    <n v="0.5"/>
    <s v="No"/>
    <s v="Yes"/>
    <s v="Private"/>
    <n v="2"/>
    <x v="0"/>
    <s v="Yes"/>
    <s v="Yes"/>
    <s v="Yes"/>
    <s v="No"/>
    <x v="2"/>
  </r>
  <r>
    <n v="5055"/>
    <n v="21"/>
    <s v="Male"/>
    <s v="State"/>
    <n v="0.5"/>
    <s v="No"/>
    <s v="No"/>
    <s v="Private"/>
    <n v="12"/>
    <x v="1"/>
    <s v="No"/>
    <s v="Yes"/>
    <s v="No"/>
    <s v="Yes"/>
    <x v="4"/>
  </r>
  <r>
    <n v="5056"/>
    <n v="25"/>
    <s v="Male"/>
    <s v="State"/>
    <n v="0.5"/>
    <s v="Yes"/>
    <s v="No"/>
    <s v="Bus"/>
    <n v="8"/>
    <x v="0"/>
    <s v="No"/>
    <s v="Yes"/>
    <s v="Yes"/>
    <s v="No"/>
    <x v="4"/>
  </r>
  <r>
    <n v="5057"/>
    <n v="20"/>
    <s v="Male"/>
    <s v="State"/>
    <n v="0.5"/>
    <s v="No"/>
    <s v="Yes"/>
    <s v="Private"/>
    <n v="0"/>
    <x v="0"/>
    <s v="Yes"/>
    <s v="Yes"/>
    <s v="Yes"/>
    <s v="No"/>
    <x v="2"/>
  </r>
  <r>
    <n v="5058"/>
    <n v="21"/>
    <s v="Male"/>
    <s v="State"/>
    <n v="0.5"/>
    <s v="Yes"/>
    <s v="Yes"/>
    <s v="Private"/>
    <n v="0"/>
    <x v="0"/>
    <s v="Yes"/>
    <s v="Yes"/>
    <s v="No"/>
    <s v="No"/>
    <x v="5"/>
  </r>
  <r>
    <n v="5059"/>
    <n v="23"/>
    <s v="Male"/>
    <s v="State"/>
    <n v="0.5"/>
    <s v="No"/>
    <s v="No"/>
    <s v="Bus"/>
    <n v="12"/>
    <x v="0"/>
    <s v="Yes"/>
    <s v="Yes"/>
    <s v="Yes"/>
    <s v="No"/>
    <x v="4"/>
  </r>
  <r>
    <n v="5060"/>
    <n v="19"/>
    <s v="Male"/>
    <s v="State"/>
    <n v="0.5"/>
    <s v="No"/>
    <s v="Yes"/>
    <s v="Bus"/>
    <n v="0"/>
    <x v="0"/>
    <s v="Yes"/>
    <s v="Yes"/>
    <s v="No"/>
    <s v="No"/>
    <x v="2"/>
  </r>
  <r>
    <n v="5061"/>
    <n v="19"/>
    <s v="Female"/>
    <s v="State"/>
    <n v="0.5"/>
    <s v="No"/>
    <s v="No"/>
    <s v="Private"/>
    <n v="12"/>
    <x v="2"/>
    <s v="Yes"/>
    <s v="NA"/>
    <s v="Yes"/>
    <s v="No"/>
    <x v="1"/>
  </r>
  <r>
    <n v="5062"/>
    <n v="18"/>
    <s v="Male"/>
    <s v="Other"/>
    <n v="0.5"/>
    <s v="No"/>
    <s v="Yes"/>
    <s v="Private"/>
    <n v="2"/>
    <x v="0"/>
    <s v="No"/>
    <s v="Yes"/>
    <s v="Yes"/>
    <s v="No"/>
    <x v="2"/>
  </r>
  <r>
    <n v="5063"/>
    <n v="21"/>
    <s v="Male"/>
    <s v="State"/>
    <n v="0.5"/>
    <s v="No"/>
    <s v="No"/>
    <s v="Private"/>
    <n v="0"/>
    <x v="1"/>
    <s v="No"/>
    <s v="No"/>
    <s v="Yes"/>
    <s v="Yes"/>
    <x v="4"/>
  </r>
  <r>
    <n v="5064"/>
    <n v="22"/>
    <s v="Male"/>
    <s v="State"/>
    <n v="0.75"/>
    <s v="No"/>
    <s v="No"/>
    <s v="Bus"/>
    <n v="2"/>
    <x v="0"/>
    <s v="Yes"/>
    <s v="Yes"/>
    <s v="Yes"/>
    <s v="No"/>
    <x v="2"/>
  </r>
  <r>
    <n v="5065"/>
    <n v="22"/>
    <s v="Male"/>
    <s v="Other"/>
    <n v="1"/>
    <s v="No"/>
    <s v="No"/>
    <s v="Private"/>
    <n v="0"/>
    <x v="0"/>
    <s v="Yes"/>
    <s v="No"/>
    <s v="No"/>
    <s v="Yes"/>
    <x v="4"/>
  </r>
  <r>
    <n v="5066"/>
    <n v="18"/>
    <s v="Male"/>
    <s v="State"/>
    <n v="0.5"/>
    <s v="No"/>
    <s v="No"/>
    <s v="Bus"/>
    <n v="12"/>
    <x v="0"/>
    <s v="Yes"/>
    <s v="No"/>
    <s v="No"/>
    <s v="No"/>
    <x v="1"/>
  </r>
  <r>
    <n v="5067"/>
    <n v="22"/>
    <s v="Male"/>
    <s v="State"/>
    <n v="0.5"/>
    <s v="No"/>
    <s v="No"/>
    <s v="Bus"/>
    <n v="0"/>
    <x v="0"/>
    <s v="Yes"/>
    <s v="No"/>
    <s v="No"/>
    <s v="No"/>
    <x v="2"/>
  </r>
  <r>
    <n v="5068"/>
    <n v="19"/>
    <s v="Male"/>
    <s v="Other"/>
    <n v="0.5"/>
    <s v="Yes"/>
    <s v="Yes"/>
    <s v="Private"/>
    <n v="12"/>
    <x v="0"/>
    <s v="No"/>
    <s v="No"/>
    <s v="No"/>
    <s v="No"/>
    <x v="0"/>
  </r>
  <r>
    <n v="5069"/>
    <n v="19"/>
    <s v="Female"/>
    <s v="State"/>
    <n v="0.75"/>
    <s v="Yes"/>
    <s v="No"/>
    <s v="Private"/>
    <n v="0"/>
    <x v="0"/>
    <s v="Yes"/>
    <s v="No"/>
    <s v="Yes"/>
    <s v="No"/>
    <x v="2"/>
  </r>
  <r>
    <n v="5070"/>
    <n v="21"/>
    <s v="Female"/>
    <s v="State"/>
    <n v="0.75"/>
    <s v="No"/>
    <s v="No"/>
    <s v="Bus"/>
    <n v="0"/>
    <x v="0"/>
    <s v="Yes"/>
    <s v="No"/>
    <s v="No"/>
    <s v="Yes"/>
    <x v="2"/>
  </r>
  <r>
    <n v="5071"/>
    <n v="18"/>
    <s v="Male"/>
    <s v="State"/>
    <n v="0.75"/>
    <s v="No"/>
    <s v="Yes"/>
    <s v="Bus"/>
    <n v="0"/>
    <x v="0"/>
    <s v="Yes"/>
    <s v="Yes"/>
    <s v="Yes"/>
    <s v="Yes"/>
    <x v="6"/>
  </r>
  <r>
    <n v="5072"/>
    <n v="18"/>
    <s v="Female"/>
    <s v="Other"/>
    <n v="0.75"/>
    <s v="No"/>
    <s v="No"/>
    <s v="Private"/>
    <n v="0"/>
    <x v="0"/>
    <s v="No"/>
    <s v="Yes"/>
    <s v="Yes"/>
    <s v="No"/>
    <x v="7"/>
  </r>
  <r>
    <n v="5073"/>
    <n v="18"/>
    <s v="Male"/>
    <s v="State"/>
    <n v="0.5"/>
    <s v="No"/>
    <s v="Yes"/>
    <s v="Bus"/>
    <n v="0"/>
    <x v="0"/>
    <s v="No"/>
    <s v="Yes"/>
    <s v="Yes"/>
    <s v="Yes"/>
    <x v="7"/>
  </r>
  <r>
    <n v="5074"/>
    <n v="21"/>
    <s v="Male"/>
    <s v="State"/>
    <n v="0.75"/>
    <s v="No"/>
    <s v="No"/>
    <s v="Private"/>
    <n v="0"/>
    <x v="0"/>
    <s v="No"/>
    <s v="Yes"/>
    <s v="Yes"/>
    <s v="No"/>
    <x v="7"/>
  </r>
  <r>
    <n v="5075"/>
    <n v="18"/>
    <s v="Male"/>
    <s v="State"/>
    <n v="0.75"/>
    <s v="No"/>
    <s v="No"/>
    <s v="Private"/>
    <n v="0"/>
    <x v="0"/>
    <s v="Yes"/>
    <s v="No"/>
    <s v="No"/>
    <s v="No"/>
    <x v="6"/>
  </r>
  <r>
    <n v="5076"/>
    <n v="18"/>
    <s v="Male"/>
    <s v="State"/>
    <n v="0.75"/>
    <s v="No"/>
    <s v="Yes"/>
    <s v="Private"/>
    <n v="0"/>
    <x v="0"/>
    <s v="No"/>
    <s v="Yes"/>
    <s v="No"/>
    <s v="No"/>
    <x v="6"/>
  </r>
  <r>
    <n v="5077"/>
    <n v="20"/>
    <s v="Male"/>
    <s v="Private"/>
    <n v="0.25"/>
    <s v="No"/>
    <s v="Yes"/>
    <s v="Private"/>
    <n v="2"/>
    <x v="0"/>
    <s v="Yes"/>
    <s v="Yes"/>
    <s v="No"/>
    <s v="No"/>
    <x v="5"/>
  </r>
  <r>
    <n v="5078"/>
    <n v="18"/>
    <s v="Male"/>
    <s v="Private"/>
    <n v="0.25"/>
    <s v="No"/>
    <s v="No"/>
    <s v="Bus"/>
    <n v="2"/>
    <x v="2"/>
    <s v="No"/>
    <s v="NA"/>
    <s v="No"/>
    <s v="Yes"/>
    <x v="6"/>
  </r>
  <r>
    <n v="5079"/>
    <n v="19"/>
    <s v="Female"/>
    <s v="State"/>
    <n v="0.75"/>
    <s v="Yes"/>
    <s v="Yes"/>
    <s v="Private"/>
    <n v="0"/>
    <x v="0"/>
    <s v="Yes"/>
    <s v="Yes"/>
    <s v="Yes"/>
    <s v="No"/>
    <x v="5"/>
  </r>
  <r>
    <n v="5080"/>
    <n v="19"/>
    <s v="Male"/>
    <s v="State"/>
    <n v="0.75"/>
    <s v="No"/>
    <s v="No"/>
    <s v="Private"/>
    <n v="0"/>
    <x v="0"/>
    <s v="Yes"/>
    <s v="Yes"/>
    <s v="Yes"/>
    <s v="No"/>
    <x v="4"/>
  </r>
  <r>
    <n v="5081"/>
    <n v="20"/>
    <s v="Female"/>
    <s v="State"/>
    <n v="0.5"/>
    <s v="Yes"/>
    <s v="No"/>
    <s v="Bus"/>
    <n v="0"/>
    <x v="2"/>
    <s v="Yes"/>
    <s v="Yes"/>
    <s v="Yes"/>
    <s v="Yes"/>
    <x v="5"/>
  </r>
  <r>
    <n v="5082"/>
    <n v="24"/>
    <s v="Male"/>
    <s v="State"/>
    <n v="0.5"/>
    <s v="Yes"/>
    <s v="No"/>
    <s v="Private"/>
    <n v="0"/>
    <x v="0"/>
    <s v="No"/>
    <s v="Yes"/>
    <s v="No"/>
    <s v="No"/>
    <x v="4"/>
  </r>
  <r>
    <n v="5083"/>
    <n v="20"/>
    <s v="Male"/>
    <s v="State"/>
    <n v="0.75"/>
    <s v="Yes"/>
    <s v="No"/>
    <s v="Bus"/>
    <n v="2"/>
    <x v="0"/>
    <s v="Yes"/>
    <s v="No"/>
    <s v="Yes"/>
    <s v="No"/>
    <x v="6"/>
  </r>
  <r>
    <n v="5084"/>
    <n v="21"/>
    <s v="Male"/>
    <s v="Other"/>
    <n v="0.5"/>
    <s v="No"/>
    <s v="No"/>
    <s v="Private"/>
    <n v="12"/>
    <x v="0"/>
    <s v="Yes"/>
    <s v="Yes"/>
    <s v="No"/>
    <s v="Yes"/>
    <x v="6"/>
  </r>
  <r>
    <n v="5085"/>
    <n v="24"/>
    <s v="Male"/>
    <s v="Other"/>
    <n v="0.5"/>
    <s v="Yes"/>
    <s v="No"/>
    <s v="Bus"/>
    <n v="12"/>
    <x v="0"/>
    <s v="No"/>
    <s v="Yes"/>
    <s v="No"/>
    <s v="No"/>
    <x v="6"/>
  </r>
  <r>
    <n v="5086"/>
    <n v="18"/>
    <s v="Male"/>
    <s v="State"/>
    <n v="1"/>
    <s v="No"/>
    <s v="No"/>
    <s v="Private"/>
    <n v="2"/>
    <x v="0"/>
    <s v="Yes"/>
    <s v="Yes"/>
    <s v="Yes"/>
    <s v="No"/>
    <x v="5"/>
  </r>
  <r>
    <n v="5087"/>
    <n v="21"/>
    <s v="Male"/>
    <s v="State"/>
    <n v="0.75"/>
    <s v="No"/>
    <s v="No"/>
    <s v="Private"/>
    <n v="0"/>
    <x v="1"/>
    <s v="No"/>
    <s v="No"/>
    <s v="Yes"/>
    <s v="Yes"/>
    <x v="2"/>
  </r>
  <r>
    <n v="5088"/>
    <n v="20"/>
    <s v="Male"/>
    <s v="State"/>
    <n v="0.5"/>
    <s v="No"/>
    <s v="Yes"/>
    <s v="Private"/>
    <n v="2"/>
    <x v="0"/>
    <s v="Yes"/>
    <s v="No"/>
    <s v="No"/>
    <s v="Yes"/>
    <x v="7"/>
  </r>
  <r>
    <n v="5089"/>
    <n v="18"/>
    <s v="Male"/>
    <s v="State"/>
    <n v="0.75"/>
    <s v="No"/>
    <s v="Yes"/>
    <s v="Bus"/>
    <n v="0"/>
    <x v="0"/>
    <s v="Yes"/>
    <s v="Yes"/>
    <s v="No"/>
    <s v="Yes"/>
    <x v="7"/>
  </r>
  <r>
    <n v="5090"/>
    <n v="22"/>
    <s v="Male"/>
    <s v="State"/>
    <n v="0.5"/>
    <s v="No"/>
    <s v="No"/>
    <s v="Private"/>
    <n v="0"/>
    <x v="0"/>
    <s v="Yes"/>
    <s v="No"/>
    <s v="No"/>
    <s v="No"/>
    <x v="7"/>
  </r>
  <r>
    <n v="5091"/>
    <n v="22"/>
    <s v="Female"/>
    <s v="State"/>
    <n v="0.5"/>
    <s v="No"/>
    <s v="Yes"/>
    <s v="Bus"/>
    <n v="0"/>
    <x v="2"/>
    <s v="No"/>
    <s v="No"/>
    <s v="Yes"/>
    <s v="Yes"/>
    <x v="7"/>
  </r>
  <r>
    <n v="5092"/>
    <n v="20"/>
    <s v="Male"/>
    <s v="State"/>
    <n v="1"/>
    <s v="Yes"/>
    <s v="Yes"/>
    <s v="Bus"/>
    <n v="0"/>
    <x v="0"/>
    <s v="No"/>
    <s v="Yes"/>
    <s v="Yes"/>
    <s v="No"/>
    <x v="7"/>
  </r>
  <r>
    <n v="5093"/>
    <n v="18"/>
    <s v="Male"/>
    <s v="State"/>
    <n v="0.5"/>
    <s v="No"/>
    <s v="No"/>
    <s v="Private"/>
    <n v="0"/>
    <x v="0"/>
    <s v="Yes"/>
    <s v="No"/>
    <s v="No"/>
    <s v="No"/>
    <x v="6"/>
  </r>
  <r>
    <n v="5094"/>
    <n v="18"/>
    <s v="Male"/>
    <s v="State"/>
    <n v="0"/>
    <s v="Yes"/>
    <s v="No"/>
    <s v="Bus"/>
    <n v="0"/>
    <x v="0"/>
    <s v="No"/>
    <s v="Yes"/>
    <s v="No"/>
    <s v="No"/>
    <x v="5"/>
  </r>
  <r>
    <n v="5095"/>
    <n v="20"/>
    <s v="Male"/>
    <s v="State"/>
    <n v="0.5"/>
    <s v="No"/>
    <s v="No"/>
    <s v="Bus"/>
    <n v="0"/>
    <x v="0"/>
    <s v="Yes"/>
    <s v="No"/>
    <s v="No"/>
    <s v="No"/>
    <x v="7"/>
  </r>
  <r>
    <n v="5096"/>
    <n v="18"/>
    <s v="Male"/>
    <s v="Other"/>
    <n v="1"/>
    <s v="Yes"/>
    <s v="Yes"/>
    <s v="Bus"/>
    <n v="0"/>
    <x v="2"/>
    <s v="No"/>
    <s v="No"/>
    <s v="No"/>
    <s v="Yes"/>
    <x v="2"/>
  </r>
  <r>
    <n v="5097"/>
    <n v="18"/>
    <s v="Male"/>
    <s v="State"/>
    <n v="0.75"/>
    <s v="No"/>
    <s v="Yes"/>
    <s v="Bus"/>
    <n v="0"/>
    <x v="2"/>
    <s v="No"/>
    <s v="No"/>
    <s v="No"/>
    <s v="No"/>
    <x v="6"/>
  </r>
  <r>
    <n v="5098"/>
    <n v="18"/>
    <s v="Male"/>
    <s v="State"/>
    <n v="0.75"/>
    <s v="Yes"/>
    <s v="No"/>
    <s v="Private"/>
    <n v="0"/>
    <x v="0"/>
    <s v="No"/>
    <s v="No"/>
    <s v="Yes"/>
    <s v="No"/>
    <x v="7"/>
  </r>
  <r>
    <n v="5099"/>
    <n v="18"/>
    <s v="Male"/>
    <s v="State"/>
    <n v="0.75"/>
    <s v="No"/>
    <s v="Yes"/>
    <s v="Private"/>
    <n v="0"/>
    <x v="1"/>
    <s v="No"/>
    <s v="No"/>
    <s v="No"/>
    <s v="Yes"/>
    <x v="6"/>
  </r>
  <r>
    <n v="5100"/>
    <n v="20"/>
    <s v="Male"/>
    <s v="State"/>
    <n v="0.5"/>
    <s v="No"/>
    <s v="No"/>
    <s v="Private"/>
    <n v="0"/>
    <x v="1"/>
    <s v="No"/>
    <s v="No"/>
    <s v="No"/>
    <s v="Yes"/>
    <x v="6"/>
  </r>
  <r>
    <n v="5101"/>
    <n v="18"/>
    <s v="Male"/>
    <s v="State"/>
    <n v="0.75"/>
    <s v="No"/>
    <s v="No"/>
    <s v="Private"/>
    <n v="0"/>
    <x v="2"/>
    <s v="No"/>
    <s v="Yes"/>
    <s v="Yes"/>
    <s v="Yes"/>
    <x v="7"/>
  </r>
  <r>
    <n v="5102"/>
    <n v="18"/>
    <s v="Male"/>
    <s v="State"/>
    <n v="0.75"/>
    <s v="No"/>
    <s v="No"/>
    <s v="Bus"/>
    <n v="2"/>
    <x v="0"/>
    <s v="No"/>
    <s v="No"/>
    <s v="Yes"/>
    <s v="Yes"/>
    <x v="6"/>
  </r>
  <r>
    <n v="5103"/>
    <n v="18"/>
    <s v="Male"/>
    <s v="State"/>
    <n v="0.5"/>
    <s v="No"/>
    <s v="No"/>
    <s v="Bus"/>
    <n v="0"/>
    <x v="0"/>
    <s v="No"/>
    <s v="No"/>
    <s v="Yes"/>
    <s v="Yes"/>
    <x v="6"/>
  </r>
  <r>
    <n v="5104"/>
    <n v="18"/>
    <s v="Male"/>
    <s v="Private"/>
    <n v="0.75"/>
    <s v="No"/>
    <s v="No"/>
    <s v="Bus"/>
    <n v="12"/>
    <x v="0"/>
    <s v="No"/>
    <s v="Yes"/>
    <s v="Yes"/>
    <s v="No"/>
    <x v="6"/>
  </r>
  <r>
    <n v="5105"/>
    <n v="18"/>
    <s v="Female"/>
    <s v="State"/>
    <n v="0.5"/>
    <s v="No"/>
    <s v="No"/>
    <s v="Private"/>
    <n v="0"/>
    <x v="2"/>
    <s v="No"/>
    <s v="Yes"/>
    <s v="No"/>
    <s v="Yes"/>
    <x v="4"/>
  </r>
  <r>
    <n v="5106"/>
    <n v="18"/>
    <s v="Male"/>
    <s v="State"/>
    <n v="0.75"/>
    <s v="Yes"/>
    <s v="Yes"/>
    <s v="Private"/>
    <n v="0"/>
    <x v="0"/>
    <s v="Yes"/>
    <s v="No"/>
    <s v="No"/>
    <s v="No"/>
    <x v="6"/>
  </r>
  <r>
    <n v="5107"/>
    <n v="18"/>
    <s v="Male"/>
    <s v="State"/>
    <n v="0.75"/>
    <s v="No"/>
    <s v="Yes"/>
    <s v="Private"/>
    <n v="0"/>
    <x v="0"/>
    <s v="No"/>
    <s v="No"/>
    <s v="No"/>
    <s v="Yes"/>
    <x v="6"/>
  </r>
  <r>
    <n v="5108"/>
    <n v="18"/>
    <s v="Female"/>
    <s v="State"/>
    <n v="0.75"/>
    <s v="Yes"/>
    <s v="Yes"/>
    <s v="Private"/>
    <n v="0"/>
    <x v="0"/>
    <s v="No"/>
    <s v="Yes"/>
    <s v="Yes"/>
    <s v="No"/>
    <x v="7"/>
  </r>
  <r>
    <n v="5109"/>
    <n v="22"/>
    <s v="Female"/>
    <s v="Private"/>
    <n v="1"/>
    <s v="No"/>
    <s v="Yes"/>
    <s v="Private"/>
    <n v="2"/>
    <x v="2"/>
    <s v="Yes"/>
    <s v="Yes"/>
    <s v="No"/>
    <s v="Yes"/>
    <x v="7"/>
  </r>
  <r>
    <n v="5110"/>
    <n v="18"/>
    <s v="Male"/>
    <s v="Private"/>
    <n v="0.5"/>
    <s v="No"/>
    <s v="Yes"/>
    <s v="Bus"/>
    <n v="0"/>
    <x v="2"/>
    <s v="No"/>
    <s v="Yes"/>
    <s v="No"/>
    <s v="Yes"/>
    <x v="6"/>
  </r>
  <r>
    <n v="5111"/>
    <n v="22"/>
    <s v="Male"/>
    <s v="State"/>
    <n v="0.5"/>
    <s v="No"/>
    <s v="No"/>
    <s v="Private"/>
    <n v="2"/>
    <x v="1"/>
    <s v="No"/>
    <s v="Yes"/>
    <s v="No"/>
    <s v="Yes"/>
    <x v="1"/>
  </r>
  <r>
    <n v="5112"/>
    <n v="18"/>
    <s v="Female"/>
    <s v="Private"/>
    <n v="1"/>
    <s v="No"/>
    <s v="Yes"/>
    <s v="Private"/>
    <n v="0"/>
    <x v="0"/>
    <s v="No"/>
    <s v="No"/>
    <s v="Yes"/>
    <s v="Yes"/>
    <x v="1"/>
  </r>
  <r>
    <n v="5113"/>
    <n v="20"/>
    <s v="Female"/>
    <s v="Other"/>
    <n v="0.5"/>
    <s v="Yes"/>
    <s v="No"/>
    <s v="Private"/>
    <n v="0"/>
    <x v="3"/>
    <s v="No"/>
    <s v="Yes"/>
    <s v="Yes"/>
    <s v="Yes"/>
    <x v="1"/>
  </r>
  <r>
    <n v="5114"/>
    <n v="21"/>
    <s v="Female"/>
    <s v="Other"/>
    <n v="0.5"/>
    <s v="No"/>
    <s v="No"/>
    <s v="Private"/>
    <n v="0"/>
    <x v="1"/>
    <s v="No"/>
    <s v="Yes"/>
    <s v="No"/>
    <s v="Yes"/>
    <x v="0"/>
  </r>
  <r>
    <n v="5115"/>
    <n v="21"/>
    <s v="Female"/>
    <s v="State"/>
    <n v="1"/>
    <s v="Yes"/>
    <s v="Yes"/>
    <s v="Private"/>
    <n v="8"/>
    <x v="0"/>
    <s v="Yes"/>
    <s v="Yes"/>
    <s v="Yes"/>
    <s v="Yes"/>
    <x v="1"/>
  </r>
  <r>
    <n v="5116"/>
    <n v="19"/>
    <s v="Female"/>
    <s v="State"/>
    <n v="1"/>
    <s v="Yes"/>
    <s v="No"/>
    <s v="Bus"/>
    <n v="0"/>
    <x v="0"/>
    <s v="Yes"/>
    <s v="Yes"/>
    <s v="Yes"/>
    <s v="Yes"/>
    <x v="0"/>
  </r>
  <r>
    <n v="5117"/>
    <n v="21"/>
    <s v="Female"/>
    <s v="State"/>
    <n v="1"/>
    <s v="No"/>
    <s v="No"/>
    <s v="Private"/>
    <n v="0"/>
    <x v="0"/>
    <s v="Yes"/>
    <s v="Yes"/>
    <s v="Yes"/>
    <s v="No"/>
    <x v="0"/>
  </r>
  <r>
    <n v="5118"/>
    <n v="26"/>
    <s v="Female"/>
    <s v="Private"/>
    <n v="0.5"/>
    <s v="No"/>
    <s v="Yes"/>
    <s v="Private"/>
    <n v="0"/>
    <x v="0"/>
    <s v="No"/>
    <s v="Yes"/>
    <s v="No"/>
    <s v="Yes"/>
    <x v="0"/>
  </r>
  <r>
    <n v="5119"/>
    <n v="18"/>
    <s v="Male"/>
    <s v="State"/>
    <n v="1"/>
    <s v="No"/>
    <s v="Yes"/>
    <s v="Bus"/>
    <n v="0"/>
    <x v="1"/>
    <s v="No"/>
    <s v="Yes"/>
    <s v="No"/>
    <s v="No"/>
    <x v="0"/>
  </r>
  <r>
    <n v="5120"/>
    <n v="21"/>
    <s v="Female"/>
    <s v="State"/>
    <n v="0.75"/>
    <s v="No"/>
    <s v="Yes"/>
    <s v="Private"/>
    <n v="0"/>
    <x v="0"/>
    <s v="No"/>
    <s v="No"/>
    <s v="Yes"/>
    <s v="Yes"/>
    <x v="1"/>
  </r>
  <r>
    <n v="5121"/>
    <n v="21"/>
    <s v="Female"/>
    <s v="Private"/>
    <n v="0.5"/>
    <s v="Yes"/>
    <s v="Yes"/>
    <s v="Bus"/>
    <n v="2"/>
    <x v="2"/>
    <s v="No"/>
    <s v="No"/>
    <s v="Yes"/>
    <s v="Yes"/>
    <x v="0"/>
  </r>
  <r>
    <n v="5122"/>
    <n v="21"/>
    <s v="Female"/>
    <s v="State"/>
    <n v="0.5"/>
    <s v="Yes"/>
    <s v="Yes"/>
    <s v="Bus"/>
    <n v="0"/>
    <x v="2"/>
    <s v="Yes"/>
    <s v="Yes"/>
    <s v="Yes"/>
    <s v="No"/>
    <x v="3"/>
  </r>
  <r>
    <n v="5123"/>
    <n v="18"/>
    <s v="Male"/>
    <s v="State"/>
    <n v="1"/>
    <s v="No"/>
    <s v="Yes"/>
    <s v="Private"/>
    <n v="0"/>
    <x v="0"/>
    <s v="Yes"/>
    <s v="No"/>
    <s v="Yes"/>
    <s v="Yes"/>
    <x v="1"/>
  </r>
  <r>
    <n v="5124"/>
    <n v="22"/>
    <s v="Female"/>
    <s v="Other"/>
    <n v="0.5"/>
    <s v="No"/>
    <s v="No"/>
    <s v="Private"/>
    <n v="12"/>
    <x v="0"/>
    <s v="Yes"/>
    <s v="No"/>
    <s v="No"/>
    <s v="No"/>
    <x v="0"/>
  </r>
  <r>
    <n v="5125"/>
    <n v="18"/>
    <s v="Female"/>
    <s v="State"/>
    <n v="0.75"/>
    <s v="Yes"/>
    <s v="Yes"/>
    <s v="Bus"/>
    <n v="0"/>
    <x v="0"/>
    <s v="No"/>
    <s v="No"/>
    <s v="Yes"/>
    <s v="Yes"/>
    <x v="4"/>
  </r>
  <r>
    <n v="5126"/>
    <n v="18"/>
    <s v="Female"/>
    <s v="State"/>
    <n v="1"/>
    <s v="Yes"/>
    <s v="Yes"/>
    <s v="Private"/>
    <n v="0"/>
    <x v="0"/>
    <s v="No"/>
    <s v="Yes"/>
    <s v="Yes"/>
    <s v="No"/>
    <x v="1"/>
  </r>
  <r>
    <n v="5127"/>
    <n v="18"/>
    <s v="Female"/>
    <s v="Private"/>
    <n v="0.75"/>
    <s v="Yes"/>
    <s v="Yes"/>
    <s v="Bus"/>
    <n v="12"/>
    <x v="2"/>
    <s v="No"/>
    <s v="Yes"/>
    <s v="NA"/>
    <s v="Yes"/>
    <x v="4"/>
  </r>
  <r>
    <n v="5128"/>
    <n v="18"/>
    <s v="Female"/>
    <s v="State"/>
    <n v="0.75"/>
    <s v="No"/>
    <s v="No"/>
    <s v="Private"/>
    <n v="0"/>
    <x v="1"/>
    <s v="No"/>
    <s v="No"/>
    <s v="No"/>
    <s v="Yes"/>
    <x v="0"/>
  </r>
  <r>
    <n v="5129"/>
    <n v="18"/>
    <s v="Female"/>
    <s v="State"/>
    <n v="0.75"/>
    <s v="No"/>
    <s v="Yes"/>
    <s v="Bus"/>
    <n v="0"/>
    <x v="1"/>
    <s v="No"/>
    <s v="No"/>
    <s v="No"/>
    <s v="Yes"/>
    <x v="3"/>
  </r>
  <r>
    <n v="5130"/>
    <n v="18"/>
    <s v="Female"/>
    <s v="State"/>
    <n v="0.5"/>
    <s v="Yes"/>
    <s v="Yes"/>
    <s v="Private"/>
    <n v="0"/>
    <x v="0"/>
    <s v="Yes"/>
    <s v="Yes"/>
    <s v="Yes"/>
    <s v="No"/>
    <x v="4"/>
  </r>
  <r>
    <n v="5131"/>
    <n v="18"/>
    <s v="Female"/>
    <s v="State"/>
    <n v="0.5"/>
    <s v="Yes"/>
    <s v="Yes"/>
    <s v="Private"/>
    <n v="0"/>
    <x v="0"/>
    <s v="Yes"/>
    <s v="Yes"/>
    <s v="No"/>
    <s v="No"/>
    <x v="0"/>
  </r>
  <r>
    <n v="5132"/>
    <n v="18"/>
    <s v="Female"/>
    <s v="Private"/>
    <n v="1"/>
    <s v="No"/>
    <s v="Yes"/>
    <s v="Private"/>
    <n v="0"/>
    <x v="2"/>
    <s v="No"/>
    <s v="Yes"/>
    <s v="Yes"/>
    <s v="Yes"/>
    <x v="5"/>
  </r>
  <r>
    <n v="5133"/>
    <n v="18"/>
    <s v="Female"/>
    <s v="Private"/>
    <n v="1"/>
    <s v="No"/>
    <s v="Yes"/>
    <s v="Private"/>
    <n v="0"/>
    <x v="0"/>
    <s v="No"/>
    <s v="Yes"/>
    <s v="No"/>
    <s v="No"/>
    <x v="4"/>
  </r>
  <r>
    <n v="5134"/>
    <n v="18"/>
    <s v="Female"/>
    <s v="State"/>
    <n v="1"/>
    <s v="No"/>
    <s v="No"/>
    <s v="Bus"/>
    <n v="0"/>
    <x v="0"/>
    <s v="Yes"/>
    <s v="Yes"/>
    <s v="Yes"/>
    <s v="Yes"/>
    <x v="4"/>
  </r>
  <r>
    <n v="5135"/>
    <n v="18"/>
    <s v="Female"/>
    <s v="State"/>
    <n v="0.75"/>
    <s v="No"/>
    <s v="Yes"/>
    <s v="Private"/>
    <n v="0"/>
    <x v="2"/>
    <s v="No"/>
    <s v="Yes"/>
    <s v="Yes"/>
    <s v="Yes"/>
    <x v="0"/>
  </r>
  <r>
    <n v="5136"/>
    <n v="22"/>
    <s v="Female"/>
    <s v="State"/>
    <n v="0.5"/>
    <s v="Yes"/>
    <s v="Yes"/>
    <s v="Private"/>
    <n v="0"/>
    <x v="1"/>
    <s v="No"/>
    <s v="No"/>
    <s v="Yes"/>
    <s v="Yes"/>
    <x v="1"/>
  </r>
  <r>
    <n v="5137"/>
    <n v="18"/>
    <s v="Female"/>
    <s v="State"/>
    <n v="0.5"/>
    <s v="Yes"/>
    <s v="Yes"/>
    <s v="Bus"/>
    <n v="0"/>
    <x v="2"/>
    <s v="No"/>
    <s v="No"/>
    <s v="Yes"/>
    <s v="No"/>
    <x v="3"/>
  </r>
  <r>
    <n v="5138"/>
    <n v="18"/>
    <s v="Female"/>
    <s v="Private"/>
    <n v="1"/>
    <s v="No"/>
    <s v="Yes"/>
    <s v="Private"/>
    <n v="0"/>
    <x v="0"/>
    <s v="Yes"/>
    <s v="No"/>
    <s v="No"/>
    <s v="Yes"/>
    <x v="1"/>
  </r>
  <r>
    <n v="5139"/>
    <n v="18"/>
    <s v="Female"/>
    <s v="State"/>
    <n v="0.75"/>
    <s v="Yes"/>
    <s v="Yes"/>
    <s v="Bus"/>
    <n v="12"/>
    <x v="2"/>
    <s v="No"/>
    <s v="No"/>
    <s v="Yes"/>
    <s v="Yes"/>
    <x v="3"/>
  </r>
  <r>
    <n v="5140"/>
    <n v="18"/>
    <s v="Female"/>
    <s v="State"/>
    <n v="0.75"/>
    <s v="Yes"/>
    <s v="No"/>
    <s v="Bus"/>
    <n v="2"/>
    <x v="2"/>
    <s v="No"/>
    <s v="No"/>
    <s v="Yes"/>
    <s v="Yes"/>
    <x v="3"/>
  </r>
  <r>
    <n v="5141"/>
    <n v="22"/>
    <s v="Female"/>
    <s v="State"/>
    <n v="0.5"/>
    <s v="Yes"/>
    <s v="Yes"/>
    <s v="Private"/>
    <n v="0"/>
    <x v="0"/>
    <s v="No"/>
    <s v="Yes"/>
    <s v="No"/>
    <s v="Yes"/>
    <x v="2"/>
  </r>
  <r>
    <n v="5142"/>
    <n v="18"/>
    <s v="Female"/>
    <s v="State"/>
    <n v="0.75"/>
    <s v="No"/>
    <s v="No"/>
    <s v="Private"/>
    <n v="0"/>
    <x v="1"/>
    <s v="No"/>
    <s v="Yes"/>
    <s v="Yes"/>
    <s v="No"/>
    <x v="2"/>
  </r>
  <r>
    <n v="5143"/>
    <n v="18"/>
    <s v="Female"/>
    <s v="Private"/>
    <n v="0.75"/>
    <s v="No"/>
    <s v="No"/>
    <s v="Private"/>
    <n v="0"/>
    <x v="0"/>
    <s v="Yes"/>
    <s v="No"/>
    <s v="No"/>
    <s v="No"/>
    <x v="0"/>
  </r>
  <r>
    <n v="5144"/>
    <n v="22"/>
    <s v="Female"/>
    <s v="State"/>
    <n v="0.75"/>
    <s v="Yes"/>
    <s v="Yes"/>
    <s v="Bus"/>
    <n v="12"/>
    <x v="2"/>
    <s v="No"/>
    <s v="Yes"/>
    <s v="No"/>
    <s v="Yes"/>
    <x v="5"/>
  </r>
  <r>
    <n v="5145"/>
    <n v="18"/>
    <s v="Female"/>
    <s v="Private"/>
    <n v="1"/>
    <s v="No"/>
    <s v="No"/>
    <s v="Private"/>
    <n v="12"/>
    <x v="0"/>
    <s v="Yes"/>
    <s v="No"/>
    <s v="Yes"/>
    <s v="No"/>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6BC979-17C3-4F4A-9D75-30066CDEF686}" name="PivotTable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1" rowHeaderCaption="Gender" colHeaderCaption="Grade Types">
  <location ref="B2:K6" firstHeaderRow="1" firstDataRow="2" firstDataCol="1"/>
  <pivotFields count="3">
    <pivotField axis="axisRow" allDrilled="1" subtotalTop="0" showAll="0" dataSourceSort="1" defaultSubtotal="0" defaultAttributeDrillState="1">
      <items count="2">
        <item x="0"/>
        <item x="1"/>
      </items>
    </pivotField>
    <pivotField axis="axisCol" allDrilled="1"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3">
    <i>
      <x/>
    </i>
    <i>
      <x v="1"/>
    </i>
    <i t="grand">
      <x/>
    </i>
  </rowItems>
  <colFields count="1">
    <field x="1"/>
  </colFields>
  <colItems count="9">
    <i>
      <x/>
    </i>
    <i>
      <x v="1"/>
    </i>
    <i>
      <x v="2"/>
    </i>
    <i>
      <x v="3"/>
    </i>
    <i>
      <x v="4"/>
    </i>
    <i>
      <x v="5"/>
    </i>
    <i>
      <x v="6"/>
    </i>
    <i>
      <x v="7"/>
    </i>
    <i t="grand">
      <x/>
    </i>
  </colItems>
  <dataFields count="1">
    <dataField name="TYPE" fld="2" subtotal="count" baseField="0" baseItem="0"/>
  </dataFields>
  <formats count="31">
    <format dxfId="33">
      <pivotArea type="all" dataOnly="0" outline="0" fieldPosition="0"/>
    </format>
    <format dxfId="32">
      <pivotArea outline="0" collapsedLevelsAreSubtotals="1" fieldPosition="0"/>
    </format>
    <format dxfId="31">
      <pivotArea type="origin" dataOnly="0" labelOnly="1" outline="0" fieldPosition="0"/>
    </format>
    <format dxfId="30">
      <pivotArea field="1" type="button" dataOnly="0" labelOnly="1" outline="0" axis="axisCol" fieldPosition="0"/>
    </format>
    <format dxfId="29">
      <pivotArea type="topRight" dataOnly="0" labelOnly="1" outline="0" fieldPosition="0"/>
    </format>
    <format dxfId="28">
      <pivotArea field="0" type="button" dataOnly="0" labelOnly="1" outline="0" axis="axisRow" fieldPosition="0"/>
    </format>
    <format dxfId="27">
      <pivotArea dataOnly="0" labelOnly="1" fieldPosition="0">
        <references count="1">
          <reference field="0" count="0"/>
        </references>
      </pivotArea>
    </format>
    <format dxfId="26">
      <pivotArea dataOnly="0" labelOnly="1" grandRow="1" outline="0" fieldPosition="0"/>
    </format>
    <format dxfId="25">
      <pivotArea dataOnly="0" labelOnly="1" fieldPosition="0">
        <references count="1">
          <reference field="1" count="0"/>
        </references>
      </pivotArea>
    </format>
    <format dxfId="24">
      <pivotArea dataOnly="0" labelOnly="1" grandCol="1" outline="0" fieldPosition="0"/>
    </format>
    <format dxfId="23">
      <pivotArea type="all" dataOnly="0" outline="0" fieldPosition="0"/>
    </format>
    <format dxfId="22">
      <pivotArea outline="0" collapsedLevelsAreSubtotals="1" fieldPosition="0"/>
    </format>
    <format dxfId="21">
      <pivotArea type="origin" dataOnly="0" labelOnly="1" outline="0" fieldPosition="0"/>
    </format>
    <format dxfId="20">
      <pivotArea field="1" type="button" dataOnly="0" labelOnly="1" outline="0" axis="axisCol" fieldPosition="0"/>
    </format>
    <format dxfId="19">
      <pivotArea type="topRight" dataOnly="0" labelOnly="1" outline="0"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grandRow="1" outline="0" fieldPosition="0"/>
    </format>
    <format dxfId="15">
      <pivotArea dataOnly="0" labelOnly="1" fieldPosition="0">
        <references count="1">
          <reference field="1" count="0"/>
        </references>
      </pivotArea>
    </format>
    <format dxfId="14">
      <pivotArea dataOnly="0" labelOnly="1" grandCol="1" outline="0" fieldPosition="0"/>
    </format>
    <format dxfId="13">
      <pivotArea type="all" dataOnly="0" outline="0" fieldPosition="0"/>
    </format>
    <format dxfId="12">
      <pivotArea outline="0" collapsedLevelsAreSubtotals="1" fieldPosition="0"/>
    </format>
    <format dxfId="11">
      <pivotArea type="origin" dataOnly="0" labelOnly="1" outline="0" fieldPosition="0"/>
    </format>
    <format dxfId="10">
      <pivotArea field="1" type="button" dataOnly="0" labelOnly="1" outline="0" axis="axisCol" fieldPosition="0"/>
    </format>
    <format dxfId="9">
      <pivotArea type="topRight" dataOnly="0" labelOnly="1" outline="0" fieldPosition="0"/>
    </format>
    <format dxfId="8">
      <pivotArea field="0" type="button" dataOnly="0" labelOnly="1" outline="0" axis="axisRow" fieldPosition="0"/>
    </format>
    <format dxfId="7">
      <pivotArea dataOnly="0" labelOnly="1" fieldPosition="0">
        <references count="1">
          <reference field="0" count="0"/>
        </references>
      </pivotArea>
    </format>
    <format dxfId="6">
      <pivotArea dataOnly="0" labelOnly="1" grandRow="1" outline="0" fieldPosition="0"/>
    </format>
    <format dxfId="5">
      <pivotArea dataOnly="0" labelOnly="1" fieldPosition="0">
        <references count="1">
          <reference field="1" count="0"/>
        </references>
      </pivotArea>
    </format>
    <format dxfId="4">
      <pivotArea dataOnly="0" labelOnly="1" grandCol="1" outline="0" fieldPosition="0"/>
    </format>
    <format dxfId="3">
      <pivotArea type="all" dataOnly="0" outline="0" fieldPosition="0"/>
    </format>
  </format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29" format="8" series="1">
      <pivotArea type="data" outline="0" fieldPosition="0">
        <references count="2">
          <reference field="4294967294" count="1" selected="0">
            <x v="0"/>
          </reference>
          <reference field="1" count="1" selected="0">
            <x v="0"/>
          </reference>
        </references>
      </pivotArea>
    </chartFormat>
    <chartFormat chart="29" format="9" series="1">
      <pivotArea type="data" outline="0" fieldPosition="0">
        <references count="2">
          <reference field="4294967294" count="1" selected="0">
            <x v="0"/>
          </reference>
          <reference field="1" count="1" selected="0">
            <x v="1"/>
          </reference>
        </references>
      </pivotArea>
    </chartFormat>
    <chartFormat chart="29" format="10" series="1">
      <pivotArea type="data" outline="0" fieldPosition="0">
        <references count="2">
          <reference field="4294967294" count="1" selected="0">
            <x v="0"/>
          </reference>
          <reference field="1" count="1" selected="0">
            <x v="2"/>
          </reference>
        </references>
      </pivotArea>
    </chartFormat>
    <chartFormat chart="29" format="11" series="1">
      <pivotArea type="data" outline="0" fieldPosition="0">
        <references count="2">
          <reference field="4294967294" count="1" selected="0">
            <x v="0"/>
          </reference>
          <reference field="1" count="1" selected="0">
            <x v="3"/>
          </reference>
        </references>
      </pivotArea>
    </chartFormat>
    <chartFormat chart="29" format="12" series="1">
      <pivotArea type="data" outline="0" fieldPosition="0">
        <references count="2">
          <reference field="4294967294" count="1" selected="0">
            <x v="0"/>
          </reference>
          <reference field="1" count="1" selected="0">
            <x v="4"/>
          </reference>
        </references>
      </pivotArea>
    </chartFormat>
    <chartFormat chart="29" format="13" series="1">
      <pivotArea type="data" outline="0" fieldPosition="0">
        <references count="2">
          <reference field="4294967294" count="1" selected="0">
            <x v="0"/>
          </reference>
          <reference field="1" count="1" selected="0">
            <x v="5"/>
          </reference>
        </references>
      </pivotArea>
    </chartFormat>
    <chartFormat chart="29" format="14" series="1">
      <pivotArea type="data" outline="0" fieldPosition="0">
        <references count="2">
          <reference field="4294967294" count="1" selected="0">
            <x v="0"/>
          </reference>
          <reference field="1" count="1" selected="0">
            <x v="6"/>
          </reference>
        </references>
      </pivotArea>
    </chartFormat>
    <chartFormat chart="29" format="15" series="1">
      <pivotArea type="data" outline="0" fieldPosition="0">
        <references count="2">
          <reference field="4294967294" count="1" selected="0">
            <x v="0"/>
          </reference>
          <reference field="1" count="1" selected="0">
            <x v="7"/>
          </reference>
        </references>
      </pivotArea>
    </chartFormat>
    <chartFormat chart="30" format="16" series="1">
      <pivotArea type="data" outline="0" fieldPosition="0">
        <references count="2">
          <reference field="4294967294" count="1" selected="0">
            <x v="0"/>
          </reference>
          <reference field="1" count="1" selected="0">
            <x v="0"/>
          </reference>
        </references>
      </pivotArea>
    </chartFormat>
    <chartFormat chart="30" format="17" series="1">
      <pivotArea type="data" outline="0" fieldPosition="0">
        <references count="2">
          <reference field="4294967294" count="1" selected="0">
            <x v="0"/>
          </reference>
          <reference field="1" count="1" selected="0">
            <x v="1"/>
          </reference>
        </references>
      </pivotArea>
    </chartFormat>
    <chartFormat chart="30" format="18" series="1">
      <pivotArea type="data" outline="0" fieldPosition="0">
        <references count="2">
          <reference field="4294967294" count="1" selected="0">
            <x v="0"/>
          </reference>
          <reference field="1" count="1" selected="0">
            <x v="2"/>
          </reference>
        </references>
      </pivotArea>
    </chartFormat>
    <chartFormat chart="30" format="19" series="1">
      <pivotArea type="data" outline="0" fieldPosition="0">
        <references count="2">
          <reference field="4294967294" count="1" selected="0">
            <x v="0"/>
          </reference>
          <reference field="1" count="1" selected="0">
            <x v="3"/>
          </reference>
        </references>
      </pivotArea>
    </chartFormat>
    <chartFormat chart="30" format="20" series="1">
      <pivotArea type="data" outline="0" fieldPosition="0">
        <references count="2">
          <reference field="4294967294" count="1" selected="0">
            <x v="0"/>
          </reference>
          <reference field="1" count="1" selected="0">
            <x v="4"/>
          </reference>
        </references>
      </pivotArea>
    </chartFormat>
    <chartFormat chart="30" format="21" series="1">
      <pivotArea type="data" outline="0" fieldPosition="0">
        <references count="2">
          <reference field="4294967294" count="1" selected="0">
            <x v="0"/>
          </reference>
          <reference field="1" count="1" selected="0">
            <x v="5"/>
          </reference>
        </references>
      </pivotArea>
    </chartFormat>
    <chartFormat chart="30" format="22" series="1">
      <pivotArea type="data" outline="0" fieldPosition="0">
        <references count="2">
          <reference field="4294967294" count="1" selected="0">
            <x v="0"/>
          </reference>
          <reference field="1" count="1" selected="0">
            <x v="6"/>
          </reference>
        </references>
      </pivotArea>
    </chartFormat>
    <chartFormat chart="30" format="23" series="1">
      <pivotArea type="data" outline="0" fieldPosition="0">
        <references count="2">
          <reference field="4294967294" count="1" selected="0">
            <x v="0"/>
          </reference>
          <reference field="1" count="1" selected="0">
            <x v="7"/>
          </reference>
        </references>
      </pivotArea>
    </chartFormat>
  </chartFormats>
  <pivotHierarchies count="3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TYP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s Analysis Dashboard.xlsx!Students_Table">
        <x15:activeTabTopLevelEntity name="[Studen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9BD4D5-05F5-4238-BC2C-6DD425C419D9}" name="PivotTable2" cacheId="6" applyNumberFormats="0" applyBorderFormats="0" applyFontFormats="0" applyPatternFormats="0" applyAlignmentFormats="0" applyWidthHeightFormats="1" dataCaption="Values" grandTotalCaption="Overall Average" updatedVersion="8" minRefreshableVersion="3" useAutoFormatting="1" itemPrintTitles="1" createdVersion="8" indent="0" outline="1" outlineData="1" multipleFieldFilters="0" chartFormat="17" rowHeaderCaption="Grades">
  <location ref="B3:C12"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Weekly_Study_hours" fld="1" subtotal="average" baseField="0" baseItem="0" numFmtId="164"/>
  </dataFields>
  <formats count="3">
    <format dxfId="2">
      <pivotArea outline="0" collapsedLevelsAreSubtotals="1" fieldPosition="0"/>
    </format>
    <format dxfId="1">
      <pivotArea dataOnly="0" labelOnly="1" fieldPosition="0">
        <references count="1">
          <reference field="0" count="0"/>
        </references>
      </pivotArea>
    </format>
    <format dxfId="0">
      <pivotArea dataOnly="0" labelOnly="1" grandRow="1" outline="0"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7"/>
          </reference>
        </references>
      </pivotArea>
    </chartFormat>
    <chartFormat chart="0" format="5">
      <pivotArea type="data" outline="0" fieldPosition="0">
        <references count="2">
          <reference field="4294967294" count="1" selected="0">
            <x v="0"/>
          </reference>
          <reference field="0" count="1" selected="0">
            <x v="6"/>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4"/>
          </reference>
        </references>
      </pivotArea>
    </chartFormat>
    <chartFormat chart="0" format="8">
      <pivotArea type="data" outline="0" fieldPosition="0">
        <references count="2">
          <reference field="4294967294" count="1" selected="0">
            <x v="0"/>
          </reference>
          <reference field="0" count="1" selected="0">
            <x v="3"/>
          </reference>
        </references>
      </pivotArea>
    </chartFormat>
    <chartFormat chart="15" format="18" series="1">
      <pivotArea type="data" outline="0" fieldPosition="0">
        <references count="1">
          <reference field="4294967294" count="1" selected="0">
            <x v="0"/>
          </reference>
        </references>
      </pivotArea>
    </chartFormat>
    <chartFormat chart="15" format="19">
      <pivotArea type="data" outline="0" fieldPosition="0">
        <references count="2">
          <reference field="4294967294" count="1" selected="0">
            <x v="0"/>
          </reference>
          <reference field="0" count="1" selected="0">
            <x v="0"/>
          </reference>
        </references>
      </pivotArea>
    </chartFormat>
    <chartFormat chart="15" format="20">
      <pivotArea type="data" outline="0" fieldPosition="0">
        <references count="2">
          <reference field="4294967294" count="1" selected="0">
            <x v="0"/>
          </reference>
          <reference field="0" count="1" selected="0">
            <x v="1"/>
          </reference>
        </references>
      </pivotArea>
    </chartFormat>
    <chartFormat chart="15" format="21">
      <pivotArea type="data" outline="0" fieldPosition="0">
        <references count="2">
          <reference field="4294967294" count="1" selected="0">
            <x v="0"/>
          </reference>
          <reference field="0" count="1" selected="0">
            <x v="2"/>
          </reference>
        </references>
      </pivotArea>
    </chartFormat>
    <chartFormat chart="15" format="22">
      <pivotArea type="data" outline="0" fieldPosition="0">
        <references count="2">
          <reference field="4294967294" count="1" selected="0">
            <x v="0"/>
          </reference>
          <reference field="0" count="1" selected="0">
            <x v="3"/>
          </reference>
        </references>
      </pivotArea>
    </chartFormat>
    <chartFormat chart="15" format="23">
      <pivotArea type="data" outline="0" fieldPosition="0">
        <references count="2">
          <reference field="4294967294" count="1" selected="0">
            <x v="0"/>
          </reference>
          <reference field="0" count="1" selected="0">
            <x v="4"/>
          </reference>
        </references>
      </pivotArea>
    </chartFormat>
    <chartFormat chart="15" format="24">
      <pivotArea type="data" outline="0" fieldPosition="0">
        <references count="2">
          <reference field="4294967294" count="1" selected="0">
            <x v="0"/>
          </reference>
          <reference field="0" count="1" selected="0">
            <x v="5"/>
          </reference>
        </references>
      </pivotArea>
    </chartFormat>
    <chartFormat chart="15" format="25">
      <pivotArea type="data" outline="0" fieldPosition="0">
        <references count="2">
          <reference field="4294967294" count="1" selected="0">
            <x v="0"/>
          </reference>
          <reference field="0" count="1" selected="0">
            <x v="6"/>
          </reference>
        </references>
      </pivotArea>
    </chartFormat>
    <chartFormat chart="15" format="26">
      <pivotArea type="data" outline="0" fieldPosition="0">
        <references count="2">
          <reference field="4294967294" count="1" selected="0">
            <x v="0"/>
          </reference>
          <reference field="0" count="1" selected="0">
            <x v="7"/>
          </reference>
        </references>
      </pivotArea>
    </chartFormat>
  </chartFormats>
  <pivotHierarchies count="3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Weekly_Study_hou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s Analysis Dashboard.xlsx!Students_Table">
        <x15:activeTabTopLevelEntity name="[Studen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F0067E-CEE2-49E6-AB57-6D5EE2E5C6E2}"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Grade">
  <location ref="A3:E13" firstHeaderRow="1" firstDataRow="2" firstDataCol="1"/>
  <pivotFields count="15">
    <pivotField showAll="0"/>
    <pivotField showAll="0"/>
    <pivotField showAll="0"/>
    <pivotField showAll="0"/>
    <pivotField numFmtId="9" showAll="0"/>
    <pivotField showAll="0"/>
    <pivotField showAll="0"/>
    <pivotField showAll="0"/>
    <pivotField showAll="0"/>
    <pivotField axis="axisCol" dataField="1" showAll="0">
      <items count="5">
        <item x="0"/>
        <item h="1" x="3"/>
        <item x="1"/>
        <item x="2"/>
        <item t="default"/>
      </items>
    </pivotField>
    <pivotField showAll="0"/>
    <pivotField showAll="0"/>
    <pivotField showAll="0"/>
    <pivotField showAll="0"/>
    <pivotField axis="axisRow" showAll="0">
      <items count="9">
        <item x="0"/>
        <item x="1"/>
        <item x="4"/>
        <item x="5"/>
        <item x="2"/>
        <item x="7"/>
        <item x="6"/>
        <item x="3"/>
        <item t="default"/>
      </items>
    </pivotField>
  </pivotFields>
  <rowFields count="1">
    <field x="14"/>
  </rowFields>
  <rowItems count="9">
    <i>
      <x/>
    </i>
    <i>
      <x v="1"/>
    </i>
    <i>
      <x v="2"/>
    </i>
    <i>
      <x v="3"/>
    </i>
    <i>
      <x v="4"/>
    </i>
    <i>
      <x v="5"/>
    </i>
    <i>
      <x v="6"/>
    </i>
    <i>
      <x v="7"/>
    </i>
    <i t="grand">
      <x/>
    </i>
  </rowItems>
  <colFields count="1">
    <field x="9"/>
  </colFields>
  <colItems count="4">
    <i>
      <x/>
    </i>
    <i>
      <x v="2"/>
    </i>
    <i>
      <x v="3"/>
    </i>
    <i t="grand">
      <x/>
    </i>
  </colItems>
  <dataFields count="1">
    <dataField name="Attendance Count" fld="9" subtotal="count" baseField="0" baseItem="0"/>
  </dataFields>
  <chartFormats count="7">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15" format="7" series="1">
      <pivotArea type="data" outline="0" fieldPosition="0">
        <references count="2">
          <reference field="4294967294" count="1" selected="0">
            <x v="0"/>
          </reference>
          <reference field="9" count="1" selected="0">
            <x v="0"/>
          </reference>
        </references>
      </pivotArea>
    </chartFormat>
    <chartFormat chart="15" format="8" series="1">
      <pivotArea type="data" outline="0" fieldPosition="0">
        <references count="2">
          <reference field="4294967294" count="1" selected="0">
            <x v="0"/>
          </reference>
          <reference field="9" count="1" selected="0">
            <x v="2"/>
          </reference>
        </references>
      </pivotArea>
    </chartFormat>
    <chartFormat chart="15" format="9"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68895C-7013-4C24-A0A6-9AF4640A943C}" name="PivotTable2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E13" firstHeaderRow="1" firstDataRow="2" firstDataCol="1"/>
  <pivotFields count="4">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1"/>
  </colFields>
  <colItems count="3">
    <i>
      <x/>
    </i>
    <i>
      <x v="1"/>
    </i>
    <i t="grand">
      <x/>
    </i>
  </colItems>
  <dataFields count="1">
    <dataField name="Notes"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caption="Not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s Analysis Dashboard.xlsx!Students_Table">
        <x15:activeTabTopLevelEntity name="[Studen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9EF78B-B81E-4CA1-ABB9-9ABCB6FA2048}" name="PivotTable2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3:E13" firstHeaderRow="1" firstDataRow="2" firstDataCol="1"/>
  <pivotFields count="4">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1"/>
  </colFields>
  <colItems count="3">
    <i>
      <x/>
    </i>
    <i>
      <x v="1"/>
    </i>
    <i t="grand">
      <x/>
    </i>
  </colItems>
  <dataFields count="1">
    <dataField name="Reading"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2" format="4" series="1">
      <pivotArea type="data" outline="0" fieldPosition="0">
        <references count="2">
          <reference field="4294967294" count="1" selected="0">
            <x v="0"/>
          </reference>
          <reference field="1" count="1" selected="0">
            <x v="0"/>
          </reference>
        </references>
      </pivotArea>
    </chartFormat>
    <chartFormat chart="12" format="5" series="1">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caption="Reading"/>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s Analysis Dashboard.xlsx!Students_Table">
        <x15:activeTabTopLevelEntity name="[Studen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9FB8E0-FE5B-4268-9350-2D1CF40DE7F7}" name="PivotTable2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3:E13" firstHeaderRow="1" firstDataRow="2" firstDataCol="1"/>
  <pivotFields count="4">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1"/>
  </colFields>
  <colItems count="3">
    <i>
      <x/>
    </i>
    <i>
      <x v="1"/>
    </i>
    <i t="grand">
      <x/>
    </i>
  </colItems>
  <dataFields count="1">
    <dataField name="Listening_in_class"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1" format="4" series="1">
      <pivotArea type="data" outline="0" fieldPosition="0">
        <references count="2">
          <reference field="4294967294" count="1" selected="0">
            <x v="0"/>
          </reference>
          <reference field="1" count="1" selected="0">
            <x v="0"/>
          </reference>
        </references>
      </pivotArea>
    </chartFormat>
    <chartFormat chart="11" format="5" series="1">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Listening_in_clas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s Analysis Dashboard.xlsx!Students_Table">
        <x15:activeTabTopLevelEntity name="[Studen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A744D0-AD5D-4F89-B144-BF1F52713F0A}" name="PivotTable2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Sports">
  <location ref="B4:C7" firstHeaderRow="1" firstDataRow="1" firstDataCol="1" rowPageCount="1" colPageCount="1"/>
  <pivotFields count="5">
    <pivotField axis="axisPage" allDrilled="1" subtotalTop="0" showAll="0" dataSourceSort="1" defaultSubtotal="0" defaultAttributeDrillState="1"/>
    <pivotField allDrilled="1" subtotalTop="0" showAll="0" dataSourceSort="1" defaultSubtotal="0" defaultAttributeDrillState="1">
      <items count="2">
        <item s="1" x="0"/>
        <item s="1"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Items count="1">
    <i/>
  </colItems>
  <pageFields count="1">
    <pageField fld="0" hier="14" name="[Students_Table].[Grade].[All]" cap="All"/>
  </pageFields>
  <dataFields count="1">
    <dataField name="Count of Sports_activity" fld="3" subtotal="count"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2" count="1" selected="0">
            <x v="0"/>
          </reference>
        </references>
      </pivotArea>
    </chartFormat>
    <chartFormat chart="11" format="8">
      <pivotArea type="data" outline="0" fieldPosition="0">
        <references count="2">
          <reference field="4294967294" count="1" selected="0">
            <x v="0"/>
          </reference>
          <reference field="2" count="1" selected="0">
            <x v="1"/>
          </reference>
        </references>
      </pivotArea>
    </chartFormat>
  </chartFormats>
  <pivotHierarchies count="3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d"/>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s Analysis Dashboard.xlsx!Students_Table">
        <x15:activeTabTopLevelEntity name="[Students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EEE0CDA-3465-46A8-9351-3B88853D792C}" autoFormatId="16" applyNumberFormats="0" applyBorderFormats="0" applyFontFormats="0" applyPatternFormats="0" applyAlignmentFormats="0" applyWidthHeightFormats="0">
  <queryTableRefresh nextId="16">
    <queryTableFields count="15">
      <queryTableField id="1" name="Id" tableColumnId="1"/>
      <queryTableField id="2" name="Student_Age" tableColumnId="2"/>
      <queryTableField id="3" name="Sex" tableColumnId="3"/>
      <queryTableField id="4" name="High_School_Type" tableColumnId="4"/>
      <queryTableField id="5" name="Scholarship" tableColumnId="5"/>
      <queryTableField id="6" name="Additional_Work" tableColumnId="6"/>
      <queryTableField id="7" name="Sports_activity" tableColumnId="7"/>
      <queryTableField id="8" name="Transportation" tableColumnId="8"/>
      <queryTableField id="9" name="Weekly_Study_Hours" tableColumnId="9"/>
      <queryTableField id="10" name="Attendance" tableColumnId="10"/>
      <queryTableField id="11" name="Reading" tableColumnId="11"/>
      <queryTableField id="12" name="Notes" tableColumnId="12"/>
      <queryTableField id="13" name="Listening_in_Class" tableColumnId="13"/>
      <queryTableField id="14" name="Project_work" tableColumnId="14"/>
      <queryTableField id="15" name="Grade"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5B7A2C7A-3C8B-4A17-A45A-9A1E9192FF00}" sourceName="[Students_Table].[Sex]">
  <pivotTables>
    <pivotTable tabId="6" name="PivotTable27"/>
    <pivotTable tabId="3" name="PivotTable1"/>
    <pivotTable tabId="13" name="PivotTable26"/>
    <pivotTable tabId="9" name="PivotTable22"/>
    <pivotTable tabId="12" name="PivotTable25"/>
    <pivotTable tabId="4" name="PivotTable2"/>
  </pivotTables>
  <data>
    <olap pivotCacheId="147396249">
      <levels count="2">
        <level uniqueName="[Students_Table].[Sex].[(All)]" sourceCaption="(All)" count="0"/>
        <level uniqueName="[Students_Table].[Sex].[Sex]" sourceCaption="Sex" count="2">
          <ranges>
            <range startItem="0">
              <i n="[Students_Table].[Sex].&amp;[Female]" c="Female"/>
              <i n="[Students_Table].[Sex].&amp;[Male]" c="Male"/>
            </range>
          </ranges>
        </level>
      </levels>
      <selections count="1">
        <selection n="[Students_Table].[Sex].[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6E5B96F0-5C77-48AB-B6CA-42D3D8D8E29E}" sourceName="[Students_Table].[Grade]">
  <pivotTables>
    <pivotTable tabId="6" name="PivotTable27"/>
    <pivotTable tabId="3" name="PivotTable1"/>
    <pivotTable tabId="13" name="PivotTable26"/>
    <pivotTable tabId="9" name="PivotTable22"/>
    <pivotTable tabId="12" name="PivotTable25"/>
    <pivotTable tabId="4" name="PivotTable2"/>
  </pivotTables>
  <data>
    <olap pivotCacheId="147396249">
      <levels count="2">
        <level uniqueName="[Students_Table].[Grade].[(All)]" sourceCaption="(All)" count="0"/>
        <level uniqueName="[Students_Table].[Grade].[Grade]" sourceCaption="Grade" count="8">
          <ranges>
            <range startItem="0">
              <i n="[Students_Table].[Grade].&amp;[AA]" c="AA"/>
              <i n="[Students_Table].[Grade].&amp;[BA]" c="BA"/>
              <i n="[Students_Table].[Grade].&amp;[BB]" c="BB"/>
              <i n="[Students_Table].[Grade].&amp;[CB]" c="CB"/>
              <i n="[Students_Table].[Grade].&amp;[CC]" c="CC"/>
              <i n="[Students_Table].[Grade].&amp;[DC]" c="DC"/>
              <i n="[Students_Table].[Grade].&amp;[DD]" c="DD"/>
              <i n="[Students_Table].[Grade].&amp;[Fail]" c="Fail"/>
            </range>
          </ranges>
        </level>
      </levels>
      <selections count="1">
        <selection n="[Students_Table].[Gra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6FC472E5-4C6A-4F8E-B0CB-276C1BACF286}" cache="Slicer_Sex" caption="Sex" columnCount="2" level="1" style="SlicerStyleLight6" rowHeight="241300"/>
  <slicer name="Grade" xr10:uid="{262696D6-4DA3-4F06-8BA9-469BD47A47B5}" cache="Slicer_Grade" caption="Grade" columnCount="4" level="1"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1CB83B37-1085-47B4-9FE8-1A12139F8FCE}" cache="Slicer_Sex" caption="Sex" columnCount="2" level="1" style="SlicerStyleDark5" rowHeight="241300"/>
  <slicer name="Grade 1" xr10:uid="{FF347B5B-16A7-4F55-9CE7-87B0F74EF644}" cache="Slicer_Grade" caption="Grade" columnCount="4" level="1"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C0DB90-51E3-4C6F-871B-5910F8048087}" name="Students_Table" displayName="Students_Table" ref="A1:O146" tableType="queryTable" totalsRowShown="0">
  <autoFilter ref="A1:O146" xr:uid="{6BC0DB90-51E3-4C6F-871B-5910F8048087}"/>
  <tableColumns count="15">
    <tableColumn id="1" xr3:uid="{27705C7B-04F9-4038-B802-6679F9E8429E}" uniqueName="1" name="Id" queryTableFieldId="1"/>
    <tableColumn id="2" xr3:uid="{5C932977-F6FD-4111-A24D-BEC546C3D2C4}" uniqueName="2" name="Student_Age" queryTableFieldId="2"/>
    <tableColumn id="3" xr3:uid="{7E51DFC9-6882-4C5E-9DCE-065296AB9551}" uniqueName="3" name="Sex" queryTableFieldId="3" dataDxfId="53"/>
    <tableColumn id="4" xr3:uid="{5FD336B9-6104-4E38-983C-C4C787862CD0}" uniqueName="4" name="High_School_Type" queryTableFieldId="4" dataDxfId="52"/>
    <tableColumn id="5" xr3:uid="{90AF60E7-9547-48FE-9574-13951CF3E4FC}" uniqueName="5" name="Scholarship" queryTableFieldId="5" dataDxfId="51"/>
    <tableColumn id="6" xr3:uid="{09E7CA44-9C3F-4DF5-860D-CB1B786FF7E2}" uniqueName="6" name="Additional_Work" queryTableFieldId="6" dataDxfId="50"/>
    <tableColumn id="7" xr3:uid="{D62E6AB4-12B2-42D5-8D54-98C2DE1F4077}" uniqueName="7" name="Sports_activity" queryTableFieldId="7" dataDxfId="49"/>
    <tableColumn id="8" xr3:uid="{01FDBA9B-039B-4C23-92E9-61CE0DB63AB2}" uniqueName="8" name="Transportation" queryTableFieldId="8" dataDxfId="48"/>
    <tableColumn id="9" xr3:uid="{49E438BD-5C75-40DE-BE76-41F5D007623B}" uniqueName="9" name="Weekly_Study_Hours" queryTableFieldId="9"/>
    <tableColumn id="10" xr3:uid="{0D6554D5-77DB-4DDA-8BD8-42C793F93E28}" uniqueName="10" name="Attendance" queryTableFieldId="10" dataDxfId="47"/>
    <tableColumn id="11" xr3:uid="{32012340-B3DE-44D9-BF24-2E82E2D2FCD5}" uniqueName="11" name="Reading" queryTableFieldId="11" dataDxfId="46"/>
    <tableColumn id="12" xr3:uid="{E466E5F2-CF73-4E10-BC72-144C3DF62E4A}" uniqueName="12" name="Notes" queryTableFieldId="12" dataDxfId="45"/>
    <tableColumn id="13" xr3:uid="{9B6EE2E3-928D-42FD-9DA5-6CE43E7A2235}" uniqueName="13" name="Listening_in_Class" queryTableFieldId="13" dataDxfId="44"/>
    <tableColumn id="14" xr3:uid="{5AC07E2B-CE52-42B9-A2A5-B29575B38920}" uniqueName="14" name="Project_work" queryTableFieldId="14" dataDxfId="43"/>
    <tableColumn id="15" xr3:uid="{1573BF9E-87C0-49DB-A266-7E90BB68D192}" uniqueName="15" name="Grade" queryTableFieldId="15" dataDxfId="4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2BD1E0-D58A-4547-9804-695D1D38A208}" name="KPI" displayName="KPI" ref="B4:E5" totalsRowShown="0" headerRowDxfId="41" headerRowBorderDxfId="40" tableBorderDxfId="39" totalsRowBorderDxfId="38">
  <autoFilter ref="B4:E5" xr:uid="{F82BD1E0-D58A-4547-9804-695D1D38A208}"/>
  <tableColumns count="4">
    <tableColumn id="1" xr3:uid="{4FE51F36-1829-4308-B51D-F24BA743B828}" name="Total Students" dataDxfId="37">
      <calculatedColumnFormula>COUNTA(Students_Table[Id])</calculatedColumnFormula>
    </tableColumn>
    <tableColumn id="2" xr3:uid="{F57B2FE0-02FD-45D9-B2CE-EF45FE0EC971}" name="School Types" dataDxfId="36">
      <calculatedColumnFormula>COUNTA(_xlfn.UNIQUE(Students_Table[High_School_Type]))</calculatedColumnFormula>
    </tableColumn>
    <tableColumn id="3" xr3:uid="{E9ACED03-4F6A-490B-8028-51E3C97F6897}" name="Total Boys" dataDxfId="35">
      <calculatedColumnFormula>COUNTIF(Students_Table[Sex],"Male")</calculatedColumnFormula>
    </tableColumn>
    <tableColumn id="4" xr3:uid="{BF6230A5-D160-47B0-810F-BFAC0EF3DEEC}" name="Total Girls" dataDxfId="34">
      <calculatedColumnFormula>COUNTIF(Students_Table[Sex],"Female")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CB554-E023-4F1B-B774-B2D26F6DD606}">
  <sheetPr>
    <tabColor rgb="FF002060"/>
  </sheetPr>
  <dimension ref="A1:Q150"/>
  <sheetViews>
    <sheetView workbookViewId="0">
      <pane ySplit="1" topLeftCell="A3" activePane="bottomLeft" state="frozen"/>
      <selection pane="bottomLeft" activeCell="S6" sqref="S6"/>
    </sheetView>
  </sheetViews>
  <sheetFormatPr defaultRowHeight="14.5" x14ac:dyDescent="0.35"/>
  <cols>
    <col min="1" max="1" width="4.81640625" bestFit="1" customWidth="1"/>
    <col min="2" max="2" width="13.81640625" bestFit="1" customWidth="1"/>
    <col min="3" max="3" width="6.81640625" bestFit="1" customWidth="1"/>
    <col min="4" max="4" width="18.36328125" bestFit="1" customWidth="1"/>
    <col min="5" max="5" width="12.6328125" style="3" bestFit="1" customWidth="1"/>
    <col min="6" max="6" width="17.453125" bestFit="1" customWidth="1"/>
    <col min="7" max="7" width="15.54296875" bestFit="1" customWidth="1"/>
    <col min="8" max="8" width="15.81640625" bestFit="1" customWidth="1"/>
    <col min="9" max="9" width="21.1796875" bestFit="1" customWidth="1"/>
    <col min="10" max="10" width="12.81640625" bestFit="1" customWidth="1"/>
    <col min="11" max="11" width="9.7265625" bestFit="1" customWidth="1"/>
    <col min="12" max="12" width="8" bestFit="1" customWidth="1"/>
    <col min="13" max="13" width="18.26953125" bestFit="1" customWidth="1"/>
    <col min="14" max="14" width="14.36328125" bestFit="1" customWidth="1"/>
    <col min="15" max="15" width="8.1796875" bestFit="1" customWidth="1"/>
    <col min="17" max="17" width="43.453125" bestFit="1" customWidth="1"/>
  </cols>
  <sheetData>
    <row r="1" spans="1:17" x14ac:dyDescent="0.35">
      <c r="A1" t="s">
        <v>0</v>
      </c>
      <c r="B1" t="s">
        <v>1</v>
      </c>
      <c r="C1" t="s">
        <v>2</v>
      </c>
      <c r="D1" t="s">
        <v>3</v>
      </c>
      <c r="E1" s="3" t="s">
        <v>4</v>
      </c>
      <c r="F1" t="s">
        <v>5</v>
      </c>
      <c r="G1" t="s">
        <v>6</v>
      </c>
      <c r="H1" t="s">
        <v>7</v>
      </c>
      <c r="I1" s="2" t="s">
        <v>8</v>
      </c>
      <c r="J1" s="2" t="s">
        <v>9</v>
      </c>
      <c r="K1" s="2" t="s">
        <v>10</v>
      </c>
      <c r="L1" s="2" t="s">
        <v>11</v>
      </c>
      <c r="M1" s="2" t="s">
        <v>12</v>
      </c>
      <c r="N1" t="s">
        <v>13</v>
      </c>
      <c r="O1" t="s">
        <v>14</v>
      </c>
    </row>
    <row r="2" spans="1:17" x14ac:dyDescent="0.35">
      <c r="A2">
        <v>5001</v>
      </c>
      <c r="B2">
        <v>21</v>
      </c>
      <c r="C2" t="s">
        <v>15</v>
      </c>
      <c r="D2" t="s">
        <v>16</v>
      </c>
      <c r="E2" s="3">
        <v>0.5</v>
      </c>
      <c r="F2" t="s">
        <v>17</v>
      </c>
      <c r="G2" t="s">
        <v>18</v>
      </c>
      <c r="H2" t="s">
        <v>19</v>
      </c>
      <c r="I2">
        <v>0</v>
      </c>
      <c r="J2" t="s">
        <v>20</v>
      </c>
      <c r="K2" t="s">
        <v>17</v>
      </c>
      <c r="L2" t="s">
        <v>17</v>
      </c>
      <c r="M2" t="s">
        <v>18</v>
      </c>
      <c r="N2" t="s">
        <v>18</v>
      </c>
      <c r="O2" t="s">
        <v>21</v>
      </c>
    </row>
    <row r="3" spans="1:17" x14ac:dyDescent="0.35">
      <c r="A3">
        <v>5002</v>
      </c>
      <c r="B3">
        <v>20</v>
      </c>
      <c r="C3" t="s">
        <v>15</v>
      </c>
      <c r="D3" t="s">
        <v>16</v>
      </c>
      <c r="E3" s="3">
        <v>0.5</v>
      </c>
      <c r="F3" t="s">
        <v>17</v>
      </c>
      <c r="G3" t="s">
        <v>18</v>
      </c>
      <c r="H3" t="s">
        <v>19</v>
      </c>
      <c r="I3">
        <v>0</v>
      </c>
      <c r="J3" t="s">
        <v>20</v>
      </c>
      <c r="K3" t="s">
        <v>17</v>
      </c>
      <c r="L3" t="s">
        <v>18</v>
      </c>
      <c r="M3" t="s">
        <v>17</v>
      </c>
      <c r="N3" t="s">
        <v>17</v>
      </c>
      <c r="O3" t="s">
        <v>21</v>
      </c>
    </row>
    <row r="4" spans="1:17" x14ac:dyDescent="0.35">
      <c r="A4">
        <v>5003</v>
      </c>
      <c r="B4">
        <v>21</v>
      </c>
      <c r="C4" t="s">
        <v>15</v>
      </c>
      <c r="D4" t="s">
        <v>22</v>
      </c>
      <c r="E4" s="3">
        <v>0.5</v>
      </c>
      <c r="F4" t="s">
        <v>18</v>
      </c>
      <c r="G4" t="s">
        <v>18</v>
      </c>
      <c r="H4" t="s">
        <v>19</v>
      </c>
      <c r="I4">
        <v>2</v>
      </c>
      <c r="J4" t="s">
        <v>23</v>
      </c>
      <c r="K4" t="s">
        <v>18</v>
      </c>
      <c r="L4" t="s">
        <v>18</v>
      </c>
      <c r="M4" t="s">
        <v>18</v>
      </c>
      <c r="N4" t="s">
        <v>17</v>
      </c>
      <c r="O4" t="s">
        <v>21</v>
      </c>
      <c r="Q4" s="4" t="s">
        <v>38</v>
      </c>
    </row>
    <row r="5" spans="1:17" x14ac:dyDescent="0.35">
      <c r="A5">
        <v>5004</v>
      </c>
      <c r="B5">
        <v>18</v>
      </c>
      <c r="C5" t="s">
        <v>24</v>
      </c>
      <c r="D5" t="s">
        <v>19</v>
      </c>
      <c r="E5" s="3">
        <v>0.5</v>
      </c>
      <c r="F5" t="s">
        <v>17</v>
      </c>
      <c r="G5" t="s">
        <v>18</v>
      </c>
      <c r="H5" t="s">
        <v>25</v>
      </c>
      <c r="I5">
        <v>2</v>
      </c>
      <c r="J5" t="s">
        <v>20</v>
      </c>
      <c r="K5" t="s">
        <v>18</v>
      </c>
      <c r="L5" t="s">
        <v>17</v>
      </c>
      <c r="M5" t="s">
        <v>18</v>
      </c>
      <c r="N5" t="s">
        <v>18</v>
      </c>
      <c r="O5" t="s">
        <v>21</v>
      </c>
    </row>
    <row r="6" spans="1:17" x14ac:dyDescent="0.35">
      <c r="A6">
        <v>5005</v>
      </c>
      <c r="B6">
        <v>22</v>
      </c>
      <c r="C6" t="s">
        <v>15</v>
      </c>
      <c r="D6" t="s">
        <v>19</v>
      </c>
      <c r="E6" s="3">
        <v>0.5</v>
      </c>
      <c r="F6" t="s">
        <v>18</v>
      </c>
      <c r="G6" t="s">
        <v>18</v>
      </c>
      <c r="H6" t="s">
        <v>25</v>
      </c>
      <c r="I6">
        <v>12</v>
      </c>
      <c r="J6" t="s">
        <v>20</v>
      </c>
      <c r="K6" t="s">
        <v>17</v>
      </c>
      <c r="L6" t="s">
        <v>18</v>
      </c>
      <c r="M6" t="s">
        <v>17</v>
      </c>
      <c r="N6" t="s">
        <v>17</v>
      </c>
      <c r="O6" t="s">
        <v>21</v>
      </c>
    </row>
    <row r="7" spans="1:17" x14ac:dyDescent="0.35">
      <c r="A7">
        <v>5006</v>
      </c>
      <c r="B7">
        <v>20</v>
      </c>
      <c r="C7" t="s">
        <v>15</v>
      </c>
      <c r="D7" t="s">
        <v>22</v>
      </c>
      <c r="E7" s="3">
        <v>0.5</v>
      </c>
      <c r="F7" t="s">
        <v>18</v>
      </c>
      <c r="G7" t="s">
        <v>18</v>
      </c>
      <c r="H7" t="s">
        <v>19</v>
      </c>
      <c r="I7">
        <v>2</v>
      </c>
      <c r="J7" t="s">
        <v>20</v>
      </c>
      <c r="K7" t="s">
        <v>17</v>
      </c>
      <c r="L7" t="s">
        <v>18</v>
      </c>
      <c r="M7" t="s">
        <v>17</v>
      </c>
      <c r="N7" t="s">
        <v>17</v>
      </c>
      <c r="O7" t="s">
        <v>26</v>
      </c>
    </row>
    <row r="8" spans="1:17" x14ac:dyDescent="0.35">
      <c r="A8">
        <v>5007</v>
      </c>
      <c r="B8">
        <v>18</v>
      </c>
      <c r="C8" t="s">
        <v>15</v>
      </c>
      <c r="D8" t="s">
        <v>22</v>
      </c>
      <c r="E8" s="3">
        <v>0.75</v>
      </c>
      <c r="F8" t="s">
        <v>18</v>
      </c>
      <c r="G8" t="s">
        <v>18</v>
      </c>
      <c r="H8" t="s">
        <v>19</v>
      </c>
      <c r="I8">
        <v>0</v>
      </c>
      <c r="J8" t="s">
        <v>20</v>
      </c>
      <c r="K8" t="s">
        <v>18</v>
      </c>
      <c r="L8" t="s">
        <v>17</v>
      </c>
      <c r="M8" t="s">
        <v>17</v>
      </c>
      <c r="N8" t="s">
        <v>17</v>
      </c>
      <c r="O8" t="s">
        <v>27</v>
      </c>
      <c r="Q8">
        <f>COUNTIF(Students_Table[Attendance],"always")</f>
        <v>98</v>
      </c>
    </row>
    <row r="9" spans="1:17" x14ac:dyDescent="0.35">
      <c r="A9">
        <v>5008</v>
      </c>
      <c r="B9">
        <v>18</v>
      </c>
      <c r="C9" t="s">
        <v>24</v>
      </c>
      <c r="D9" t="s">
        <v>22</v>
      </c>
      <c r="E9" s="3">
        <v>0.5</v>
      </c>
      <c r="F9" t="s">
        <v>17</v>
      </c>
      <c r="G9" t="s">
        <v>17</v>
      </c>
      <c r="H9" t="s">
        <v>25</v>
      </c>
      <c r="I9">
        <v>2</v>
      </c>
      <c r="J9" t="s">
        <v>28</v>
      </c>
      <c r="K9" t="s">
        <v>18</v>
      </c>
      <c r="L9" t="s">
        <v>17</v>
      </c>
      <c r="M9" t="s">
        <v>17</v>
      </c>
      <c r="N9" t="s">
        <v>17</v>
      </c>
      <c r="O9" t="s">
        <v>26</v>
      </c>
      <c r="Q9">
        <f>COUNTIF(Students_Table[Attendance],"sometimes")</f>
        <v>25</v>
      </c>
    </row>
    <row r="10" spans="1:17" x14ac:dyDescent="0.35">
      <c r="A10">
        <v>5009</v>
      </c>
      <c r="B10">
        <v>19</v>
      </c>
      <c r="C10" t="s">
        <v>24</v>
      </c>
      <c r="D10" t="s">
        <v>16</v>
      </c>
      <c r="E10" s="3">
        <v>0.5</v>
      </c>
      <c r="F10" t="s">
        <v>18</v>
      </c>
      <c r="G10" t="s">
        <v>17</v>
      </c>
      <c r="H10" t="s">
        <v>25</v>
      </c>
      <c r="I10">
        <v>0</v>
      </c>
      <c r="J10" t="s">
        <v>20</v>
      </c>
      <c r="K10" t="s">
        <v>18</v>
      </c>
      <c r="L10" t="s">
        <v>18</v>
      </c>
      <c r="M10" t="s">
        <v>18</v>
      </c>
      <c r="N10" t="s">
        <v>17</v>
      </c>
      <c r="O10" t="s">
        <v>27</v>
      </c>
      <c r="Q10">
        <f>COUNTIF(Students_Table[Attendance],"never")</f>
        <v>21</v>
      </c>
    </row>
    <row r="11" spans="1:17" x14ac:dyDescent="0.35">
      <c r="A11">
        <v>5010</v>
      </c>
      <c r="B11">
        <v>21</v>
      </c>
      <c r="C11" t="s">
        <v>24</v>
      </c>
      <c r="D11" t="s">
        <v>22</v>
      </c>
      <c r="E11" s="3">
        <v>0.5</v>
      </c>
      <c r="F11" t="s">
        <v>18</v>
      </c>
      <c r="G11" t="s">
        <v>18</v>
      </c>
      <c r="H11" t="s">
        <v>25</v>
      </c>
      <c r="I11">
        <v>12</v>
      </c>
      <c r="J11" t="s">
        <v>23</v>
      </c>
      <c r="K11" t="s">
        <v>18</v>
      </c>
      <c r="L11" t="s">
        <v>17</v>
      </c>
      <c r="M11" t="s">
        <v>18</v>
      </c>
      <c r="N11" t="s">
        <v>18</v>
      </c>
      <c r="O11" t="s">
        <v>29</v>
      </c>
    </row>
    <row r="12" spans="1:17" x14ac:dyDescent="0.35">
      <c r="A12">
        <v>5011</v>
      </c>
      <c r="B12">
        <v>18</v>
      </c>
      <c r="C12" t="s">
        <v>24</v>
      </c>
      <c r="D12" t="s">
        <v>19</v>
      </c>
      <c r="E12" s="3">
        <v>0.5</v>
      </c>
      <c r="F12" t="s">
        <v>18</v>
      </c>
      <c r="G12" t="s">
        <v>18</v>
      </c>
      <c r="H12" t="s">
        <v>19</v>
      </c>
      <c r="I12">
        <v>12</v>
      </c>
      <c r="J12" t="s">
        <v>28</v>
      </c>
      <c r="K12" t="s">
        <v>18</v>
      </c>
      <c r="L12" t="s">
        <v>18</v>
      </c>
      <c r="M12" t="s">
        <v>18</v>
      </c>
      <c r="N12" t="s">
        <v>17</v>
      </c>
      <c r="O12" t="s">
        <v>26</v>
      </c>
    </row>
    <row r="13" spans="1:17" x14ac:dyDescent="0.35">
      <c r="A13">
        <v>5012</v>
      </c>
      <c r="B13">
        <v>18</v>
      </c>
      <c r="C13" t="s">
        <v>24</v>
      </c>
      <c r="D13" t="s">
        <v>19</v>
      </c>
      <c r="E13" s="3">
        <v>0.75</v>
      </c>
      <c r="F13" t="s">
        <v>17</v>
      </c>
      <c r="G13" t="s">
        <v>17</v>
      </c>
      <c r="H13" t="s">
        <v>19</v>
      </c>
      <c r="I13">
        <v>8</v>
      </c>
      <c r="J13" t="s">
        <v>28</v>
      </c>
      <c r="K13" t="s">
        <v>18</v>
      </c>
      <c r="L13" t="s">
        <v>17</v>
      </c>
      <c r="M13" t="s">
        <v>18</v>
      </c>
      <c r="N13" t="s">
        <v>17</v>
      </c>
      <c r="O13" t="s">
        <v>29</v>
      </c>
      <c r="Q13">
        <f>COUNTIF(Students_Table[Sports_activity],"Yes")</f>
        <v>58</v>
      </c>
    </row>
    <row r="14" spans="1:17" x14ac:dyDescent="0.35">
      <c r="A14">
        <v>5013</v>
      </c>
      <c r="B14">
        <v>18</v>
      </c>
      <c r="C14" t="s">
        <v>24</v>
      </c>
      <c r="D14" t="s">
        <v>19</v>
      </c>
      <c r="E14" s="3">
        <v>0.75</v>
      </c>
      <c r="F14" t="s">
        <v>18</v>
      </c>
      <c r="G14" t="s">
        <v>18</v>
      </c>
      <c r="H14" t="s">
        <v>19</v>
      </c>
      <c r="I14">
        <v>0</v>
      </c>
      <c r="J14" t="s">
        <v>20</v>
      </c>
      <c r="K14" t="s">
        <v>17</v>
      </c>
      <c r="L14" t="s">
        <v>18</v>
      </c>
      <c r="M14" t="s">
        <v>18</v>
      </c>
      <c r="N14" t="s">
        <v>18</v>
      </c>
      <c r="O14" t="s">
        <v>29</v>
      </c>
      <c r="Q14">
        <f>COUNTIF(Students_Table[Sports_activity],"No")</f>
        <v>87</v>
      </c>
    </row>
    <row r="15" spans="1:17" x14ac:dyDescent="0.35">
      <c r="A15">
        <v>5014</v>
      </c>
      <c r="B15">
        <v>19</v>
      </c>
      <c r="C15" t="s">
        <v>24</v>
      </c>
      <c r="D15" t="s">
        <v>22</v>
      </c>
      <c r="E15" s="3">
        <v>1</v>
      </c>
      <c r="F15" t="s">
        <v>18</v>
      </c>
      <c r="G15" t="s">
        <v>18</v>
      </c>
      <c r="H15" t="s">
        <v>19</v>
      </c>
      <c r="I15">
        <v>0</v>
      </c>
      <c r="J15" t="s">
        <v>20</v>
      </c>
      <c r="K15" t="s">
        <v>17</v>
      </c>
      <c r="L15" t="s">
        <v>18</v>
      </c>
      <c r="M15" t="s">
        <v>18</v>
      </c>
      <c r="N15" t="s">
        <v>17</v>
      </c>
      <c r="O15" t="s">
        <v>21</v>
      </c>
    </row>
    <row r="16" spans="1:17" x14ac:dyDescent="0.35">
      <c r="A16">
        <v>5015</v>
      </c>
      <c r="B16">
        <v>26</v>
      </c>
      <c r="C16" t="s">
        <v>15</v>
      </c>
      <c r="D16" t="s">
        <v>22</v>
      </c>
      <c r="E16" s="3">
        <v>0.75</v>
      </c>
      <c r="F16" t="s">
        <v>17</v>
      </c>
      <c r="G16" t="s">
        <v>17</v>
      </c>
      <c r="H16" t="s">
        <v>19</v>
      </c>
      <c r="I16">
        <v>12</v>
      </c>
      <c r="J16" t="s">
        <v>23</v>
      </c>
      <c r="K16" t="s">
        <v>18</v>
      </c>
      <c r="L16" t="s">
        <v>18</v>
      </c>
      <c r="M16" t="s">
        <v>17</v>
      </c>
      <c r="N16" t="s">
        <v>17</v>
      </c>
      <c r="O16" t="s">
        <v>26</v>
      </c>
    </row>
    <row r="17" spans="1:15" x14ac:dyDescent="0.35">
      <c r="A17">
        <v>5016</v>
      </c>
      <c r="B17">
        <v>22</v>
      </c>
      <c r="C17" t="s">
        <v>15</v>
      </c>
      <c r="D17" t="s">
        <v>22</v>
      </c>
      <c r="E17" s="3">
        <v>0.5</v>
      </c>
      <c r="F17" t="s">
        <v>18</v>
      </c>
      <c r="G17" t="s">
        <v>18</v>
      </c>
      <c r="H17" t="s">
        <v>19</v>
      </c>
      <c r="I17">
        <v>0</v>
      </c>
      <c r="J17" t="s">
        <v>20</v>
      </c>
      <c r="K17" t="s">
        <v>18</v>
      </c>
      <c r="L17" t="s">
        <v>17</v>
      </c>
      <c r="M17" t="s">
        <v>18</v>
      </c>
      <c r="N17" t="s">
        <v>17</v>
      </c>
      <c r="O17" t="s">
        <v>26</v>
      </c>
    </row>
    <row r="18" spans="1:15" x14ac:dyDescent="0.35">
      <c r="A18">
        <v>5017</v>
      </c>
      <c r="B18">
        <v>18</v>
      </c>
      <c r="C18" t="s">
        <v>24</v>
      </c>
      <c r="D18" t="s">
        <v>22</v>
      </c>
      <c r="E18" s="3">
        <v>1</v>
      </c>
      <c r="F18" t="s">
        <v>18</v>
      </c>
      <c r="G18" t="s">
        <v>17</v>
      </c>
      <c r="H18" t="s">
        <v>19</v>
      </c>
      <c r="I18">
        <v>0</v>
      </c>
      <c r="J18" t="s">
        <v>20</v>
      </c>
      <c r="K18" t="s">
        <v>17</v>
      </c>
      <c r="L18" t="s">
        <v>18</v>
      </c>
      <c r="M18" t="s">
        <v>18</v>
      </c>
      <c r="N18" t="s">
        <v>18</v>
      </c>
      <c r="O18" t="s">
        <v>21</v>
      </c>
    </row>
    <row r="19" spans="1:15" x14ac:dyDescent="0.35">
      <c r="A19">
        <v>5018</v>
      </c>
      <c r="B19">
        <v>22</v>
      </c>
      <c r="C19" t="s">
        <v>15</v>
      </c>
      <c r="D19" t="s">
        <v>22</v>
      </c>
      <c r="E19" s="3">
        <v>0.5</v>
      </c>
      <c r="F19" t="s">
        <v>18</v>
      </c>
      <c r="G19" t="s">
        <v>18</v>
      </c>
      <c r="H19" t="s">
        <v>19</v>
      </c>
      <c r="I19">
        <v>0</v>
      </c>
      <c r="J19" t="s">
        <v>20</v>
      </c>
      <c r="K19" t="s">
        <v>17</v>
      </c>
      <c r="L19" t="s">
        <v>18</v>
      </c>
      <c r="M19" t="s">
        <v>18</v>
      </c>
      <c r="N19" t="s">
        <v>17</v>
      </c>
      <c r="O19" t="s">
        <v>26</v>
      </c>
    </row>
    <row r="20" spans="1:15" x14ac:dyDescent="0.35">
      <c r="A20">
        <v>5019</v>
      </c>
      <c r="B20">
        <v>18</v>
      </c>
      <c r="C20" t="s">
        <v>24</v>
      </c>
      <c r="D20" t="s">
        <v>22</v>
      </c>
      <c r="E20" s="3">
        <v>0.75</v>
      </c>
      <c r="F20" t="s">
        <v>18</v>
      </c>
      <c r="G20" t="s">
        <v>18</v>
      </c>
      <c r="H20" t="s">
        <v>19</v>
      </c>
      <c r="I20">
        <v>12</v>
      </c>
      <c r="J20" t="s">
        <v>20</v>
      </c>
      <c r="K20" t="s">
        <v>17</v>
      </c>
      <c r="L20" t="s">
        <v>18</v>
      </c>
      <c r="M20" t="s">
        <v>18</v>
      </c>
      <c r="N20" t="s">
        <v>18</v>
      </c>
      <c r="O20" t="s">
        <v>26</v>
      </c>
    </row>
    <row r="21" spans="1:15" x14ac:dyDescent="0.35">
      <c r="A21">
        <v>5020</v>
      </c>
      <c r="B21">
        <v>18</v>
      </c>
      <c r="C21" t="s">
        <v>15</v>
      </c>
      <c r="D21" t="s">
        <v>19</v>
      </c>
      <c r="E21" s="3">
        <v>0.5</v>
      </c>
      <c r="F21" t="s">
        <v>18</v>
      </c>
      <c r="G21" t="s">
        <v>18</v>
      </c>
      <c r="H21" t="s">
        <v>25</v>
      </c>
      <c r="I21">
        <v>2</v>
      </c>
      <c r="J21" t="s">
        <v>28</v>
      </c>
      <c r="K21" t="s">
        <v>18</v>
      </c>
      <c r="L21" t="s">
        <v>18</v>
      </c>
      <c r="M21" t="s">
        <v>17</v>
      </c>
      <c r="N21" t="s">
        <v>18</v>
      </c>
      <c r="O21" t="s">
        <v>30</v>
      </c>
    </row>
    <row r="22" spans="1:15" x14ac:dyDescent="0.35">
      <c r="A22">
        <v>5021</v>
      </c>
      <c r="B22">
        <v>18</v>
      </c>
      <c r="C22" t="s">
        <v>15</v>
      </c>
      <c r="D22" t="s">
        <v>22</v>
      </c>
      <c r="E22" s="3">
        <v>1</v>
      </c>
      <c r="F22" t="s">
        <v>17</v>
      </c>
      <c r="G22" t="s">
        <v>18</v>
      </c>
      <c r="H22" t="s">
        <v>25</v>
      </c>
      <c r="I22">
        <v>0</v>
      </c>
      <c r="J22" t="s">
        <v>23</v>
      </c>
      <c r="K22" t="s">
        <v>18</v>
      </c>
      <c r="L22" t="s">
        <v>18</v>
      </c>
      <c r="M22" t="s">
        <v>17</v>
      </c>
      <c r="N22" t="s">
        <v>18</v>
      </c>
      <c r="O22" t="s">
        <v>21</v>
      </c>
    </row>
    <row r="23" spans="1:15" x14ac:dyDescent="0.35">
      <c r="A23">
        <v>5022</v>
      </c>
      <c r="B23">
        <v>18</v>
      </c>
      <c r="C23" t="s">
        <v>15</v>
      </c>
      <c r="D23" t="s">
        <v>22</v>
      </c>
      <c r="E23" s="3">
        <v>1</v>
      </c>
      <c r="F23" t="s">
        <v>18</v>
      </c>
      <c r="G23" t="s">
        <v>18</v>
      </c>
      <c r="H23" t="s">
        <v>25</v>
      </c>
      <c r="I23">
        <v>0</v>
      </c>
      <c r="J23" t="s">
        <v>23</v>
      </c>
      <c r="K23" t="s">
        <v>18</v>
      </c>
      <c r="L23" t="s">
        <v>18</v>
      </c>
      <c r="M23" t="s">
        <v>18</v>
      </c>
      <c r="N23" t="s">
        <v>18</v>
      </c>
      <c r="O23" t="s">
        <v>21</v>
      </c>
    </row>
    <row r="24" spans="1:15" x14ac:dyDescent="0.35">
      <c r="A24">
        <v>5023</v>
      </c>
      <c r="B24">
        <v>22</v>
      </c>
      <c r="C24" t="s">
        <v>15</v>
      </c>
      <c r="D24" t="s">
        <v>22</v>
      </c>
      <c r="E24" s="3">
        <v>0.5</v>
      </c>
      <c r="F24" t="s">
        <v>17</v>
      </c>
      <c r="G24" t="s">
        <v>18</v>
      </c>
      <c r="H24" t="s">
        <v>25</v>
      </c>
      <c r="I24">
        <v>0</v>
      </c>
      <c r="J24" t="s">
        <v>20</v>
      </c>
      <c r="K24" t="s">
        <v>17</v>
      </c>
      <c r="L24" t="s">
        <v>17</v>
      </c>
      <c r="M24" t="s">
        <v>17</v>
      </c>
      <c r="N24" t="s">
        <v>18</v>
      </c>
      <c r="O24" t="s">
        <v>30</v>
      </c>
    </row>
    <row r="25" spans="1:15" x14ac:dyDescent="0.35">
      <c r="A25">
        <v>5024</v>
      </c>
      <c r="B25">
        <v>25</v>
      </c>
      <c r="C25" t="s">
        <v>15</v>
      </c>
      <c r="D25" t="s">
        <v>22</v>
      </c>
      <c r="E25" s="3">
        <v>0.25</v>
      </c>
      <c r="F25" t="s">
        <v>17</v>
      </c>
      <c r="G25" t="s">
        <v>17</v>
      </c>
      <c r="H25" t="s">
        <v>19</v>
      </c>
      <c r="I25">
        <v>12</v>
      </c>
      <c r="J25" t="s">
        <v>20</v>
      </c>
      <c r="K25" t="s">
        <v>17</v>
      </c>
      <c r="L25" t="s">
        <v>17</v>
      </c>
      <c r="M25" t="s">
        <v>18</v>
      </c>
      <c r="N25" t="s">
        <v>18</v>
      </c>
      <c r="O25" t="s">
        <v>21</v>
      </c>
    </row>
    <row r="26" spans="1:15" x14ac:dyDescent="0.35">
      <c r="A26">
        <v>5025</v>
      </c>
      <c r="B26">
        <v>19</v>
      </c>
      <c r="C26" t="s">
        <v>15</v>
      </c>
      <c r="D26" t="s">
        <v>22</v>
      </c>
      <c r="E26" s="3">
        <v>0.5</v>
      </c>
      <c r="F26" t="s">
        <v>18</v>
      </c>
      <c r="G26" t="s">
        <v>18</v>
      </c>
      <c r="H26" t="s">
        <v>19</v>
      </c>
      <c r="I26">
        <v>2</v>
      </c>
      <c r="J26" t="s">
        <v>20</v>
      </c>
      <c r="K26" t="s">
        <v>17</v>
      </c>
      <c r="L26" t="s">
        <v>18</v>
      </c>
      <c r="M26" t="s">
        <v>17</v>
      </c>
      <c r="N26" t="s">
        <v>18</v>
      </c>
      <c r="O26" t="s">
        <v>26</v>
      </c>
    </row>
    <row r="27" spans="1:15" x14ac:dyDescent="0.35">
      <c r="A27">
        <v>5026</v>
      </c>
      <c r="B27">
        <v>20</v>
      </c>
      <c r="C27" t="s">
        <v>15</v>
      </c>
      <c r="D27" t="s">
        <v>22</v>
      </c>
      <c r="E27" s="3">
        <v>0.5</v>
      </c>
      <c r="F27" t="s">
        <v>18</v>
      </c>
      <c r="G27" t="s">
        <v>18</v>
      </c>
      <c r="H27" t="s">
        <v>25</v>
      </c>
      <c r="I27">
        <v>0</v>
      </c>
      <c r="J27" t="s">
        <v>20</v>
      </c>
      <c r="K27" t="s">
        <v>18</v>
      </c>
      <c r="L27" t="s">
        <v>17</v>
      </c>
      <c r="M27" t="s">
        <v>18</v>
      </c>
      <c r="N27" t="s">
        <v>18</v>
      </c>
      <c r="O27" t="s">
        <v>30</v>
      </c>
    </row>
    <row r="28" spans="1:15" x14ac:dyDescent="0.35">
      <c r="A28">
        <v>5027</v>
      </c>
      <c r="B28">
        <v>20</v>
      </c>
      <c r="C28" t="s">
        <v>15</v>
      </c>
      <c r="D28" t="s">
        <v>22</v>
      </c>
      <c r="E28" s="3">
        <v>0.5</v>
      </c>
      <c r="F28" t="s">
        <v>18</v>
      </c>
      <c r="G28" t="s">
        <v>17</v>
      </c>
      <c r="H28" t="s">
        <v>25</v>
      </c>
      <c r="I28">
        <v>0</v>
      </c>
      <c r="J28" t="s">
        <v>20</v>
      </c>
      <c r="K28" t="s">
        <v>17</v>
      </c>
      <c r="L28" t="s">
        <v>17</v>
      </c>
      <c r="M28" t="s">
        <v>18</v>
      </c>
      <c r="N28" t="s">
        <v>18</v>
      </c>
      <c r="O28" t="s">
        <v>21</v>
      </c>
    </row>
    <row r="29" spans="1:15" x14ac:dyDescent="0.35">
      <c r="A29">
        <v>5028</v>
      </c>
      <c r="B29">
        <v>18</v>
      </c>
      <c r="C29" t="s">
        <v>15</v>
      </c>
      <c r="D29" t="s">
        <v>19</v>
      </c>
      <c r="E29" s="3">
        <v>0.5</v>
      </c>
      <c r="F29" t="s">
        <v>17</v>
      </c>
      <c r="G29" t="s">
        <v>18</v>
      </c>
      <c r="H29" t="s">
        <v>19</v>
      </c>
      <c r="I29">
        <v>0</v>
      </c>
      <c r="J29" t="s">
        <v>20</v>
      </c>
      <c r="K29" t="s">
        <v>17</v>
      </c>
      <c r="L29" t="s">
        <v>17</v>
      </c>
      <c r="M29" t="s">
        <v>17</v>
      </c>
      <c r="N29" t="s">
        <v>18</v>
      </c>
      <c r="O29" t="s">
        <v>21</v>
      </c>
    </row>
    <row r="30" spans="1:15" x14ac:dyDescent="0.35">
      <c r="A30">
        <v>5029</v>
      </c>
      <c r="B30">
        <v>24</v>
      </c>
      <c r="C30" t="s">
        <v>15</v>
      </c>
      <c r="D30" t="s">
        <v>22</v>
      </c>
      <c r="E30" s="3">
        <v>0.5</v>
      </c>
      <c r="F30" t="s">
        <v>18</v>
      </c>
      <c r="G30" t="s">
        <v>18</v>
      </c>
      <c r="H30" t="s">
        <v>25</v>
      </c>
      <c r="I30">
        <v>0</v>
      </c>
      <c r="J30" t="s">
        <v>23</v>
      </c>
      <c r="K30" t="s">
        <v>18</v>
      </c>
      <c r="L30" t="s">
        <v>18</v>
      </c>
      <c r="M30" t="s">
        <v>18</v>
      </c>
      <c r="N30" t="s">
        <v>18</v>
      </c>
      <c r="O30" t="s">
        <v>30</v>
      </c>
    </row>
    <row r="31" spans="1:15" x14ac:dyDescent="0.35">
      <c r="A31">
        <v>5030</v>
      </c>
      <c r="B31">
        <v>19</v>
      </c>
      <c r="C31" t="s">
        <v>15</v>
      </c>
      <c r="D31" t="s">
        <v>16</v>
      </c>
      <c r="E31" s="3">
        <v>0.75</v>
      </c>
      <c r="F31" t="s">
        <v>18</v>
      </c>
      <c r="G31" t="s">
        <v>18</v>
      </c>
      <c r="H31" t="s">
        <v>19</v>
      </c>
      <c r="I31">
        <v>0</v>
      </c>
      <c r="J31" t="s">
        <v>23</v>
      </c>
      <c r="K31" t="s">
        <v>18</v>
      </c>
      <c r="L31" t="s">
        <v>18</v>
      </c>
      <c r="M31" t="s">
        <v>17</v>
      </c>
      <c r="N31" t="s">
        <v>17</v>
      </c>
      <c r="O31" t="s">
        <v>27</v>
      </c>
    </row>
    <row r="32" spans="1:15" x14ac:dyDescent="0.35">
      <c r="A32">
        <v>5031</v>
      </c>
      <c r="B32">
        <v>19</v>
      </c>
      <c r="C32" t="s">
        <v>15</v>
      </c>
      <c r="D32" t="s">
        <v>22</v>
      </c>
      <c r="E32" s="3">
        <v>1</v>
      </c>
      <c r="F32" t="s">
        <v>17</v>
      </c>
      <c r="G32" t="s">
        <v>17</v>
      </c>
      <c r="H32" t="s">
        <v>25</v>
      </c>
      <c r="I32">
        <v>0</v>
      </c>
      <c r="J32" t="s">
        <v>20</v>
      </c>
      <c r="K32" t="s">
        <v>18</v>
      </c>
      <c r="L32" t="s">
        <v>17</v>
      </c>
      <c r="M32" t="s">
        <v>17</v>
      </c>
      <c r="N32" t="s">
        <v>18</v>
      </c>
      <c r="O32" t="s">
        <v>27</v>
      </c>
    </row>
    <row r="33" spans="1:15" x14ac:dyDescent="0.35">
      <c r="A33">
        <v>5032</v>
      </c>
      <c r="B33">
        <v>25</v>
      </c>
      <c r="C33" t="s">
        <v>15</v>
      </c>
      <c r="D33" t="s">
        <v>22</v>
      </c>
      <c r="E33" s="3">
        <v>0.5</v>
      </c>
      <c r="F33" t="s">
        <v>17</v>
      </c>
      <c r="G33" t="s">
        <v>18</v>
      </c>
      <c r="H33" t="s">
        <v>19</v>
      </c>
      <c r="I33">
        <v>0</v>
      </c>
      <c r="J33" t="s">
        <v>20</v>
      </c>
      <c r="K33" t="s">
        <v>18</v>
      </c>
      <c r="L33" t="s">
        <v>17</v>
      </c>
      <c r="M33" t="s">
        <v>18</v>
      </c>
      <c r="N33" t="s">
        <v>18</v>
      </c>
      <c r="O33" t="s">
        <v>30</v>
      </c>
    </row>
    <row r="34" spans="1:15" x14ac:dyDescent="0.35">
      <c r="A34">
        <v>5033</v>
      </c>
      <c r="B34">
        <v>19</v>
      </c>
      <c r="C34" t="s">
        <v>24</v>
      </c>
      <c r="D34" t="s">
        <v>22</v>
      </c>
      <c r="E34" s="3">
        <v>0.5</v>
      </c>
      <c r="F34" t="s">
        <v>18</v>
      </c>
      <c r="G34" t="s">
        <v>18</v>
      </c>
      <c r="H34" t="s">
        <v>19</v>
      </c>
      <c r="I34">
        <v>2</v>
      </c>
      <c r="J34" t="s">
        <v>20</v>
      </c>
      <c r="K34" t="s">
        <v>17</v>
      </c>
      <c r="L34" t="s">
        <v>18</v>
      </c>
      <c r="M34" t="s">
        <v>18</v>
      </c>
      <c r="N34" t="s">
        <v>17</v>
      </c>
      <c r="O34" t="s">
        <v>21</v>
      </c>
    </row>
    <row r="35" spans="1:15" x14ac:dyDescent="0.35">
      <c r="A35">
        <v>5034</v>
      </c>
      <c r="B35">
        <v>21</v>
      </c>
      <c r="C35" t="s">
        <v>24</v>
      </c>
      <c r="D35" t="s">
        <v>22</v>
      </c>
      <c r="E35" s="3">
        <v>0.5</v>
      </c>
      <c r="F35" t="s">
        <v>17</v>
      </c>
      <c r="G35" t="s">
        <v>18</v>
      </c>
      <c r="H35" t="s">
        <v>25</v>
      </c>
      <c r="I35">
        <v>0</v>
      </c>
      <c r="J35" t="s">
        <v>20</v>
      </c>
      <c r="K35" t="s">
        <v>17</v>
      </c>
      <c r="L35" t="s">
        <v>17</v>
      </c>
      <c r="M35" t="s">
        <v>18</v>
      </c>
      <c r="N35" t="s">
        <v>18</v>
      </c>
      <c r="O35" t="s">
        <v>26</v>
      </c>
    </row>
    <row r="36" spans="1:15" x14ac:dyDescent="0.35">
      <c r="A36">
        <v>5035</v>
      </c>
      <c r="B36">
        <v>18</v>
      </c>
      <c r="C36" t="s">
        <v>15</v>
      </c>
      <c r="D36" t="s">
        <v>19</v>
      </c>
      <c r="E36" s="3">
        <v>0.5</v>
      </c>
      <c r="F36" t="s">
        <v>18</v>
      </c>
      <c r="G36" t="s">
        <v>18</v>
      </c>
      <c r="H36" t="s">
        <v>25</v>
      </c>
      <c r="I36">
        <v>2</v>
      </c>
      <c r="J36" t="s">
        <v>20</v>
      </c>
      <c r="K36" t="s">
        <v>17</v>
      </c>
      <c r="L36" t="s">
        <v>18</v>
      </c>
      <c r="M36" t="s">
        <v>17</v>
      </c>
      <c r="N36" t="s">
        <v>18</v>
      </c>
      <c r="O36" t="s">
        <v>26</v>
      </c>
    </row>
    <row r="37" spans="1:15" x14ac:dyDescent="0.35">
      <c r="A37">
        <v>5036</v>
      </c>
      <c r="B37">
        <v>18</v>
      </c>
      <c r="C37" t="s">
        <v>15</v>
      </c>
      <c r="D37" t="s">
        <v>19</v>
      </c>
      <c r="E37" s="3">
        <v>0.75</v>
      </c>
      <c r="F37" t="s">
        <v>18</v>
      </c>
      <c r="G37" t="s">
        <v>18</v>
      </c>
      <c r="H37" t="s">
        <v>19</v>
      </c>
      <c r="I37">
        <v>12</v>
      </c>
      <c r="J37" t="s">
        <v>20</v>
      </c>
      <c r="K37" t="s">
        <v>17</v>
      </c>
      <c r="L37" t="s">
        <v>17</v>
      </c>
      <c r="M37" t="s">
        <v>18</v>
      </c>
      <c r="N37" t="s">
        <v>18</v>
      </c>
      <c r="O37" t="s">
        <v>21</v>
      </c>
    </row>
    <row r="38" spans="1:15" x14ac:dyDescent="0.35">
      <c r="A38">
        <v>5037</v>
      </c>
      <c r="B38">
        <v>19</v>
      </c>
      <c r="C38" t="s">
        <v>15</v>
      </c>
      <c r="D38" t="s">
        <v>16</v>
      </c>
      <c r="E38" s="3">
        <v>0.75</v>
      </c>
      <c r="F38" t="s">
        <v>17</v>
      </c>
      <c r="G38" t="s">
        <v>18</v>
      </c>
      <c r="H38" t="s">
        <v>25</v>
      </c>
      <c r="I38">
        <v>12</v>
      </c>
      <c r="J38" t="s">
        <v>20</v>
      </c>
      <c r="K38" t="s">
        <v>17</v>
      </c>
      <c r="L38" t="s">
        <v>17</v>
      </c>
      <c r="M38" t="s">
        <v>17</v>
      </c>
      <c r="N38" t="s">
        <v>17</v>
      </c>
      <c r="O38" t="s">
        <v>26</v>
      </c>
    </row>
    <row r="39" spans="1:15" x14ac:dyDescent="0.35">
      <c r="A39">
        <v>5038</v>
      </c>
      <c r="B39">
        <v>20</v>
      </c>
      <c r="C39" t="s">
        <v>15</v>
      </c>
      <c r="D39" t="s">
        <v>22</v>
      </c>
      <c r="E39" s="3">
        <v>0.5</v>
      </c>
      <c r="F39" t="s">
        <v>17</v>
      </c>
      <c r="G39" t="s">
        <v>17</v>
      </c>
      <c r="H39" t="s">
        <v>25</v>
      </c>
      <c r="I39">
        <v>2</v>
      </c>
      <c r="J39" t="s">
        <v>28</v>
      </c>
      <c r="K39" t="s">
        <v>18</v>
      </c>
      <c r="L39" t="s">
        <v>18</v>
      </c>
      <c r="M39" t="s">
        <v>17</v>
      </c>
      <c r="N39" t="s">
        <v>17</v>
      </c>
      <c r="O39" t="s">
        <v>21</v>
      </c>
    </row>
    <row r="40" spans="1:15" x14ac:dyDescent="0.35">
      <c r="A40">
        <v>5039</v>
      </c>
      <c r="B40">
        <v>21</v>
      </c>
      <c r="C40" t="s">
        <v>15</v>
      </c>
      <c r="D40" t="s">
        <v>22</v>
      </c>
      <c r="E40" s="3">
        <v>1</v>
      </c>
      <c r="F40" t="s">
        <v>18</v>
      </c>
      <c r="G40" t="s">
        <v>18</v>
      </c>
      <c r="H40" t="s">
        <v>19</v>
      </c>
      <c r="I40">
        <v>0</v>
      </c>
      <c r="J40" t="s">
        <v>20</v>
      </c>
      <c r="K40" t="s">
        <v>17</v>
      </c>
      <c r="L40" t="s">
        <v>18</v>
      </c>
      <c r="M40" t="s">
        <v>17</v>
      </c>
      <c r="N40" t="s">
        <v>17</v>
      </c>
      <c r="O40" t="s">
        <v>26</v>
      </c>
    </row>
    <row r="41" spans="1:15" x14ac:dyDescent="0.35">
      <c r="A41">
        <v>5040</v>
      </c>
      <c r="B41">
        <v>22</v>
      </c>
      <c r="C41" t="s">
        <v>24</v>
      </c>
      <c r="D41" t="s">
        <v>22</v>
      </c>
      <c r="E41" s="3">
        <v>0.5</v>
      </c>
      <c r="F41" t="s">
        <v>18</v>
      </c>
      <c r="G41" t="s">
        <v>18</v>
      </c>
      <c r="H41" t="s">
        <v>25</v>
      </c>
      <c r="I41">
        <v>0</v>
      </c>
      <c r="J41" t="s">
        <v>20</v>
      </c>
      <c r="K41" t="s">
        <v>18</v>
      </c>
      <c r="L41" t="s">
        <v>17</v>
      </c>
      <c r="M41" t="s">
        <v>17</v>
      </c>
      <c r="N41" t="s">
        <v>17</v>
      </c>
      <c r="O41" t="s">
        <v>21</v>
      </c>
    </row>
    <row r="42" spans="1:15" x14ac:dyDescent="0.35">
      <c r="A42">
        <v>5041</v>
      </c>
      <c r="B42">
        <v>18</v>
      </c>
      <c r="C42" t="s">
        <v>15</v>
      </c>
      <c r="D42" t="s">
        <v>19</v>
      </c>
      <c r="E42" s="3">
        <v>0.5</v>
      </c>
      <c r="F42" t="s">
        <v>18</v>
      </c>
      <c r="G42" t="s">
        <v>18</v>
      </c>
      <c r="H42" t="s">
        <v>19</v>
      </c>
      <c r="I42">
        <v>2</v>
      </c>
      <c r="J42" t="s">
        <v>20</v>
      </c>
      <c r="K42" t="s">
        <v>17</v>
      </c>
      <c r="L42" t="s">
        <v>18</v>
      </c>
      <c r="M42" t="s">
        <v>17</v>
      </c>
      <c r="N42" t="s">
        <v>17</v>
      </c>
      <c r="O42" t="s">
        <v>21</v>
      </c>
    </row>
    <row r="43" spans="1:15" x14ac:dyDescent="0.35">
      <c r="A43">
        <v>5042</v>
      </c>
      <c r="B43">
        <v>24</v>
      </c>
      <c r="C43" t="s">
        <v>15</v>
      </c>
      <c r="D43" t="s">
        <v>22</v>
      </c>
      <c r="E43" s="3">
        <v>0.5</v>
      </c>
      <c r="F43" t="s">
        <v>17</v>
      </c>
      <c r="G43" t="s">
        <v>18</v>
      </c>
      <c r="H43" t="s">
        <v>19</v>
      </c>
      <c r="I43">
        <v>2</v>
      </c>
      <c r="J43" t="s">
        <v>20</v>
      </c>
      <c r="K43" t="s">
        <v>18</v>
      </c>
      <c r="L43" t="s">
        <v>17</v>
      </c>
      <c r="M43" t="s">
        <v>18</v>
      </c>
      <c r="N43" t="s">
        <v>17</v>
      </c>
      <c r="O43" t="s">
        <v>21</v>
      </c>
    </row>
    <row r="44" spans="1:15" x14ac:dyDescent="0.35">
      <c r="A44">
        <v>5043</v>
      </c>
      <c r="B44">
        <v>21</v>
      </c>
      <c r="C44" t="s">
        <v>15</v>
      </c>
      <c r="D44" t="s">
        <v>22</v>
      </c>
      <c r="E44" s="3">
        <v>0.5</v>
      </c>
      <c r="F44" t="s">
        <v>18</v>
      </c>
      <c r="G44" t="s">
        <v>17</v>
      </c>
      <c r="H44" t="s">
        <v>19</v>
      </c>
      <c r="I44">
        <v>0</v>
      </c>
      <c r="J44" t="s">
        <v>23</v>
      </c>
      <c r="K44" t="s">
        <v>18</v>
      </c>
      <c r="L44" t="s">
        <v>17</v>
      </c>
      <c r="M44" t="s">
        <v>18</v>
      </c>
      <c r="N44" t="s">
        <v>17</v>
      </c>
      <c r="O44" t="s">
        <v>21</v>
      </c>
    </row>
    <row r="45" spans="1:15" x14ac:dyDescent="0.35">
      <c r="A45">
        <v>5044</v>
      </c>
      <c r="B45">
        <v>18</v>
      </c>
      <c r="C45" t="s">
        <v>15</v>
      </c>
      <c r="D45" t="s">
        <v>22</v>
      </c>
      <c r="E45" s="3">
        <v>0.5</v>
      </c>
      <c r="F45" t="s">
        <v>18</v>
      </c>
      <c r="G45" t="s">
        <v>18</v>
      </c>
      <c r="H45" t="s">
        <v>25</v>
      </c>
      <c r="I45">
        <v>0</v>
      </c>
      <c r="J45" t="s">
        <v>20</v>
      </c>
      <c r="K45" t="s">
        <v>17</v>
      </c>
      <c r="L45" t="s">
        <v>18</v>
      </c>
      <c r="M45" t="s">
        <v>17</v>
      </c>
      <c r="N45" t="s">
        <v>18</v>
      </c>
      <c r="O45" t="s">
        <v>31</v>
      </c>
    </row>
    <row r="46" spans="1:15" x14ac:dyDescent="0.35">
      <c r="A46">
        <v>5045</v>
      </c>
      <c r="B46">
        <v>20</v>
      </c>
      <c r="C46" t="s">
        <v>15</v>
      </c>
      <c r="D46" t="s">
        <v>16</v>
      </c>
      <c r="E46" s="3">
        <v>0.5</v>
      </c>
      <c r="F46" t="s">
        <v>18</v>
      </c>
      <c r="G46" t="s">
        <v>18</v>
      </c>
      <c r="H46" t="s">
        <v>25</v>
      </c>
      <c r="I46">
        <v>0</v>
      </c>
      <c r="J46" t="s">
        <v>20</v>
      </c>
      <c r="K46" t="s">
        <v>17</v>
      </c>
      <c r="L46" t="s">
        <v>17</v>
      </c>
      <c r="M46" t="s">
        <v>17</v>
      </c>
      <c r="N46" t="s">
        <v>17</v>
      </c>
      <c r="O46" t="s">
        <v>21</v>
      </c>
    </row>
    <row r="47" spans="1:15" x14ac:dyDescent="0.35">
      <c r="A47">
        <v>5046</v>
      </c>
      <c r="B47">
        <v>18</v>
      </c>
      <c r="C47" t="s">
        <v>15</v>
      </c>
      <c r="D47" t="s">
        <v>22</v>
      </c>
      <c r="E47" s="3">
        <v>0.5</v>
      </c>
      <c r="F47" t="s">
        <v>18</v>
      </c>
      <c r="G47" t="s">
        <v>18</v>
      </c>
      <c r="H47" t="s">
        <v>25</v>
      </c>
      <c r="I47">
        <v>8</v>
      </c>
      <c r="J47" t="s">
        <v>20</v>
      </c>
      <c r="K47" t="s">
        <v>17</v>
      </c>
      <c r="L47" t="s">
        <v>18</v>
      </c>
      <c r="M47" t="s">
        <v>17</v>
      </c>
      <c r="N47" t="s">
        <v>18</v>
      </c>
      <c r="O47" t="s">
        <v>30</v>
      </c>
    </row>
    <row r="48" spans="1:15" x14ac:dyDescent="0.35">
      <c r="A48">
        <v>5047</v>
      </c>
      <c r="B48">
        <v>19</v>
      </c>
      <c r="C48" t="s">
        <v>15</v>
      </c>
      <c r="D48" t="s">
        <v>22</v>
      </c>
      <c r="E48" s="3">
        <v>0.5</v>
      </c>
      <c r="F48" t="s">
        <v>18</v>
      </c>
      <c r="G48" t="s">
        <v>18</v>
      </c>
      <c r="H48" t="s">
        <v>25</v>
      </c>
      <c r="I48">
        <v>0</v>
      </c>
      <c r="J48" t="s">
        <v>20</v>
      </c>
      <c r="K48" t="s">
        <v>17</v>
      </c>
      <c r="L48" t="s">
        <v>17</v>
      </c>
      <c r="M48" t="s">
        <v>18</v>
      </c>
      <c r="N48" t="s">
        <v>18</v>
      </c>
      <c r="O48" t="s">
        <v>27</v>
      </c>
    </row>
    <row r="49" spans="1:15" x14ac:dyDescent="0.35">
      <c r="A49">
        <v>5048</v>
      </c>
      <c r="B49">
        <v>19</v>
      </c>
      <c r="C49" t="s">
        <v>15</v>
      </c>
      <c r="D49" t="s">
        <v>22</v>
      </c>
      <c r="E49" s="3">
        <v>0.5</v>
      </c>
      <c r="F49" t="s">
        <v>18</v>
      </c>
      <c r="G49" t="s">
        <v>18</v>
      </c>
      <c r="H49" t="s">
        <v>25</v>
      </c>
      <c r="I49">
        <v>0</v>
      </c>
      <c r="J49" t="s">
        <v>20</v>
      </c>
      <c r="K49" t="s">
        <v>18</v>
      </c>
      <c r="L49" t="s">
        <v>17</v>
      </c>
      <c r="M49" t="s">
        <v>17</v>
      </c>
      <c r="N49" t="s">
        <v>17</v>
      </c>
      <c r="O49" t="s">
        <v>30</v>
      </c>
    </row>
    <row r="50" spans="1:15" x14ac:dyDescent="0.35">
      <c r="A50">
        <v>5049</v>
      </c>
      <c r="B50">
        <v>18</v>
      </c>
      <c r="C50" t="s">
        <v>15</v>
      </c>
      <c r="D50" t="s">
        <v>22</v>
      </c>
      <c r="E50" s="3">
        <v>0.5</v>
      </c>
      <c r="F50" t="s">
        <v>18</v>
      </c>
      <c r="G50" t="s">
        <v>17</v>
      </c>
      <c r="H50" t="s">
        <v>25</v>
      </c>
      <c r="I50">
        <v>0</v>
      </c>
      <c r="J50" t="s">
        <v>20</v>
      </c>
      <c r="K50" t="s">
        <v>18</v>
      </c>
      <c r="L50" t="s">
        <v>18</v>
      </c>
      <c r="M50" t="s">
        <v>17</v>
      </c>
      <c r="N50" t="s">
        <v>18</v>
      </c>
      <c r="O50" t="s">
        <v>21</v>
      </c>
    </row>
    <row r="51" spans="1:15" x14ac:dyDescent="0.35">
      <c r="A51">
        <v>5050</v>
      </c>
      <c r="B51">
        <v>18</v>
      </c>
      <c r="C51" t="s">
        <v>15</v>
      </c>
      <c r="D51" t="s">
        <v>19</v>
      </c>
      <c r="E51" s="3">
        <v>0.75</v>
      </c>
      <c r="F51" t="s">
        <v>18</v>
      </c>
      <c r="G51" t="s">
        <v>18</v>
      </c>
      <c r="H51" t="s">
        <v>19</v>
      </c>
      <c r="I51">
        <v>2</v>
      </c>
      <c r="J51" t="s">
        <v>23</v>
      </c>
      <c r="K51" t="s">
        <v>17</v>
      </c>
      <c r="L51" t="s">
        <v>18</v>
      </c>
      <c r="M51" t="s">
        <v>17</v>
      </c>
      <c r="N51" t="s">
        <v>17</v>
      </c>
      <c r="O51" t="s">
        <v>26</v>
      </c>
    </row>
    <row r="52" spans="1:15" x14ac:dyDescent="0.35">
      <c r="A52">
        <v>5051</v>
      </c>
      <c r="B52">
        <v>21</v>
      </c>
      <c r="C52" t="s">
        <v>15</v>
      </c>
      <c r="D52" t="s">
        <v>22</v>
      </c>
      <c r="E52" s="3">
        <v>0.5</v>
      </c>
      <c r="F52" t="s">
        <v>18</v>
      </c>
      <c r="G52" t="s">
        <v>18</v>
      </c>
      <c r="H52" t="s">
        <v>25</v>
      </c>
      <c r="I52">
        <v>2</v>
      </c>
      <c r="J52" t="s">
        <v>28</v>
      </c>
      <c r="K52" t="s">
        <v>17</v>
      </c>
      <c r="L52" t="s">
        <v>17</v>
      </c>
      <c r="M52" t="s">
        <v>17</v>
      </c>
      <c r="N52" t="s">
        <v>17</v>
      </c>
      <c r="O52" t="s">
        <v>21</v>
      </c>
    </row>
    <row r="53" spans="1:15" x14ac:dyDescent="0.35">
      <c r="A53">
        <v>5052</v>
      </c>
      <c r="B53">
        <v>19</v>
      </c>
      <c r="C53" t="s">
        <v>24</v>
      </c>
      <c r="D53" t="s">
        <v>16</v>
      </c>
      <c r="E53" s="3">
        <v>0.5</v>
      </c>
      <c r="F53" t="s">
        <v>17</v>
      </c>
      <c r="G53" t="s">
        <v>17</v>
      </c>
      <c r="H53" t="s">
        <v>19</v>
      </c>
      <c r="I53">
        <v>0</v>
      </c>
      <c r="J53" t="s">
        <v>20</v>
      </c>
      <c r="K53" t="s">
        <v>17</v>
      </c>
      <c r="L53" t="s">
        <v>17</v>
      </c>
      <c r="M53" t="s">
        <v>18</v>
      </c>
      <c r="N53" t="s">
        <v>18</v>
      </c>
      <c r="O53" t="s">
        <v>31</v>
      </c>
    </row>
    <row r="54" spans="1:15" x14ac:dyDescent="0.35">
      <c r="A54">
        <v>5053</v>
      </c>
      <c r="B54">
        <v>22</v>
      </c>
      <c r="C54" t="s">
        <v>24</v>
      </c>
      <c r="D54" t="s">
        <v>22</v>
      </c>
      <c r="E54" s="3">
        <v>0.5</v>
      </c>
      <c r="F54" t="s">
        <v>17</v>
      </c>
      <c r="G54" t="s">
        <v>18</v>
      </c>
      <c r="H54" t="s">
        <v>19</v>
      </c>
      <c r="I54">
        <v>2</v>
      </c>
      <c r="J54" t="s">
        <v>20</v>
      </c>
      <c r="K54" t="s">
        <v>17</v>
      </c>
      <c r="L54" t="s">
        <v>17</v>
      </c>
      <c r="M54" t="s">
        <v>17</v>
      </c>
      <c r="N54" t="s">
        <v>18</v>
      </c>
      <c r="O54" t="s">
        <v>21</v>
      </c>
    </row>
    <row r="55" spans="1:15" x14ac:dyDescent="0.35">
      <c r="A55">
        <v>5054</v>
      </c>
      <c r="B55">
        <v>21</v>
      </c>
      <c r="C55" t="s">
        <v>24</v>
      </c>
      <c r="D55" t="s">
        <v>22</v>
      </c>
      <c r="E55" s="3">
        <v>0.5</v>
      </c>
      <c r="F55" t="s">
        <v>18</v>
      </c>
      <c r="G55" t="s">
        <v>17</v>
      </c>
      <c r="H55" t="s">
        <v>19</v>
      </c>
      <c r="I55">
        <v>2</v>
      </c>
      <c r="J55" t="s">
        <v>20</v>
      </c>
      <c r="K55" t="s">
        <v>17</v>
      </c>
      <c r="L55" t="s">
        <v>17</v>
      </c>
      <c r="M55" t="s">
        <v>17</v>
      </c>
      <c r="N55" t="s">
        <v>18</v>
      </c>
      <c r="O55" t="s">
        <v>27</v>
      </c>
    </row>
    <row r="56" spans="1:15" x14ac:dyDescent="0.35">
      <c r="A56">
        <v>5055</v>
      </c>
      <c r="B56">
        <v>21</v>
      </c>
      <c r="C56" t="s">
        <v>15</v>
      </c>
      <c r="D56" t="s">
        <v>22</v>
      </c>
      <c r="E56" s="3">
        <v>0.5</v>
      </c>
      <c r="F56" t="s">
        <v>18</v>
      </c>
      <c r="G56" t="s">
        <v>18</v>
      </c>
      <c r="H56" t="s">
        <v>19</v>
      </c>
      <c r="I56">
        <v>12</v>
      </c>
      <c r="J56" t="s">
        <v>23</v>
      </c>
      <c r="K56" t="s">
        <v>18</v>
      </c>
      <c r="L56" t="s">
        <v>17</v>
      </c>
      <c r="M56" t="s">
        <v>18</v>
      </c>
      <c r="N56" t="s">
        <v>17</v>
      </c>
      <c r="O56" t="s">
        <v>30</v>
      </c>
    </row>
    <row r="57" spans="1:15" x14ac:dyDescent="0.35">
      <c r="A57">
        <v>5056</v>
      </c>
      <c r="B57">
        <v>25</v>
      </c>
      <c r="C57" t="s">
        <v>15</v>
      </c>
      <c r="D57" t="s">
        <v>22</v>
      </c>
      <c r="E57" s="3">
        <v>0.5</v>
      </c>
      <c r="F57" t="s">
        <v>17</v>
      </c>
      <c r="G57" t="s">
        <v>18</v>
      </c>
      <c r="H57" t="s">
        <v>25</v>
      </c>
      <c r="I57">
        <v>8</v>
      </c>
      <c r="J57" t="s">
        <v>20</v>
      </c>
      <c r="K57" t="s">
        <v>18</v>
      </c>
      <c r="L57" t="s">
        <v>17</v>
      </c>
      <c r="M57" t="s">
        <v>17</v>
      </c>
      <c r="N57" t="s">
        <v>18</v>
      </c>
      <c r="O57" t="s">
        <v>30</v>
      </c>
    </row>
    <row r="58" spans="1:15" x14ac:dyDescent="0.35">
      <c r="A58">
        <v>5057</v>
      </c>
      <c r="B58">
        <v>20</v>
      </c>
      <c r="C58" t="s">
        <v>15</v>
      </c>
      <c r="D58" t="s">
        <v>22</v>
      </c>
      <c r="E58" s="3">
        <v>0.5</v>
      </c>
      <c r="F58" t="s">
        <v>18</v>
      </c>
      <c r="G58" t="s">
        <v>17</v>
      </c>
      <c r="H58" t="s">
        <v>19</v>
      </c>
      <c r="I58">
        <v>0</v>
      </c>
      <c r="J58" t="s">
        <v>20</v>
      </c>
      <c r="K58" t="s">
        <v>17</v>
      </c>
      <c r="L58" t="s">
        <v>17</v>
      </c>
      <c r="M58" t="s">
        <v>17</v>
      </c>
      <c r="N58" t="s">
        <v>18</v>
      </c>
      <c r="O58" t="s">
        <v>27</v>
      </c>
    </row>
    <row r="59" spans="1:15" x14ac:dyDescent="0.35">
      <c r="A59">
        <v>5058</v>
      </c>
      <c r="B59">
        <v>21</v>
      </c>
      <c r="C59" t="s">
        <v>15</v>
      </c>
      <c r="D59" t="s">
        <v>22</v>
      </c>
      <c r="E59" s="3">
        <v>0.5</v>
      </c>
      <c r="F59" t="s">
        <v>17</v>
      </c>
      <c r="G59" t="s">
        <v>17</v>
      </c>
      <c r="H59" t="s">
        <v>19</v>
      </c>
      <c r="I59">
        <v>0</v>
      </c>
      <c r="J59" t="s">
        <v>20</v>
      </c>
      <c r="K59" t="s">
        <v>17</v>
      </c>
      <c r="L59" t="s">
        <v>17</v>
      </c>
      <c r="M59" t="s">
        <v>18</v>
      </c>
      <c r="N59" t="s">
        <v>18</v>
      </c>
      <c r="O59" t="s">
        <v>31</v>
      </c>
    </row>
    <row r="60" spans="1:15" x14ac:dyDescent="0.35">
      <c r="A60">
        <v>5059</v>
      </c>
      <c r="B60">
        <v>23</v>
      </c>
      <c r="C60" t="s">
        <v>15</v>
      </c>
      <c r="D60" t="s">
        <v>22</v>
      </c>
      <c r="E60" s="3">
        <v>0.5</v>
      </c>
      <c r="F60" t="s">
        <v>18</v>
      </c>
      <c r="G60" t="s">
        <v>18</v>
      </c>
      <c r="H60" t="s">
        <v>25</v>
      </c>
      <c r="I60">
        <v>12</v>
      </c>
      <c r="J60" t="s">
        <v>20</v>
      </c>
      <c r="K60" t="s">
        <v>17</v>
      </c>
      <c r="L60" t="s">
        <v>17</v>
      </c>
      <c r="M60" t="s">
        <v>17</v>
      </c>
      <c r="N60" t="s">
        <v>18</v>
      </c>
      <c r="O60" t="s">
        <v>30</v>
      </c>
    </row>
    <row r="61" spans="1:15" x14ac:dyDescent="0.35">
      <c r="A61">
        <v>5060</v>
      </c>
      <c r="B61">
        <v>19</v>
      </c>
      <c r="C61" t="s">
        <v>15</v>
      </c>
      <c r="D61" t="s">
        <v>22</v>
      </c>
      <c r="E61" s="3">
        <v>0.5</v>
      </c>
      <c r="F61" t="s">
        <v>18</v>
      </c>
      <c r="G61" t="s">
        <v>17</v>
      </c>
      <c r="H61" t="s">
        <v>25</v>
      </c>
      <c r="I61">
        <v>0</v>
      </c>
      <c r="J61" t="s">
        <v>20</v>
      </c>
      <c r="K61" t="s">
        <v>17</v>
      </c>
      <c r="L61" t="s">
        <v>17</v>
      </c>
      <c r="M61" t="s">
        <v>18</v>
      </c>
      <c r="N61" t="s">
        <v>18</v>
      </c>
      <c r="O61" t="s">
        <v>27</v>
      </c>
    </row>
    <row r="62" spans="1:15" x14ac:dyDescent="0.35">
      <c r="A62">
        <v>5061</v>
      </c>
      <c r="B62">
        <v>19</v>
      </c>
      <c r="C62" t="s">
        <v>24</v>
      </c>
      <c r="D62" t="s">
        <v>22</v>
      </c>
      <c r="E62" s="3">
        <v>0.5</v>
      </c>
      <c r="F62" t="s">
        <v>18</v>
      </c>
      <c r="G62" t="s">
        <v>18</v>
      </c>
      <c r="H62" t="s">
        <v>19</v>
      </c>
      <c r="I62">
        <v>12</v>
      </c>
      <c r="J62" t="s">
        <v>28</v>
      </c>
      <c r="K62" t="s">
        <v>17</v>
      </c>
      <c r="L62" t="s">
        <v>37</v>
      </c>
      <c r="M62" t="s">
        <v>17</v>
      </c>
      <c r="N62" t="s">
        <v>18</v>
      </c>
      <c r="O62" t="s">
        <v>26</v>
      </c>
    </row>
    <row r="63" spans="1:15" x14ac:dyDescent="0.35">
      <c r="A63">
        <v>5062</v>
      </c>
      <c r="B63">
        <v>18</v>
      </c>
      <c r="C63" t="s">
        <v>15</v>
      </c>
      <c r="D63" t="s">
        <v>16</v>
      </c>
      <c r="E63" s="3">
        <v>0.5</v>
      </c>
      <c r="F63" t="s">
        <v>18</v>
      </c>
      <c r="G63" t="s">
        <v>17</v>
      </c>
      <c r="H63" t="s">
        <v>19</v>
      </c>
      <c r="I63">
        <v>2</v>
      </c>
      <c r="J63" t="s">
        <v>20</v>
      </c>
      <c r="K63" t="s">
        <v>18</v>
      </c>
      <c r="L63" t="s">
        <v>17</v>
      </c>
      <c r="M63" t="s">
        <v>17</v>
      </c>
      <c r="N63" t="s">
        <v>18</v>
      </c>
      <c r="O63" t="s">
        <v>27</v>
      </c>
    </row>
    <row r="64" spans="1:15" x14ac:dyDescent="0.35">
      <c r="A64">
        <v>5063</v>
      </c>
      <c r="B64">
        <v>21</v>
      </c>
      <c r="C64" t="s">
        <v>15</v>
      </c>
      <c r="D64" t="s">
        <v>22</v>
      </c>
      <c r="E64" s="3">
        <v>0.5</v>
      </c>
      <c r="F64" t="s">
        <v>18</v>
      </c>
      <c r="G64" t="s">
        <v>18</v>
      </c>
      <c r="H64" t="s">
        <v>19</v>
      </c>
      <c r="I64">
        <v>0</v>
      </c>
      <c r="J64" t="s">
        <v>23</v>
      </c>
      <c r="K64" t="s">
        <v>18</v>
      </c>
      <c r="L64" t="s">
        <v>18</v>
      </c>
      <c r="M64" t="s">
        <v>17</v>
      </c>
      <c r="N64" t="s">
        <v>17</v>
      </c>
      <c r="O64" t="s">
        <v>30</v>
      </c>
    </row>
    <row r="65" spans="1:15" x14ac:dyDescent="0.35">
      <c r="A65">
        <v>5064</v>
      </c>
      <c r="B65">
        <v>22</v>
      </c>
      <c r="C65" t="s">
        <v>15</v>
      </c>
      <c r="D65" t="s">
        <v>22</v>
      </c>
      <c r="E65" s="3">
        <v>0.75</v>
      </c>
      <c r="F65" t="s">
        <v>18</v>
      </c>
      <c r="G65" t="s">
        <v>18</v>
      </c>
      <c r="H65" t="s">
        <v>25</v>
      </c>
      <c r="I65">
        <v>2</v>
      </c>
      <c r="J65" t="s">
        <v>20</v>
      </c>
      <c r="K65" t="s">
        <v>17</v>
      </c>
      <c r="L65" t="s">
        <v>17</v>
      </c>
      <c r="M65" t="s">
        <v>17</v>
      </c>
      <c r="N65" t="s">
        <v>18</v>
      </c>
      <c r="O65" t="s">
        <v>27</v>
      </c>
    </row>
    <row r="66" spans="1:15" x14ac:dyDescent="0.35">
      <c r="A66">
        <v>5065</v>
      </c>
      <c r="B66">
        <v>22</v>
      </c>
      <c r="C66" t="s">
        <v>15</v>
      </c>
      <c r="D66" t="s">
        <v>16</v>
      </c>
      <c r="E66" s="3">
        <v>1</v>
      </c>
      <c r="F66" t="s">
        <v>18</v>
      </c>
      <c r="G66" t="s">
        <v>18</v>
      </c>
      <c r="H66" t="s">
        <v>19</v>
      </c>
      <c r="I66">
        <v>0</v>
      </c>
      <c r="J66" t="s">
        <v>20</v>
      </c>
      <c r="K66" t="s">
        <v>17</v>
      </c>
      <c r="L66" t="s">
        <v>18</v>
      </c>
      <c r="M66" t="s">
        <v>18</v>
      </c>
      <c r="N66" t="s">
        <v>17</v>
      </c>
      <c r="O66" t="s">
        <v>30</v>
      </c>
    </row>
    <row r="67" spans="1:15" x14ac:dyDescent="0.35">
      <c r="A67">
        <v>5066</v>
      </c>
      <c r="B67">
        <v>18</v>
      </c>
      <c r="C67" t="s">
        <v>15</v>
      </c>
      <c r="D67" t="s">
        <v>22</v>
      </c>
      <c r="E67" s="3">
        <v>0.5</v>
      </c>
      <c r="F67" t="s">
        <v>18</v>
      </c>
      <c r="G67" t="s">
        <v>18</v>
      </c>
      <c r="H67" t="s">
        <v>25</v>
      </c>
      <c r="I67">
        <v>12</v>
      </c>
      <c r="J67" t="s">
        <v>20</v>
      </c>
      <c r="K67" t="s">
        <v>17</v>
      </c>
      <c r="L67" t="s">
        <v>18</v>
      </c>
      <c r="M67" t="s">
        <v>18</v>
      </c>
      <c r="N67" t="s">
        <v>18</v>
      </c>
      <c r="O67" t="s">
        <v>26</v>
      </c>
    </row>
    <row r="68" spans="1:15" x14ac:dyDescent="0.35">
      <c r="A68">
        <v>5067</v>
      </c>
      <c r="B68">
        <v>22</v>
      </c>
      <c r="C68" t="s">
        <v>15</v>
      </c>
      <c r="D68" t="s">
        <v>22</v>
      </c>
      <c r="E68" s="3">
        <v>0.5</v>
      </c>
      <c r="F68" t="s">
        <v>18</v>
      </c>
      <c r="G68" t="s">
        <v>18</v>
      </c>
      <c r="H68" t="s">
        <v>25</v>
      </c>
      <c r="I68">
        <v>0</v>
      </c>
      <c r="J68" t="s">
        <v>20</v>
      </c>
      <c r="K68" t="s">
        <v>17</v>
      </c>
      <c r="L68" t="s">
        <v>18</v>
      </c>
      <c r="M68" t="s">
        <v>18</v>
      </c>
      <c r="N68" t="s">
        <v>18</v>
      </c>
      <c r="O68" t="s">
        <v>27</v>
      </c>
    </row>
    <row r="69" spans="1:15" x14ac:dyDescent="0.35">
      <c r="A69">
        <v>5068</v>
      </c>
      <c r="B69">
        <v>19</v>
      </c>
      <c r="C69" t="s">
        <v>15</v>
      </c>
      <c r="D69" t="s">
        <v>16</v>
      </c>
      <c r="E69" s="3">
        <v>0.5</v>
      </c>
      <c r="F69" t="s">
        <v>17</v>
      </c>
      <c r="G69" t="s">
        <v>17</v>
      </c>
      <c r="H69" t="s">
        <v>19</v>
      </c>
      <c r="I69">
        <v>12</v>
      </c>
      <c r="J69" t="s">
        <v>20</v>
      </c>
      <c r="K69" t="s">
        <v>18</v>
      </c>
      <c r="L69" t="s">
        <v>18</v>
      </c>
      <c r="M69" t="s">
        <v>18</v>
      </c>
      <c r="N69" t="s">
        <v>18</v>
      </c>
      <c r="O69" t="s">
        <v>21</v>
      </c>
    </row>
    <row r="70" spans="1:15" x14ac:dyDescent="0.35">
      <c r="A70">
        <v>5069</v>
      </c>
      <c r="B70">
        <v>19</v>
      </c>
      <c r="C70" t="s">
        <v>24</v>
      </c>
      <c r="D70" t="s">
        <v>22</v>
      </c>
      <c r="E70" s="3">
        <v>0.75</v>
      </c>
      <c r="F70" t="s">
        <v>17</v>
      </c>
      <c r="G70" t="s">
        <v>18</v>
      </c>
      <c r="H70" t="s">
        <v>19</v>
      </c>
      <c r="I70">
        <v>0</v>
      </c>
      <c r="J70" t="s">
        <v>20</v>
      </c>
      <c r="K70" t="s">
        <v>17</v>
      </c>
      <c r="L70" t="s">
        <v>18</v>
      </c>
      <c r="M70" t="s">
        <v>17</v>
      </c>
      <c r="N70" t="s">
        <v>18</v>
      </c>
      <c r="O70" t="s">
        <v>27</v>
      </c>
    </row>
    <row r="71" spans="1:15" x14ac:dyDescent="0.35">
      <c r="A71">
        <v>5070</v>
      </c>
      <c r="B71">
        <v>21</v>
      </c>
      <c r="C71" t="s">
        <v>24</v>
      </c>
      <c r="D71" t="s">
        <v>22</v>
      </c>
      <c r="E71" s="3">
        <v>0.75</v>
      </c>
      <c r="F71" t="s">
        <v>18</v>
      </c>
      <c r="G71" t="s">
        <v>18</v>
      </c>
      <c r="H71" t="s">
        <v>25</v>
      </c>
      <c r="I71">
        <v>0</v>
      </c>
      <c r="J71" t="s">
        <v>20</v>
      </c>
      <c r="K71" t="s">
        <v>17</v>
      </c>
      <c r="L71" t="s">
        <v>18</v>
      </c>
      <c r="M71" t="s">
        <v>18</v>
      </c>
      <c r="N71" t="s">
        <v>17</v>
      </c>
      <c r="O71" t="s">
        <v>27</v>
      </c>
    </row>
    <row r="72" spans="1:15" x14ac:dyDescent="0.35">
      <c r="A72">
        <v>5071</v>
      </c>
      <c r="B72">
        <v>18</v>
      </c>
      <c r="C72" t="s">
        <v>15</v>
      </c>
      <c r="D72" t="s">
        <v>22</v>
      </c>
      <c r="E72" s="3">
        <v>0.75</v>
      </c>
      <c r="F72" t="s">
        <v>18</v>
      </c>
      <c r="G72" t="s">
        <v>17</v>
      </c>
      <c r="H72" t="s">
        <v>25</v>
      </c>
      <c r="I72">
        <v>0</v>
      </c>
      <c r="J72" t="s">
        <v>20</v>
      </c>
      <c r="K72" t="s">
        <v>17</v>
      </c>
      <c r="L72" t="s">
        <v>17</v>
      </c>
      <c r="M72" t="s">
        <v>17</v>
      </c>
      <c r="N72" t="s">
        <v>17</v>
      </c>
      <c r="O72" t="s">
        <v>32</v>
      </c>
    </row>
    <row r="73" spans="1:15" x14ac:dyDescent="0.35">
      <c r="A73">
        <v>5072</v>
      </c>
      <c r="B73">
        <v>18</v>
      </c>
      <c r="C73" t="s">
        <v>24</v>
      </c>
      <c r="D73" t="s">
        <v>16</v>
      </c>
      <c r="E73" s="3">
        <v>0.75</v>
      </c>
      <c r="F73" t="s">
        <v>18</v>
      </c>
      <c r="G73" t="s">
        <v>18</v>
      </c>
      <c r="H73" t="s">
        <v>19</v>
      </c>
      <c r="I73">
        <v>0</v>
      </c>
      <c r="J73" t="s">
        <v>20</v>
      </c>
      <c r="K73" t="s">
        <v>18</v>
      </c>
      <c r="L73" t="s">
        <v>17</v>
      </c>
      <c r="M73" t="s">
        <v>17</v>
      </c>
      <c r="N73" t="s">
        <v>18</v>
      </c>
      <c r="O73" t="s">
        <v>33</v>
      </c>
    </row>
    <row r="74" spans="1:15" x14ac:dyDescent="0.35">
      <c r="A74">
        <v>5073</v>
      </c>
      <c r="B74">
        <v>18</v>
      </c>
      <c r="C74" t="s">
        <v>15</v>
      </c>
      <c r="D74" t="s">
        <v>22</v>
      </c>
      <c r="E74" s="3">
        <v>0.5</v>
      </c>
      <c r="F74" t="s">
        <v>18</v>
      </c>
      <c r="G74" t="s">
        <v>17</v>
      </c>
      <c r="H74" t="s">
        <v>25</v>
      </c>
      <c r="I74">
        <v>0</v>
      </c>
      <c r="J74" t="s">
        <v>20</v>
      </c>
      <c r="K74" t="s">
        <v>18</v>
      </c>
      <c r="L74" t="s">
        <v>17</v>
      </c>
      <c r="M74" t="s">
        <v>17</v>
      </c>
      <c r="N74" t="s">
        <v>17</v>
      </c>
      <c r="O74" t="s">
        <v>33</v>
      </c>
    </row>
    <row r="75" spans="1:15" x14ac:dyDescent="0.35">
      <c r="A75">
        <v>5074</v>
      </c>
      <c r="B75">
        <v>21</v>
      </c>
      <c r="C75" t="s">
        <v>15</v>
      </c>
      <c r="D75" t="s">
        <v>22</v>
      </c>
      <c r="E75" s="3">
        <v>0.75</v>
      </c>
      <c r="F75" t="s">
        <v>18</v>
      </c>
      <c r="G75" t="s">
        <v>18</v>
      </c>
      <c r="H75" t="s">
        <v>19</v>
      </c>
      <c r="I75">
        <v>0</v>
      </c>
      <c r="J75" t="s">
        <v>20</v>
      </c>
      <c r="K75" t="s">
        <v>18</v>
      </c>
      <c r="L75" t="s">
        <v>17</v>
      </c>
      <c r="M75" t="s">
        <v>17</v>
      </c>
      <c r="N75" t="s">
        <v>18</v>
      </c>
      <c r="O75" t="s">
        <v>33</v>
      </c>
    </row>
    <row r="76" spans="1:15" x14ac:dyDescent="0.35">
      <c r="A76">
        <v>5075</v>
      </c>
      <c r="B76">
        <v>18</v>
      </c>
      <c r="C76" t="s">
        <v>15</v>
      </c>
      <c r="D76" t="s">
        <v>22</v>
      </c>
      <c r="E76" s="3">
        <v>0.75</v>
      </c>
      <c r="F76" t="s">
        <v>18</v>
      </c>
      <c r="G76" t="s">
        <v>18</v>
      </c>
      <c r="H76" t="s">
        <v>19</v>
      </c>
      <c r="I76">
        <v>0</v>
      </c>
      <c r="J76" t="s">
        <v>20</v>
      </c>
      <c r="K76" t="s">
        <v>17</v>
      </c>
      <c r="L76" t="s">
        <v>18</v>
      </c>
      <c r="M76" t="s">
        <v>18</v>
      </c>
      <c r="N76" t="s">
        <v>18</v>
      </c>
      <c r="O76" t="s">
        <v>32</v>
      </c>
    </row>
    <row r="77" spans="1:15" x14ac:dyDescent="0.35">
      <c r="A77">
        <v>5076</v>
      </c>
      <c r="B77">
        <v>18</v>
      </c>
      <c r="C77" t="s">
        <v>15</v>
      </c>
      <c r="D77" t="s">
        <v>22</v>
      </c>
      <c r="E77" s="3">
        <v>0.75</v>
      </c>
      <c r="F77" t="s">
        <v>18</v>
      </c>
      <c r="G77" t="s">
        <v>17</v>
      </c>
      <c r="H77" t="s">
        <v>19</v>
      </c>
      <c r="I77">
        <v>0</v>
      </c>
      <c r="J77" t="s">
        <v>20</v>
      </c>
      <c r="K77" t="s">
        <v>18</v>
      </c>
      <c r="L77" t="s">
        <v>17</v>
      </c>
      <c r="M77" t="s">
        <v>18</v>
      </c>
      <c r="N77" t="s">
        <v>18</v>
      </c>
      <c r="O77" t="s">
        <v>32</v>
      </c>
    </row>
    <row r="78" spans="1:15" x14ac:dyDescent="0.35">
      <c r="A78">
        <v>5077</v>
      </c>
      <c r="B78">
        <v>20</v>
      </c>
      <c r="C78" t="s">
        <v>15</v>
      </c>
      <c r="D78" t="s">
        <v>19</v>
      </c>
      <c r="E78" s="3">
        <v>0.25</v>
      </c>
      <c r="F78" t="s">
        <v>18</v>
      </c>
      <c r="G78" t="s">
        <v>17</v>
      </c>
      <c r="H78" t="s">
        <v>19</v>
      </c>
      <c r="I78">
        <v>2</v>
      </c>
      <c r="J78" t="s">
        <v>20</v>
      </c>
      <c r="K78" t="s">
        <v>17</v>
      </c>
      <c r="L78" t="s">
        <v>17</v>
      </c>
      <c r="M78" t="s">
        <v>18</v>
      </c>
      <c r="N78" t="s">
        <v>18</v>
      </c>
      <c r="O78" t="s">
        <v>31</v>
      </c>
    </row>
    <row r="79" spans="1:15" x14ac:dyDescent="0.35">
      <c r="A79">
        <v>5078</v>
      </c>
      <c r="B79">
        <v>18</v>
      </c>
      <c r="C79" t="s">
        <v>15</v>
      </c>
      <c r="D79" t="s">
        <v>19</v>
      </c>
      <c r="E79" s="3">
        <v>0.25</v>
      </c>
      <c r="F79" t="s">
        <v>18</v>
      </c>
      <c r="G79" t="s">
        <v>18</v>
      </c>
      <c r="H79" t="s">
        <v>25</v>
      </c>
      <c r="I79">
        <v>2</v>
      </c>
      <c r="J79" t="s">
        <v>28</v>
      </c>
      <c r="K79" t="s">
        <v>18</v>
      </c>
      <c r="L79" t="s">
        <v>37</v>
      </c>
      <c r="M79" t="s">
        <v>18</v>
      </c>
      <c r="N79" t="s">
        <v>17</v>
      </c>
      <c r="O79" t="s">
        <v>32</v>
      </c>
    </row>
    <row r="80" spans="1:15" x14ac:dyDescent="0.35">
      <c r="A80">
        <v>5079</v>
      </c>
      <c r="B80">
        <v>19</v>
      </c>
      <c r="C80" t="s">
        <v>24</v>
      </c>
      <c r="D80" t="s">
        <v>22</v>
      </c>
      <c r="E80" s="3">
        <v>0.75</v>
      </c>
      <c r="F80" t="s">
        <v>17</v>
      </c>
      <c r="G80" t="s">
        <v>17</v>
      </c>
      <c r="H80" t="s">
        <v>19</v>
      </c>
      <c r="I80">
        <v>0</v>
      </c>
      <c r="J80" t="s">
        <v>20</v>
      </c>
      <c r="K80" t="s">
        <v>17</v>
      </c>
      <c r="L80" t="s">
        <v>17</v>
      </c>
      <c r="M80" t="s">
        <v>17</v>
      </c>
      <c r="N80" t="s">
        <v>18</v>
      </c>
      <c r="O80" t="s">
        <v>31</v>
      </c>
    </row>
    <row r="81" spans="1:15" x14ac:dyDescent="0.35">
      <c r="A81">
        <v>5080</v>
      </c>
      <c r="B81">
        <v>19</v>
      </c>
      <c r="C81" t="s">
        <v>15</v>
      </c>
      <c r="D81" t="s">
        <v>22</v>
      </c>
      <c r="E81" s="3">
        <v>0.75</v>
      </c>
      <c r="F81" t="s">
        <v>18</v>
      </c>
      <c r="G81" t="s">
        <v>18</v>
      </c>
      <c r="H81" t="s">
        <v>19</v>
      </c>
      <c r="I81">
        <v>0</v>
      </c>
      <c r="J81" t="s">
        <v>20</v>
      </c>
      <c r="K81" t="s">
        <v>17</v>
      </c>
      <c r="L81" t="s">
        <v>17</v>
      </c>
      <c r="M81" t="s">
        <v>17</v>
      </c>
      <c r="N81" t="s">
        <v>18</v>
      </c>
      <c r="O81" t="s">
        <v>30</v>
      </c>
    </row>
    <row r="82" spans="1:15" x14ac:dyDescent="0.35">
      <c r="A82">
        <v>5081</v>
      </c>
      <c r="B82">
        <v>20</v>
      </c>
      <c r="C82" t="s">
        <v>24</v>
      </c>
      <c r="D82" t="s">
        <v>22</v>
      </c>
      <c r="E82" s="3">
        <v>0.5</v>
      </c>
      <c r="F82" t="s">
        <v>17</v>
      </c>
      <c r="G82" t="s">
        <v>18</v>
      </c>
      <c r="H82" t="s">
        <v>25</v>
      </c>
      <c r="I82">
        <v>0</v>
      </c>
      <c r="J82" t="s">
        <v>28</v>
      </c>
      <c r="K82" t="s">
        <v>17</v>
      </c>
      <c r="L82" t="s">
        <v>17</v>
      </c>
      <c r="M82" t="s">
        <v>17</v>
      </c>
      <c r="N82" t="s">
        <v>17</v>
      </c>
      <c r="O82" t="s">
        <v>31</v>
      </c>
    </row>
    <row r="83" spans="1:15" x14ac:dyDescent="0.35">
      <c r="A83">
        <v>5082</v>
      </c>
      <c r="B83">
        <v>24</v>
      </c>
      <c r="C83" t="s">
        <v>15</v>
      </c>
      <c r="D83" t="s">
        <v>22</v>
      </c>
      <c r="E83" s="3">
        <v>0.5</v>
      </c>
      <c r="F83" t="s">
        <v>17</v>
      </c>
      <c r="G83" t="s">
        <v>18</v>
      </c>
      <c r="H83" t="s">
        <v>19</v>
      </c>
      <c r="I83">
        <v>0</v>
      </c>
      <c r="J83" t="s">
        <v>20</v>
      </c>
      <c r="K83" t="s">
        <v>18</v>
      </c>
      <c r="L83" t="s">
        <v>17</v>
      </c>
      <c r="M83" t="s">
        <v>18</v>
      </c>
      <c r="N83" t="s">
        <v>18</v>
      </c>
      <c r="O83" t="s">
        <v>30</v>
      </c>
    </row>
    <row r="84" spans="1:15" x14ac:dyDescent="0.35">
      <c r="A84">
        <v>5083</v>
      </c>
      <c r="B84">
        <v>20</v>
      </c>
      <c r="C84" t="s">
        <v>15</v>
      </c>
      <c r="D84" t="s">
        <v>22</v>
      </c>
      <c r="E84" s="3">
        <v>0.75</v>
      </c>
      <c r="F84" t="s">
        <v>17</v>
      </c>
      <c r="G84" t="s">
        <v>18</v>
      </c>
      <c r="H84" t="s">
        <v>25</v>
      </c>
      <c r="I84">
        <v>2</v>
      </c>
      <c r="J84" t="s">
        <v>20</v>
      </c>
      <c r="K84" t="s">
        <v>17</v>
      </c>
      <c r="L84" t="s">
        <v>18</v>
      </c>
      <c r="M84" t="s">
        <v>17</v>
      </c>
      <c r="N84" t="s">
        <v>18</v>
      </c>
      <c r="O84" t="s">
        <v>32</v>
      </c>
    </row>
    <row r="85" spans="1:15" x14ac:dyDescent="0.35">
      <c r="A85">
        <v>5084</v>
      </c>
      <c r="B85">
        <v>21</v>
      </c>
      <c r="C85" t="s">
        <v>15</v>
      </c>
      <c r="D85" t="s">
        <v>16</v>
      </c>
      <c r="E85" s="3">
        <v>0.5</v>
      </c>
      <c r="F85" t="s">
        <v>18</v>
      </c>
      <c r="G85" t="s">
        <v>18</v>
      </c>
      <c r="H85" t="s">
        <v>19</v>
      </c>
      <c r="I85">
        <v>12</v>
      </c>
      <c r="J85" t="s">
        <v>20</v>
      </c>
      <c r="K85" t="s">
        <v>17</v>
      </c>
      <c r="L85" t="s">
        <v>17</v>
      </c>
      <c r="M85" t="s">
        <v>18</v>
      </c>
      <c r="N85" t="s">
        <v>17</v>
      </c>
      <c r="O85" t="s">
        <v>32</v>
      </c>
    </row>
    <row r="86" spans="1:15" x14ac:dyDescent="0.35">
      <c r="A86">
        <v>5085</v>
      </c>
      <c r="B86">
        <v>24</v>
      </c>
      <c r="C86" t="s">
        <v>15</v>
      </c>
      <c r="D86" t="s">
        <v>16</v>
      </c>
      <c r="E86" s="3">
        <v>0.5</v>
      </c>
      <c r="F86" t="s">
        <v>17</v>
      </c>
      <c r="G86" t="s">
        <v>18</v>
      </c>
      <c r="H86" t="s">
        <v>25</v>
      </c>
      <c r="I86">
        <v>12</v>
      </c>
      <c r="J86" t="s">
        <v>20</v>
      </c>
      <c r="K86" t="s">
        <v>18</v>
      </c>
      <c r="L86" t="s">
        <v>17</v>
      </c>
      <c r="M86" t="s">
        <v>18</v>
      </c>
      <c r="N86" t="s">
        <v>18</v>
      </c>
      <c r="O86" t="s">
        <v>32</v>
      </c>
    </row>
    <row r="87" spans="1:15" x14ac:dyDescent="0.35">
      <c r="A87">
        <v>5086</v>
      </c>
      <c r="B87">
        <v>18</v>
      </c>
      <c r="C87" t="s">
        <v>15</v>
      </c>
      <c r="D87" t="s">
        <v>22</v>
      </c>
      <c r="E87" s="3">
        <v>1</v>
      </c>
      <c r="F87" t="s">
        <v>18</v>
      </c>
      <c r="G87" t="s">
        <v>18</v>
      </c>
      <c r="H87" t="s">
        <v>19</v>
      </c>
      <c r="I87">
        <v>2</v>
      </c>
      <c r="J87" t="s">
        <v>20</v>
      </c>
      <c r="K87" t="s">
        <v>17</v>
      </c>
      <c r="L87" t="s">
        <v>17</v>
      </c>
      <c r="M87" t="s">
        <v>17</v>
      </c>
      <c r="N87" t="s">
        <v>18</v>
      </c>
      <c r="O87" t="s">
        <v>31</v>
      </c>
    </row>
    <row r="88" spans="1:15" x14ac:dyDescent="0.35">
      <c r="A88">
        <v>5087</v>
      </c>
      <c r="B88">
        <v>21</v>
      </c>
      <c r="C88" t="s">
        <v>15</v>
      </c>
      <c r="D88" t="s">
        <v>22</v>
      </c>
      <c r="E88" s="3">
        <v>0.75</v>
      </c>
      <c r="F88" t="s">
        <v>18</v>
      </c>
      <c r="G88" t="s">
        <v>18</v>
      </c>
      <c r="H88" t="s">
        <v>19</v>
      </c>
      <c r="I88">
        <v>0</v>
      </c>
      <c r="J88" t="s">
        <v>23</v>
      </c>
      <c r="K88" t="s">
        <v>18</v>
      </c>
      <c r="L88" t="s">
        <v>18</v>
      </c>
      <c r="M88" t="s">
        <v>17</v>
      </c>
      <c r="N88" t="s">
        <v>17</v>
      </c>
      <c r="O88" t="s">
        <v>27</v>
      </c>
    </row>
    <row r="89" spans="1:15" x14ac:dyDescent="0.35">
      <c r="A89">
        <v>5088</v>
      </c>
      <c r="B89">
        <v>20</v>
      </c>
      <c r="C89" t="s">
        <v>15</v>
      </c>
      <c r="D89" t="s">
        <v>22</v>
      </c>
      <c r="E89" s="3">
        <v>0.5</v>
      </c>
      <c r="F89" t="s">
        <v>18</v>
      </c>
      <c r="G89" t="s">
        <v>17</v>
      </c>
      <c r="H89" t="s">
        <v>19</v>
      </c>
      <c r="I89">
        <v>2</v>
      </c>
      <c r="J89" t="s">
        <v>20</v>
      </c>
      <c r="K89" t="s">
        <v>17</v>
      </c>
      <c r="L89" t="s">
        <v>18</v>
      </c>
      <c r="M89" t="s">
        <v>18</v>
      </c>
      <c r="N89" t="s">
        <v>17</v>
      </c>
      <c r="O89" t="s">
        <v>33</v>
      </c>
    </row>
    <row r="90" spans="1:15" x14ac:dyDescent="0.35">
      <c r="A90">
        <v>5089</v>
      </c>
      <c r="B90">
        <v>18</v>
      </c>
      <c r="C90" t="s">
        <v>15</v>
      </c>
      <c r="D90" t="s">
        <v>22</v>
      </c>
      <c r="E90" s="3">
        <v>0.75</v>
      </c>
      <c r="F90" t="s">
        <v>18</v>
      </c>
      <c r="G90" t="s">
        <v>17</v>
      </c>
      <c r="H90" t="s">
        <v>25</v>
      </c>
      <c r="I90">
        <v>0</v>
      </c>
      <c r="J90" t="s">
        <v>20</v>
      </c>
      <c r="K90" t="s">
        <v>17</v>
      </c>
      <c r="L90" t="s">
        <v>17</v>
      </c>
      <c r="M90" t="s">
        <v>18</v>
      </c>
      <c r="N90" t="s">
        <v>17</v>
      </c>
      <c r="O90" t="s">
        <v>33</v>
      </c>
    </row>
    <row r="91" spans="1:15" x14ac:dyDescent="0.35">
      <c r="A91">
        <v>5090</v>
      </c>
      <c r="B91">
        <v>22</v>
      </c>
      <c r="C91" t="s">
        <v>15</v>
      </c>
      <c r="D91" t="s">
        <v>22</v>
      </c>
      <c r="E91" s="3">
        <v>0.5</v>
      </c>
      <c r="F91" t="s">
        <v>18</v>
      </c>
      <c r="G91" t="s">
        <v>18</v>
      </c>
      <c r="H91" t="s">
        <v>19</v>
      </c>
      <c r="I91">
        <v>0</v>
      </c>
      <c r="J91" t="s">
        <v>20</v>
      </c>
      <c r="K91" t="s">
        <v>17</v>
      </c>
      <c r="L91" t="s">
        <v>18</v>
      </c>
      <c r="M91" t="s">
        <v>18</v>
      </c>
      <c r="N91" t="s">
        <v>18</v>
      </c>
      <c r="O91" t="s">
        <v>33</v>
      </c>
    </row>
    <row r="92" spans="1:15" x14ac:dyDescent="0.35">
      <c r="A92">
        <v>5091</v>
      </c>
      <c r="B92">
        <v>22</v>
      </c>
      <c r="C92" t="s">
        <v>24</v>
      </c>
      <c r="D92" t="s">
        <v>22</v>
      </c>
      <c r="E92" s="3">
        <v>0.5</v>
      </c>
      <c r="F92" t="s">
        <v>18</v>
      </c>
      <c r="G92" t="s">
        <v>17</v>
      </c>
      <c r="H92" t="s">
        <v>25</v>
      </c>
      <c r="I92">
        <v>0</v>
      </c>
      <c r="J92" t="s">
        <v>28</v>
      </c>
      <c r="K92" t="s">
        <v>18</v>
      </c>
      <c r="L92" t="s">
        <v>18</v>
      </c>
      <c r="M92" t="s">
        <v>17</v>
      </c>
      <c r="N92" t="s">
        <v>17</v>
      </c>
      <c r="O92" t="s">
        <v>33</v>
      </c>
    </row>
    <row r="93" spans="1:15" x14ac:dyDescent="0.35">
      <c r="A93">
        <v>5092</v>
      </c>
      <c r="B93">
        <v>20</v>
      </c>
      <c r="C93" t="s">
        <v>15</v>
      </c>
      <c r="D93" t="s">
        <v>22</v>
      </c>
      <c r="E93" s="3">
        <v>1</v>
      </c>
      <c r="F93" t="s">
        <v>17</v>
      </c>
      <c r="G93" t="s">
        <v>17</v>
      </c>
      <c r="H93" t="s">
        <v>25</v>
      </c>
      <c r="I93">
        <v>0</v>
      </c>
      <c r="J93" t="s">
        <v>20</v>
      </c>
      <c r="K93" t="s">
        <v>18</v>
      </c>
      <c r="L93" t="s">
        <v>17</v>
      </c>
      <c r="M93" t="s">
        <v>17</v>
      </c>
      <c r="N93" t="s">
        <v>18</v>
      </c>
      <c r="O93" t="s">
        <v>33</v>
      </c>
    </row>
    <row r="94" spans="1:15" x14ac:dyDescent="0.35">
      <c r="A94">
        <v>5093</v>
      </c>
      <c r="B94">
        <v>18</v>
      </c>
      <c r="C94" t="s">
        <v>15</v>
      </c>
      <c r="D94" t="s">
        <v>22</v>
      </c>
      <c r="E94" s="3">
        <v>0.5</v>
      </c>
      <c r="F94" t="s">
        <v>18</v>
      </c>
      <c r="G94" t="s">
        <v>18</v>
      </c>
      <c r="H94" t="s">
        <v>19</v>
      </c>
      <c r="I94">
        <v>0</v>
      </c>
      <c r="J94" t="s">
        <v>20</v>
      </c>
      <c r="K94" t="s">
        <v>17</v>
      </c>
      <c r="L94" t="s">
        <v>18</v>
      </c>
      <c r="M94" t="s">
        <v>18</v>
      </c>
      <c r="N94" t="s">
        <v>18</v>
      </c>
      <c r="O94" t="s">
        <v>32</v>
      </c>
    </row>
    <row r="95" spans="1:15" x14ac:dyDescent="0.35">
      <c r="A95">
        <v>5094</v>
      </c>
      <c r="B95">
        <v>18</v>
      </c>
      <c r="C95" t="s">
        <v>15</v>
      </c>
      <c r="D95" t="s">
        <v>22</v>
      </c>
      <c r="E95" s="3">
        <v>0</v>
      </c>
      <c r="F95" t="s">
        <v>17</v>
      </c>
      <c r="G95" t="s">
        <v>18</v>
      </c>
      <c r="H95" t="s">
        <v>25</v>
      </c>
      <c r="I95">
        <v>0</v>
      </c>
      <c r="J95" t="s">
        <v>20</v>
      </c>
      <c r="K95" t="s">
        <v>18</v>
      </c>
      <c r="L95" t="s">
        <v>17</v>
      </c>
      <c r="M95" t="s">
        <v>18</v>
      </c>
      <c r="N95" t="s">
        <v>18</v>
      </c>
      <c r="O95" t="s">
        <v>31</v>
      </c>
    </row>
    <row r="96" spans="1:15" x14ac:dyDescent="0.35">
      <c r="A96">
        <v>5095</v>
      </c>
      <c r="B96">
        <v>20</v>
      </c>
      <c r="C96" t="s">
        <v>15</v>
      </c>
      <c r="D96" t="s">
        <v>22</v>
      </c>
      <c r="E96" s="3">
        <v>0.5</v>
      </c>
      <c r="F96" t="s">
        <v>18</v>
      </c>
      <c r="G96" t="s">
        <v>18</v>
      </c>
      <c r="H96" t="s">
        <v>25</v>
      </c>
      <c r="I96">
        <v>0</v>
      </c>
      <c r="J96" t="s">
        <v>20</v>
      </c>
      <c r="K96" t="s">
        <v>17</v>
      </c>
      <c r="L96" t="s">
        <v>18</v>
      </c>
      <c r="M96" t="s">
        <v>18</v>
      </c>
      <c r="N96" t="s">
        <v>18</v>
      </c>
      <c r="O96" t="s">
        <v>33</v>
      </c>
    </row>
    <row r="97" spans="1:15" x14ac:dyDescent="0.35">
      <c r="A97">
        <v>5096</v>
      </c>
      <c r="B97">
        <v>18</v>
      </c>
      <c r="C97" t="s">
        <v>15</v>
      </c>
      <c r="D97" t="s">
        <v>16</v>
      </c>
      <c r="E97" s="3">
        <v>1</v>
      </c>
      <c r="F97" t="s">
        <v>17</v>
      </c>
      <c r="G97" t="s">
        <v>17</v>
      </c>
      <c r="H97" t="s">
        <v>25</v>
      </c>
      <c r="I97">
        <v>0</v>
      </c>
      <c r="J97" t="s">
        <v>28</v>
      </c>
      <c r="K97" t="s">
        <v>18</v>
      </c>
      <c r="L97" t="s">
        <v>18</v>
      </c>
      <c r="M97" t="s">
        <v>18</v>
      </c>
      <c r="N97" t="s">
        <v>17</v>
      </c>
      <c r="O97" t="s">
        <v>27</v>
      </c>
    </row>
    <row r="98" spans="1:15" x14ac:dyDescent="0.35">
      <c r="A98">
        <v>5097</v>
      </c>
      <c r="B98">
        <v>18</v>
      </c>
      <c r="C98" t="s">
        <v>15</v>
      </c>
      <c r="D98" t="s">
        <v>22</v>
      </c>
      <c r="E98" s="3">
        <v>0.75</v>
      </c>
      <c r="F98" t="s">
        <v>18</v>
      </c>
      <c r="G98" t="s">
        <v>17</v>
      </c>
      <c r="H98" t="s">
        <v>25</v>
      </c>
      <c r="I98">
        <v>0</v>
      </c>
      <c r="J98" t="s">
        <v>28</v>
      </c>
      <c r="K98" t="s">
        <v>18</v>
      </c>
      <c r="L98" t="s">
        <v>18</v>
      </c>
      <c r="M98" t="s">
        <v>18</v>
      </c>
      <c r="N98" t="s">
        <v>18</v>
      </c>
      <c r="O98" t="s">
        <v>32</v>
      </c>
    </row>
    <row r="99" spans="1:15" x14ac:dyDescent="0.35">
      <c r="A99">
        <v>5098</v>
      </c>
      <c r="B99">
        <v>18</v>
      </c>
      <c r="C99" t="s">
        <v>15</v>
      </c>
      <c r="D99" t="s">
        <v>22</v>
      </c>
      <c r="E99" s="3">
        <v>0.75</v>
      </c>
      <c r="F99" t="s">
        <v>17</v>
      </c>
      <c r="G99" t="s">
        <v>18</v>
      </c>
      <c r="H99" t="s">
        <v>19</v>
      </c>
      <c r="I99">
        <v>0</v>
      </c>
      <c r="J99" t="s">
        <v>20</v>
      </c>
      <c r="K99" t="s">
        <v>18</v>
      </c>
      <c r="L99" t="s">
        <v>18</v>
      </c>
      <c r="M99" t="s">
        <v>17</v>
      </c>
      <c r="N99" t="s">
        <v>18</v>
      </c>
      <c r="O99" t="s">
        <v>33</v>
      </c>
    </row>
    <row r="100" spans="1:15" x14ac:dyDescent="0.35">
      <c r="A100">
        <v>5099</v>
      </c>
      <c r="B100">
        <v>18</v>
      </c>
      <c r="C100" t="s">
        <v>15</v>
      </c>
      <c r="D100" t="s">
        <v>22</v>
      </c>
      <c r="E100" s="3">
        <v>0.75</v>
      </c>
      <c r="F100" t="s">
        <v>18</v>
      </c>
      <c r="G100" t="s">
        <v>17</v>
      </c>
      <c r="H100" t="s">
        <v>19</v>
      </c>
      <c r="I100">
        <v>0</v>
      </c>
      <c r="J100" t="s">
        <v>23</v>
      </c>
      <c r="K100" t="s">
        <v>18</v>
      </c>
      <c r="L100" t="s">
        <v>18</v>
      </c>
      <c r="M100" t="s">
        <v>18</v>
      </c>
      <c r="N100" t="s">
        <v>17</v>
      </c>
      <c r="O100" t="s">
        <v>32</v>
      </c>
    </row>
    <row r="101" spans="1:15" x14ac:dyDescent="0.35">
      <c r="A101">
        <v>5100</v>
      </c>
      <c r="B101">
        <v>20</v>
      </c>
      <c r="C101" t="s">
        <v>15</v>
      </c>
      <c r="D101" t="s">
        <v>22</v>
      </c>
      <c r="E101" s="3">
        <v>0.5</v>
      </c>
      <c r="F101" t="s">
        <v>18</v>
      </c>
      <c r="G101" t="s">
        <v>18</v>
      </c>
      <c r="H101" t="s">
        <v>19</v>
      </c>
      <c r="I101">
        <v>0</v>
      </c>
      <c r="J101" t="s">
        <v>23</v>
      </c>
      <c r="K101" t="s">
        <v>18</v>
      </c>
      <c r="L101" t="s">
        <v>18</v>
      </c>
      <c r="M101" t="s">
        <v>18</v>
      </c>
      <c r="N101" t="s">
        <v>17</v>
      </c>
      <c r="O101" t="s">
        <v>32</v>
      </c>
    </row>
    <row r="102" spans="1:15" x14ac:dyDescent="0.35">
      <c r="A102">
        <v>5101</v>
      </c>
      <c r="B102">
        <v>18</v>
      </c>
      <c r="C102" t="s">
        <v>15</v>
      </c>
      <c r="D102" t="s">
        <v>22</v>
      </c>
      <c r="E102" s="3">
        <v>0.75</v>
      </c>
      <c r="F102" t="s">
        <v>18</v>
      </c>
      <c r="G102" t="s">
        <v>18</v>
      </c>
      <c r="H102" t="s">
        <v>19</v>
      </c>
      <c r="I102">
        <v>0</v>
      </c>
      <c r="J102" t="s">
        <v>28</v>
      </c>
      <c r="K102" t="s">
        <v>18</v>
      </c>
      <c r="L102" t="s">
        <v>17</v>
      </c>
      <c r="M102" t="s">
        <v>17</v>
      </c>
      <c r="N102" t="s">
        <v>17</v>
      </c>
      <c r="O102" t="s">
        <v>33</v>
      </c>
    </row>
    <row r="103" spans="1:15" x14ac:dyDescent="0.35">
      <c r="A103">
        <v>5102</v>
      </c>
      <c r="B103">
        <v>18</v>
      </c>
      <c r="C103" t="s">
        <v>15</v>
      </c>
      <c r="D103" t="s">
        <v>22</v>
      </c>
      <c r="E103" s="3">
        <v>0.75</v>
      </c>
      <c r="F103" t="s">
        <v>18</v>
      </c>
      <c r="G103" t="s">
        <v>18</v>
      </c>
      <c r="H103" t="s">
        <v>25</v>
      </c>
      <c r="I103">
        <v>2</v>
      </c>
      <c r="J103" t="s">
        <v>20</v>
      </c>
      <c r="K103" t="s">
        <v>18</v>
      </c>
      <c r="L103" t="s">
        <v>18</v>
      </c>
      <c r="M103" t="s">
        <v>17</v>
      </c>
      <c r="N103" t="s">
        <v>17</v>
      </c>
      <c r="O103" t="s">
        <v>32</v>
      </c>
    </row>
    <row r="104" spans="1:15" x14ac:dyDescent="0.35">
      <c r="A104">
        <v>5103</v>
      </c>
      <c r="B104">
        <v>18</v>
      </c>
      <c r="C104" t="s">
        <v>15</v>
      </c>
      <c r="D104" t="s">
        <v>22</v>
      </c>
      <c r="E104" s="3">
        <v>0.5</v>
      </c>
      <c r="F104" t="s">
        <v>18</v>
      </c>
      <c r="G104" t="s">
        <v>18</v>
      </c>
      <c r="H104" t="s">
        <v>25</v>
      </c>
      <c r="I104">
        <v>0</v>
      </c>
      <c r="J104" t="s">
        <v>20</v>
      </c>
      <c r="K104" t="s">
        <v>18</v>
      </c>
      <c r="L104" t="s">
        <v>18</v>
      </c>
      <c r="M104" t="s">
        <v>17</v>
      </c>
      <c r="N104" t="s">
        <v>17</v>
      </c>
      <c r="O104" t="s">
        <v>32</v>
      </c>
    </row>
    <row r="105" spans="1:15" x14ac:dyDescent="0.35">
      <c r="A105">
        <v>5104</v>
      </c>
      <c r="B105">
        <v>18</v>
      </c>
      <c r="C105" t="s">
        <v>15</v>
      </c>
      <c r="D105" t="s">
        <v>19</v>
      </c>
      <c r="E105" s="3">
        <v>0.75</v>
      </c>
      <c r="F105" t="s">
        <v>18</v>
      </c>
      <c r="G105" t="s">
        <v>18</v>
      </c>
      <c r="H105" t="s">
        <v>25</v>
      </c>
      <c r="I105">
        <v>12</v>
      </c>
      <c r="J105" t="s">
        <v>20</v>
      </c>
      <c r="K105" t="s">
        <v>18</v>
      </c>
      <c r="L105" t="s">
        <v>17</v>
      </c>
      <c r="M105" t="s">
        <v>17</v>
      </c>
      <c r="N105" t="s">
        <v>18</v>
      </c>
      <c r="O105" t="s">
        <v>32</v>
      </c>
    </row>
    <row r="106" spans="1:15" x14ac:dyDescent="0.35">
      <c r="A106">
        <v>5105</v>
      </c>
      <c r="B106">
        <v>18</v>
      </c>
      <c r="C106" t="s">
        <v>24</v>
      </c>
      <c r="D106" t="s">
        <v>22</v>
      </c>
      <c r="E106" s="3">
        <v>0.5</v>
      </c>
      <c r="F106" t="s">
        <v>18</v>
      </c>
      <c r="G106" t="s">
        <v>18</v>
      </c>
      <c r="H106" t="s">
        <v>19</v>
      </c>
      <c r="I106">
        <v>0</v>
      </c>
      <c r="J106" t="s">
        <v>28</v>
      </c>
      <c r="K106" t="s">
        <v>18</v>
      </c>
      <c r="L106" t="s">
        <v>17</v>
      </c>
      <c r="M106" t="s">
        <v>18</v>
      </c>
      <c r="N106" t="s">
        <v>17</v>
      </c>
      <c r="O106" t="s">
        <v>30</v>
      </c>
    </row>
    <row r="107" spans="1:15" x14ac:dyDescent="0.35">
      <c r="A107">
        <v>5106</v>
      </c>
      <c r="B107">
        <v>18</v>
      </c>
      <c r="C107" t="s">
        <v>15</v>
      </c>
      <c r="D107" t="s">
        <v>22</v>
      </c>
      <c r="E107" s="3">
        <v>0.75</v>
      </c>
      <c r="F107" t="s">
        <v>17</v>
      </c>
      <c r="G107" t="s">
        <v>17</v>
      </c>
      <c r="H107" t="s">
        <v>19</v>
      </c>
      <c r="I107">
        <v>0</v>
      </c>
      <c r="J107" t="s">
        <v>20</v>
      </c>
      <c r="K107" t="s">
        <v>17</v>
      </c>
      <c r="L107" t="s">
        <v>18</v>
      </c>
      <c r="M107" t="s">
        <v>18</v>
      </c>
      <c r="N107" t="s">
        <v>18</v>
      </c>
      <c r="O107" t="s">
        <v>32</v>
      </c>
    </row>
    <row r="108" spans="1:15" x14ac:dyDescent="0.35">
      <c r="A108">
        <v>5107</v>
      </c>
      <c r="B108">
        <v>18</v>
      </c>
      <c r="C108" t="s">
        <v>15</v>
      </c>
      <c r="D108" t="s">
        <v>22</v>
      </c>
      <c r="E108" s="3">
        <v>0.75</v>
      </c>
      <c r="F108" t="s">
        <v>18</v>
      </c>
      <c r="G108" t="s">
        <v>17</v>
      </c>
      <c r="H108" t="s">
        <v>19</v>
      </c>
      <c r="I108">
        <v>0</v>
      </c>
      <c r="J108" t="s">
        <v>20</v>
      </c>
      <c r="K108" t="s">
        <v>18</v>
      </c>
      <c r="L108" t="s">
        <v>18</v>
      </c>
      <c r="M108" t="s">
        <v>18</v>
      </c>
      <c r="N108" t="s">
        <v>17</v>
      </c>
      <c r="O108" t="s">
        <v>32</v>
      </c>
    </row>
    <row r="109" spans="1:15" x14ac:dyDescent="0.35">
      <c r="A109">
        <v>5108</v>
      </c>
      <c r="B109">
        <v>18</v>
      </c>
      <c r="C109" t="s">
        <v>24</v>
      </c>
      <c r="D109" t="s">
        <v>22</v>
      </c>
      <c r="E109" s="3">
        <v>0.75</v>
      </c>
      <c r="F109" t="s">
        <v>17</v>
      </c>
      <c r="G109" t="s">
        <v>17</v>
      </c>
      <c r="H109" t="s">
        <v>19</v>
      </c>
      <c r="I109">
        <v>0</v>
      </c>
      <c r="J109" t="s">
        <v>20</v>
      </c>
      <c r="K109" t="s">
        <v>18</v>
      </c>
      <c r="L109" t="s">
        <v>17</v>
      </c>
      <c r="M109" t="s">
        <v>17</v>
      </c>
      <c r="N109" t="s">
        <v>18</v>
      </c>
      <c r="O109" t="s">
        <v>33</v>
      </c>
    </row>
    <row r="110" spans="1:15" x14ac:dyDescent="0.35">
      <c r="A110">
        <v>5109</v>
      </c>
      <c r="B110">
        <v>22</v>
      </c>
      <c r="C110" t="s">
        <v>24</v>
      </c>
      <c r="D110" t="s">
        <v>19</v>
      </c>
      <c r="E110" s="3">
        <v>1</v>
      </c>
      <c r="F110" t="s">
        <v>18</v>
      </c>
      <c r="G110" t="s">
        <v>17</v>
      </c>
      <c r="H110" t="s">
        <v>19</v>
      </c>
      <c r="I110">
        <v>2</v>
      </c>
      <c r="J110" t="s">
        <v>28</v>
      </c>
      <c r="K110" t="s">
        <v>17</v>
      </c>
      <c r="L110" t="s">
        <v>17</v>
      </c>
      <c r="M110" t="s">
        <v>18</v>
      </c>
      <c r="N110" t="s">
        <v>17</v>
      </c>
      <c r="O110" t="s">
        <v>33</v>
      </c>
    </row>
    <row r="111" spans="1:15" x14ac:dyDescent="0.35">
      <c r="A111">
        <v>5110</v>
      </c>
      <c r="B111">
        <v>18</v>
      </c>
      <c r="C111" t="s">
        <v>15</v>
      </c>
      <c r="D111" t="s">
        <v>19</v>
      </c>
      <c r="E111" s="3">
        <v>0.5</v>
      </c>
      <c r="F111" t="s">
        <v>18</v>
      </c>
      <c r="G111" t="s">
        <v>17</v>
      </c>
      <c r="H111" t="s">
        <v>25</v>
      </c>
      <c r="I111">
        <v>0</v>
      </c>
      <c r="J111" t="s">
        <v>28</v>
      </c>
      <c r="K111" t="s">
        <v>18</v>
      </c>
      <c r="L111" t="s">
        <v>17</v>
      </c>
      <c r="M111" t="s">
        <v>18</v>
      </c>
      <c r="N111" t="s">
        <v>17</v>
      </c>
      <c r="O111" t="s">
        <v>32</v>
      </c>
    </row>
    <row r="112" spans="1:15" x14ac:dyDescent="0.35">
      <c r="A112">
        <v>5111</v>
      </c>
      <c r="B112">
        <v>22</v>
      </c>
      <c r="C112" t="s">
        <v>15</v>
      </c>
      <c r="D112" t="s">
        <v>22</v>
      </c>
      <c r="E112" s="3">
        <v>0.5</v>
      </c>
      <c r="F112" t="s">
        <v>18</v>
      </c>
      <c r="G112" t="s">
        <v>18</v>
      </c>
      <c r="H112" t="s">
        <v>19</v>
      </c>
      <c r="I112">
        <v>2</v>
      </c>
      <c r="J112" t="s">
        <v>23</v>
      </c>
      <c r="K112" t="s">
        <v>18</v>
      </c>
      <c r="L112" t="s">
        <v>17</v>
      </c>
      <c r="M112" t="s">
        <v>18</v>
      </c>
      <c r="N112" t="s">
        <v>17</v>
      </c>
      <c r="O112" t="s">
        <v>26</v>
      </c>
    </row>
    <row r="113" spans="1:15" x14ac:dyDescent="0.35">
      <c r="A113">
        <v>5112</v>
      </c>
      <c r="B113">
        <v>18</v>
      </c>
      <c r="C113" t="s">
        <v>24</v>
      </c>
      <c r="D113" t="s">
        <v>19</v>
      </c>
      <c r="E113" s="3">
        <v>1</v>
      </c>
      <c r="F113" t="s">
        <v>18</v>
      </c>
      <c r="G113" t="s">
        <v>17</v>
      </c>
      <c r="H113" t="s">
        <v>19</v>
      </c>
      <c r="I113">
        <v>0</v>
      </c>
      <c r="J113" t="s">
        <v>20</v>
      </c>
      <c r="K113" t="s">
        <v>18</v>
      </c>
      <c r="L113" t="s">
        <v>18</v>
      </c>
      <c r="M113" t="s">
        <v>17</v>
      </c>
      <c r="N113" t="s">
        <v>17</v>
      </c>
      <c r="O113" t="s">
        <v>26</v>
      </c>
    </row>
    <row r="114" spans="1:15" x14ac:dyDescent="0.35">
      <c r="A114">
        <v>5113</v>
      </c>
      <c r="B114">
        <v>20</v>
      </c>
      <c r="C114" t="s">
        <v>24</v>
      </c>
      <c r="D114" t="s">
        <v>16</v>
      </c>
      <c r="E114" s="3">
        <v>0.5</v>
      </c>
      <c r="F114" t="s">
        <v>17</v>
      </c>
      <c r="G114" t="s">
        <v>18</v>
      </c>
      <c r="H114" t="s">
        <v>19</v>
      </c>
      <c r="I114">
        <v>0</v>
      </c>
      <c r="J114" t="s">
        <v>37</v>
      </c>
      <c r="K114" t="s">
        <v>18</v>
      </c>
      <c r="L114" t="s">
        <v>17</v>
      </c>
      <c r="M114" t="s">
        <v>17</v>
      </c>
      <c r="N114" t="s">
        <v>17</v>
      </c>
      <c r="O114" t="s">
        <v>26</v>
      </c>
    </row>
    <row r="115" spans="1:15" x14ac:dyDescent="0.35">
      <c r="A115">
        <v>5114</v>
      </c>
      <c r="B115">
        <v>21</v>
      </c>
      <c r="C115" t="s">
        <v>24</v>
      </c>
      <c r="D115" t="s">
        <v>16</v>
      </c>
      <c r="E115" s="3">
        <v>0.5</v>
      </c>
      <c r="F115" t="s">
        <v>18</v>
      </c>
      <c r="G115" t="s">
        <v>18</v>
      </c>
      <c r="H115" t="s">
        <v>19</v>
      </c>
      <c r="I115">
        <v>0</v>
      </c>
      <c r="J115" t="s">
        <v>23</v>
      </c>
      <c r="K115" t="s">
        <v>18</v>
      </c>
      <c r="L115" t="s">
        <v>17</v>
      </c>
      <c r="M115" t="s">
        <v>18</v>
      </c>
      <c r="N115" t="s">
        <v>17</v>
      </c>
      <c r="O115" t="s">
        <v>21</v>
      </c>
    </row>
    <row r="116" spans="1:15" x14ac:dyDescent="0.35">
      <c r="A116">
        <v>5115</v>
      </c>
      <c r="B116">
        <v>21</v>
      </c>
      <c r="C116" t="s">
        <v>24</v>
      </c>
      <c r="D116" t="s">
        <v>22</v>
      </c>
      <c r="E116" s="3">
        <v>1</v>
      </c>
      <c r="F116" t="s">
        <v>17</v>
      </c>
      <c r="G116" t="s">
        <v>17</v>
      </c>
      <c r="H116" t="s">
        <v>19</v>
      </c>
      <c r="I116">
        <v>8</v>
      </c>
      <c r="J116" t="s">
        <v>20</v>
      </c>
      <c r="K116" t="s">
        <v>17</v>
      </c>
      <c r="L116" t="s">
        <v>17</v>
      </c>
      <c r="M116" t="s">
        <v>17</v>
      </c>
      <c r="N116" t="s">
        <v>17</v>
      </c>
      <c r="O116" t="s">
        <v>26</v>
      </c>
    </row>
    <row r="117" spans="1:15" x14ac:dyDescent="0.35">
      <c r="A117">
        <v>5116</v>
      </c>
      <c r="B117">
        <v>19</v>
      </c>
      <c r="C117" t="s">
        <v>24</v>
      </c>
      <c r="D117" t="s">
        <v>22</v>
      </c>
      <c r="E117" s="3">
        <v>1</v>
      </c>
      <c r="F117" t="s">
        <v>17</v>
      </c>
      <c r="G117" t="s">
        <v>18</v>
      </c>
      <c r="H117" t="s">
        <v>25</v>
      </c>
      <c r="I117">
        <v>0</v>
      </c>
      <c r="J117" t="s">
        <v>20</v>
      </c>
      <c r="K117" t="s">
        <v>17</v>
      </c>
      <c r="L117" t="s">
        <v>17</v>
      </c>
      <c r="M117" t="s">
        <v>17</v>
      </c>
      <c r="N117" t="s">
        <v>17</v>
      </c>
      <c r="O117" t="s">
        <v>21</v>
      </c>
    </row>
    <row r="118" spans="1:15" x14ac:dyDescent="0.35">
      <c r="A118">
        <v>5117</v>
      </c>
      <c r="B118">
        <v>21</v>
      </c>
      <c r="C118" t="s">
        <v>24</v>
      </c>
      <c r="D118" t="s">
        <v>22</v>
      </c>
      <c r="E118" s="3">
        <v>1</v>
      </c>
      <c r="F118" t="s">
        <v>18</v>
      </c>
      <c r="G118" t="s">
        <v>18</v>
      </c>
      <c r="H118" t="s">
        <v>19</v>
      </c>
      <c r="I118">
        <v>0</v>
      </c>
      <c r="J118" t="s">
        <v>20</v>
      </c>
      <c r="K118" t="s">
        <v>17</v>
      </c>
      <c r="L118" t="s">
        <v>17</v>
      </c>
      <c r="M118" t="s">
        <v>17</v>
      </c>
      <c r="N118" t="s">
        <v>18</v>
      </c>
      <c r="O118" t="s">
        <v>21</v>
      </c>
    </row>
    <row r="119" spans="1:15" x14ac:dyDescent="0.35">
      <c r="A119">
        <v>5118</v>
      </c>
      <c r="B119">
        <v>26</v>
      </c>
      <c r="C119" t="s">
        <v>24</v>
      </c>
      <c r="D119" t="s">
        <v>19</v>
      </c>
      <c r="E119" s="3">
        <v>0.5</v>
      </c>
      <c r="F119" t="s">
        <v>18</v>
      </c>
      <c r="G119" t="s">
        <v>17</v>
      </c>
      <c r="H119" t="s">
        <v>19</v>
      </c>
      <c r="I119">
        <v>0</v>
      </c>
      <c r="J119" t="s">
        <v>20</v>
      </c>
      <c r="K119" t="s">
        <v>18</v>
      </c>
      <c r="L119" t="s">
        <v>17</v>
      </c>
      <c r="M119" t="s">
        <v>18</v>
      </c>
      <c r="N119" t="s">
        <v>17</v>
      </c>
      <c r="O119" t="s">
        <v>21</v>
      </c>
    </row>
    <row r="120" spans="1:15" x14ac:dyDescent="0.35">
      <c r="A120">
        <v>5119</v>
      </c>
      <c r="B120">
        <v>18</v>
      </c>
      <c r="C120" t="s">
        <v>15</v>
      </c>
      <c r="D120" t="s">
        <v>22</v>
      </c>
      <c r="E120" s="3">
        <v>1</v>
      </c>
      <c r="F120" t="s">
        <v>18</v>
      </c>
      <c r="G120" t="s">
        <v>17</v>
      </c>
      <c r="H120" t="s">
        <v>25</v>
      </c>
      <c r="I120">
        <v>0</v>
      </c>
      <c r="J120" t="s">
        <v>23</v>
      </c>
      <c r="K120" t="s">
        <v>18</v>
      </c>
      <c r="L120" t="s">
        <v>17</v>
      </c>
      <c r="M120" t="s">
        <v>18</v>
      </c>
      <c r="N120" t="s">
        <v>18</v>
      </c>
      <c r="O120" t="s">
        <v>21</v>
      </c>
    </row>
    <row r="121" spans="1:15" x14ac:dyDescent="0.35">
      <c r="A121">
        <v>5120</v>
      </c>
      <c r="B121">
        <v>21</v>
      </c>
      <c r="C121" t="s">
        <v>24</v>
      </c>
      <c r="D121" t="s">
        <v>22</v>
      </c>
      <c r="E121" s="3">
        <v>0.75</v>
      </c>
      <c r="F121" t="s">
        <v>18</v>
      </c>
      <c r="G121" t="s">
        <v>17</v>
      </c>
      <c r="H121" t="s">
        <v>19</v>
      </c>
      <c r="I121">
        <v>0</v>
      </c>
      <c r="J121" t="s">
        <v>20</v>
      </c>
      <c r="K121" t="s">
        <v>18</v>
      </c>
      <c r="L121" t="s">
        <v>18</v>
      </c>
      <c r="M121" t="s">
        <v>17</v>
      </c>
      <c r="N121" t="s">
        <v>17</v>
      </c>
      <c r="O121" t="s">
        <v>26</v>
      </c>
    </row>
    <row r="122" spans="1:15" x14ac:dyDescent="0.35">
      <c r="A122">
        <v>5121</v>
      </c>
      <c r="B122">
        <v>21</v>
      </c>
      <c r="C122" t="s">
        <v>24</v>
      </c>
      <c r="D122" t="s">
        <v>19</v>
      </c>
      <c r="E122" s="3">
        <v>0.5</v>
      </c>
      <c r="F122" t="s">
        <v>17</v>
      </c>
      <c r="G122" t="s">
        <v>17</v>
      </c>
      <c r="H122" t="s">
        <v>25</v>
      </c>
      <c r="I122">
        <v>2</v>
      </c>
      <c r="J122" t="s">
        <v>28</v>
      </c>
      <c r="K122" t="s">
        <v>18</v>
      </c>
      <c r="L122" t="s">
        <v>18</v>
      </c>
      <c r="M122" t="s">
        <v>17</v>
      </c>
      <c r="N122" t="s">
        <v>17</v>
      </c>
      <c r="O122" t="s">
        <v>21</v>
      </c>
    </row>
    <row r="123" spans="1:15" x14ac:dyDescent="0.35">
      <c r="A123">
        <v>5122</v>
      </c>
      <c r="B123">
        <v>21</v>
      </c>
      <c r="C123" t="s">
        <v>24</v>
      </c>
      <c r="D123" t="s">
        <v>22</v>
      </c>
      <c r="E123" s="3">
        <v>0.5</v>
      </c>
      <c r="F123" t="s">
        <v>17</v>
      </c>
      <c r="G123" t="s">
        <v>17</v>
      </c>
      <c r="H123" t="s">
        <v>25</v>
      </c>
      <c r="I123">
        <v>0</v>
      </c>
      <c r="J123" t="s">
        <v>28</v>
      </c>
      <c r="K123" t="s">
        <v>17</v>
      </c>
      <c r="L123" t="s">
        <v>17</v>
      </c>
      <c r="M123" t="s">
        <v>17</v>
      </c>
      <c r="N123" t="s">
        <v>18</v>
      </c>
      <c r="O123" t="s">
        <v>29</v>
      </c>
    </row>
    <row r="124" spans="1:15" x14ac:dyDescent="0.35">
      <c r="A124">
        <v>5123</v>
      </c>
      <c r="B124">
        <v>18</v>
      </c>
      <c r="C124" t="s">
        <v>15</v>
      </c>
      <c r="D124" t="s">
        <v>22</v>
      </c>
      <c r="E124" s="3">
        <v>1</v>
      </c>
      <c r="F124" t="s">
        <v>18</v>
      </c>
      <c r="G124" t="s">
        <v>17</v>
      </c>
      <c r="H124" t="s">
        <v>19</v>
      </c>
      <c r="I124">
        <v>0</v>
      </c>
      <c r="J124" t="s">
        <v>20</v>
      </c>
      <c r="K124" t="s">
        <v>17</v>
      </c>
      <c r="L124" t="s">
        <v>18</v>
      </c>
      <c r="M124" t="s">
        <v>17</v>
      </c>
      <c r="N124" t="s">
        <v>17</v>
      </c>
      <c r="O124" t="s">
        <v>26</v>
      </c>
    </row>
    <row r="125" spans="1:15" x14ac:dyDescent="0.35">
      <c r="A125">
        <v>5124</v>
      </c>
      <c r="B125">
        <v>22</v>
      </c>
      <c r="C125" t="s">
        <v>24</v>
      </c>
      <c r="D125" t="s">
        <v>16</v>
      </c>
      <c r="E125" s="3">
        <v>0.5</v>
      </c>
      <c r="F125" t="s">
        <v>18</v>
      </c>
      <c r="G125" t="s">
        <v>18</v>
      </c>
      <c r="H125" t="s">
        <v>19</v>
      </c>
      <c r="I125">
        <v>12</v>
      </c>
      <c r="J125" t="s">
        <v>20</v>
      </c>
      <c r="K125" t="s">
        <v>17</v>
      </c>
      <c r="L125" t="s">
        <v>18</v>
      </c>
      <c r="M125" t="s">
        <v>18</v>
      </c>
      <c r="N125" t="s">
        <v>18</v>
      </c>
      <c r="O125" t="s">
        <v>21</v>
      </c>
    </row>
    <row r="126" spans="1:15" x14ac:dyDescent="0.35">
      <c r="A126">
        <v>5125</v>
      </c>
      <c r="B126">
        <v>18</v>
      </c>
      <c r="C126" t="s">
        <v>24</v>
      </c>
      <c r="D126" t="s">
        <v>22</v>
      </c>
      <c r="E126" s="3">
        <v>0.75</v>
      </c>
      <c r="F126" t="s">
        <v>17</v>
      </c>
      <c r="G126" t="s">
        <v>17</v>
      </c>
      <c r="H126" t="s">
        <v>25</v>
      </c>
      <c r="I126">
        <v>0</v>
      </c>
      <c r="J126" t="s">
        <v>20</v>
      </c>
      <c r="K126" t="s">
        <v>18</v>
      </c>
      <c r="L126" t="s">
        <v>18</v>
      </c>
      <c r="M126" t="s">
        <v>17</v>
      </c>
      <c r="N126" t="s">
        <v>17</v>
      </c>
      <c r="O126" t="s">
        <v>30</v>
      </c>
    </row>
    <row r="127" spans="1:15" x14ac:dyDescent="0.35">
      <c r="A127">
        <v>5126</v>
      </c>
      <c r="B127">
        <v>18</v>
      </c>
      <c r="C127" t="s">
        <v>24</v>
      </c>
      <c r="D127" t="s">
        <v>22</v>
      </c>
      <c r="E127" s="3">
        <v>1</v>
      </c>
      <c r="F127" t="s">
        <v>17</v>
      </c>
      <c r="G127" t="s">
        <v>17</v>
      </c>
      <c r="H127" t="s">
        <v>19</v>
      </c>
      <c r="I127">
        <v>0</v>
      </c>
      <c r="J127" t="s">
        <v>20</v>
      </c>
      <c r="K127" t="s">
        <v>18</v>
      </c>
      <c r="L127" t="s">
        <v>17</v>
      </c>
      <c r="M127" t="s">
        <v>17</v>
      </c>
      <c r="N127" t="s">
        <v>18</v>
      </c>
      <c r="O127" t="s">
        <v>26</v>
      </c>
    </row>
    <row r="128" spans="1:15" x14ac:dyDescent="0.35">
      <c r="A128">
        <v>5127</v>
      </c>
      <c r="B128">
        <v>18</v>
      </c>
      <c r="C128" t="s">
        <v>24</v>
      </c>
      <c r="D128" t="s">
        <v>19</v>
      </c>
      <c r="E128" s="3">
        <v>0.75</v>
      </c>
      <c r="F128" t="s">
        <v>17</v>
      </c>
      <c r="G128" t="s">
        <v>17</v>
      </c>
      <c r="H128" t="s">
        <v>25</v>
      </c>
      <c r="I128">
        <v>12</v>
      </c>
      <c r="J128" t="s">
        <v>28</v>
      </c>
      <c r="K128" t="s">
        <v>18</v>
      </c>
      <c r="L128" t="s">
        <v>17</v>
      </c>
      <c r="M128" t="s">
        <v>37</v>
      </c>
      <c r="N128" t="s">
        <v>17</v>
      </c>
      <c r="O128" t="s">
        <v>30</v>
      </c>
    </row>
    <row r="129" spans="1:15" x14ac:dyDescent="0.35">
      <c r="A129">
        <v>5128</v>
      </c>
      <c r="B129">
        <v>18</v>
      </c>
      <c r="C129" t="s">
        <v>24</v>
      </c>
      <c r="D129" t="s">
        <v>22</v>
      </c>
      <c r="E129" s="3">
        <v>0.75</v>
      </c>
      <c r="F129" t="s">
        <v>18</v>
      </c>
      <c r="G129" t="s">
        <v>18</v>
      </c>
      <c r="H129" t="s">
        <v>19</v>
      </c>
      <c r="I129">
        <v>0</v>
      </c>
      <c r="J129" t="s">
        <v>23</v>
      </c>
      <c r="K129" t="s">
        <v>18</v>
      </c>
      <c r="L129" t="s">
        <v>18</v>
      </c>
      <c r="M129" t="s">
        <v>18</v>
      </c>
      <c r="N129" t="s">
        <v>17</v>
      </c>
      <c r="O129" t="s">
        <v>21</v>
      </c>
    </row>
    <row r="130" spans="1:15" x14ac:dyDescent="0.35">
      <c r="A130">
        <v>5129</v>
      </c>
      <c r="B130">
        <v>18</v>
      </c>
      <c r="C130" t="s">
        <v>24</v>
      </c>
      <c r="D130" t="s">
        <v>22</v>
      </c>
      <c r="E130" s="3">
        <v>0.75</v>
      </c>
      <c r="F130" t="s">
        <v>18</v>
      </c>
      <c r="G130" t="s">
        <v>17</v>
      </c>
      <c r="H130" t="s">
        <v>25</v>
      </c>
      <c r="I130">
        <v>0</v>
      </c>
      <c r="J130" t="s">
        <v>23</v>
      </c>
      <c r="K130" t="s">
        <v>18</v>
      </c>
      <c r="L130" t="s">
        <v>18</v>
      </c>
      <c r="M130" t="s">
        <v>18</v>
      </c>
      <c r="N130" t="s">
        <v>17</v>
      </c>
      <c r="O130" t="s">
        <v>29</v>
      </c>
    </row>
    <row r="131" spans="1:15" x14ac:dyDescent="0.35">
      <c r="A131">
        <v>5130</v>
      </c>
      <c r="B131">
        <v>18</v>
      </c>
      <c r="C131" t="s">
        <v>24</v>
      </c>
      <c r="D131" t="s">
        <v>22</v>
      </c>
      <c r="E131" s="3">
        <v>0.5</v>
      </c>
      <c r="F131" t="s">
        <v>17</v>
      </c>
      <c r="G131" t="s">
        <v>17</v>
      </c>
      <c r="H131" t="s">
        <v>19</v>
      </c>
      <c r="I131">
        <v>0</v>
      </c>
      <c r="J131" t="s">
        <v>20</v>
      </c>
      <c r="K131" t="s">
        <v>17</v>
      </c>
      <c r="L131" t="s">
        <v>17</v>
      </c>
      <c r="M131" t="s">
        <v>17</v>
      </c>
      <c r="N131" t="s">
        <v>18</v>
      </c>
      <c r="O131" t="s">
        <v>30</v>
      </c>
    </row>
    <row r="132" spans="1:15" x14ac:dyDescent="0.35">
      <c r="A132">
        <v>5131</v>
      </c>
      <c r="B132">
        <v>18</v>
      </c>
      <c r="C132" t="s">
        <v>24</v>
      </c>
      <c r="D132" t="s">
        <v>22</v>
      </c>
      <c r="E132" s="3">
        <v>0.5</v>
      </c>
      <c r="F132" t="s">
        <v>17</v>
      </c>
      <c r="G132" t="s">
        <v>17</v>
      </c>
      <c r="H132" t="s">
        <v>19</v>
      </c>
      <c r="I132">
        <v>0</v>
      </c>
      <c r="J132" t="s">
        <v>20</v>
      </c>
      <c r="K132" t="s">
        <v>17</v>
      </c>
      <c r="L132" t="s">
        <v>17</v>
      </c>
      <c r="M132" t="s">
        <v>18</v>
      </c>
      <c r="N132" t="s">
        <v>18</v>
      </c>
      <c r="O132" t="s">
        <v>21</v>
      </c>
    </row>
    <row r="133" spans="1:15" x14ac:dyDescent="0.35">
      <c r="A133">
        <v>5132</v>
      </c>
      <c r="B133">
        <v>18</v>
      </c>
      <c r="C133" t="s">
        <v>24</v>
      </c>
      <c r="D133" t="s">
        <v>19</v>
      </c>
      <c r="E133" s="3">
        <v>1</v>
      </c>
      <c r="F133" t="s">
        <v>18</v>
      </c>
      <c r="G133" t="s">
        <v>17</v>
      </c>
      <c r="H133" t="s">
        <v>19</v>
      </c>
      <c r="I133">
        <v>0</v>
      </c>
      <c r="J133" t="s">
        <v>28</v>
      </c>
      <c r="K133" t="s">
        <v>18</v>
      </c>
      <c r="L133" t="s">
        <v>17</v>
      </c>
      <c r="M133" t="s">
        <v>17</v>
      </c>
      <c r="N133" t="s">
        <v>17</v>
      </c>
      <c r="O133" t="s">
        <v>31</v>
      </c>
    </row>
    <row r="134" spans="1:15" x14ac:dyDescent="0.35">
      <c r="A134">
        <v>5133</v>
      </c>
      <c r="B134">
        <v>18</v>
      </c>
      <c r="C134" t="s">
        <v>24</v>
      </c>
      <c r="D134" t="s">
        <v>19</v>
      </c>
      <c r="E134" s="3">
        <v>1</v>
      </c>
      <c r="F134" t="s">
        <v>18</v>
      </c>
      <c r="G134" t="s">
        <v>17</v>
      </c>
      <c r="H134" t="s">
        <v>19</v>
      </c>
      <c r="I134">
        <v>0</v>
      </c>
      <c r="J134" t="s">
        <v>20</v>
      </c>
      <c r="K134" t="s">
        <v>18</v>
      </c>
      <c r="L134" t="s">
        <v>17</v>
      </c>
      <c r="M134" t="s">
        <v>18</v>
      </c>
      <c r="N134" t="s">
        <v>18</v>
      </c>
      <c r="O134" t="s">
        <v>30</v>
      </c>
    </row>
    <row r="135" spans="1:15" x14ac:dyDescent="0.35">
      <c r="A135">
        <v>5134</v>
      </c>
      <c r="B135">
        <v>18</v>
      </c>
      <c r="C135" t="s">
        <v>24</v>
      </c>
      <c r="D135" t="s">
        <v>22</v>
      </c>
      <c r="E135" s="3">
        <v>1</v>
      </c>
      <c r="F135" t="s">
        <v>18</v>
      </c>
      <c r="G135" t="s">
        <v>18</v>
      </c>
      <c r="H135" t="s">
        <v>25</v>
      </c>
      <c r="I135">
        <v>0</v>
      </c>
      <c r="J135" t="s">
        <v>20</v>
      </c>
      <c r="K135" t="s">
        <v>17</v>
      </c>
      <c r="L135" t="s">
        <v>17</v>
      </c>
      <c r="M135" t="s">
        <v>17</v>
      </c>
      <c r="N135" t="s">
        <v>17</v>
      </c>
      <c r="O135" t="s">
        <v>30</v>
      </c>
    </row>
    <row r="136" spans="1:15" x14ac:dyDescent="0.35">
      <c r="A136">
        <v>5135</v>
      </c>
      <c r="B136">
        <v>18</v>
      </c>
      <c r="C136" t="s">
        <v>24</v>
      </c>
      <c r="D136" t="s">
        <v>22</v>
      </c>
      <c r="E136" s="3">
        <v>0.75</v>
      </c>
      <c r="F136" t="s">
        <v>18</v>
      </c>
      <c r="G136" t="s">
        <v>17</v>
      </c>
      <c r="H136" t="s">
        <v>19</v>
      </c>
      <c r="I136">
        <v>0</v>
      </c>
      <c r="J136" t="s">
        <v>28</v>
      </c>
      <c r="K136" t="s">
        <v>18</v>
      </c>
      <c r="L136" t="s">
        <v>17</v>
      </c>
      <c r="M136" t="s">
        <v>17</v>
      </c>
      <c r="N136" t="s">
        <v>17</v>
      </c>
      <c r="O136" t="s">
        <v>21</v>
      </c>
    </row>
    <row r="137" spans="1:15" x14ac:dyDescent="0.35">
      <c r="A137">
        <v>5136</v>
      </c>
      <c r="B137">
        <v>22</v>
      </c>
      <c r="C137" t="s">
        <v>24</v>
      </c>
      <c r="D137" t="s">
        <v>22</v>
      </c>
      <c r="E137" s="3">
        <v>0.5</v>
      </c>
      <c r="F137" t="s">
        <v>17</v>
      </c>
      <c r="G137" t="s">
        <v>17</v>
      </c>
      <c r="H137" t="s">
        <v>19</v>
      </c>
      <c r="I137">
        <v>0</v>
      </c>
      <c r="J137" t="s">
        <v>23</v>
      </c>
      <c r="K137" t="s">
        <v>18</v>
      </c>
      <c r="L137" t="s">
        <v>18</v>
      </c>
      <c r="M137" t="s">
        <v>17</v>
      </c>
      <c r="N137" t="s">
        <v>17</v>
      </c>
      <c r="O137" t="s">
        <v>26</v>
      </c>
    </row>
    <row r="138" spans="1:15" x14ac:dyDescent="0.35">
      <c r="A138">
        <v>5137</v>
      </c>
      <c r="B138">
        <v>18</v>
      </c>
      <c r="C138" t="s">
        <v>24</v>
      </c>
      <c r="D138" t="s">
        <v>22</v>
      </c>
      <c r="E138" s="3">
        <v>0.5</v>
      </c>
      <c r="F138" t="s">
        <v>17</v>
      </c>
      <c r="G138" t="s">
        <v>17</v>
      </c>
      <c r="H138" t="s">
        <v>25</v>
      </c>
      <c r="I138">
        <v>0</v>
      </c>
      <c r="J138" t="s">
        <v>28</v>
      </c>
      <c r="K138" t="s">
        <v>18</v>
      </c>
      <c r="L138" t="s">
        <v>18</v>
      </c>
      <c r="M138" t="s">
        <v>17</v>
      </c>
      <c r="N138" t="s">
        <v>18</v>
      </c>
      <c r="O138" t="s">
        <v>29</v>
      </c>
    </row>
    <row r="139" spans="1:15" x14ac:dyDescent="0.35">
      <c r="A139">
        <v>5138</v>
      </c>
      <c r="B139">
        <v>18</v>
      </c>
      <c r="C139" t="s">
        <v>24</v>
      </c>
      <c r="D139" t="s">
        <v>19</v>
      </c>
      <c r="E139" s="3">
        <v>1</v>
      </c>
      <c r="F139" t="s">
        <v>18</v>
      </c>
      <c r="G139" t="s">
        <v>17</v>
      </c>
      <c r="H139" t="s">
        <v>19</v>
      </c>
      <c r="I139">
        <v>0</v>
      </c>
      <c r="J139" t="s">
        <v>20</v>
      </c>
      <c r="K139" t="s">
        <v>17</v>
      </c>
      <c r="L139" t="s">
        <v>18</v>
      </c>
      <c r="M139" t="s">
        <v>18</v>
      </c>
      <c r="N139" t="s">
        <v>17</v>
      </c>
      <c r="O139" t="s">
        <v>26</v>
      </c>
    </row>
    <row r="140" spans="1:15" x14ac:dyDescent="0.35">
      <c r="A140">
        <v>5139</v>
      </c>
      <c r="B140">
        <v>18</v>
      </c>
      <c r="C140" t="s">
        <v>24</v>
      </c>
      <c r="D140" t="s">
        <v>22</v>
      </c>
      <c r="E140" s="3">
        <v>0.75</v>
      </c>
      <c r="F140" t="s">
        <v>17</v>
      </c>
      <c r="G140" t="s">
        <v>17</v>
      </c>
      <c r="H140" t="s">
        <v>25</v>
      </c>
      <c r="I140">
        <v>12</v>
      </c>
      <c r="J140" t="s">
        <v>28</v>
      </c>
      <c r="K140" t="s">
        <v>18</v>
      </c>
      <c r="L140" t="s">
        <v>18</v>
      </c>
      <c r="M140" t="s">
        <v>17</v>
      </c>
      <c r="N140" t="s">
        <v>17</v>
      </c>
      <c r="O140" t="s">
        <v>29</v>
      </c>
    </row>
    <row r="141" spans="1:15" x14ac:dyDescent="0.35">
      <c r="A141">
        <v>5140</v>
      </c>
      <c r="B141">
        <v>18</v>
      </c>
      <c r="C141" t="s">
        <v>24</v>
      </c>
      <c r="D141" t="s">
        <v>22</v>
      </c>
      <c r="E141" s="3">
        <v>0.75</v>
      </c>
      <c r="F141" t="s">
        <v>17</v>
      </c>
      <c r="G141" t="s">
        <v>18</v>
      </c>
      <c r="H141" t="s">
        <v>25</v>
      </c>
      <c r="I141">
        <v>2</v>
      </c>
      <c r="J141" t="s">
        <v>28</v>
      </c>
      <c r="K141" t="s">
        <v>18</v>
      </c>
      <c r="L141" t="s">
        <v>18</v>
      </c>
      <c r="M141" t="s">
        <v>17</v>
      </c>
      <c r="N141" t="s">
        <v>17</v>
      </c>
      <c r="O141" t="s">
        <v>29</v>
      </c>
    </row>
    <row r="142" spans="1:15" x14ac:dyDescent="0.35">
      <c r="A142">
        <v>5141</v>
      </c>
      <c r="B142">
        <v>22</v>
      </c>
      <c r="C142" t="s">
        <v>24</v>
      </c>
      <c r="D142" t="s">
        <v>22</v>
      </c>
      <c r="E142" s="3">
        <v>0.5</v>
      </c>
      <c r="F142" t="s">
        <v>17</v>
      </c>
      <c r="G142" t="s">
        <v>17</v>
      </c>
      <c r="H142" t="s">
        <v>19</v>
      </c>
      <c r="I142">
        <v>0</v>
      </c>
      <c r="J142" t="s">
        <v>20</v>
      </c>
      <c r="K142" t="s">
        <v>18</v>
      </c>
      <c r="L142" t="s">
        <v>17</v>
      </c>
      <c r="M142" t="s">
        <v>18</v>
      </c>
      <c r="N142" t="s">
        <v>17</v>
      </c>
      <c r="O142" t="s">
        <v>27</v>
      </c>
    </row>
    <row r="143" spans="1:15" x14ac:dyDescent="0.35">
      <c r="A143">
        <v>5142</v>
      </c>
      <c r="B143">
        <v>18</v>
      </c>
      <c r="C143" t="s">
        <v>24</v>
      </c>
      <c r="D143" t="s">
        <v>22</v>
      </c>
      <c r="E143" s="3">
        <v>0.75</v>
      </c>
      <c r="F143" t="s">
        <v>18</v>
      </c>
      <c r="G143" t="s">
        <v>18</v>
      </c>
      <c r="H143" t="s">
        <v>19</v>
      </c>
      <c r="I143">
        <v>0</v>
      </c>
      <c r="J143" t="s">
        <v>23</v>
      </c>
      <c r="K143" t="s">
        <v>18</v>
      </c>
      <c r="L143" t="s">
        <v>17</v>
      </c>
      <c r="M143" t="s">
        <v>17</v>
      </c>
      <c r="N143" t="s">
        <v>18</v>
      </c>
      <c r="O143" t="s">
        <v>27</v>
      </c>
    </row>
    <row r="144" spans="1:15" x14ac:dyDescent="0.35">
      <c r="A144">
        <v>5143</v>
      </c>
      <c r="B144">
        <v>18</v>
      </c>
      <c r="C144" t="s">
        <v>24</v>
      </c>
      <c r="D144" t="s">
        <v>19</v>
      </c>
      <c r="E144" s="3">
        <v>0.75</v>
      </c>
      <c r="F144" t="s">
        <v>18</v>
      </c>
      <c r="G144" t="s">
        <v>18</v>
      </c>
      <c r="H144" t="s">
        <v>19</v>
      </c>
      <c r="I144">
        <v>0</v>
      </c>
      <c r="J144" t="s">
        <v>20</v>
      </c>
      <c r="K144" t="s">
        <v>17</v>
      </c>
      <c r="L144" t="s">
        <v>18</v>
      </c>
      <c r="M144" t="s">
        <v>18</v>
      </c>
      <c r="N144" t="s">
        <v>18</v>
      </c>
      <c r="O144" t="s">
        <v>21</v>
      </c>
    </row>
    <row r="145" spans="1:15" x14ac:dyDescent="0.35">
      <c r="A145">
        <v>5144</v>
      </c>
      <c r="B145">
        <v>22</v>
      </c>
      <c r="C145" t="s">
        <v>24</v>
      </c>
      <c r="D145" t="s">
        <v>22</v>
      </c>
      <c r="E145" s="3">
        <v>0.75</v>
      </c>
      <c r="F145" t="s">
        <v>17</v>
      </c>
      <c r="G145" t="s">
        <v>17</v>
      </c>
      <c r="H145" t="s">
        <v>25</v>
      </c>
      <c r="I145">
        <v>12</v>
      </c>
      <c r="J145" t="s">
        <v>28</v>
      </c>
      <c r="K145" t="s">
        <v>18</v>
      </c>
      <c r="L145" t="s">
        <v>17</v>
      </c>
      <c r="M145" t="s">
        <v>18</v>
      </c>
      <c r="N145" t="s">
        <v>17</v>
      </c>
      <c r="O145" t="s">
        <v>31</v>
      </c>
    </row>
    <row r="146" spans="1:15" x14ac:dyDescent="0.35">
      <c r="A146">
        <v>5145</v>
      </c>
      <c r="B146">
        <v>18</v>
      </c>
      <c r="C146" t="s">
        <v>24</v>
      </c>
      <c r="D146" t="s">
        <v>19</v>
      </c>
      <c r="E146" s="3">
        <v>1</v>
      </c>
      <c r="F146" t="s">
        <v>18</v>
      </c>
      <c r="G146" t="s">
        <v>18</v>
      </c>
      <c r="H146" t="s">
        <v>19</v>
      </c>
      <c r="I146">
        <v>12</v>
      </c>
      <c r="J146" t="s">
        <v>20</v>
      </c>
      <c r="K146" t="s">
        <v>17</v>
      </c>
      <c r="L146" t="s">
        <v>18</v>
      </c>
      <c r="M146" t="s">
        <v>17</v>
      </c>
      <c r="N146" t="s">
        <v>18</v>
      </c>
      <c r="O146" t="s">
        <v>30</v>
      </c>
    </row>
    <row r="149" spans="1:15" x14ac:dyDescent="0.35">
      <c r="A149">
        <f>COUNTA(Students_Table[[#All],[Id]])</f>
        <v>146</v>
      </c>
      <c r="B149">
        <f>COUNTA(Students_Table[[#All],[Student_Age]])</f>
        <v>146</v>
      </c>
      <c r="C149">
        <f>COUNTA(Students_Table[[#All],[Sex]])</f>
        <v>146</v>
      </c>
      <c r="D149">
        <f>COUNTA(Students_Table[[#All],[High_School_Type]])</f>
        <v>146</v>
      </c>
      <c r="E149" s="3">
        <f>COUNTA(Students_Table[[#All],[Scholarship]])</f>
        <v>146</v>
      </c>
      <c r="F149">
        <f>COUNTA(Students_Table[[#All],[Additional_Work]])</f>
        <v>146</v>
      </c>
      <c r="G149">
        <f>COUNTA(Students_Table[[#All],[Sports_activity]])</f>
        <v>146</v>
      </c>
      <c r="H149">
        <f>COUNTA(Students_Table[[#All],[Transportation]])</f>
        <v>146</v>
      </c>
      <c r="I149">
        <f>COUNTA(Students_Table[[#All],[Weekly_Study_Hours]])</f>
        <v>146</v>
      </c>
      <c r="J149">
        <f>COUNTA(Students_Table[[#All],[Attendance]])</f>
        <v>146</v>
      </c>
      <c r="K149">
        <f>COUNTA(Students_Table[[#All],[Reading]])</f>
        <v>146</v>
      </c>
      <c r="L149">
        <f>COUNTA(Students_Table[[#All],[Notes]])</f>
        <v>146</v>
      </c>
      <c r="M149">
        <f>COUNTA(Students_Table[[#All],[Listening_in_Class]])</f>
        <v>146</v>
      </c>
      <c r="N149">
        <f>COUNTA(Students_Table[[#All],[Project_work]])</f>
        <v>146</v>
      </c>
      <c r="O149">
        <f>COUNTA(Students_Table[[#All],[Grade]])</f>
        <v>146</v>
      </c>
    </row>
    <row r="150" spans="1:15" x14ac:dyDescent="0.35">
      <c r="A150">
        <f>COUNTBLANK(Students_Table[[#All],[Id]])</f>
        <v>0</v>
      </c>
      <c r="B150">
        <f>COUNTBLANK(Students_Table[[#All],[Student_Age]])</f>
        <v>0</v>
      </c>
      <c r="C150">
        <f>COUNTBLANK(Students_Table[[#All],[Sex]])</f>
        <v>0</v>
      </c>
      <c r="D150">
        <f>COUNTBLANK(Students_Table[[#All],[High_School_Type]])</f>
        <v>0</v>
      </c>
      <c r="E150" s="3">
        <f>COUNTBLANK(Students_Table[[#All],[Scholarship]])</f>
        <v>0</v>
      </c>
      <c r="F150">
        <f>COUNTBLANK(Students_Table[[#All],[Additional_Work]])</f>
        <v>0</v>
      </c>
      <c r="G150">
        <f>COUNTBLANK(Students_Table[[#All],[Sports_activity]])</f>
        <v>0</v>
      </c>
      <c r="H150">
        <f>COUNTBLANK(Students_Table[[#All],[Transportation]])</f>
        <v>0</v>
      </c>
      <c r="I150">
        <f>COUNTBLANK(Students_Table[[#All],[Weekly_Study_Hours]])</f>
        <v>0</v>
      </c>
      <c r="J150">
        <f>COUNTBLANK(Students_Table[[#All],[Attendance]])</f>
        <v>0</v>
      </c>
      <c r="K150">
        <f>COUNTBLANK(Students_Table[[#All],[Reading]])</f>
        <v>0</v>
      </c>
      <c r="L150">
        <f>COUNTBLANK(Students_Table[[#All],[Notes]])</f>
        <v>0</v>
      </c>
      <c r="M150">
        <f>COUNTBLANK(Students_Table[[#All],[Listening_in_Class]])</f>
        <v>0</v>
      </c>
      <c r="N150">
        <f>COUNTBLANK(Students_Table[[#All],[Project_work]])</f>
        <v>0</v>
      </c>
      <c r="O150">
        <f>COUNTBLANK(Students_Table[[#All],[Grade]])</f>
        <v>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CD651-BB9B-487D-8D95-389C0C8E8903}">
  <sheetPr>
    <tabColor theme="8" tint="-0.499984740745262"/>
  </sheetPr>
  <dimension ref="H1:U4"/>
  <sheetViews>
    <sheetView showGridLines="0" tabSelected="1" zoomScale="70" zoomScaleNormal="70" workbookViewId="0">
      <selection activeCell="AA29" sqref="AA29"/>
    </sheetView>
  </sheetViews>
  <sheetFormatPr defaultRowHeight="14.5" x14ac:dyDescent="0.35"/>
  <cols>
    <col min="1" max="16384" width="8.7265625" style="29"/>
  </cols>
  <sheetData>
    <row r="1" spans="8:21" ht="14.5" customHeight="1" x14ac:dyDescent="0.35">
      <c r="H1" s="48" t="s">
        <v>64</v>
      </c>
      <c r="I1" s="48"/>
      <c r="J1" s="48"/>
      <c r="K1" s="48"/>
      <c r="L1" s="48"/>
      <c r="M1" s="48"/>
      <c r="N1" s="48"/>
      <c r="O1" s="48"/>
      <c r="P1" s="48"/>
      <c r="Q1" s="48"/>
      <c r="R1" s="48"/>
      <c r="S1" s="48"/>
      <c r="T1" s="48"/>
      <c r="U1" s="48"/>
    </row>
    <row r="2" spans="8:21" ht="14.5" customHeight="1" x14ac:dyDescent="0.35">
      <c r="H2" s="48"/>
      <c r="I2" s="48"/>
      <c r="J2" s="48"/>
      <c r="K2" s="48"/>
      <c r="L2" s="48"/>
      <c r="M2" s="48"/>
      <c r="N2" s="48"/>
      <c r="O2" s="48"/>
      <c r="P2" s="48"/>
      <c r="Q2" s="48"/>
      <c r="R2" s="48"/>
      <c r="S2" s="48"/>
      <c r="T2" s="48"/>
      <c r="U2" s="48"/>
    </row>
    <row r="3" spans="8:21" ht="14.5" customHeight="1" x14ac:dyDescent="0.35">
      <c r="H3" s="48"/>
      <c r="I3" s="48"/>
      <c r="J3" s="48"/>
      <c r="K3" s="48"/>
      <c r="L3" s="48"/>
      <c r="M3" s="48"/>
      <c r="N3" s="48"/>
      <c r="O3" s="48"/>
      <c r="P3" s="48"/>
      <c r="Q3" s="48"/>
      <c r="R3" s="48"/>
      <c r="S3" s="48"/>
      <c r="T3" s="48"/>
      <c r="U3" s="48"/>
    </row>
    <row r="4" spans="8:21" ht="14.5" customHeight="1" x14ac:dyDescent="0.35">
      <c r="H4" s="48"/>
      <c r="I4" s="48"/>
      <c r="J4" s="48"/>
      <c r="K4" s="48"/>
      <c r="L4" s="48"/>
      <c r="M4" s="48"/>
      <c r="N4" s="48"/>
      <c r="O4" s="48"/>
      <c r="P4" s="48"/>
      <c r="Q4" s="48"/>
      <c r="R4" s="48"/>
      <c r="S4" s="48"/>
      <c r="T4" s="48"/>
      <c r="U4" s="48"/>
    </row>
  </sheetData>
  <mergeCells count="1">
    <mergeCell ref="H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499984740745262"/>
  </sheetPr>
  <dimension ref="B3:E6"/>
  <sheetViews>
    <sheetView workbookViewId="0">
      <selection activeCell="D5" sqref="D5"/>
    </sheetView>
  </sheetViews>
  <sheetFormatPr defaultRowHeight="14.5" x14ac:dyDescent="0.35"/>
  <cols>
    <col min="2" max="2" width="14" customWidth="1"/>
    <col min="3" max="3" width="12.90625" customWidth="1"/>
    <col min="4" max="4" width="11.08984375" customWidth="1"/>
    <col min="5" max="5" width="11.1796875" customWidth="1"/>
  </cols>
  <sheetData>
    <row r="3" spans="2:5" x14ac:dyDescent="0.35">
      <c r="B3" s="1"/>
      <c r="C3" s="1"/>
      <c r="D3" s="1"/>
      <c r="E3" s="1"/>
    </row>
    <row r="4" spans="2:5" x14ac:dyDescent="0.35">
      <c r="B4" s="21" t="s">
        <v>36</v>
      </c>
      <c r="C4" s="22" t="s">
        <v>35</v>
      </c>
      <c r="D4" s="22" t="s">
        <v>39</v>
      </c>
      <c r="E4" s="23" t="s">
        <v>40</v>
      </c>
    </row>
    <row r="5" spans="2:5" x14ac:dyDescent="0.35">
      <c r="B5" s="24">
        <f>COUNTA(Students_Table[Id])</f>
        <v>145</v>
      </c>
      <c r="C5" s="25">
        <f>COUNTA(_xlfn.UNIQUE(Students_Table[High_School_Type]))</f>
        <v>3</v>
      </c>
      <c r="D5" s="25">
        <f>COUNTIF(Students_Table[Sex],"Male")</f>
        <v>87</v>
      </c>
      <c r="E5" s="26">
        <f>COUNTIF(Students_Table[Sex],"Female")</f>
        <v>58</v>
      </c>
    </row>
    <row r="6" spans="2:5" x14ac:dyDescent="0.35">
      <c r="B6" s="1"/>
      <c r="C6" s="1"/>
      <c r="D6" s="1"/>
      <c r="E6"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75E52-4C35-4EDD-8D88-407ADE09BCDC}">
  <sheetPr>
    <tabColor theme="5" tint="-0.249977111117893"/>
  </sheetPr>
  <dimension ref="B1:K17"/>
  <sheetViews>
    <sheetView workbookViewId="0">
      <selection activeCell="I14" sqref="I14"/>
    </sheetView>
  </sheetViews>
  <sheetFormatPr defaultRowHeight="14.5" x14ac:dyDescent="0.35"/>
  <cols>
    <col min="1" max="1" width="8.7265625" style="7"/>
    <col min="2" max="2" width="11.54296875" style="7" bestFit="1" customWidth="1"/>
    <col min="3" max="3" width="15.7265625" style="7" bestFit="1" customWidth="1"/>
    <col min="4" max="4" width="3.08984375" style="7" bestFit="1" customWidth="1"/>
    <col min="5" max="7" width="3" style="7" bestFit="1" customWidth="1"/>
    <col min="8" max="8" width="3.1796875" style="7" bestFit="1" customWidth="1"/>
    <col min="9" max="9" width="3.36328125" style="7" bestFit="1" customWidth="1"/>
    <col min="10" max="10" width="3.6328125" style="7" bestFit="1" customWidth="1"/>
    <col min="11" max="11" width="10.7265625" style="7" bestFit="1" customWidth="1"/>
    <col min="12" max="16384" width="8.7265625" style="7"/>
  </cols>
  <sheetData>
    <row r="1" spans="2:11" ht="15" thickBot="1" x14ac:dyDescent="0.4">
      <c r="B1" s="30" t="s">
        <v>41</v>
      </c>
      <c r="C1" s="31"/>
      <c r="D1" s="31"/>
      <c r="E1" s="31"/>
      <c r="F1" s="31"/>
      <c r="G1" s="31"/>
      <c r="H1" s="31"/>
      <c r="I1" s="31"/>
      <c r="J1" s="31"/>
      <c r="K1" s="32"/>
    </row>
    <row r="2" spans="2:11" x14ac:dyDescent="0.35">
      <c r="B2" s="10" t="s">
        <v>46</v>
      </c>
      <c r="C2" s="8" t="s">
        <v>34</v>
      </c>
      <c r="D2" s="9"/>
      <c r="E2" s="9"/>
      <c r="F2" s="9"/>
      <c r="G2" s="9"/>
      <c r="H2" s="9"/>
      <c r="I2" s="9"/>
      <c r="J2" s="9"/>
      <c r="K2" s="11"/>
    </row>
    <row r="3" spans="2:11" x14ac:dyDescent="0.35">
      <c r="B3" s="10" t="s">
        <v>45</v>
      </c>
      <c r="C3" s="9" t="s">
        <v>21</v>
      </c>
      <c r="D3" s="9" t="s">
        <v>26</v>
      </c>
      <c r="E3" s="9" t="s">
        <v>30</v>
      </c>
      <c r="F3" s="9" t="s">
        <v>31</v>
      </c>
      <c r="G3" s="9" t="s">
        <v>27</v>
      </c>
      <c r="H3" s="9" t="s">
        <v>33</v>
      </c>
      <c r="I3" s="9" t="s">
        <v>32</v>
      </c>
      <c r="J3" s="9" t="s">
        <v>29</v>
      </c>
      <c r="K3" s="11" t="s">
        <v>43</v>
      </c>
    </row>
    <row r="4" spans="2:11" x14ac:dyDescent="0.35">
      <c r="B4" s="12" t="s">
        <v>24</v>
      </c>
      <c r="C4" s="9">
        <v>16</v>
      </c>
      <c r="D4" s="9">
        <v>12</v>
      </c>
      <c r="E4" s="9">
        <v>7</v>
      </c>
      <c r="F4" s="9">
        <v>5</v>
      </c>
      <c r="G4" s="9">
        <v>6</v>
      </c>
      <c r="H4" s="9">
        <v>4</v>
      </c>
      <c r="I4" s="9"/>
      <c r="J4" s="9">
        <v>8</v>
      </c>
      <c r="K4" s="11">
        <v>58</v>
      </c>
    </row>
    <row r="5" spans="2:11" x14ac:dyDescent="0.35">
      <c r="B5" s="12" t="s">
        <v>15</v>
      </c>
      <c r="C5" s="9">
        <v>19</v>
      </c>
      <c r="D5" s="9">
        <v>12</v>
      </c>
      <c r="E5" s="9">
        <v>14</v>
      </c>
      <c r="F5" s="9">
        <v>5</v>
      </c>
      <c r="G5" s="9">
        <v>11</v>
      </c>
      <c r="H5" s="9">
        <v>9</v>
      </c>
      <c r="I5" s="9">
        <v>17</v>
      </c>
      <c r="J5" s="9"/>
      <c r="K5" s="11">
        <v>87</v>
      </c>
    </row>
    <row r="6" spans="2:11" ht="15" thickBot="1" x14ac:dyDescent="0.4">
      <c r="B6" s="13" t="s">
        <v>43</v>
      </c>
      <c r="C6" s="27">
        <v>35</v>
      </c>
      <c r="D6" s="27">
        <v>24</v>
      </c>
      <c r="E6" s="27">
        <v>21</v>
      </c>
      <c r="F6" s="27">
        <v>10</v>
      </c>
      <c r="G6" s="27">
        <v>17</v>
      </c>
      <c r="H6" s="27">
        <v>13</v>
      </c>
      <c r="I6" s="27">
        <v>17</v>
      </c>
      <c r="J6" s="27">
        <v>8</v>
      </c>
      <c r="K6" s="28">
        <v>145</v>
      </c>
    </row>
    <row r="9" spans="2:11" x14ac:dyDescent="0.35">
      <c r="I9" s="7">
        <f>SUM(C4:I4)</f>
        <v>50</v>
      </c>
    </row>
    <row r="10" spans="2:11" ht="15" thickBot="1" x14ac:dyDescent="0.4">
      <c r="I10" s="7">
        <f>SUM(C5:I5)</f>
        <v>87</v>
      </c>
      <c r="J10" s="7" t="s">
        <v>15</v>
      </c>
      <c r="K10" s="17">
        <f>87/I11</f>
        <v>0.63503649635036497</v>
      </c>
    </row>
    <row r="11" spans="2:11" ht="14.5" customHeight="1" x14ac:dyDescent="0.35">
      <c r="C11" s="33" t="s">
        <v>51</v>
      </c>
      <c r="D11" s="34"/>
      <c r="E11" s="34"/>
      <c r="F11" s="34"/>
      <c r="G11" s="35"/>
      <c r="I11" s="7">
        <f>SUM(I9:I10)</f>
        <v>137</v>
      </c>
      <c r="K11" s="17">
        <f>I9/I11</f>
        <v>0.36496350364963503</v>
      </c>
    </row>
    <row r="12" spans="2:11" x14ac:dyDescent="0.35">
      <c r="C12" s="36"/>
      <c r="D12" s="37"/>
      <c r="E12" s="37"/>
      <c r="F12" s="37"/>
      <c r="G12" s="38"/>
      <c r="K12" s="17"/>
    </row>
    <row r="13" spans="2:11" x14ac:dyDescent="0.35">
      <c r="C13" s="36"/>
      <c r="D13" s="37"/>
      <c r="E13" s="37"/>
      <c r="F13" s="37"/>
      <c r="G13" s="38"/>
      <c r="K13" s="17">
        <f>K10-K11</f>
        <v>0.27007299270072993</v>
      </c>
    </row>
    <row r="14" spans="2:11" x14ac:dyDescent="0.35">
      <c r="C14" s="36"/>
      <c r="D14" s="37"/>
      <c r="E14" s="37"/>
      <c r="F14" s="37"/>
      <c r="G14" s="38"/>
    </row>
    <row r="15" spans="2:11" x14ac:dyDescent="0.35">
      <c r="C15" s="36"/>
      <c r="D15" s="37"/>
      <c r="E15" s="37"/>
      <c r="F15" s="37"/>
      <c r="G15" s="38"/>
    </row>
    <row r="16" spans="2:11" x14ac:dyDescent="0.35">
      <c r="C16" s="36"/>
      <c r="D16" s="37"/>
      <c r="E16" s="37"/>
      <c r="F16" s="37"/>
      <c r="G16" s="38"/>
    </row>
    <row r="17" spans="3:7" ht="15" thickBot="1" x14ac:dyDescent="0.4">
      <c r="C17" s="39"/>
      <c r="D17" s="40"/>
      <c r="E17" s="40"/>
      <c r="F17" s="40"/>
      <c r="G17" s="41"/>
    </row>
  </sheetData>
  <mergeCells count="2">
    <mergeCell ref="B1:K1"/>
    <mergeCell ref="C11:G17"/>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2B342-1C7B-4371-A3C6-358B9C0825E1}">
  <sheetPr>
    <tabColor theme="6" tint="-0.499984740745262"/>
  </sheetPr>
  <dimension ref="B3:E15"/>
  <sheetViews>
    <sheetView zoomScale="103" workbookViewId="0">
      <selection activeCell="H15" sqref="H15"/>
    </sheetView>
  </sheetViews>
  <sheetFormatPr defaultRowHeight="14.5" x14ac:dyDescent="0.35"/>
  <cols>
    <col min="2" max="2" width="14.453125" bestFit="1" customWidth="1"/>
    <col min="3" max="3" width="18.81640625" bestFit="1" customWidth="1"/>
    <col min="4" max="5" width="15.26953125" bestFit="1" customWidth="1"/>
    <col min="6" max="6" width="10.7265625" bestFit="1" customWidth="1"/>
  </cols>
  <sheetData>
    <row r="3" spans="2:5" x14ac:dyDescent="0.35">
      <c r="B3" s="5" t="s">
        <v>47</v>
      </c>
      <c r="C3" t="s">
        <v>48</v>
      </c>
    </row>
    <row r="4" spans="2:5" x14ac:dyDescent="0.35">
      <c r="B4" s="14" t="s">
        <v>21</v>
      </c>
      <c r="C4" s="15">
        <v>2.2285714285714286</v>
      </c>
    </row>
    <row r="5" spans="2:5" x14ac:dyDescent="0.35">
      <c r="B5" s="14" t="s">
        <v>26</v>
      </c>
      <c r="C5" s="15">
        <v>3.8333333333333335</v>
      </c>
    </row>
    <row r="6" spans="2:5" x14ac:dyDescent="0.35">
      <c r="B6" s="14" t="s">
        <v>30</v>
      </c>
      <c r="C6" s="15">
        <v>3.1428571428571428</v>
      </c>
      <c r="E6" s="16">
        <f>C11- AVERAGE(C4:C10)</f>
        <v>2.2591451965401546</v>
      </c>
    </row>
    <row r="7" spans="2:5" x14ac:dyDescent="0.35">
      <c r="B7" s="14" t="s">
        <v>31</v>
      </c>
      <c r="C7" s="15">
        <v>1.6</v>
      </c>
    </row>
    <row r="8" spans="2:5" x14ac:dyDescent="0.35">
      <c r="B8" s="14" t="s">
        <v>27</v>
      </c>
      <c r="C8" s="15">
        <v>0.35294117647058826</v>
      </c>
    </row>
    <row r="9" spans="2:5" x14ac:dyDescent="0.35">
      <c r="B9" s="14" t="s">
        <v>33</v>
      </c>
      <c r="C9" s="15">
        <v>0.30769230769230771</v>
      </c>
    </row>
    <row r="10" spans="2:5" x14ac:dyDescent="0.35">
      <c r="B10" s="14" t="s">
        <v>32</v>
      </c>
      <c r="C10" s="15">
        <v>2.4705882352941178</v>
      </c>
    </row>
    <row r="11" spans="2:5" x14ac:dyDescent="0.35">
      <c r="B11" s="14" t="s">
        <v>29</v>
      </c>
      <c r="C11" s="15">
        <v>4.25</v>
      </c>
    </row>
    <row r="12" spans="2:5" x14ac:dyDescent="0.35">
      <c r="B12" s="14" t="s">
        <v>49</v>
      </c>
      <c r="C12" s="15">
        <v>2.3310344827586209</v>
      </c>
    </row>
    <row r="13" spans="2:5" ht="15" thickBot="1" x14ac:dyDescent="0.4"/>
    <row r="14" spans="2:5" ht="15" thickBot="1" x14ac:dyDescent="0.4">
      <c r="B14" s="19" t="s">
        <v>57</v>
      </c>
    </row>
    <row r="15" spans="2:5" ht="58" customHeight="1" thickBot="1" x14ac:dyDescent="0.4">
      <c r="B15" s="42" t="s">
        <v>50</v>
      </c>
      <c r="C15" s="43"/>
    </row>
  </sheetData>
  <mergeCells count="1">
    <mergeCell ref="B15:C1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22F15-39E3-443C-BEFF-2DCD0033A085}">
  <sheetPr>
    <tabColor theme="9" tint="-0.499984740745262"/>
  </sheetPr>
  <dimension ref="A3:E19"/>
  <sheetViews>
    <sheetView workbookViewId="0">
      <selection activeCell="A16" sqref="A16"/>
    </sheetView>
  </sheetViews>
  <sheetFormatPr defaultRowHeight="14.5" x14ac:dyDescent="0.35"/>
  <cols>
    <col min="1" max="1" width="18.453125" bestFit="1" customWidth="1"/>
    <col min="2" max="2" width="15.26953125" bestFit="1" customWidth="1"/>
    <col min="3" max="3" width="5.7265625" bestFit="1" customWidth="1"/>
    <col min="4" max="4" width="10.08984375" bestFit="1" customWidth="1"/>
    <col min="5" max="6" width="10.7265625" bestFit="1" customWidth="1"/>
  </cols>
  <sheetData>
    <row r="3" spans="1:5" x14ac:dyDescent="0.35">
      <c r="A3" s="5" t="s">
        <v>52</v>
      </c>
      <c r="B3" s="5" t="s">
        <v>44</v>
      </c>
    </row>
    <row r="4" spans="1:5" x14ac:dyDescent="0.35">
      <c r="A4" s="5" t="s">
        <v>14</v>
      </c>
      <c r="B4" t="s">
        <v>20</v>
      </c>
      <c r="C4" t="s">
        <v>23</v>
      </c>
      <c r="D4" t="s">
        <v>28</v>
      </c>
      <c r="E4" t="s">
        <v>43</v>
      </c>
    </row>
    <row r="5" spans="1:5" x14ac:dyDescent="0.35">
      <c r="A5" s="6" t="s">
        <v>21</v>
      </c>
      <c r="B5">
        <v>24</v>
      </c>
      <c r="C5">
        <v>7</v>
      </c>
      <c r="D5">
        <v>4</v>
      </c>
      <c r="E5">
        <v>35</v>
      </c>
    </row>
    <row r="6" spans="1:5" x14ac:dyDescent="0.35">
      <c r="A6" s="6" t="s">
        <v>26</v>
      </c>
      <c r="B6">
        <v>16</v>
      </c>
      <c r="C6">
        <v>4</v>
      </c>
      <c r="D6">
        <v>3</v>
      </c>
      <c r="E6">
        <v>23</v>
      </c>
    </row>
    <row r="7" spans="1:5" x14ac:dyDescent="0.35">
      <c r="A7" s="6" t="s">
        <v>30</v>
      </c>
      <c r="B7">
        <v>15</v>
      </c>
      <c r="C7">
        <v>3</v>
      </c>
      <c r="D7">
        <v>3</v>
      </c>
      <c r="E7">
        <v>21</v>
      </c>
    </row>
    <row r="8" spans="1:5" x14ac:dyDescent="0.35">
      <c r="A8" s="6" t="s">
        <v>31</v>
      </c>
      <c r="B8">
        <v>7</v>
      </c>
      <c r="D8">
        <v>3</v>
      </c>
      <c r="E8">
        <v>10</v>
      </c>
    </row>
    <row r="9" spans="1:5" x14ac:dyDescent="0.35">
      <c r="A9" s="6" t="s">
        <v>27</v>
      </c>
      <c r="B9">
        <v>13</v>
      </c>
      <c r="C9">
        <v>3</v>
      </c>
      <c r="D9">
        <v>1</v>
      </c>
      <c r="E9">
        <v>17</v>
      </c>
    </row>
    <row r="10" spans="1:5" x14ac:dyDescent="0.35">
      <c r="A10" s="6" t="s">
        <v>33</v>
      </c>
      <c r="B10">
        <v>10</v>
      </c>
      <c r="D10">
        <v>3</v>
      </c>
      <c r="E10">
        <v>13</v>
      </c>
    </row>
    <row r="11" spans="1:5" x14ac:dyDescent="0.35">
      <c r="A11" s="6" t="s">
        <v>32</v>
      </c>
      <c r="B11">
        <v>12</v>
      </c>
      <c r="C11">
        <v>2</v>
      </c>
      <c r="D11">
        <v>3</v>
      </c>
      <c r="E11">
        <v>17</v>
      </c>
    </row>
    <row r="12" spans="1:5" x14ac:dyDescent="0.35">
      <c r="A12" s="6" t="s">
        <v>29</v>
      </c>
      <c r="B12">
        <v>1</v>
      </c>
      <c r="C12">
        <v>2</v>
      </c>
      <c r="D12">
        <v>5</v>
      </c>
      <c r="E12">
        <v>8</v>
      </c>
    </row>
    <row r="13" spans="1:5" x14ac:dyDescent="0.35">
      <c r="A13" s="6" t="s">
        <v>43</v>
      </c>
      <c r="B13">
        <v>98</v>
      </c>
      <c r="C13">
        <v>21</v>
      </c>
      <c r="D13">
        <v>25</v>
      </c>
      <c r="E13">
        <v>144</v>
      </c>
    </row>
    <row r="14" spans="1:5" ht="15" thickBot="1" x14ac:dyDescent="0.4"/>
    <row r="15" spans="1:5" ht="15" thickBot="1" x14ac:dyDescent="0.4">
      <c r="B15" s="18" t="s">
        <v>56</v>
      </c>
    </row>
    <row r="16" spans="1:5" x14ac:dyDescent="0.35">
      <c r="B16" s="33" t="s">
        <v>53</v>
      </c>
      <c r="C16" s="34"/>
      <c r="D16" s="34"/>
      <c r="E16" s="35"/>
    </row>
    <row r="17" spans="2:5" x14ac:dyDescent="0.35">
      <c r="B17" s="36"/>
      <c r="C17" s="37"/>
      <c r="D17" s="37"/>
      <c r="E17" s="38"/>
    </row>
    <row r="18" spans="2:5" x14ac:dyDescent="0.35">
      <c r="B18" s="36"/>
      <c r="C18" s="37"/>
      <c r="D18" s="37"/>
      <c r="E18" s="38"/>
    </row>
    <row r="19" spans="2:5" ht="15" thickBot="1" x14ac:dyDescent="0.4">
      <c r="B19" s="39"/>
      <c r="C19" s="40"/>
      <c r="D19" s="40"/>
      <c r="E19" s="41"/>
    </row>
  </sheetData>
  <mergeCells count="1">
    <mergeCell ref="B16:E19"/>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B2EED-6AEB-4227-A25F-32DF2DD1F018}">
  <sheetPr>
    <tabColor theme="8" tint="-0.499984740745262"/>
  </sheetPr>
  <dimension ref="B3:E19"/>
  <sheetViews>
    <sheetView workbookViewId="0">
      <selection activeCell="I19" sqref="I19"/>
    </sheetView>
  </sheetViews>
  <sheetFormatPr defaultRowHeight="14.5" x14ac:dyDescent="0.35"/>
  <cols>
    <col min="2" max="2" width="12.36328125" bestFit="1" customWidth="1"/>
    <col min="3" max="3" width="15.26953125" bestFit="1" customWidth="1"/>
    <col min="4" max="4" width="3.6328125" bestFit="1" customWidth="1"/>
    <col min="5" max="6" width="10.7265625" bestFit="1" customWidth="1"/>
    <col min="7" max="7" width="3.1796875" bestFit="1" customWidth="1"/>
    <col min="8" max="8" width="3.6328125" bestFit="1" customWidth="1"/>
    <col min="9" max="9" width="10.7265625" bestFit="1" customWidth="1"/>
    <col min="10" max="10" width="13.54296875" bestFit="1" customWidth="1"/>
    <col min="11" max="11" width="15.26953125" bestFit="1" customWidth="1"/>
    <col min="12" max="12" width="13.54296875" bestFit="1" customWidth="1"/>
    <col min="13" max="13" width="15.26953125" bestFit="1" customWidth="1"/>
    <col min="14" max="14" width="13.54296875" bestFit="1" customWidth="1"/>
    <col min="15" max="15" width="20.08984375" bestFit="1" customWidth="1"/>
    <col min="16" max="16" width="18.36328125" bestFit="1" customWidth="1"/>
  </cols>
  <sheetData>
    <row r="3" spans="2:5" x14ac:dyDescent="0.35">
      <c r="B3" s="5" t="s">
        <v>11</v>
      </c>
      <c r="C3" s="5" t="s">
        <v>44</v>
      </c>
    </row>
    <row r="4" spans="2:5" x14ac:dyDescent="0.35">
      <c r="B4" s="5" t="s">
        <v>42</v>
      </c>
      <c r="C4" t="s">
        <v>18</v>
      </c>
      <c r="D4" t="s">
        <v>17</v>
      </c>
      <c r="E4" t="s">
        <v>43</v>
      </c>
    </row>
    <row r="5" spans="2:5" x14ac:dyDescent="0.35">
      <c r="B5" s="6" t="s">
        <v>21</v>
      </c>
      <c r="C5">
        <v>16</v>
      </c>
      <c r="D5">
        <v>19</v>
      </c>
      <c r="E5">
        <v>35</v>
      </c>
    </row>
    <row r="6" spans="2:5" x14ac:dyDescent="0.35">
      <c r="B6" s="6" t="s">
        <v>26</v>
      </c>
      <c r="C6">
        <v>15</v>
      </c>
      <c r="D6">
        <v>8</v>
      </c>
      <c r="E6">
        <v>23</v>
      </c>
    </row>
    <row r="7" spans="2:5" x14ac:dyDescent="0.35">
      <c r="B7" s="6" t="s">
        <v>30</v>
      </c>
      <c r="C7">
        <v>7</v>
      </c>
      <c r="D7">
        <v>14</v>
      </c>
      <c r="E7">
        <v>21</v>
      </c>
    </row>
    <row r="8" spans="2:5" x14ac:dyDescent="0.35">
      <c r="B8" s="6" t="s">
        <v>31</v>
      </c>
      <c r="C8">
        <v>1</v>
      </c>
      <c r="D8">
        <v>9</v>
      </c>
      <c r="E8">
        <v>10</v>
      </c>
    </row>
    <row r="9" spans="2:5" x14ac:dyDescent="0.35">
      <c r="B9" s="6" t="s">
        <v>27</v>
      </c>
      <c r="C9">
        <v>7</v>
      </c>
      <c r="D9">
        <v>10</v>
      </c>
      <c r="E9">
        <v>17</v>
      </c>
    </row>
    <row r="10" spans="2:5" x14ac:dyDescent="0.35">
      <c r="B10" s="6" t="s">
        <v>33</v>
      </c>
      <c r="C10">
        <v>5</v>
      </c>
      <c r="D10">
        <v>8</v>
      </c>
      <c r="E10">
        <v>13</v>
      </c>
    </row>
    <row r="11" spans="2:5" x14ac:dyDescent="0.35">
      <c r="B11" s="6" t="s">
        <v>32</v>
      </c>
      <c r="C11">
        <v>10</v>
      </c>
      <c r="D11">
        <v>6</v>
      </c>
      <c r="E11">
        <v>16</v>
      </c>
    </row>
    <row r="12" spans="2:5" x14ac:dyDescent="0.35">
      <c r="B12" s="6" t="s">
        <v>29</v>
      </c>
      <c r="C12">
        <v>5</v>
      </c>
      <c r="D12">
        <v>3</v>
      </c>
      <c r="E12">
        <v>8</v>
      </c>
    </row>
    <row r="13" spans="2:5" x14ac:dyDescent="0.35">
      <c r="B13" s="6" t="s">
        <v>43</v>
      </c>
      <c r="C13">
        <v>66</v>
      </c>
      <c r="D13">
        <v>77</v>
      </c>
      <c r="E13">
        <v>143</v>
      </c>
    </row>
    <row r="14" spans="2:5" ht="15" thickBot="1" x14ac:dyDescent="0.4"/>
    <row r="15" spans="2:5" ht="15" thickBot="1" x14ac:dyDescent="0.4">
      <c r="B15" s="18" t="s">
        <v>55</v>
      </c>
    </row>
    <row r="16" spans="2:5" x14ac:dyDescent="0.35">
      <c r="B16" s="33" t="s">
        <v>54</v>
      </c>
      <c r="C16" s="34"/>
      <c r="D16" s="34"/>
      <c r="E16" s="35"/>
    </row>
    <row r="17" spans="2:5" x14ac:dyDescent="0.35">
      <c r="B17" s="36"/>
      <c r="C17" s="37"/>
      <c r="D17" s="37"/>
      <c r="E17" s="38"/>
    </row>
    <row r="18" spans="2:5" x14ac:dyDescent="0.35">
      <c r="B18" s="36"/>
      <c r="C18" s="37"/>
      <c r="D18" s="37"/>
      <c r="E18" s="38"/>
    </row>
    <row r="19" spans="2:5" ht="15" thickBot="1" x14ac:dyDescent="0.4">
      <c r="B19" s="39"/>
      <c r="C19" s="40"/>
      <c r="D19" s="40"/>
      <c r="E19" s="41"/>
    </row>
  </sheetData>
  <mergeCells count="1">
    <mergeCell ref="B16:E19"/>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0A5F5-BEF7-472D-A344-C6975B372382}">
  <sheetPr>
    <tabColor theme="3" tint="-0.499984740745262"/>
  </sheetPr>
  <dimension ref="B3:E19"/>
  <sheetViews>
    <sheetView workbookViewId="0">
      <selection activeCell="B15" sqref="B15"/>
    </sheetView>
  </sheetViews>
  <sheetFormatPr defaultRowHeight="14.5" x14ac:dyDescent="0.35"/>
  <cols>
    <col min="2" max="2" width="12.36328125" bestFit="1" customWidth="1"/>
    <col min="3" max="3" width="15.26953125" bestFit="1" customWidth="1"/>
    <col min="4" max="4" width="3.6328125" bestFit="1" customWidth="1"/>
    <col min="5" max="5" width="10.7265625" bestFit="1" customWidth="1"/>
  </cols>
  <sheetData>
    <row r="3" spans="2:5" x14ac:dyDescent="0.35">
      <c r="B3" s="5" t="s">
        <v>10</v>
      </c>
      <c r="C3" s="5" t="s">
        <v>44</v>
      </c>
    </row>
    <row r="4" spans="2:5" x14ac:dyDescent="0.35">
      <c r="B4" s="5" t="s">
        <v>42</v>
      </c>
      <c r="C4" t="s">
        <v>18</v>
      </c>
      <c r="D4" t="s">
        <v>17</v>
      </c>
      <c r="E4" t="s">
        <v>43</v>
      </c>
    </row>
    <row r="5" spans="2:5" x14ac:dyDescent="0.35">
      <c r="B5" s="6" t="s">
        <v>21</v>
      </c>
      <c r="C5">
        <v>16</v>
      </c>
      <c r="D5">
        <v>19</v>
      </c>
      <c r="E5">
        <v>35</v>
      </c>
    </row>
    <row r="6" spans="2:5" x14ac:dyDescent="0.35">
      <c r="B6" s="6" t="s">
        <v>26</v>
      </c>
      <c r="C6">
        <v>10</v>
      </c>
      <c r="D6">
        <v>14</v>
      </c>
      <c r="E6">
        <v>24</v>
      </c>
    </row>
    <row r="7" spans="2:5" x14ac:dyDescent="0.35">
      <c r="B7" s="6" t="s">
        <v>30</v>
      </c>
      <c r="C7">
        <v>13</v>
      </c>
      <c r="D7">
        <v>8</v>
      </c>
      <c r="E7">
        <v>21</v>
      </c>
    </row>
    <row r="8" spans="2:5" x14ac:dyDescent="0.35">
      <c r="B8" s="6" t="s">
        <v>31</v>
      </c>
      <c r="C8">
        <v>3</v>
      </c>
      <c r="D8">
        <v>7</v>
      </c>
      <c r="E8">
        <v>10</v>
      </c>
    </row>
    <row r="9" spans="2:5" x14ac:dyDescent="0.35">
      <c r="B9" s="6" t="s">
        <v>27</v>
      </c>
      <c r="C9">
        <v>9</v>
      </c>
      <c r="D9">
        <v>8</v>
      </c>
      <c r="E9">
        <v>17</v>
      </c>
    </row>
    <row r="10" spans="2:5" x14ac:dyDescent="0.35">
      <c r="B10" s="6" t="s">
        <v>33</v>
      </c>
      <c r="C10">
        <v>8</v>
      </c>
      <c r="D10">
        <v>5</v>
      </c>
      <c r="E10">
        <v>13</v>
      </c>
    </row>
    <row r="11" spans="2:5" x14ac:dyDescent="0.35">
      <c r="B11" s="6" t="s">
        <v>32</v>
      </c>
      <c r="C11">
        <v>11</v>
      </c>
      <c r="D11">
        <v>6</v>
      </c>
      <c r="E11">
        <v>17</v>
      </c>
    </row>
    <row r="12" spans="2:5" x14ac:dyDescent="0.35">
      <c r="B12" s="6" t="s">
        <v>29</v>
      </c>
      <c r="C12">
        <v>6</v>
      </c>
      <c r="D12">
        <v>2</v>
      </c>
      <c r="E12">
        <v>8</v>
      </c>
    </row>
    <row r="13" spans="2:5" x14ac:dyDescent="0.35">
      <c r="B13" s="6" t="s">
        <v>43</v>
      </c>
      <c r="C13">
        <v>76</v>
      </c>
      <c r="D13">
        <v>69</v>
      </c>
      <c r="E13">
        <v>145</v>
      </c>
    </row>
    <row r="14" spans="2:5" ht="15" thickBot="1" x14ac:dyDescent="0.4"/>
    <row r="15" spans="2:5" ht="15" thickBot="1" x14ac:dyDescent="0.4">
      <c r="B15" s="18" t="s">
        <v>55</v>
      </c>
    </row>
    <row r="16" spans="2:5" x14ac:dyDescent="0.35">
      <c r="B16" s="33" t="s">
        <v>58</v>
      </c>
      <c r="C16" s="34"/>
      <c r="D16" s="34"/>
      <c r="E16" s="35"/>
    </row>
    <row r="17" spans="2:5" x14ac:dyDescent="0.35">
      <c r="B17" s="36"/>
      <c r="C17" s="37"/>
      <c r="D17" s="37"/>
      <c r="E17" s="38"/>
    </row>
    <row r="18" spans="2:5" x14ac:dyDescent="0.35">
      <c r="B18" s="36"/>
      <c r="C18" s="37"/>
      <c r="D18" s="37"/>
      <c r="E18" s="38"/>
    </row>
    <row r="19" spans="2:5" ht="15" thickBot="1" x14ac:dyDescent="0.4">
      <c r="B19" s="39"/>
      <c r="C19" s="40"/>
      <c r="D19" s="40"/>
      <c r="E19" s="41"/>
    </row>
  </sheetData>
  <mergeCells count="1">
    <mergeCell ref="B16:E19"/>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2887F-4D18-40F3-B50B-76E52FC6804F}">
  <sheetPr>
    <tabColor theme="5" tint="-0.499984740745262"/>
  </sheetPr>
  <dimension ref="B3:E16"/>
  <sheetViews>
    <sheetView workbookViewId="0">
      <selection activeCell="J17" sqref="J17"/>
    </sheetView>
  </sheetViews>
  <sheetFormatPr defaultRowHeight="14.5" x14ac:dyDescent="0.35"/>
  <cols>
    <col min="2" max="2" width="15.7265625" bestFit="1" customWidth="1"/>
    <col min="3" max="3" width="15.26953125" bestFit="1" customWidth="1"/>
    <col min="4" max="4" width="3.6328125" bestFit="1" customWidth="1"/>
    <col min="5" max="6" width="10.7265625" bestFit="1" customWidth="1"/>
  </cols>
  <sheetData>
    <row r="3" spans="2:5" x14ac:dyDescent="0.35">
      <c r="B3" s="5" t="s">
        <v>59</v>
      </c>
      <c r="C3" s="5" t="s">
        <v>44</v>
      </c>
    </row>
    <row r="4" spans="2:5" x14ac:dyDescent="0.35">
      <c r="B4" s="5" t="s">
        <v>42</v>
      </c>
      <c r="C4" t="s">
        <v>18</v>
      </c>
      <c r="D4" t="s">
        <v>17</v>
      </c>
      <c r="E4" t="s">
        <v>43</v>
      </c>
    </row>
    <row r="5" spans="2:5" x14ac:dyDescent="0.35">
      <c r="B5" s="6" t="s">
        <v>21</v>
      </c>
      <c r="C5">
        <v>20</v>
      </c>
      <c r="D5">
        <v>15</v>
      </c>
      <c r="E5">
        <v>35</v>
      </c>
    </row>
    <row r="6" spans="2:5" x14ac:dyDescent="0.35">
      <c r="B6" s="6" t="s">
        <v>26</v>
      </c>
      <c r="C6">
        <v>8</v>
      </c>
      <c r="D6">
        <v>16</v>
      </c>
      <c r="E6">
        <v>24</v>
      </c>
    </row>
    <row r="7" spans="2:5" x14ac:dyDescent="0.35">
      <c r="B7" s="6" t="s">
        <v>30</v>
      </c>
      <c r="C7">
        <v>8</v>
      </c>
      <c r="D7">
        <v>12</v>
      </c>
      <c r="E7">
        <v>20</v>
      </c>
    </row>
    <row r="8" spans="2:5" x14ac:dyDescent="0.35">
      <c r="B8" s="6" t="s">
        <v>31</v>
      </c>
      <c r="C8">
        <v>5</v>
      </c>
      <c r="D8">
        <v>5</v>
      </c>
      <c r="E8">
        <v>10</v>
      </c>
    </row>
    <row r="9" spans="2:5" x14ac:dyDescent="0.35">
      <c r="B9" s="6" t="s">
        <v>27</v>
      </c>
      <c r="C9">
        <v>7</v>
      </c>
      <c r="D9">
        <v>10</v>
      </c>
      <c r="E9">
        <v>17</v>
      </c>
    </row>
    <row r="10" spans="2:5" x14ac:dyDescent="0.35">
      <c r="B10" s="6" t="s">
        <v>33</v>
      </c>
      <c r="C10">
        <v>5</v>
      </c>
      <c r="D10">
        <v>8</v>
      </c>
      <c r="E10">
        <v>13</v>
      </c>
    </row>
    <row r="11" spans="2:5" x14ac:dyDescent="0.35">
      <c r="B11" s="6" t="s">
        <v>32</v>
      </c>
      <c r="C11">
        <v>12</v>
      </c>
      <c r="D11">
        <v>5</v>
      </c>
      <c r="E11">
        <v>17</v>
      </c>
    </row>
    <row r="12" spans="2:5" x14ac:dyDescent="0.35">
      <c r="B12" s="6" t="s">
        <v>29</v>
      </c>
      <c r="C12">
        <v>4</v>
      </c>
      <c r="D12">
        <v>4</v>
      </c>
      <c r="E12">
        <v>8</v>
      </c>
    </row>
    <row r="13" spans="2:5" x14ac:dyDescent="0.35">
      <c r="B13" s="6" t="s">
        <v>43</v>
      </c>
      <c r="C13">
        <v>69</v>
      </c>
      <c r="D13">
        <v>75</v>
      </c>
      <c r="E13">
        <v>144</v>
      </c>
    </row>
    <row r="14" spans="2:5" ht="15" thickBot="1" x14ac:dyDescent="0.4"/>
    <row r="15" spans="2:5" ht="15" thickBot="1" x14ac:dyDescent="0.4">
      <c r="B15" s="18" t="s">
        <v>61</v>
      </c>
      <c r="C15">
        <f>AVERAGE(C5:C12)</f>
        <v>8.625</v>
      </c>
      <c r="D15">
        <f>AVERAGE(D5:D12)</f>
        <v>9.375</v>
      </c>
    </row>
    <row r="16" spans="2:5" ht="29.5" thickBot="1" x14ac:dyDescent="0.4">
      <c r="B16" s="20" t="s">
        <v>60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4E7F6-12DE-4D2E-93A9-49DBBF7BF9F8}">
  <sheetPr>
    <tabColor rgb="FF00B050"/>
  </sheetPr>
  <dimension ref="B2:C11"/>
  <sheetViews>
    <sheetView topLeftCell="A2" zoomScale="103" workbookViewId="0">
      <selection activeCell="D15" sqref="D15"/>
    </sheetView>
  </sheetViews>
  <sheetFormatPr defaultRowHeight="14.5" x14ac:dyDescent="0.35"/>
  <cols>
    <col min="2" max="2" width="10.7265625" bestFit="1" customWidth="1"/>
    <col min="3" max="3" width="21.1796875" bestFit="1" customWidth="1"/>
    <col min="4" max="4" width="18.453125" bestFit="1" customWidth="1"/>
    <col min="5" max="6" width="10.7265625" bestFit="1" customWidth="1"/>
  </cols>
  <sheetData>
    <row r="2" spans="2:3" x14ac:dyDescent="0.35">
      <c r="B2" s="5" t="s">
        <v>14</v>
      </c>
      <c r="C2" t="s" vm="1">
        <v>65</v>
      </c>
    </row>
    <row r="4" spans="2:3" x14ac:dyDescent="0.35">
      <c r="B4" s="5" t="s">
        <v>62</v>
      </c>
      <c r="C4" t="s">
        <v>63</v>
      </c>
    </row>
    <row r="5" spans="2:3" x14ac:dyDescent="0.35">
      <c r="B5" s="6" t="s">
        <v>18</v>
      </c>
      <c r="C5">
        <v>87</v>
      </c>
    </row>
    <row r="6" spans="2:3" x14ac:dyDescent="0.35">
      <c r="B6" s="6" t="s">
        <v>17</v>
      </c>
      <c r="C6">
        <v>58</v>
      </c>
    </row>
    <row r="7" spans="2:3" x14ac:dyDescent="0.35">
      <c r="B7" s="6" t="s">
        <v>43</v>
      </c>
      <c r="C7">
        <v>145</v>
      </c>
    </row>
    <row r="9" spans="2:3" ht="15" thickBot="1" x14ac:dyDescent="0.4"/>
    <row r="10" spans="2:3" x14ac:dyDescent="0.35">
      <c r="B10" s="44" t="s">
        <v>66</v>
      </c>
      <c r="C10" s="45"/>
    </row>
    <row r="11" spans="2:3" ht="15" thickBot="1" x14ac:dyDescent="0.4">
      <c r="B11" s="46"/>
      <c r="C11" s="47"/>
    </row>
  </sheetData>
  <mergeCells count="1">
    <mergeCell ref="B10:C11"/>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0 1 7 6 e 0 6 - 9 2 1 6 - 4 e 7 5 - a 8 5 a - 2 b 1 e 3 8 e d 7 7 f 6 "   x m l n s = " h t t p : / / s c h e m a s . m i c r o s o f t . c o m / D a t a M a s h u p " > A A A A A E Y F A A B Q S w M E F A A C A A g A c 4 l y W T V G M S C m A A A A 9 g A A A B I A H A B D b 2 5 m a W c v U G F j a 2 F n Z S 5 4 b W w g o h g A K K A U A A A A A A A A A A A A A A A A A A A A A A A A A A A A h Y 9 N D o I w G E S v Q r q n P 2 C i k o + S 6 M K N J C Y m x m 1 T K z R C M b R Y 7 u b C I 3 k F M Y q 6 c z l v 3 m L m f r 1 B 1 t d V c F G t 1 Y 1 J E c M U B c r I 5 q B N k a L O H c M Z y j h s h D y J Q g W D b G z S 2 0 O K S u f O C S H e e + x j 3 L Q F i S h l Z J + v t 7 J U t U A f W f + X Q 2 2 s E 0 Y q x G H 3 G s M j z O I J Z t M 5 p k B G C L k 2 X y E a 9 j 7 b H w j L r n J d q 7 g y 4 W o B Z I x A 3 h / 4 A 1 B L A w Q U A A I A C A B z i X J 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4 l y W Q I C 8 J o + A g A A / g U A A B M A H A B G b 3 J t d W x h c y 9 T Z W N 0 a W 9 u M S 5 t I K I Y A C i g F A A A A A A A A A A A A A A A A A A A A A A A A A A A A J 1 T X W / a M B R 9 R + I / W N k L S B 4 q 7 d q H V X m I Q j s q T a g l b H 0 o U 2 Q S D z y M j X w d 2 g j x 3 3 c d g p I 1 r G W L F C W 5 X z 7 n 3 B P g i R V a k W j / 7 F + 3 W + 0 W L J j h K Q G b p V x Z 4 h P J b b t F 8 I p 0 Z h K O k R A 2 v Y F O s h U W d G 6 F 5 L 1 Q K 4 s f 0 P H C z 9 N v w A 1 M T T a b i e m A w 9 L q 9 X T A L C O B Y j K 3 I o F p A C D m y v X X 3 8 k F + U i i 8 u B 7 b n 5 q s 2 I q 4 d M S T C + B j d e l T w M u x U p Y b n y P e p S E W m Y r B X 7 / k p I b l e h U q L n f P 7 8 8 p + Q h 0 5 Z H N p f c r 1 5 7 I 6 3 4 j y 7 d s / r g I V 5 y K w x Y M t b P h A E Z c p Y i B Q + p T t g M G + 6 N X m F 3 G e / s h a D k q Y w H U k Y J k 8 y A b 0 1 W H x 0 u m J q j m l G y 0 C 6 / E G s y y d e c W O 0 I J k i K z X l 1 0 M Q w B Y 7 2 n p M r h c 4 b C O l 2 6 9 2 l q M G d s l e f e q 5 + R 8 n W K 0 W M A x z e T P I X D N o C B n + x R W w o 5 o v Y o d Q y d o W N g h o D z F X Y q 7 F B m g p n I y b j R 2 2 W z Q l r b S z E D L 2 2 E T Z v 5 A v u r o a 5 K Y 3 0 I + d L m c e O W R 4 P c Q P Q Z B Z Y d G H q L N N o H 6 N i 6 I t G f I T 7 g 0 b 0 q w C c h P W x U H E o G T R L c P e / 8 L + J n 4 9 x / W J w P 3 9 E d 5 U p x n w t W Y K u G G V S k u 9 M Z o U f z o h Q d a N U r i g b b o z R p i h 3 n j j R W o j m 9 f L O j o L B n z 5 z 2 l k 3 Y B Q 4 M H t t X s M o E H R O p 0 G 9 K 7 x H g U f L D n O Y N E F h 6 G E F J 2 K q r f h d Y H + l R L 2 L t y H V T j k R l z w 4 5 r 9 g 1 Y 3 7 n l x H v L n r t l t C / R v M 6 9 9 Q S w E C L Q A U A A I A C A B z i X J Z N U Y x I K Y A A A D 2 A A A A E g A A A A A A A A A A A A A A A A A A A A A A Q 2 9 u Z m l n L 1 B h Y 2 t h Z 2 U u e G 1 s U E s B A i 0 A F A A C A A g A c 4 l y W Q / K 6 a u k A A A A 6 Q A A A B M A A A A A A A A A A A A A A A A A 8 g A A A F t D b 2 5 0 Z W 5 0 X 1 R 5 c G V z X S 5 4 b W x Q S w E C L Q A U A A I A C A B z i X J Z A g L w m j 4 C A A D + B Q A A E w A A A A A A A A A A A A A A A A D j A Q A A R m 9 y b X V s Y X M v U 2 V j d G l v b j E u b V B L B Q Y A A A A A A w A D A M I A A A B u 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F A A A A A A A A E U 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1 Z G V u d D w v S X R l b V B h d G g + P C 9 J d G V t T G 9 j Y X R p b 2 4 + P F N 0 Y W J s Z U V u d H J p Z X M + P E V u d H J 5 I F R 5 c G U 9 I k l z U H J p d m F 0 Z S I g V m F s d W U 9 I m w w I i A v P j x F b n R y e S B U e X B l P S J R d W V y e U l E I i B W Y W x 1 Z T 0 i c z c y Y j d j M z c w L T I y M G U t N D h i Y i 0 5 N D g 5 L T E 2 N m I w Z j I 2 M G I w 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3 R 1 Z G V u d H N f V G F i b G U 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3 N 0 d W R l b n Q v Q X V 0 b 1 J l b W 9 2 Z W R D b 2 x 1 b W 5 z M S 5 7 S W Q s M H 0 m c X V v d D s s J n F 1 b 3 Q 7 U 2 V j d G l v b j E v c 3 R 1 Z G V u d C 9 B d X R v U m V t b 3 Z l Z E N v b H V t b n M x L n t T d H V k Z W 5 0 X 0 F n Z S w x f S Z x d W 9 0 O y w m c X V v d D t T Z W N 0 a W 9 u M S 9 z d H V k Z W 5 0 L 0 F 1 d G 9 S Z W 1 v d m V k Q 2 9 s d W 1 u c z E u e 1 N l e C w y f S Z x d W 9 0 O y w m c X V v d D t T Z W N 0 a W 9 u M S 9 z d H V k Z W 5 0 L 0 F 1 d G 9 S Z W 1 v d m V k Q 2 9 s d W 1 u c z E u e 0 h p Z 2 h f U 2 N o b 2 9 s X 1 R 5 c G U s M 3 0 m c X V v d D s s J n F 1 b 3 Q 7 U 2 V j d G l v b j E v c 3 R 1 Z G V u d C 9 B d X R v U m V t b 3 Z l Z E N v b H V t b n M x L n t T Y 2 h v b G F y c 2 h p c C w 0 f S Z x d W 9 0 O y w m c X V v d D t T Z W N 0 a W 9 u M S 9 z d H V k Z W 5 0 L 0 F 1 d G 9 S Z W 1 v d m V k Q 2 9 s d W 1 u c z E u e 0 F k Z G l 0 a W 9 u Y W x f V 2 9 y a y w 1 f S Z x d W 9 0 O y w m c X V v d D t T Z W N 0 a W 9 u M S 9 z d H V k Z W 5 0 L 0 F 1 d G 9 S Z W 1 v d m V k Q 2 9 s d W 1 u c z E u e 1 N w b 3 J 0 c 1 9 h Y 3 R p d m l 0 e S w 2 f S Z x d W 9 0 O y w m c X V v d D t T Z W N 0 a W 9 u M S 9 z d H V k Z W 5 0 L 0 F 1 d G 9 S Z W 1 v d m V k Q 2 9 s d W 1 u c z E u e 1 R y Y W 5 z c G 9 y d G F 0 a W 9 u L D d 9 J n F 1 b 3 Q 7 L C Z x d W 9 0 O 1 N l Y 3 R p b 2 4 x L 3 N 0 d W R l b n Q v Q X V 0 b 1 J l b W 9 2 Z W R D b 2 x 1 b W 5 z M S 5 7 V 2 V l a 2 x 5 X 1 N 0 d W R 5 X 0 h v d X J z L D h 9 J n F 1 b 3 Q 7 L C Z x d W 9 0 O 1 N l Y 3 R p b 2 4 x L 3 N 0 d W R l b n Q v Q X V 0 b 1 J l b W 9 2 Z W R D b 2 x 1 b W 5 z M S 5 7 Q X R 0 Z W 5 k Y W 5 j Z S w 5 f S Z x d W 9 0 O y w m c X V v d D t T Z W N 0 a W 9 u M S 9 z d H V k Z W 5 0 L 0 F 1 d G 9 S Z W 1 v d m V k Q 2 9 s d W 1 u c z E u e 1 J l Y W R p b m c s M T B 9 J n F 1 b 3 Q 7 L C Z x d W 9 0 O 1 N l Y 3 R p b 2 4 x L 3 N 0 d W R l b n Q v Q X V 0 b 1 J l b W 9 2 Z W R D b 2 x 1 b W 5 z M S 5 7 T m 9 0 Z X M s M T F 9 J n F 1 b 3 Q 7 L C Z x d W 9 0 O 1 N l Y 3 R p b 2 4 x L 3 N 0 d W R l b n Q v Q X V 0 b 1 J l b W 9 2 Z W R D b 2 x 1 b W 5 z M S 5 7 T G l z d G V u a W 5 n X 2 l u X 0 N s Y X N z L D E y f S Z x d W 9 0 O y w m c X V v d D t T Z W N 0 a W 9 u M S 9 z d H V k Z W 5 0 L 0 F 1 d G 9 S Z W 1 v d m V k Q 2 9 s d W 1 u c z E u e 1 B y b 2 p l Y 3 R f d 2 9 y a y w x M 3 0 m c X V v d D s s J n F 1 b 3 Q 7 U 2 V j d G l v b j E v c 3 R 1 Z G V u d C 9 B d X R v U m V t b 3 Z l Z E N v b H V t b n M x L n t H c m F k Z S w x N H 0 m c X V v d D t d L C Z x d W 9 0 O 0 N v b H V t b k N v d W 5 0 J n F 1 b 3 Q 7 O j E 1 L C Z x d W 9 0 O 0 t l e U N v b H V t b k 5 h b W V z J n F 1 b 3 Q 7 O l t d L C Z x d W 9 0 O 0 N v b H V t b k l k Z W 5 0 a X R p Z X M m c X V v d D s 6 W y Z x d W 9 0 O 1 N l Y 3 R p b 2 4 x L 3 N 0 d W R l b n Q v Q X V 0 b 1 J l b W 9 2 Z W R D b 2 x 1 b W 5 z M S 5 7 S W Q s M H 0 m c X V v d D s s J n F 1 b 3 Q 7 U 2 V j d G l v b j E v c 3 R 1 Z G V u d C 9 B d X R v U m V t b 3 Z l Z E N v b H V t b n M x L n t T d H V k Z W 5 0 X 0 F n Z S w x f S Z x d W 9 0 O y w m c X V v d D t T Z W N 0 a W 9 u M S 9 z d H V k Z W 5 0 L 0 F 1 d G 9 S Z W 1 v d m V k Q 2 9 s d W 1 u c z E u e 1 N l e C w y f S Z x d W 9 0 O y w m c X V v d D t T Z W N 0 a W 9 u M S 9 z d H V k Z W 5 0 L 0 F 1 d G 9 S Z W 1 v d m V k Q 2 9 s d W 1 u c z E u e 0 h p Z 2 h f U 2 N o b 2 9 s X 1 R 5 c G U s M 3 0 m c X V v d D s s J n F 1 b 3 Q 7 U 2 V j d G l v b j E v c 3 R 1 Z G V u d C 9 B d X R v U m V t b 3 Z l Z E N v b H V t b n M x L n t T Y 2 h v b G F y c 2 h p c C w 0 f S Z x d W 9 0 O y w m c X V v d D t T Z W N 0 a W 9 u M S 9 z d H V k Z W 5 0 L 0 F 1 d G 9 S Z W 1 v d m V k Q 2 9 s d W 1 u c z E u e 0 F k Z G l 0 a W 9 u Y W x f V 2 9 y a y w 1 f S Z x d W 9 0 O y w m c X V v d D t T Z W N 0 a W 9 u M S 9 z d H V k Z W 5 0 L 0 F 1 d G 9 S Z W 1 v d m V k Q 2 9 s d W 1 u c z E u e 1 N w b 3 J 0 c 1 9 h Y 3 R p d m l 0 e S w 2 f S Z x d W 9 0 O y w m c X V v d D t T Z W N 0 a W 9 u M S 9 z d H V k Z W 5 0 L 0 F 1 d G 9 S Z W 1 v d m V k Q 2 9 s d W 1 u c z E u e 1 R y Y W 5 z c G 9 y d G F 0 a W 9 u L D d 9 J n F 1 b 3 Q 7 L C Z x d W 9 0 O 1 N l Y 3 R p b 2 4 x L 3 N 0 d W R l b n Q v Q X V 0 b 1 J l b W 9 2 Z W R D b 2 x 1 b W 5 z M S 5 7 V 2 V l a 2 x 5 X 1 N 0 d W R 5 X 0 h v d X J z L D h 9 J n F 1 b 3 Q 7 L C Z x d W 9 0 O 1 N l Y 3 R p b 2 4 x L 3 N 0 d W R l b n Q v Q X V 0 b 1 J l b W 9 2 Z W R D b 2 x 1 b W 5 z M S 5 7 Q X R 0 Z W 5 k Y W 5 j Z S w 5 f S Z x d W 9 0 O y w m c X V v d D t T Z W N 0 a W 9 u M S 9 z d H V k Z W 5 0 L 0 F 1 d G 9 S Z W 1 v d m V k Q 2 9 s d W 1 u c z E u e 1 J l Y W R p b m c s M T B 9 J n F 1 b 3 Q 7 L C Z x d W 9 0 O 1 N l Y 3 R p b 2 4 x L 3 N 0 d W R l b n Q v Q X V 0 b 1 J l b W 9 2 Z W R D b 2 x 1 b W 5 z M S 5 7 T m 9 0 Z X M s M T F 9 J n F 1 b 3 Q 7 L C Z x d W 9 0 O 1 N l Y 3 R p b 2 4 x L 3 N 0 d W R l b n Q v Q X V 0 b 1 J l b W 9 2 Z W R D b 2 x 1 b W 5 z M S 5 7 T G l z d G V u a W 5 n X 2 l u X 0 N s Y X N z L D E y f S Z x d W 9 0 O y w m c X V v d D t T Z W N 0 a W 9 u M S 9 z d H V k Z W 5 0 L 0 F 1 d G 9 S Z W 1 v d m V k Q 2 9 s d W 1 u c z E u e 1 B y b 2 p l Y 3 R f d 2 9 y a y w x M 3 0 m c X V v d D s s J n F 1 b 3 Q 7 U 2 V j d G l v b j E v c 3 R 1 Z G V u d C 9 B d X R v U m V t b 3 Z l Z E N v b H V t b n M x L n t H c m F k Z S w x N H 0 m c X V v d D t d L C Z x d W 9 0 O 1 J l b G F 0 a W 9 u c 2 h p c E l u Z m 8 m c X V v d D s 6 W 1 1 9 I i A v P j x F b n R y e S B U e X B l P S J G a W x s U 3 R h d H V z I i B W Y W x 1 Z T 0 i c 0 N v b X B s Z X R l I i A v P j x F b n R y e S B U e X B l P S J G a W x s Q 2 9 s d W 1 u T m F t Z X M i I F Z h b H V l P S J z W y Z x d W 9 0 O 0 l k J n F 1 b 3 Q 7 L C Z x d W 9 0 O 1 N 0 d W R l b n R f Q W d l J n F 1 b 3 Q 7 L C Z x d W 9 0 O 1 N l e C Z x d W 9 0 O y w m c X V v d D t I a W d o X 1 N j a G 9 v b F 9 U e X B l J n F 1 b 3 Q 7 L C Z x d W 9 0 O 1 N j a G 9 s Y X J z a G l w J n F 1 b 3 Q 7 L C Z x d W 9 0 O 0 F k Z G l 0 a W 9 u Y W x f V 2 9 y a y Z x d W 9 0 O y w m c X V v d D t T c G 9 y d H N f Y W N 0 a X Z p d H k m c X V v d D s s J n F 1 b 3 Q 7 V H J h b n N w b 3 J 0 Y X R p b 2 4 m c X V v d D s s J n F 1 b 3 Q 7 V 2 V l a 2 x 5 X 1 N 0 d W R 5 X 0 h v d X J z J n F 1 b 3 Q 7 L C Z x d W 9 0 O 0 F 0 d G V u Z G F u Y 2 U m c X V v d D s s J n F 1 b 3 Q 7 U m V h Z G l u Z y Z x d W 9 0 O y w m c X V v d D t O b 3 R l c y Z x d W 9 0 O y w m c X V v d D t M a X N 0 Z W 5 p b m d f a W 5 f Q 2 x h c 3 M m c X V v d D s s J n F 1 b 3 Q 7 U H J v a m V j d F 9 3 b 3 J r J n F 1 b 3 Q 7 L C Z x d W 9 0 O 0 d y Y W R l J n F 1 b 3 Q 7 X S I g L z 4 8 R W 5 0 c n k g V H l w Z T 0 i R m l s b E N v b H V t b l R 5 c G V z I i B W Y W x 1 Z T 0 i c 0 F 3 T U d C Z 1 F H Q m d Z R E J n W U d C Z 1 l H I i A v P j x F b n R y e S B U e X B l P S J G a W x s T G F z d F V w Z G F 0 Z W Q i I F Z h b H V l P S J k M j A y N C 0 x M S 0 x O F Q x M T o 0 M T o z O S 4 x N j k 2 M D k 2 W i I g L z 4 8 R W 5 0 c n k g V H l w Z T 0 i R m l s b E V y c m 9 y Q 2 9 1 b n Q i I F Z h b H V l P S J s M C I g L z 4 8 R W 5 0 c n k g V H l w Z T 0 i R m l s b E V y c m 9 y Q 2 9 k Z S I g V m F s d W U 9 I n N V b m t u b 3 d u I i A v P j x F b n R y e S B U e X B l P S J G a W x s Q 2 9 1 b n Q i I F Z h b H V l P S J s M T Q 1 I i A v P j x F b n R y e S B U e X B l P S J G a W x s V G F y Z 2 V 0 T m F t Z U N 1 c 3 R v b W l 6 Z W Q i I F Z h b H V l P S J s M S I g L z 4 8 R W 5 0 c n k g V H l w Z T 0 i Q W R k Z W R U b 0 R h d G F N b 2 R l b C I g V m F s d W U 9 I m w w I i A v P j w v U 3 R h Y m x l R W 5 0 c m l l c z 4 8 L 0 l 0 Z W 0 + P E l 0 Z W 0 + P E l 0 Z W 1 M b 2 N h d G l v b j 4 8 S X R l b V R 5 c G U + R m 9 y b X V s Y T w v S X R l b V R 5 c G U + P E l 0 Z W 1 Q Y X R o P l N l Y 3 R p b 2 4 x L 3 N 0 d W R l b n Q v U 2 9 1 c m N l P C 9 J d G V t U G F 0 a D 4 8 L 0 l 0 Z W 1 M b 2 N h d G l v b j 4 8 U 3 R h Y m x l R W 5 0 c m l l c y A v P j w v S X R l b T 4 8 S X R l b T 4 8 S X R l b U x v Y 2 F 0 a W 9 u P j x J d G V t V H l w Z T 5 G b 3 J t d W x h P C 9 J d G V t V H l w Z T 4 8 S X R l b V B h d G g + U 2 V j d G l v b j E v c 3 R 1 Z G V u d C 9 V c 2 U l M j B G a X J z d C U y M F J v d y U y M G F z J T I w S G V h Z G V y c z w v S X R l b V B h d G g + P C 9 J d G V t T G 9 j Y X R p b 2 4 + P F N 0 Y W J s Z U V u d H J p Z X M g L z 4 8 L 0 l 0 Z W 0 + P E l 0 Z W 0 + P E l 0 Z W 1 M b 2 N h d G l v b j 4 8 S X R l b V R 5 c G U + R m 9 y b X V s Y T w v S X R l b V R 5 c G U + P E l 0 Z W 1 Q Y X R o P l N l Y 3 R p b 2 4 x L 3 N 0 d W R l b n Q v Q 2 h h b m d l Z C U y M F N j a G 9 s Y X J z a G l w J T I w V H l w Z S U y M H R v J T I w U G V y Y 2 V u d G F n Z T w v S X R l b V B h d G g + P C 9 J d G V t T G 9 j Y X R p b 2 4 + P F N 0 Y W J s Z U V u d H J p Z X M g L z 4 8 L 0 l 0 Z W 0 + P E l 0 Z W 0 + P E l 0 Z W 1 M b 2 N h d G l v b j 4 8 S X R l b V R 5 c G U + R m 9 y b X V s Y T w v S X R l b V R 5 c G U + P E l 0 Z W 1 Q Y X R o P l N l Y 3 R p b 2 4 x L 3 N 0 d W R l b n Q v U m V w b G F j Z W Q l M j B O d W x s J T I w V m F s d W U l M j B 0 b y U y M D A l M j B p b i U y M F N j a G 9 s Y X J z a G l w P C 9 J d G V t U G F 0 a D 4 8 L 0 l 0 Z W 1 M b 2 N h d G l v b j 4 8 U 3 R h Y m x l R W 5 0 c m l l c y A v P j w v S X R l b T 4 8 S X R l b T 4 8 S X R l b U x v Y 2 F 0 a W 9 u P j x J d G V t V H l w Z T 5 G b 3 J t d W x h P C 9 J d G V t V H l w Z T 4 8 S X R l b V B h d G g + U 2 V j d G l v b j E v c 3 R 1 Z G V u d C 9 S Z X B s Y W N l Z C U y M H J l Z H V u Z G F u d C U y M H R v J T I w T k E l M j B p b i U y M E 5 v d G V z P C 9 J d G V t U G F 0 a D 4 8 L 0 l 0 Z W 1 M b 2 N h d G l v b j 4 8 U 3 R h Y m x l R W 5 0 c m l l c y A v P j w v S X R l b T 4 8 S X R l b T 4 8 S X R l b U x v Y 2 F 0 a W 9 u P j x J d G V t V H l w Z T 5 G b 3 J t d W x h P C 9 J d G V t V H l w Z T 4 8 S X R l b V B h d G g + U 2 V j d G l v b j E v c 3 R 1 Z G V u d C 9 S Z X B s Y W N l Z C U y M H J l Z H V u Z G F u d C U y M H R v J T I w T k E l M j B p b i U y M E F 0 d G V u Z G F u Y 2 U 8 L 0 l 0 Z W 1 Q Y X R o P j w v S X R l b U x v Y 2 F 0 a W 9 u P j x T d G F i b G V F b n R y a W V z I C 8 + P C 9 J d G V t P j x J d G V t P j x J d G V t T G 9 j Y X R p b 2 4 + P E l 0 Z W 1 U e X B l P k Z v c m 1 1 b G E 8 L 0 l 0 Z W 1 U e X B l P j x J d G V t U G F 0 a D 5 T Z W N 0 a W 9 u M S 9 z d H V k Z W 5 0 L 1 J l c G x h Y 2 V k J T I w c m V k d W 5 k Y W 5 0 J T I w d G 8 l M j B O Q S U y M G l u J T I w b G l z d G V u a W 5 n P C 9 J d G V t U G F 0 a D 4 8 L 0 l 0 Z W 1 M b 2 N h d G l v b j 4 8 U 3 R h Y m x l R W 5 0 c m l l c y A v P j w v S X R l b T 4 8 L 0 l 0 Z W 1 z P j w v T G 9 j Y W x Q Y W N r Y W d l T W V 0 Y W R h d G F G a W x l P h Y A A A B Q S w U G A A A A A A A A A A A A A A A A A A A A A A A A J g E A A A E A A A D Q j J 3 f A R X R E Y x 6 A M B P w p f r A Q A A A B + 4 7 Y x I C 3 9 C o 7 Q N v r F l g m 4 A A A A A A g A A A A A A E G Y A A A A B A A A g A A A A z / y q N A l 9 9 j q 1 K 0 / X 8 g j X r n j J O j S g L i G W 0 E y 7 Z / U z 1 H E A A A A A D o A A A A A C A A A g A A A A A I D B y 0 B A 7 I G q r f R B u o G Z x i A h m 3 x w e u U w V 0 g y Z f k P V 5 R Q A A A A / p g c P 3 f 0 3 X P 9 5 n x n x w I 2 w l y x H X V J M r v y Y I U p k o c G G t O z 2 O C f y G v 9 4 0 w 9 S x 4 I A X H J R 8 R K 0 E 0 j m j S h G I 3 + D a h n 6 9 B u k r U 8 s a m X Z j x + j W B N B 6 Z A A A A A d F g n j o I p n G 6 Q 5 b s f m C t Q m I 0 6 4 l c U 9 y F V J x Z 6 T c F v a + g K D q 3 x s Q E a R A Y k t R v b t B d W l p B 7 D P t m a K N J D 9 E O a 8 d M Y Q = = < / D a t a M a s h u p > 
</file>

<file path=customXml/itemProps1.xml><?xml version="1.0" encoding="utf-8"?>
<ds:datastoreItem xmlns:ds="http://schemas.openxmlformats.org/officeDocument/2006/customXml" ds:itemID="{F4CDD1C6-F58F-4DB6-9469-A33FCB8613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STUDENT DATA</vt:lpstr>
      <vt:lpstr>KPI</vt:lpstr>
      <vt:lpstr>Gender Performance</vt:lpstr>
      <vt:lpstr>Study Hours</vt:lpstr>
      <vt:lpstr>Attendance</vt:lpstr>
      <vt:lpstr>NOTES</vt:lpstr>
      <vt:lpstr>READ</vt:lpstr>
      <vt:lpstr>LISTEN</vt:lpstr>
      <vt:lpstr>FAILING FACTOR</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Rubbia Farhath</dc:creator>
  <cp:lastModifiedBy>Rubbia Farhath</cp:lastModifiedBy>
  <dcterms:created xsi:type="dcterms:W3CDTF">2015-06-05T18:17:20Z</dcterms:created>
  <dcterms:modified xsi:type="dcterms:W3CDTF">2024-11-18T16:48:56Z</dcterms:modified>
</cp:coreProperties>
</file>