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lilianta\Downloads\"/>
    </mc:Choice>
  </mc:AlternateContent>
  <xr:revisionPtr revIDLastSave="0" documentId="8_{7FBEECA7-1422-4417-B5ED-1427B41102E9}" xr6:coauthVersionLast="47" xr6:coauthVersionMax="47" xr10:uidLastSave="{00000000-0000-0000-0000-000000000000}"/>
  <bookViews>
    <workbookView xWindow="28680" yWindow="-120" windowWidth="29040" windowHeight="15720" firstSheet="1" activeTab="2" xr2:uid="{6EE391CC-7F40-4395-9025-3EAD90AE76F6}"/>
  </bookViews>
  <sheets>
    <sheet name="Context + instructions" sheetId="13" state="hidden" r:id="rId1"/>
    <sheet name="Field Goal 1 Projections" sheetId="11" r:id="rId2"/>
    <sheet name="FG1 Projection - Conservative" sheetId="14" r:id="rId3"/>
    <sheet name="EdReports" sheetId="12" r:id="rId4"/>
    <sheet name="Dataset &gt;&gt;" sheetId="4" r:id="rId5"/>
    <sheet name="AI Solutions Methodology" sheetId="7" r:id="rId6"/>
    <sheet name="AI Solutions" sheetId="2" r:id="rId7"/>
    <sheet name="Evalueserve &gt;&gt;" sheetId="3" r:id="rId8"/>
    <sheet name="Top 40 AI solutions" sheetId="1" r:id="rId9"/>
    <sheet name="To delete &gt;&gt;" sheetId="10" r:id="rId10"/>
    <sheet name="Pivot" sheetId="6" r:id="rId11"/>
    <sheet name="Model" sheetId="5" r:id="rId12"/>
    <sheet name="Sheet3" sheetId="8" r:id="rId13"/>
  </sheets>
  <definedNames>
    <definedName name="_xlnm._FilterDatabase" localSheetId="6" hidden="1">'AI Solutions'!$A$1:$L$42</definedName>
    <definedName name="_xlnm._FilterDatabase" localSheetId="2" hidden="1">'FG1 Projection - Conservative'!$C$6:$M$47</definedName>
    <definedName name="_xlnm._FilterDatabase" localSheetId="1" hidden="1">'Field Goal 1 Projections'!$C$6:$M$47</definedName>
    <definedName name="_xlnm._FilterDatabase" localSheetId="8" hidden="1">'Top 40 AI solutions'!$A$1:$I$45</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 i="11" l="1"/>
  <c r="T10" i="11" s="1"/>
  <c r="U10" i="11" s="1"/>
  <c r="V10" i="11" s="1"/>
  <c r="W10" i="11" s="1"/>
  <c r="J4" i="11" l="1"/>
  <c r="W8" i="11"/>
  <c r="G5" i="12" l="1"/>
  <c r="J4" i="14"/>
  <c r="S6" i="14"/>
  <c r="T6" i="14"/>
  <c r="U6" i="14"/>
  <c r="V6" i="14" s="1"/>
  <c r="W6" i="14" s="1"/>
  <c r="AG7" i="14"/>
  <c r="R7" i="14" s="1"/>
  <c r="I8" i="14"/>
  <c r="J8" i="14"/>
  <c r="K8" i="14" s="1"/>
  <c r="I9" i="14"/>
  <c r="J9" i="14"/>
  <c r="K9" i="14" s="1"/>
  <c r="I10" i="14"/>
  <c r="J10" i="14"/>
  <c r="K10" i="14" s="1"/>
  <c r="I11" i="14"/>
  <c r="J11" i="14"/>
  <c r="K11" i="14" s="1"/>
  <c r="I12" i="14"/>
  <c r="J12" i="14"/>
  <c r="K12" i="14" s="1"/>
  <c r="I13" i="14"/>
  <c r="J13" i="14"/>
  <c r="K13" i="14" s="1"/>
  <c r="AG13" i="14"/>
  <c r="R8" i="14" s="1"/>
  <c r="I14" i="14"/>
  <c r="J14" i="14"/>
  <c r="K14" i="14" s="1"/>
  <c r="I15" i="14"/>
  <c r="J15" i="14"/>
  <c r="K15" i="14" s="1"/>
  <c r="I16" i="14"/>
  <c r="J16" i="14"/>
  <c r="K16" i="14" s="1"/>
  <c r="I17" i="14"/>
  <c r="J17" i="14"/>
  <c r="K17" i="14" s="1"/>
  <c r="I18" i="14"/>
  <c r="J18" i="14"/>
  <c r="K18" i="14" s="1"/>
  <c r="I19" i="14"/>
  <c r="J19" i="14"/>
  <c r="K19" i="14" s="1"/>
  <c r="I20" i="14"/>
  <c r="J20" i="14"/>
  <c r="K20" i="14" s="1"/>
  <c r="I21" i="14"/>
  <c r="J21" i="14"/>
  <c r="K21" i="14" s="1"/>
  <c r="I22" i="14"/>
  <c r="J22" i="14"/>
  <c r="K22" i="14" s="1"/>
  <c r="I23" i="14"/>
  <c r="J23" i="14"/>
  <c r="K23" i="14" s="1"/>
  <c r="I24" i="14"/>
  <c r="J24" i="14"/>
  <c r="K24" i="14" s="1"/>
  <c r="I25" i="14"/>
  <c r="J25" i="14"/>
  <c r="K25" i="14" s="1"/>
  <c r="I26" i="14"/>
  <c r="J26" i="14"/>
  <c r="K26" i="14" s="1"/>
  <c r="I27" i="14"/>
  <c r="J27" i="14"/>
  <c r="K27" i="14" s="1"/>
  <c r="I28" i="14"/>
  <c r="J28" i="14"/>
  <c r="K28" i="14" s="1"/>
  <c r="I29" i="14"/>
  <c r="J29" i="14"/>
  <c r="K29" i="14"/>
  <c r="I30" i="14"/>
  <c r="J30" i="14"/>
  <c r="K30" i="14" s="1"/>
  <c r="I31" i="14"/>
  <c r="J31" i="14"/>
  <c r="K31" i="14" s="1"/>
  <c r="I32" i="14"/>
  <c r="J32" i="14"/>
  <c r="K32" i="14" s="1"/>
  <c r="I33" i="14"/>
  <c r="J33" i="14"/>
  <c r="K33" i="14" s="1"/>
  <c r="I34" i="14"/>
  <c r="J34" i="14"/>
  <c r="K34" i="14" s="1"/>
  <c r="I35" i="14"/>
  <c r="J35" i="14"/>
  <c r="K35" i="14" s="1"/>
  <c r="I36" i="14"/>
  <c r="J36" i="14"/>
  <c r="K36" i="14" s="1"/>
  <c r="I37" i="14"/>
  <c r="J37" i="14"/>
  <c r="K37" i="14" s="1"/>
  <c r="I38" i="14"/>
  <c r="J38" i="14"/>
  <c r="K38" i="14" s="1"/>
  <c r="J39" i="14"/>
  <c r="K39" i="14" s="1"/>
  <c r="J40" i="14"/>
  <c r="K40" i="14" s="1"/>
  <c r="J41" i="14"/>
  <c r="K41" i="14" s="1"/>
  <c r="J42" i="14"/>
  <c r="K42" i="14" s="1"/>
  <c r="J43" i="14"/>
  <c r="K43" i="14" s="1"/>
  <c r="J44" i="14"/>
  <c r="K44" i="14" s="1"/>
  <c r="J45" i="14"/>
  <c r="K45" i="14" s="1"/>
  <c r="J46" i="14"/>
  <c r="K46" i="14" s="1"/>
  <c r="J47" i="14"/>
  <c r="K47" i="14" s="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K39" i="11" s="1"/>
  <c r="J40" i="11"/>
  <c r="K40" i="11" s="1"/>
  <c r="J41" i="11"/>
  <c r="K41" i="11" s="1"/>
  <c r="J42" i="11"/>
  <c r="K42" i="11" s="1"/>
  <c r="J43" i="11"/>
  <c r="K43" i="11" s="1"/>
  <c r="J44" i="11"/>
  <c r="K44" i="11" s="1"/>
  <c r="J45" i="11"/>
  <c r="K45" i="11" s="1"/>
  <c r="J46" i="11"/>
  <c r="K46" i="11" s="1"/>
  <c r="J47" i="11"/>
  <c r="K47" i="11" s="1"/>
  <c r="J8" i="11"/>
  <c r="R7" i="11"/>
  <c r="H5" i="12"/>
  <c r="H4" i="12"/>
  <c r="G6" i="12"/>
  <c r="G7" i="12"/>
  <c r="G4" i="12"/>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S6" i="11"/>
  <c r="T6" i="11" s="1"/>
  <c r="U6" i="11" s="1"/>
  <c r="V6" i="11" s="1"/>
  <c r="W6" i="11" s="1"/>
  <c r="H2" i="5"/>
  <c r="H3" i="5" s="1"/>
  <c r="G21" i="5"/>
  <c r="S7" i="11" l="1"/>
  <c r="T7" i="11" s="1"/>
  <c r="R11" i="11"/>
  <c r="R11" i="14"/>
  <c r="J2" i="14"/>
  <c r="R10" i="14"/>
  <c r="R9" i="14"/>
  <c r="AG12" i="14"/>
  <c r="K31" i="11"/>
  <c r="K18" i="11"/>
  <c r="K29" i="11"/>
  <c r="K17" i="11"/>
  <c r="K38" i="11"/>
  <c r="K30" i="11"/>
  <c r="K20" i="11"/>
  <c r="K32" i="11"/>
  <c r="K19" i="11"/>
  <c r="K28" i="11"/>
  <c r="K16" i="11"/>
  <c r="K27" i="11"/>
  <c r="K15" i="11"/>
  <c r="K14" i="11"/>
  <c r="K26" i="11"/>
  <c r="K37" i="11"/>
  <c r="K25" i="11"/>
  <c r="K13" i="11"/>
  <c r="K36" i="11"/>
  <c r="K12" i="11"/>
  <c r="K35" i="11"/>
  <c r="K23" i="11"/>
  <c r="K11" i="11"/>
  <c r="K8" i="11"/>
  <c r="K24" i="11"/>
  <c r="K34" i="11"/>
  <c r="K22" i="11"/>
  <c r="K10" i="11"/>
  <c r="K33" i="11"/>
  <c r="K21" i="11"/>
  <c r="K9" i="11"/>
  <c r="AG14" i="14" l="1"/>
  <c r="S8" i="14" s="1"/>
  <c r="W8" i="14"/>
  <c r="AG8" i="14"/>
  <c r="X7" i="14" s="1"/>
  <c r="S7" i="14" s="1"/>
  <c r="J3" i="14"/>
  <c r="R8" i="11"/>
  <c r="S8" i="11" s="1"/>
  <c r="J2" i="11"/>
  <c r="AG10" i="11" s="1"/>
  <c r="X7" i="11" s="1"/>
  <c r="R12" i="11" l="1"/>
  <c r="X8" i="11"/>
  <c r="X12" i="11" s="1"/>
  <c r="U7" i="11"/>
  <c r="V7" i="11" s="1"/>
  <c r="S11" i="11"/>
  <c r="W12" i="11"/>
  <c r="W11" i="14"/>
  <c r="X8" i="14"/>
  <c r="S10" i="14"/>
  <c r="S9" i="14"/>
  <c r="T7" i="14"/>
  <c r="T8" i="14"/>
  <c r="S11" i="14"/>
  <c r="J3" i="11"/>
  <c r="U8" i="14" l="1"/>
  <c r="T11" i="14"/>
  <c r="T10" i="14"/>
  <c r="T9" i="14"/>
  <c r="U7" i="14"/>
  <c r="S12" i="11"/>
  <c r="T8" i="11"/>
  <c r="T11" i="11"/>
  <c r="U11" i="14" l="1"/>
  <c r="V8" i="14"/>
  <c r="V11" i="14" s="1"/>
  <c r="T12" i="11"/>
  <c r="U8" i="11"/>
  <c r="U11" i="11"/>
  <c r="U10" i="14"/>
  <c r="U9" i="14"/>
  <c r="V7" i="14"/>
  <c r="V11" i="11" l="1"/>
  <c r="W7" i="11"/>
  <c r="W11" i="11" s="1"/>
  <c r="V8" i="11"/>
  <c r="V12" i="11" s="1"/>
  <c r="U12" i="11"/>
  <c r="V10" i="14"/>
  <c r="V9" i="14"/>
  <c r="W7" i="14"/>
  <c r="W10" i="14" l="1"/>
  <c r="W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tc={807047DA-0225-43AB-BC40-94C9020A2F8E}</author>
    <author>Rachel Lee</author>
    <author>tc={A46D11C4-0BF8-48B4-B9B6-E86AB9EC27D2}</author>
    <author>tc={2C547AC5-51AF-4EF3-9224-245B7EFED0A7}</author>
    <author>tc={51D19013-53A5-4F9D-B1D5-A71C08943644}</author>
    <author>tc={C75CEC33-EA72-41D2-8D64-9526820DADE4}</author>
    <author>tc={91CEFFB6-C37F-4121-926F-4E8FA5705471}</author>
    <author>tc={2D0196F1-1262-4D61-A179-B308AD9F1A8A}</author>
    <author>tc={29698D3F-9422-44CD-AD05-CC774D4269B1}</author>
    <author>tc={D0AC9230-5703-48F8-B8F3-0389CF253294}</author>
    <author>tc={8052FB07-9112-4DF4-8A51-0011BB7F283E}</author>
    <author>tc={6472F053-2DC6-44E2-843F-EEE61A8AEF4F}</author>
    <author>tc={1ED3E19F-AA31-40DF-923D-86D9150326BC}</author>
    <author>tc={0D5D97EA-E67A-4E5C-8915-E41C3C374FB4}</author>
    <author>tc={C85436E4-5759-441F-80DA-3C1F6517A494}</author>
    <author>tc={7266C8AE-4FFA-496B-ADF2-818236FF1396}</author>
    <author>tc={D10893FF-6409-49B3-9650-0BBBA9B65104}</author>
  </authors>
  <commentList>
    <comment ref="F6" authorId="0" shapeId="0" xr:uid="{807047DA-0225-43AB-BC40-94C9020A2F8E}">
      <text>
        <t xml:space="preserve">[Threaded comment]
Your version of Excel allows you to read this threaded comment; however, any edits to it will get removed if the file is opened in a newer version of Excel. Learn more: https://go.microsoft.com/fwlink/?linkid=870924
Comment:
    Validation required for any “None” that need to move to “In-Network”. 
“Grantee” based on past / previous investments located in INVEST. </t>
      </text>
    </comment>
    <comment ref="J6" authorId="1" shapeId="0" xr:uid="{6EC95FA5-F8F9-473D-A866-B27CC1DCF5BC}">
      <text>
        <r>
          <rPr>
            <b/>
            <sz val="9"/>
            <color indexed="81"/>
            <rFont val="Tahoma"/>
            <charset val="1"/>
          </rPr>
          <t>Rachel Lee:</t>
        </r>
        <r>
          <rPr>
            <sz val="9"/>
            <color indexed="81"/>
            <rFont val="Tahoma"/>
            <charset val="1"/>
          </rPr>
          <t xml:space="preserve">
Add the underlying LLM that is powering and assume higher % win rate if model provider in consortium</t>
        </r>
      </text>
    </comment>
    <comment ref="K6" authorId="2" shapeId="0" xr:uid="{A46D11C4-0BF8-48B4-B9B6-E86AB9EC27D2}">
      <text>
        <t>[Threaded comment]
Your version of Excel allows you to read this threaded comment; however, any edits to it will get removed if the file is opened in a newer version of Excel. Learn more: https://go.microsoft.com/fwlink/?linkid=870924
Comment:
    Set at 50% unless strong input from Data + PSTs. 
Additional rule logic included below: 
Reply:
    Grantee --&gt; +25%
Underlying LLM --&gt; +10% if LLM is specified
% of funding --&gt; +10% if grantee and GF % of funding is &gt;10%
Maximum % --&gt; 80%</t>
      </text>
    </comment>
    <comment ref="L6" authorId="3" shapeId="0" xr:uid="{2C547AC5-51AF-4EF3-9224-245B7EFED0A7}">
      <text>
        <t xml:space="preserve">[Threaded comment]
Your version of Excel allows you to read this threaded comment; however, any edits to it will get removed if the file is opened in a newer version of Excel. Learn more: https://go.microsoft.com/fwlink/?linkid=870924
Comment:
    My understanding is that this is the second row of charts on Rachel’s whiteboard – will plan to focus on this section more in depth next week to normalize for denominator, ensure no double counting, etc. 
In meantime, will prioritize setting up row 1 of charts for FG1+2. </t>
      </text>
    </comment>
    <comment ref="J7" authorId="4" shapeId="0" xr:uid="{51D19013-53A5-4F9D-B1D5-A71C08943644}">
      <text>
        <t>[Threaded comment]
Your version of Excel allows you to read this threaded comment; however, any edits to it will get removed if the file is opened in a newer version of Excel. Learn more: https://go.microsoft.com/fwlink/?linkid=870924
Comment:
    Assumed “proprietary” if not specified</t>
      </text>
    </comment>
    <comment ref="G14" authorId="5" shapeId="0" xr:uid="{C75CEC33-EA72-41D2-8D64-9526820DADE4}">
      <text>
        <t>[Threaded comment]
Your version of Excel allows you to read this threaded comment; however, any edits to it will get removed if the file is opened in a newer version of Excel. Learn more: https://go.microsoft.com/fwlink/?linkid=870924
Comment:
    2023 annual report for all revenues, including donor-restricted funding (could be GF, not specified): https://illustrativemathematics.org/annual-report/</t>
      </text>
    </comment>
    <comment ref="H14" authorId="6" shapeId="0" xr:uid="{91CEFFB6-C37F-4121-926F-4E8FA5705471}">
      <text>
        <t xml:space="preserve">[Threaded comment]
Your version of Excel allows you to read this threaded comment; however, any edits to it will get removed if the file is opened in a newer version of Excel. Learn more: https://go.microsoft.com/fwlink/?linkid=870924
Comment:
    According to INVEST, we were $500k in 2023. However across 2022-2028 the average is $4M per year - this was used to show more accurate representation of work. </t>
      </text>
    </comment>
    <comment ref="G16" authorId="7" shapeId="0" xr:uid="{2D0196F1-1262-4D61-A179-B308AD9F1A8A}">
      <text>
        <t>[Threaded comment]
Your version of Excel allows you to read this threaded comment; however, any edits to it will get removed if the file is opened in a newer version of Excel. Learn more: https://go.microsoft.com/fwlink/?linkid=870924
Comment:
    2021 revenue was $5.1M according to ProPublica: https://projects.propublica.org/nonprofits/organizations/871061541</t>
      </text>
    </comment>
    <comment ref="H16" authorId="8" shapeId="0" xr:uid="{29698D3F-9422-44CD-AD05-CC774D4269B1}">
      <text>
        <t xml:space="preserve">[Threaded comment]
Your version of Excel allows you to read this threaded comment; however, any edits to it will get removed if the file is opened in a newer version of Excel. Learn more: https://go.microsoft.com/fwlink/?linkid=870924
Comment:
    According to INVEST, across 2022-2028 the average is $1.1M per year - this was used to show more accurate representation of scope. </t>
      </text>
    </comment>
    <comment ref="G17" authorId="9" shapeId="0" xr:uid="{D0AC9230-5703-48F8-B8F3-0389CF253294}">
      <text>
        <t>[Threaded comment]
Your version of Excel allows you to read this threaded comment; however, any edits to it will get removed if the file is opened in a newer version of Excel. Learn more: https://go.microsoft.com/fwlink/?linkid=870924
Comment:
    2023 revenue per Khan Academy website:
https://annualreport.khanacademy.org/#finances</t>
      </text>
    </comment>
    <comment ref="H17" authorId="10" shapeId="0" xr:uid="{8052FB07-9112-4DF4-8A51-0011BB7F283E}">
      <text>
        <t>[Threaded comment]
Your version of Excel allows you to read this threaded comment; however, any edits to it will get removed if the file is opened in a newer version of Excel. Learn more: https://go.microsoft.com/fwlink/?linkid=870924
Comment:
    2023 funding; we project to stay around $5M through this year then go up to ~$10M</t>
      </text>
    </comment>
    <comment ref="G23" authorId="11" shapeId="0" xr:uid="{6472F053-2DC6-44E2-843F-EEE61A8AEF4F}">
      <text>
        <t>[Threaded comment]
Your version of Excel allows you to read this threaded comment; however, any edits to it will get removed if the file is opened in a newer version of Excel. Learn more: https://go.microsoft.com/fwlink/?linkid=870924
Comment:
    2023 revenue was nearly $300M in 2023, according to Latka: https://getlatka.com/companies/carnegielearning.com#:~:text=1994,150M%20200M%20250M%20300M%20350M</t>
      </text>
    </comment>
    <comment ref="H23" authorId="12" shapeId="0" xr:uid="{1ED3E19F-AA31-40DF-923D-86D9150326BC}">
      <text>
        <t xml:space="preserve">[Threaded comment]
Your version of Excel allows you to read this threaded comment; however, any edits to it will get removed if the file is opened in a newer version of Excel. Learn more: https://go.microsoft.com/fwlink/?linkid=870924
Comment:
    According to INVEST, across 2022-2028 the average is $3.3M per year - this was used to show more accurate representation of scope. </t>
      </text>
    </comment>
    <comment ref="G24" authorId="13" shapeId="0" xr:uid="{0D5D97EA-E67A-4E5C-8915-E41C3C374FB4}">
      <text>
        <t>[Threaded comment]
Your version of Excel allows you to read this threaded comment; however, any edits to it will get removed if the file is opened in a newer version of Excel. Learn more: https://go.microsoft.com/fwlink/?linkid=870924
Comment:
    2023 revenue was nearly $300M in 2023, according to Latka: https://getlatka.com/companies/carnegielearning.com#:~:text=1994,150M%20200M%20250M%20300M%20350M</t>
      </text>
    </comment>
    <comment ref="H24" authorId="14" shapeId="0" xr:uid="{C85436E4-5759-441F-80DA-3C1F6517A494}">
      <text>
        <t xml:space="preserve">[Threaded comment]
Your version of Excel allows you to read this threaded comment; however, any edits to it will get removed if the file is opened in a newer version of Excel. Learn more: https://go.microsoft.com/fwlink/?linkid=870924
Comment:
    According to INVEST, across 2022-2028 the average is $3.3M per year - this was used to show more accurate representation of scope. </t>
      </text>
    </comment>
    <comment ref="G30" authorId="15" shapeId="0" xr:uid="{7266C8AE-4FFA-496B-ADF2-818236FF1396}">
      <text>
        <t>[Threaded comment]
Your version of Excel allows you to read this threaded comment; however, any edits to it will get removed if the file is opened in a newer version of Excel. Learn more: https://go.microsoft.com/fwlink/?linkid=870924
Comment:
    2023 revenue per ProPublica: https://projects.propublica.org/nonprofits/organizations/371665745</t>
      </text>
    </comment>
    <comment ref="H30" authorId="16" shapeId="0" xr:uid="{D10893FF-6409-49B3-9650-0BBBA9B65104}">
      <text>
        <t xml:space="preserve">[Threaded comment]
Your version of Excel allows you to read this threaded comment; however, any edits to it will get removed if the file is opened in a newer version of Excel. Learn more: https://go.microsoft.com/fwlink/?linkid=870924
Comment:
    According to INVEST, across 2022-2028 the average is ~$5M per year - this was used to show more accurate representation of scope.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tc={B06451C4-BA31-4806-BA6C-4C41359563EA}</author>
    <author>Rachel Lee</author>
    <author>tc={104AB4CF-B97A-44A5-9E31-1BA5D6EACE6A}</author>
    <author>tc={B365B12C-C1D2-4436-8DE5-97F07E0BE2E1}</author>
    <author>tc={766A5B3A-93AC-4871-B64B-88A36361C98F}</author>
    <author>tc={5B09D275-E8C2-4C47-B930-9BDC7F337F8B}</author>
    <author>tc={3F3358A4-2F5C-4F1D-A235-9045C9C5FA64}</author>
    <author>tc={B8C0D991-7CA1-4DDD-A6AE-7FA207947383}</author>
    <author>tc={0FED7415-1312-448E-AF0C-5C8BD15FCED9}</author>
    <author>tc={8F7159F4-1166-42C9-9CB6-19E0DDF8BD1D}</author>
    <author>tc={8EFA9513-3C81-4932-A322-F97FCBD1E1CE}</author>
    <author>tc={BF34488A-C089-40FF-BFBC-B042190865B6}</author>
    <author>tc={EB16901B-B416-48CF-A120-5CC58DCB20F6}</author>
    <author>tc={6D5951FE-DE8C-4C51-B27F-AC9DE3F5D723}</author>
    <author>tc={E2DCC17A-E366-405D-9B59-D9CB62983414}</author>
    <author>tc={38C87FE7-856A-404F-8F3B-658BE1A314BE}</author>
    <author>tc={33287E11-17E6-47CE-97F9-173EA3BF5EAE}</author>
  </authors>
  <commentList>
    <comment ref="F6" authorId="0" shapeId="0" xr:uid="{B06451C4-BA31-4806-BA6C-4C41359563EA}">
      <text>
        <t xml:space="preserve">[Threaded comment]
Your version of Excel allows you to read this threaded comment; however, any edits to it will get removed if the file is opened in a newer version of Excel. Learn more: https://go.microsoft.com/fwlink/?linkid=870924
Comment:
    Validation required for any “None” that need to move to “In-Network”. 
“Grantee” based on past / previous investments located in INVEST. </t>
      </text>
    </comment>
    <comment ref="J6" authorId="1" shapeId="0" xr:uid="{0C11CD15-F553-4D33-8A1C-4C7430AB1C72}">
      <text>
        <r>
          <rPr>
            <b/>
            <sz val="9"/>
            <color indexed="81"/>
            <rFont val="Tahoma"/>
            <charset val="1"/>
          </rPr>
          <t>Rachel Lee:</t>
        </r>
        <r>
          <rPr>
            <sz val="9"/>
            <color indexed="81"/>
            <rFont val="Tahoma"/>
            <charset val="1"/>
          </rPr>
          <t xml:space="preserve">
Add the underlying LLM that is powering and assume higher % win rate if model provider in consortium</t>
        </r>
      </text>
    </comment>
    <comment ref="K6" authorId="2" shapeId="0" xr:uid="{104AB4CF-B97A-44A5-9E31-1BA5D6EACE6A}">
      <text>
        <t>[Threaded comment]
Your version of Excel allows you to read this threaded comment; however, any edits to it will get removed if the file is opened in a newer version of Excel. Learn more: https://go.microsoft.com/fwlink/?linkid=870924
Comment:
    Set at 50% unless strong input from Data + PSTs. 
Additional rule logic included below: 
Reply:
    Grantee --&gt; +25%
Underlying LLM --&gt; +10% if LLM is specified
% of funding --&gt; +10% if grantee and GF % of funding is &gt;10%
Maximum % --&gt; 80%</t>
      </text>
    </comment>
    <comment ref="L6" authorId="3" shapeId="0" xr:uid="{B365B12C-C1D2-4436-8DE5-97F07E0BE2E1}">
      <text>
        <t xml:space="preserve">[Threaded comment]
Your version of Excel allows you to read this threaded comment; however, any edits to it will get removed if the file is opened in a newer version of Excel. Learn more: https://go.microsoft.com/fwlink/?linkid=870924
Comment:
    My understanding is that this is the second row of charts on Rachel’s whiteboard – will plan to focus on this section more in depth next week to normalize for denominator, ensure no double counting, etc. 
In meantime, will prioritize setting up row 1 of charts for FG1+2. </t>
      </text>
    </comment>
    <comment ref="J7" authorId="4" shapeId="0" xr:uid="{766A5B3A-93AC-4871-B64B-88A36361C98F}">
      <text>
        <t>[Threaded comment]
Your version of Excel allows you to read this threaded comment; however, any edits to it will get removed if the file is opened in a newer version of Excel. Learn more: https://go.microsoft.com/fwlink/?linkid=870924
Comment:
    Assumed “proprietary” if not specified</t>
      </text>
    </comment>
    <comment ref="G14" authorId="5" shapeId="0" xr:uid="{5B09D275-E8C2-4C47-B930-9BDC7F337F8B}">
      <text>
        <t>[Threaded comment]
Your version of Excel allows you to read this threaded comment; however, any edits to it will get removed if the file is opened in a newer version of Excel. Learn more: https://go.microsoft.com/fwlink/?linkid=870924
Comment:
    2023 annual report for all revenues, including donor-restricted funding (could be GF, not specified): https://illustrativemathematics.org/annual-report/</t>
      </text>
    </comment>
    <comment ref="H14" authorId="6" shapeId="0" xr:uid="{3F3358A4-2F5C-4F1D-A235-9045C9C5FA64}">
      <text>
        <t xml:space="preserve">[Threaded comment]
Your version of Excel allows you to read this threaded comment; however, any edits to it will get removed if the file is opened in a newer version of Excel. Learn more: https://go.microsoft.com/fwlink/?linkid=870924
Comment:
    According to INVEST, we were $500k in 2023. However across 2022-2028 the average is $4M per year - this was used to show more accurate representation of work. </t>
      </text>
    </comment>
    <comment ref="G16" authorId="7" shapeId="0" xr:uid="{B8C0D991-7CA1-4DDD-A6AE-7FA207947383}">
      <text>
        <t>[Threaded comment]
Your version of Excel allows you to read this threaded comment; however, any edits to it will get removed if the file is opened in a newer version of Excel. Learn more: https://go.microsoft.com/fwlink/?linkid=870924
Comment:
    2021 revenue was $5.1M according to ProPublica: https://projects.propublica.org/nonprofits/organizations/871061541</t>
      </text>
    </comment>
    <comment ref="H16" authorId="8" shapeId="0" xr:uid="{0FED7415-1312-448E-AF0C-5C8BD15FCED9}">
      <text>
        <t xml:space="preserve">[Threaded comment]
Your version of Excel allows you to read this threaded comment; however, any edits to it will get removed if the file is opened in a newer version of Excel. Learn more: https://go.microsoft.com/fwlink/?linkid=870924
Comment:
    According to INVEST, across 2022-2028 the average is $1.1M per year - this was used to show more accurate representation of scope. </t>
      </text>
    </comment>
    <comment ref="G17" authorId="9" shapeId="0" xr:uid="{8F7159F4-1166-42C9-9CB6-19E0DDF8BD1D}">
      <text>
        <t>[Threaded comment]
Your version of Excel allows you to read this threaded comment; however, any edits to it will get removed if the file is opened in a newer version of Excel. Learn more: https://go.microsoft.com/fwlink/?linkid=870924
Comment:
    2023 revenue per Khan Academy website:
https://annualreport.khanacademy.org/#finances</t>
      </text>
    </comment>
    <comment ref="H17" authorId="10" shapeId="0" xr:uid="{8EFA9513-3C81-4932-A322-F97FCBD1E1CE}">
      <text>
        <t>[Threaded comment]
Your version of Excel allows you to read this threaded comment; however, any edits to it will get removed if the file is opened in a newer version of Excel. Learn more: https://go.microsoft.com/fwlink/?linkid=870924
Comment:
    2023 funding; we project to stay around $5M through this year then go up to ~$10M</t>
      </text>
    </comment>
    <comment ref="G23" authorId="11" shapeId="0" xr:uid="{BF34488A-C089-40FF-BFBC-B042190865B6}">
      <text>
        <t>[Threaded comment]
Your version of Excel allows you to read this threaded comment; however, any edits to it will get removed if the file is opened in a newer version of Excel. Learn more: https://go.microsoft.com/fwlink/?linkid=870924
Comment:
    2023 revenue was nearly $300M in 2023, according to Latka: https://getlatka.com/companies/carnegielearning.com#:~:text=1994,150M%20200M%20250M%20300M%20350M</t>
      </text>
    </comment>
    <comment ref="H23" authorId="12" shapeId="0" xr:uid="{EB16901B-B416-48CF-A120-5CC58DCB20F6}">
      <text>
        <t xml:space="preserve">[Threaded comment]
Your version of Excel allows you to read this threaded comment; however, any edits to it will get removed if the file is opened in a newer version of Excel. Learn more: https://go.microsoft.com/fwlink/?linkid=870924
Comment:
    According to INVEST, across 2022-2028 the average is $3.3M per year - this was used to show more accurate representation of scope. </t>
      </text>
    </comment>
    <comment ref="G24" authorId="13" shapeId="0" xr:uid="{6D5951FE-DE8C-4C51-B27F-AC9DE3F5D723}">
      <text>
        <t>[Threaded comment]
Your version of Excel allows you to read this threaded comment; however, any edits to it will get removed if the file is opened in a newer version of Excel. Learn more: https://go.microsoft.com/fwlink/?linkid=870924
Comment:
    2023 revenue was nearly $300M in 2023, according to Latka: https://getlatka.com/companies/carnegielearning.com#:~:text=1994,150M%20200M%20250M%20300M%20350M</t>
      </text>
    </comment>
    <comment ref="H24" authorId="14" shapeId="0" xr:uid="{E2DCC17A-E366-405D-9B59-D9CB62983414}">
      <text>
        <t xml:space="preserve">[Threaded comment]
Your version of Excel allows you to read this threaded comment; however, any edits to it will get removed if the file is opened in a newer version of Excel. Learn more: https://go.microsoft.com/fwlink/?linkid=870924
Comment:
    According to INVEST, across 2022-2028 the average is $3.3M per year - this was used to show more accurate representation of scope. </t>
      </text>
    </comment>
    <comment ref="G30" authorId="15" shapeId="0" xr:uid="{38C87FE7-856A-404F-8F3B-658BE1A314BE}">
      <text>
        <t>[Threaded comment]
Your version of Excel allows you to read this threaded comment; however, any edits to it will get removed if the file is opened in a newer version of Excel. Learn more: https://go.microsoft.com/fwlink/?linkid=870924
Comment:
    2023 revenue per ProPublica: https://projects.propublica.org/nonprofits/organizations/371665745</t>
      </text>
    </comment>
    <comment ref="H30" authorId="16" shapeId="0" xr:uid="{33287E11-17E6-47CE-97F9-173EA3BF5EAE}">
      <text>
        <t xml:space="preserve">[Threaded comment]
Your version of Excel allows you to read this threaded comment; however, any edits to it will get removed if the file is opened in a newer version of Excel. Learn more: https://go.microsoft.com/fwlink/?linkid=870924
Comment:
    According to INVEST, across 2022-2028 the average is ~$5M per year - this was used to show more accurate representation of scope.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Rachel Lee</author>
    <author>tc={14243324-73DD-40D1-9404-13CF9616E58B}</author>
    <author>tc={9B055FE0-E42D-47AF-93AF-61C848D85EA7}</author>
  </authors>
  <commentList>
    <comment ref="H5" authorId="0" shapeId="0" xr:uid="{39694006-AFBB-4E34-A0A6-01735D444E6D}">
      <text>
        <r>
          <rPr>
            <b/>
            <sz val="9"/>
            <color indexed="81"/>
            <rFont val="Tahoma"/>
            <charset val="1"/>
          </rPr>
          <t>Rachel Lee:</t>
        </r>
        <r>
          <rPr>
            <sz val="9"/>
            <color indexed="81"/>
            <rFont val="Tahoma"/>
            <charset val="1"/>
          </rPr>
          <t xml:space="preserve">
Add the underlying LLM that is powering and assume higher % win rate if model provider in consortium</t>
        </r>
      </text>
    </comment>
    <comment ref="E21" authorId="1" shapeId="0" xr:uid="{14243324-73DD-40D1-9404-13CF9616E58B}">
      <text>
        <t>[Threaded comment]
Your version of Excel allows you to read this threaded comment; however, any edits to it will get removed if the file is opened in a newer version of Excel. Learn more: https://go.microsoft.com/fwlink/?linkid=870924
Comment:
    2023 revenue per Khan Academy website:
https://annualreport.khanacademy.org/#finances</t>
      </text>
    </comment>
    <comment ref="F21" authorId="2" shapeId="0" xr:uid="{9B055FE0-E42D-47AF-93AF-61C848D85EA7}">
      <text>
        <t>[Threaded comment]
Your version of Excel allows you to read this threaded comment; however, any edits to it will get removed if the file is opened in a newer version of Excel. Learn more: https://go.microsoft.com/fwlink/?linkid=870924
Comment:
    2023 funding; we project to stay around $5M through this year then go up to ~$10M</t>
      </text>
    </comment>
  </commentList>
</comments>
</file>

<file path=xl/sharedStrings.xml><?xml version="1.0" encoding="utf-8"?>
<sst xmlns="http://schemas.openxmlformats.org/spreadsheetml/2006/main" count="1384" uniqueCount="618">
  <si>
    <t>Category </t>
  </si>
  <si>
    <t>Solution </t>
  </si>
  <si>
    <t>Description </t>
  </si>
  <si>
    <t>Provider </t>
  </si>
  <si>
    <t>LLM</t>
  </si>
  <si>
    <t>Sector Application</t>
  </si>
  <si>
    <t>Estimated Market Share / Students Reached</t>
  </si>
  <si>
    <t>Sources</t>
  </si>
  <si>
    <t>Comments</t>
  </si>
  <si>
    <t>[Math Instruction and Tutor] OR [College Advising and Navigation]</t>
  </si>
  <si>
    <t>Name of Solution</t>
  </si>
  <si>
    <t>Key personalization features (e.g. adaptive lessons and study coach)</t>
  </si>
  <si>
    <t>Who owns and manages this product?</t>
  </si>
  <si>
    <t>What AI model(s) is this built on? </t>
  </si>
  <si>
    <t>What sector or grade range is this product marketed for? </t>
  </si>
  <si>
    <t>Any publicly verifiable data on market share, #of students served, districts with partnership etc. </t>
  </si>
  <si>
    <t xml:space="preserve">Please include the hyperlinks to any sources used to complete each solution. </t>
  </si>
  <si>
    <t>Please write any additional considerations here (e.g., a particular provider was mischaraterized in the "Category" column, etc.)</t>
  </si>
  <si>
    <t>Math Instruction and Tutor</t>
  </si>
  <si>
    <t>AI Study Tool</t>
  </si>
  <si>
    <t>Personalized Q&amp;A support, syllabus‑based adaptive guidance, assignment creation for students &amp; instructors</t>
  </si>
  <si>
    <t>Pearson</t>
  </si>
  <si>
    <t>GPT‑based (hybrid retrieval / Pearson content)</t>
  </si>
  <si>
    <t>Higher Ed, K–12</t>
  </si>
  <si>
    <t>Over 5 million student interactions recorded across 90 integrated course titles as of Q3 2024.</t>
  </si>
  <si>
    <t>Pearson AI Study Tool Overview</t>
  </si>
  <si>
    <t>Fully embedded within Pearson platforms; utilizes Pearson-curated prompts to align with course content and instructor workflows.</t>
  </si>
  <si>
    <t>AI Reader</t>
  </si>
  <si>
    <t>Embedded generative AI that provides highlighting, summaries, contextual explanations, real‑time quizzes</t>
  </si>
  <si>
    <t>McGraw Hill</t>
  </si>
  <si>
    <t>Proprietary GenAI tied to McGraw Hill content</t>
  </si>
  <si>
    <t>Higher Ed</t>
  </si>
  <si>
    <t>Available across GO and Connect platforms; millions of users globally</t>
  </si>
  <si>
    <t>McGraw Hill AI Reader Press</t>
  </si>
  <si>
    <t>Built into Go/eText ecosystem</t>
  </si>
  <si>
    <t>LiveHint AI Tutor</t>
  </si>
  <si>
    <t>Chatbot assistant offering real-time hints on math textbook assignments</t>
  </si>
  <si>
    <t>Carnegie Learning</t>
  </si>
  <si>
    <t>Proprietary AI chatbot</t>
  </si>
  <si>
    <t>K–12 (Math)</t>
  </si>
  <si>
    <t>Deployed across multiple U.S. districts; hundreds of thousands of students</t>
  </si>
  <si>
    <t>LiveHint Overview</t>
  </si>
  <si>
    <t>First Carnegie chatbot for in-text hinting</t>
  </si>
  <si>
    <t>MATHia</t>
  </si>
  <si>
    <t>Adaptive math tutor analyzes student steps to offer context‑aware feedback</t>
  </si>
  <si>
    <t>Proprietary AI engine</t>
  </si>
  <si>
    <t>Middle and High School</t>
  </si>
  <si>
    <t>Implemented in thousands of middle and high schools across the U.S.; recognized for strong adoption levels based on Carnegie Learning’s internal usage analytics</t>
  </si>
  <si>
    <t>How MATHia uses AI</t>
  </si>
  <si>
    <t>Widely recognized, award-winning AI math tutor platform developed by Carnegie Learning; praised for its intelligent feedback and instructional alignment</t>
  </si>
  <si>
    <t>Colleague AI</t>
  </si>
  <si>
    <t>AI-powered tool to help teachers prepare rigorous, personalized lesson plans</t>
  </si>
  <si>
    <t>Amplify (AmplifyLearnAI)</t>
  </si>
  <si>
    <t>Proprietary AmplifyGen model</t>
  </si>
  <si>
    <t>K–12</t>
  </si>
  <si>
    <t>Piloted in Washington state (AmplifyGAIN initiative); expanding nationally</t>
  </si>
  <si>
    <t>Amplify Colleague AI</t>
  </si>
  <si>
    <t>Focus on teacher planning and alignment</t>
  </si>
  <si>
    <t>AI Platform (Cengage Student Assistant)</t>
  </si>
  <si>
    <t>AI assistant integrated in MindTap/WebAssign to guide student learning, support writing, generate insights</t>
  </si>
  <si>
    <t>Cengage</t>
  </si>
  <si>
    <t>Cengage proprietary GenAI</t>
  </si>
  <si>
    <t>Higher Ed &amp; College</t>
  </si>
  <si>
    <t>Projected to serve over 1 million higher education students across 100 course titles by Fall 2025, through integration in platforms like MindTap and WebAssign.</t>
  </si>
  <si>
    <t>Cengage Student Assistant</t>
  </si>
  <si>
    <t>The AI assistant is natively embedded in Cengage’s flagship platforms, providing writing support and learning guidance within MindTap and WebAssign environments.</t>
  </si>
  <si>
    <t>Coteach AI Assistant</t>
  </si>
  <si>
    <t>Chat-based co-planner for Illustrative Math lessons—automates pacing, scaffolding, problem gen</t>
  </si>
  <si>
    <t>Illustrative Mathematics</t>
  </si>
  <si>
    <t>Proprietary Coteach model</t>
  </si>
  <si>
    <t>Middle &amp; High School</t>
  </si>
  <si>
    <t>Being implemented in districts already using Illustrative Mathematics v.360 curriculum; broader rollout expected in 2025.</t>
  </si>
  <si>
    <t>Introducing Coteach</t>
  </si>
  <si>
    <t>Specifically designed to support IM-aligned instruction through co-planning features that enhance pacing, scaffolding, and content generation.</t>
  </si>
  <si>
    <t>Imagine AI</t>
  </si>
  <si>
    <t>Suite of AI tools for educators: planning, analytics, personalization aligned to high-quality materials</t>
  </si>
  <si>
    <t>Imagine Learning</t>
  </si>
  <si>
    <t>Curriculum‑Informed AI</t>
  </si>
  <si>
    <t>K–12 (multiple subjects)</t>
  </si>
  <si>
    <t>Nation‑wide in U.S.; core platform across districts using Imagine digital curriculum</t>
  </si>
  <si>
    <t>Imagine AI Tools</t>
  </si>
  <si>
    <t>AI embedded in lesson planning and analytics</t>
  </si>
  <si>
    <t>DreamBox Math</t>
  </si>
  <si>
    <t>Intelligent Adaptive Learning system analyzing ~50K student data points/hr to tailor K–8 math lessons and pacing</t>
  </si>
  <si>
    <t>DreamBox Learning</t>
  </si>
  <si>
    <t>Proprietary IAL engine (ML/AI)</t>
  </si>
  <si>
    <t>K–8 Math</t>
  </si>
  <si>
    <t>Millions of students (widely adopted in US districts)</t>
  </si>
  <si>
    <t>DreamBox Learning AI Features</t>
  </si>
  <si>
    <t>Highly data-rich, research-validated adaptive engine</t>
  </si>
  <si>
    <t>College Advising &amp; Navigation</t>
  </si>
  <si>
    <t>PowerBuddy (AI Assistant)</t>
  </si>
  <si>
    <t>AI chatbot assistant for students and counselors to help with college/career exploration, messaging, and operations</t>
  </si>
  <si>
    <t>Naviance by PowerSchool</t>
  </si>
  <si>
    <t>Proprietary AI (PowerBuddy)</t>
  </si>
  <si>
    <t>High school (college &amp; career readiness)</t>
  </si>
  <si>
    <t>M users in ~8,500 schools globally (platform reach)</t>
  </si>
  <si>
    <t xml:space="preserve"> PowerBuddy overview</t>
  </si>
  <si>
    <t>Rolling out for 2025–26 academic year</t>
  </si>
  <si>
    <t>Navigate AI features (Knowledge Bot, Campaign Generator)</t>
  </si>
  <si>
    <t>AI-powered knowledge bot and campaign content generator to automate advisor tasks and student communications</t>
  </si>
  <si>
    <t>EAB / Starfish (Navigate360)</t>
  </si>
  <si>
    <t>Proprietary AI modules</t>
  </si>
  <si>
    <t>Higher Ed student success and advising</t>
  </si>
  <si>
    <t>Used by 2,800+ institutions worldwide; Starfish supports millions each term</t>
  </si>
  <si>
    <t xml:space="preserve"> AI in Navigate &amp; Student success </t>
  </si>
  <si>
    <t>Enhances advisor capacity with automation</t>
  </si>
  <si>
    <t>Co-Pilot / AI-Enabled Features</t>
  </si>
  <si>
    <t>College and career readiness analytics and AI support embedded in tools like Reach, Beacon, and Engage</t>
  </si>
  <si>
    <t>Anthology</t>
  </si>
  <si>
    <t>High school advising &amp; career readiness</t>
  </si>
  <si>
    <t>Anthology serves large U.S. districts; specific AI uptake not disclosed</t>
  </si>
  <si>
    <t>Anthology Co-Pilot</t>
  </si>
  <si>
    <t>AI layering not clearly branded publicly</t>
  </si>
  <si>
    <t>MaiaMatch AI (MaiaLearning)</t>
  </si>
  <si>
    <t>AI-driven college match and planning recommendation system for high school students (competitor to Naviance)</t>
  </si>
  <si>
    <t>MaiaLearning</t>
  </si>
  <si>
    <t>Proprietary recommendation engine (ML-based)</t>
  </si>
  <si>
    <t>High school college planning</t>
  </si>
  <si>
    <t>1,000 U.S. high schools; growing 150–200 schools/year per report</t>
  </si>
  <si>
    <t>Inside Higher Ed on MaiaLearning growth</t>
  </si>
  <si>
    <t>Well positioned next-gen alternative</t>
  </si>
  <si>
    <t>Scoir AI (Scoir platform)</t>
  </si>
  <si>
    <t>College search and application platform with data-rich student match and analytics (growing market share AI features unclear)</t>
  </si>
  <si>
    <t>Scoir</t>
  </si>
  <si>
    <t>High school advising</t>
  </si>
  <si>
    <t>12% of high school college planning market, growing 40–50% annually</t>
  </si>
  <si>
    <t>Scoir market share – Inside Higher Ed</t>
  </si>
  <si>
    <t>May integrate AI layers; not yet publicly marketed</t>
  </si>
  <si>
    <t>Khanmigo</t>
  </si>
  <si>
    <t>GPT-based tutor version for literacy/writing tasks, interactive support for reading comprehension and prompt feedback</t>
  </si>
  <si>
    <t>Khan Academy</t>
  </si>
  <si>
    <t>GPT‑4 (via Microsoft)</t>
  </si>
  <si>
    <t>K–12 &amp; Higher Ed</t>
  </si>
  <si>
    <t>Piloted in 49 English-speaking countries; goal to  4 million students by 2030</t>
  </si>
  <si>
    <t>Khanmigo impact goal article</t>
  </si>
  <si>
    <t>Teacher-friendly and student-use cases; early rollout</t>
  </si>
  <si>
    <t>QANDA AI Tutor</t>
  </si>
  <si>
    <t>LLM-powered AI tutor launched in 2023 beta for multilingual literacy and math support in Asia (newer adoption in other regions)</t>
  </si>
  <si>
    <t>QANDA (Mathpresso)</t>
  </si>
  <si>
    <t>LLM-based AI Tutor (beta)</t>
  </si>
  <si>
    <t>Secondary (reading, subject support)</t>
  </si>
  <si>
    <t>Thousands of students in South Korea (2023 beta)</t>
  </si>
  <si>
    <t xml:space="preserve">QANDA AI Tutor </t>
  </si>
  <si>
    <t>Multilingual AI tutor, emerging outside U.S. markets</t>
  </si>
  <si>
    <t>Amira Reading Tutor</t>
  </si>
  <si>
    <t>AI‑driven oral reading support, dyslexia screening, fluency practice with instant feedback</t>
  </si>
  <si>
    <t>Houghton Mifflin Harcourt</t>
  </si>
  <si>
    <t>Proprietary speech‑AI model</t>
  </si>
  <si>
    <t>K–5 Literacy</t>
  </si>
  <si>
    <t>Deployed in thousands of U.S. classrooms</t>
  </si>
  <si>
    <t>HMH Amira Learning Overview</t>
  </si>
  <si>
    <t>Screeners included with fluency routines</t>
  </si>
  <si>
    <t>Literacy Tools</t>
  </si>
  <si>
    <t>Lexia Core5 Reading</t>
  </si>
  <si>
    <t>Adaptive blended literacy program supports structured reading across PreK–5, with robust diagnostic and progress reporting</t>
  </si>
  <si>
    <t>Lexia Learning</t>
  </si>
  <si>
    <t>Proprietary adaptive engine + AI insights</t>
  </si>
  <si>
    <t>PreK–5 Literacy</t>
  </si>
  <si>
    <t>Used by millions in U.S. schools; district-level deployments across states</t>
  </si>
  <si>
    <t xml:space="preserve">Lexia AI‑Powered </t>
  </si>
  <si>
    <t>Grounded in research and deliver actionable AI analytics and teacher dashboards.</t>
  </si>
  <si>
    <t>Lexia PowerUp Literacy</t>
  </si>
  <si>
    <t>Extension program for grades 6–12 students needing advanced literacy support; AI features personalize instruction</t>
  </si>
  <si>
    <t>Proprietary AI analytics</t>
  </si>
  <si>
    <t>Grades 6–12 Literacy</t>
  </si>
  <si>
    <t>PowerUp used in over 50% of middle/high schools in selected districts</t>
  </si>
  <si>
    <t xml:space="preserve">PowerUp Pre‑K–12 </t>
  </si>
  <si>
    <t>Read 180 Next Generation</t>
  </si>
  <si>
    <t>Adaptive intervention for students reading 2+ years below grade (grades 4–12), with personalized readability scaffolding</t>
  </si>
  <si>
    <t>Scholastic / HMH</t>
  </si>
  <si>
    <t>Proprietary adaptive &amp; data-driven workflows</t>
  </si>
  <si>
    <t>Grades 4–12 Intervention</t>
  </si>
  <si>
    <t>Extensively used across Title I schools nationwide; independently evaluated via the What Works Clearinghouse (WWC) for effectiveness in literacy intervention.</t>
  </si>
  <si>
    <t>READ 180</t>
  </si>
  <si>
    <t>Long-established literacy intervention tools; while not explicitly marketed as AI, their adaptive, algorithmic components meet modern definitions of AI-supportive practice.</t>
  </si>
  <si>
    <t>Accelerated Reader (AR)</t>
  </si>
  <si>
    <t>Personalized reading practice platform with quizzes, Lexile-based book leveling, and progress tracking</t>
  </si>
  <si>
    <t>Renaissance Learning</t>
  </si>
  <si>
    <t>Not publicly AI-branded; uses algorithmic leveling</t>
  </si>
  <si>
    <t>Grades K–8 Independent Reading</t>
  </si>
  <si>
    <t>Used in 35% of U.S. schools; widely deployed over decades</t>
  </si>
  <si>
    <t xml:space="preserve">Accelerated Reader </t>
  </si>
  <si>
    <t>Metabook AR Storybooks</t>
  </si>
  <si>
    <t>AI-generated interactive AR/VR storybooks to increase children's reading engagement via personalization</t>
  </si>
  <si>
    <t>Research prototype</t>
  </si>
  <si>
    <t>Generative AI + image models</t>
  </si>
  <si>
    <t>Primary school literacy</t>
  </si>
  <si>
    <t>Currently in early-stage development; tested in a user study with approximately 44 students to assess engagement and literacy support effectiveness</t>
  </si>
  <si>
    <t xml:space="preserve">Metabook </t>
  </si>
  <si>
    <t>Emerging platforms like Metabook  are included to reflect cutting-edge AI literacy innovations</t>
  </si>
  <si>
    <t>GenAIReading Interactive Text</t>
  </si>
  <si>
    <t>Dynamic LLM- and image-model augmented textbooks; improved comprehension via automatic visual/text summarization</t>
  </si>
  <si>
    <t>Research platform</t>
  </si>
  <si>
    <t>GPT‑style LLM + image gen</t>
  </si>
  <si>
    <t>Higher Ed / Adult Literacy</t>
  </si>
  <si>
    <t>Tested in a controlled lab environment with approximately 24 adult learners; participants demonstrated a 7.5% gain in reading comprehension using the AI-enhanced interactive text.</t>
  </si>
  <si>
    <t xml:space="preserve">GenAIReading study </t>
  </si>
  <si>
    <t>Emerging platforms like  GenAIReading are included to reflect cutting-edge AI literacy innovations</t>
  </si>
  <si>
    <t>EPS Reading Assistant</t>
  </si>
  <si>
    <t>AI-powered oral reading assistant offers speech-recognition literacy practice, dyslexia screening, and real-time feedback</t>
  </si>
  <si>
    <t>EPS Learning</t>
  </si>
  <si>
    <t>Proprietary speech + AI</t>
  </si>
  <si>
    <t>Broadly scaled and reportedly used in approximately 20% of U.S. school districts, particularly in K–5 settings. Adoption is linked to its integration with the SPIRE literacy intervention program.</t>
  </si>
  <si>
    <t xml:space="preserve">EPS Reading Assistant </t>
  </si>
  <si>
    <t>A widely deployed, speech-enabled literacy tool offering real-time oral reading feedback and diagnostic insights, especially effective for early literacy development and dyslexia screening</t>
  </si>
  <si>
    <t>Squirrel AI Adaptive Reading</t>
  </si>
  <si>
    <t>Adaptive literacy tool targeting foundational reading skills via knowledge graphs and ML-driven diagnostics</t>
  </si>
  <si>
    <t>Squirrel AI</t>
  </si>
  <si>
    <t>Proprietary IALS model</t>
  </si>
  <si>
    <t>Grades 3–8 Literacy</t>
  </si>
  <si>
    <t>Deployed at scale in China; limited U.S. pilot</t>
  </si>
  <si>
    <t xml:space="preserve">Squirrel AI </t>
  </si>
  <si>
    <t>Known for fine-grained concept targeting via knowledge graph</t>
  </si>
  <si>
    <t>Career Readiness Tools</t>
  </si>
  <si>
    <t>VirtualAdvisor AI</t>
  </si>
  <si>
    <t>Chatbot guiding students through financial aid, scholarships, and college funding inquiries</t>
  </si>
  <si>
    <t>CampusLogic</t>
  </si>
  <si>
    <t>Proprietary chatbot using Azure AI</t>
  </si>
  <si>
    <t>Higher Ed financial aid</t>
  </si>
  <si>
    <t>Used by numerous colleges; reduces staff queries by 30%</t>
  </si>
  <si>
    <t>CampusLogic VirtualAdvisor</t>
  </si>
  <si>
    <t>Supports 65+ languages and real-time translation</t>
  </si>
  <si>
    <t>Coach AI Career Coach</t>
  </si>
  <si>
    <t>AI-based career readiness platform offering career assessments, action planning, and ready-to-use resources</t>
  </si>
  <si>
    <t>CareerVillage (nonprofit)</t>
  </si>
  <si>
    <t>Proprietary AI + validated CAAS-SF</t>
  </si>
  <si>
    <t>High school + postsecondary</t>
  </si>
  <si>
    <t>Free tool reaching thousands via school partnerships</t>
  </si>
  <si>
    <t>Coach by CareerVillage</t>
  </si>
  <si>
    <t>Includes surveys pre/post to measure readiness gains</t>
  </si>
  <si>
    <t>EvolveMe AI Tools</t>
  </si>
  <si>
    <t>Conversational resume builder, career tasks, and micro-credentials integrated into career readiness platform</t>
  </si>
  <si>
    <t>American Student Assistance</t>
  </si>
  <si>
    <t>SaaS with AI conversation engine</t>
  </si>
  <si>
    <t>Teens (middle to high school)</t>
  </si>
  <si>
    <t>Millions of teens using EvolveMe tasks</t>
  </si>
  <si>
    <t>ASA EvolveMe Platform</t>
  </si>
  <si>
    <t>Free resource deeply focused on readiness</t>
  </si>
  <si>
    <t>MajorClarity Career Explorer</t>
  </si>
  <si>
    <t>AI-enhanced career “test-drives,” personalized pathways, micro-credential tracking, and planning dashboard</t>
  </si>
  <si>
    <t>MajorClarity</t>
  </si>
  <si>
    <t>Algorithmic recommendation engine</t>
  </si>
  <si>
    <t>K–12 Career/College Planning</t>
  </si>
  <si>
    <t>Large district implementations; observed 189% increase in career-aligned course plan selection</t>
  </si>
  <si>
    <t>MajorClarity Platform Overview</t>
  </si>
  <si>
    <t>Integrates planning, credentialing, and career exploration</t>
  </si>
  <si>
    <t>Quinn (Quinncia)</t>
  </si>
  <si>
    <t>Interactive AI assistant offering resume review, personalized mock interviews, and feedback tailored to students’ goals</t>
  </si>
  <si>
    <t>University of Florida AI initiative</t>
  </si>
  <si>
    <t>AI assistant utilizing resume analytics &amp; mock bot</t>
  </si>
  <si>
    <t>Higher Ed / Adult learners</t>
  </si>
  <si>
    <t>University-wide rollout; used by career services for job readiness</t>
  </si>
  <si>
    <t>Quinn AI Career Coach</t>
  </si>
  <si>
    <t>University pilot with strong feedback components</t>
  </si>
  <si>
    <t>PrepEdge Career Suite</t>
  </si>
  <si>
    <t>AI platform for student placement, career assessments, personalized pathway recommendations, and recruitment automation</t>
  </si>
  <si>
    <t>PlaceCom (PrepEdge)</t>
  </si>
  <si>
    <t>Proprietary AI with analytics engine</t>
  </si>
  <si>
    <t>College and transition programs</t>
  </si>
  <si>
    <t>Used by vocational institutes and campus placement offices globally</t>
  </si>
  <si>
    <t>PrepEdge Career Readiness</t>
  </si>
  <si>
    <t>Bridge between campus learning and industry needs</t>
  </si>
  <si>
    <t>Science Instruction &amp; Tutor</t>
  </si>
  <si>
    <t>Kwame for Science</t>
  </si>
  <si>
    <t>Bilingual AI assistant answering Integrated Science exam questions with high accuracy, includes exam prep data</t>
  </si>
  <si>
    <t>Kwame Team</t>
  </si>
  <si>
    <t>Sentence‑BERT based QA model</t>
  </si>
  <si>
    <t>Secondary (science instruction)</t>
  </si>
  <si>
    <t>Pilot tested with 750 users across 32 countries, with over 1,500 science-related queries submitted during an 8-month period</t>
  </si>
  <si>
    <t>ArXiv study Kwame for Science</t>
  </si>
  <si>
    <t>Tailored for West African educational needs, this bilingual AI tool demonstrates strong regional relevance with potential for global scalability in secondary-level science instruction</t>
  </si>
  <si>
    <t>Class Companion – Science AI Tutor</t>
  </si>
  <si>
    <t>AI tutor offering personalized instruction and grading support across K–12 science subjects</t>
  </si>
  <si>
    <t>Class Companion</t>
  </si>
  <si>
    <t>Proprietary AI tutoring engine</t>
  </si>
  <si>
    <t>K–12 science and general subjects</t>
  </si>
  <si>
    <t>Used broadly in schools offering district/premium plans</t>
  </si>
  <si>
    <t>Class Companion Science Tutor</t>
  </si>
  <si>
    <t>1:1 tutor and grading automation</t>
  </si>
  <si>
    <t>Labster Virtual Labs</t>
  </si>
  <si>
    <t>Simulated lab environments with adaptive scaffolding and real-time feedback across biology, chemistry, physics</t>
  </si>
  <si>
    <t>Labster Inc.</t>
  </si>
  <si>
    <t>Virtual lab AI + adaptive simulations</t>
  </si>
  <si>
    <t>Secondary &amp; Postsecondary STEM</t>
  </si>
  <si>
    <t>Deployed in 2,000+ institutions worldwide</t>
  </si>
  <si>
    <t>Labster Science Simulations</t>
  </si>
  <si>
    <t>Ideal for remote or equipment-limited settings</t>
  </si>
  <si>
    <t>Wolfram Alpha / Wolfram Chat</t>
  </si>
  <si>
    <t>Computational knowledge engine providing step‑by‑step scientific problem-solving and data analysis</t>
  </si>
  <si>
    <t>Wolfram Research</t>
  </si>
  <si>
    <t>Symbolic AI + stepwise solution engine</t>
  </si>
  <si>
    <t>K–12 to Higher Education</t>
  </si>
  <si>
    <t>Used by millions; especially STEM subjects</t>
  </si>
  <si>
    <t>Wolfram Alpha Education</t>
  </si>
  <si>
    <t>Widely used in physics, chemistry, mathematics</t>
  </si>
  <si>
    <t>MagicSchool AI Tools</t>
  </si>
  <si>
    <t>Educator-focused AI assistant that supports science lesson planning, content generation, and activities</t>
  </si>
  <si>
    <t>MagicSchool.ai</t>
  </si>
  <si>
    <t>Proprietary AI generative / planning tools</t>
  </si>
  <si>
    <t>K–12 science education</t>
  </si>
  <si>
    <t>Deployed across 13,000+ U.S. school districts, supporting approximately 5 million educators globally</t>
  </si>
  <si>
    <t>MagicSchool AI for Educators</t>
  </si>
  <si>
    <t>Enables curriculum-aligned science lesson planning and resource generation; widely adopted by K–12 educators for its ease of integration and planning utility</t>
  </si>
  <si>
    <t>AdaptEd Quest</t>
  </si>
  <si>
    <t>Adaptive learning platform offering subject-aligned learning material generation and instant feedback in science</t>
  </si>
  <si>
    <t>AI-enhanced lesson worksheet generator</t>
  </si>
  <si>
    <t>K–12 various subjects including science</t>
  </si>
  <si>
    <t>Piloted with schools; usage metrics limited publicly</t>
  </si>
  <si>
    <t>AdaptEd AI Learning Tools</t>
  </si>
  <si>
    <t>Tools support curriculum customization</t>
  </si>
  <si>
    <t>Writing &amp; Communication Support</t>
  </si>
  <si>
    <t>GrammarlyGO</t>
  </si>
  <si>
    <t>AI writing assistant offering real-time grammar corrections, paraphrasing, tone adjustments, citation aid</t>
  </si>
  <si>
    <t>Grammarly Inc.</t>
  </si>
  <si>
    <t>OpenAI GPT‑3/4 integration</t>
  </si>
  <si>
    <t>K–12, Higher Ed, Adult Learning</t>
  </si>
  <si>
    <t>40 million users; widely adopted in universities and enterprises</t>
  </si>
  <si>
    <t>GrammarlyGO launch &amp; education features</t>
  </si>
  <si>
    <t>Student-focused AI guideline reminders and auto-citation tools</t>
  </si>
  <si>
    <t>ChatGPT</t>
  </si>
  <si>
    <t>General-purpose generative AI widely used by learners for writing support, idea generation, and summarization</t>
  </si>
  <si>
    <t>OpenAI</t>
  </si>
  <si>
    <t>GPT‑4</t>
  </si>
  <si>
    <t>All learner levels</t>
  </si>
  <si>
    <t>Usage figures high-Business Insider reports majority of students using GPT</t>
  </si>
  <si>
    <t>Broad usage across writing, research, brainstorming</t>
  </si>
  <si>
    <t>Accessibility / Equitable Access</t>
  </si>
  <si>
    <t>ToyBot (SayKid)</t>
  </si>
  <si>
    <t>Screen-free interactive plush ToyBot using voice AI to engage early learners through play and oral interaction</t>
  </si>
  <si>
    <t>SayKid</t>
  </si>
  <si>
    <t>Proprietary voice‑AI platform</t>
  </si>
  <si>
    <t>Early Childhood Literacy</t>
  </si>
  <si>
    <t>Deployed in classrooms and homes globally; WISE finalist &amp; Tech Innovation awards</t>
  </si>
  <si>
    <t>SayKid ToyBot official info</t>
  </si>
  <si>
    <t>Voice-powered, screen-free learning; supports linguistic access</t>
  </si>
  <si>
    <t>Bilingual AI assistant answering science exam questions, usable in low-bandwidth, multilingual contexts</t>
  </si>
  <si>
    <t>Kwame AI Team</t>
  </si>
  <si>
    <t>Sentence-BERT style QA model</t>
  </si>
  <si>
    <t>Secondary Science Education</t>
  </si>
  <si>
    <t>Piloted with 750 users in West African exam cohorts</t>
  </si>
  <si>
    <t>Kwame study on arXiv</t>
  </si>
  <si>
    <t>Designed for multilingual, regional access equity</t>
  </si>
  <si>
    <t>Kiddom</t>
  </si>
  <si>
    <t>Current BMGF Relationship</t>
  </si>
  <si>
    <t>Notes</t>
  </si>
  <si>
    <t>Winnability by 2028?</t>
  </si>
  <si>
    <t>Total Funding</t>
  </si>
  <si>
    <t>BMGF % of Funding</t>
  </si>
  <si>
    <t>BMGF Funding</t>
  </si>
  <si>
    <t>[Grantee] or [In-Network] or [None]</t>
  </si>
  <si>
    <t>[Total estimated funding of org]</t>
  </si>
  <si>
    <t>[Estimated BMGF funding]</t>
  </si>
  <si>
    <t>[Calculated from E and F]</t>
  </si>
  <si>
    <t>Total Weighted Won</t>
  </si>
  <si>
    <t>% Won</t>
  </si>
  <si>
    <t>Pearson AI Study Tool</t>
  </si>
  <si>
    <t>McGraw Hill AI Study Reader</t>
  </si>
  <si>
    <t>Grantee</t>
  </si>
  <si>
    <t>[Informed by Data + PSTs]</t>
  </si>
  <si>
    <t xml:space="preserve">Assuming BG relationship will influence </t>
  </si>
  <si>
    <t>Zearn</t>
  </si>
  <si>
    <t>ALEKS</t>
  </si>
  <si>
    <t>Photomath</t>
  </si>
  <si>
    <t>Symbolab (CourseHero)</t>
  </si>
  <si>
    <t>College Guidance Network (with Eva)</t>
  </si>
  <si>
    <t>Estimated Reach</t>
  </si>
  <si>
    <t>Links</t>
  </si>
  <si>
    <t>Other considerations</t>
  </si>
  <si>
    <t>Grantee?</t>
  </si>
  <si>
    <t>Yes or no</t>
  </si>
  <si>
    <t>Data, PST, N/a</t>
  </si>
  <si>
    <t>If yes, Data or PST?</t>
  </si>
  <si>
    <t>Row Labels</t>
  </si>
  <si>
    <t>Grand Total</t>
  </si>
  <si>
    <t>Count of Solution </t>
  </si>
  <si>
    <t>Over 5 million student interactions recorded across 90 integrated course titles as of Q3 2024 (Global).
8,700 students using AI-powered study tool in 1 course in US (https://plc.pearson.com/en-GB/news-and-insights/news/more-just-answers-new-pearson-research-shows-students-using-ai-deeper#:~:text=The%20findings%2C%20published%20in%20the,tools%20that%20encourages%20deeper%20learning.)</t>
  </si>
  <si>
    <t>BCG expert interviews / reviews</t>
  </si>
  <si>
    <t>Press releases, ed reports</t>
  </si>
  <si>
    <t>Grantee lists</t>
  </si>
  <si>
    <t>Zearn (nonprofit)</t>
  </si>
  <si>
    <t>Proprietary adaptive engine (not LLM)</t>
  </si>
  <si>
    <t>Highly adapative digital math lessons with scaffolded support</t>
  </si>
  <si>
    <t>Proprietary engine (not LLM)</t>
  </si>
  <si>
    <t>K-5 Math</t>
  </si>
  <si>
    <t>Uncertain</t>
  </si>
  <si>
    <t>Step-by-step solutions to problems via camera inputs, hints</t>
  </si>
  <si>
    <t>Photmath</t>
  </si>
  <si>
    <t>Not specified (likely proprietary algorithms)</t>
  </si>
  <si>
    <t>K-12 Math</t>
  </si>
  <si>
    <t>Category</t>
  </si>
  <si>
    <t>Solution</t>
  </si>
  <si>
    <t>Description (Key Personalization Features)</t>
  </si>
  <si>
    <t>Provider</t>
  </si>
  <si>
    <t>LLM / AI Foundation</t>
  </si>
  <si>
    <t>Sector / Grade Range</t>
  </si>
  <si>
    <t>Estimated Market Share / Students Reached</t>
  </si>
  <si>
    <t>Adaptive digital math lessons with scaffolded support, rich reporting</t>
  </si>
  <si>
    <t>Zearn (nonprofit, 501(c)(3))</t>
  </si>
  <si>
    <t>K–5 (expanded to K–8)</t>
  </si>
  <si>
    <t>Used by ~25% of U.S. elementary students and over 1 million middle school students (as of 2022) (zearn.org, thefuturismtoday.com, Wikipedia)</t>
  </si>
  <si>
    <t>Camera-based math scanning, step-by-step solutions, handwriting OCR</t>
  </si>
  <si>
    <t>Photomath (owned by Google)</t>
  </si>
  <si>
    <t>Proprietary OCR + problem-solving algorithms</t>
  </si>
  <si>
    <t>Over 220 million downloads (as of 2021); 2.2 billion problems solved per month; used by over 1 million educators (Wikipedia, Global EdTech)</t>
  </si>
  <si>
    <t>McGraw Hill Education</t>
  </si>
  <si>
    <t>Adaptive tutoring via "knowledge spaces" theory -- assesses knowledge, offers targeted modules</t>
  </si>
  <si>
    <t>K-12, Higher Ed (Math, Chemistry)</t>
  </si>
  <si>
    <t>Step-by-step AI math solver for algebra thru calculus, detailed explanations</t>
  </si>
  <si>
    <t>Course Hero / Symbolab</t>
  </si>
  <si>
    <t>Proprietary ML-based solver</t>
  </si>
  <si>
    <t>K-College</t>
  </si>
  <si>
    <t>AI advisor "Eva" delivers experit-informed college/career planning checklists and guidance</t>
  </si>
  <si>
    <t>College Guidance Network</t>
  </si>
  <si>
    <t>Proprietary AI moules</t>
  </si>
  <si>
    <t>High schools and families</t>
  </si>
  <si>
    <t>Tool trained on 350+ experts</t>
  </si>
  <si>
    <t>(Multiple Items)</t>
  </si>
  <si>
    <t>Increase impact by streamlining teaching tasks</t>
  </si>
  <si>
    <t>Houghton Miller  Harcourt</t>
  </si>
  <si>
    <t>https://www.aleks.com/</t>
  </si>
  <si>
    <t>https://hmhco.storylane.io/share/aitools</t>
  </si>
  <si>
    <t>90% of K-12 schools use HMH core, inctervention, and supplemental programs; not specified for AI interactions</t>
  </si>
  <si>
    <t>K-12</t>
  </si>
  <si>
    <t>Not specified</t>
  </si>
  <si>
    <t>AI Tools on HMH Ed, including Classcraft, Turn and Talk</t>
  </si>
  <si>
    <t>Savvas Solutions (e.g., enVision math)</t>
  </si>
  <si>
    <t>Crafting standards-aligned math lessons and interactive math curriculum</t>
  </si>
  <si>
    <t>Savvas</t>
  </si>
  <si>
    <t>13k districts, 40M students</t>
  </si>
  <si>
    <t>https://www.savvas.com/company/learn-about-savvas/about-us#https://www.savvas.com/company/learn-about-savvas/about-us</t>
  </si>
  <si>
    <t>Status</t>
  </si>
  <si>
    <t>Initial list compiled for math instruction</t>
  </si>
  <si>
    <t>Full set reviewed by Chelsea</t>
  </si>
  <si>
    <t>Initial list compiled for college advising</t>
  </si>
  <si>
    <t>Complete</t>
  </si>
  <si>
    <t>In progress</t>
  </si>
  <si>
    <t>Not started</t>
  </si>
  <si>
    <t>Methodology for initial list</t>
  </si>
  <si>
    <t>Review by SMEs</t>
  </si>
  <si>
    <t>Using OS?</t>
  </si>
  <si>
    <t>Yes or No</t>
  </si>
  <si>
    <t>Underlying LLM</t>
  </si>
  <si>
    <t>Xello</t>
  </si>
  <si>
    <t>End-to-end support for college applications, supported by user profiles, assessments, and other components</t>
  </si>
  <si>
    <t>4 million users</t>
  </si>
  <si>
    <t>https://writer.com/blog/xello-customer-story/</t>
  </si>
  <si>
    <t>High school students, advisors, and families</t>
  </si>
  <si>
    <t>Public LLMs used ONLY for translations / personalizations</t>
  </si>
  <si>
    <t>Does not include core AI / LLM as a capability; is more of an interoperable play EdTech</t>
  </si>
  <si>
    <t>SchooLinks</t>
  </si>
  <si>
    <t>EduNav (Ellucian)</t>
  </si>
  <si>
    <t>Major Clarity</t>
  </si>
  <si>
    <t>Unifyed</t>
  </si>
  <si>
    <t>Jenzabar</t>
  </si>
  <si>
    <t>Watermark</t>
  </si>
  <si>
    <t>SchooLinks (e.g., CRR, Student &amp; Counselor Tools)</t>
  </si>
  <si>
    <t>Increase learner outcomes by empowering learners, counselors, and administrators with real-time insights and powerful tools for academic and career success</t>
  </si>
  <si>
    <t>machine learning algorithms to personalize student’s experience for self discovery, career interest exploration, personal graduation plan building and post secondary planning</t>
  </si>
  <si>
    <t>https://www.clever.com/app-gallery/schoolinks</t>
  </si>
  <si>
    <t>High school students, advisors, and administrators</t>
  </si>
  <si>
    <t>Not specified; likely proprietary ML algorithm</t>
  </si>
  <si>
    <t>Full set reviewed by other SME</t>
  </si>
  <si>
    <t>8 million users according to LinkedIn (2024), 500k students in 2021 (https://www.edsurge.com/news/2021-03-09-schoolinks-raises-7m-to-take-on-a-giant-in-k-12-college-and-career-planning)</t>
  </si>
  <si>
    <t>Ellucian</t>
  </si>
  <si>
    <t>CampusLogic (i.e., Virtual Advisor)</t>
  </si>
  <si>
    <t>VirtualAdvisor is an AI-powered virtual assistant designed to provide personalized, 24/7 support to students navigating the financial aid process.</t>
  </si>
  <si>
    <t>Leverages Microsoft stack</t>
  </si>
  <si>
    <t>https://appsource.microsoft.com/en-us/product/web-apps/campuslogic1581110007890.campuslogic_virtualadvisor?tab=overview#:~:text=Built%20in%20partnership%20with%20Microsoft,and%20keyvault%20client%20encryption%20management.</t>
  </si>
  <si>
    <t>450+ colleges and universities serving 3M students</t>
  </si>
  <si>
    <t>Acquired by Ellucian in 2024; the first company to aggregate student academic history and degree requirement data from multiple SIS and degree audit systems. The innovative, data-driven platform empowers educational institutions and their students by streamlining course scheduling, optimizing graduation pathways and fostering collaboration between academic advisors and students</t>
  </si>
  <si>
    <t>Ellucian powers innovation for higher education, partnering with more than 2,900 customers across 50 countries, serving 20 million students</t>
  </si>
  <si>
    <t>https://www.ellucian.com/news/ellucian-acquires-edunav-academic-planning-and-student-success-tools</t>
  </si>
  <si>
    <t>Slate</t>
  </si>
  <si>
    <t>Not specified; likely Microsoft stack / SaaS given other Ellucian integrations</t>
  </si>
  <si>
    <t>Acquired by Ellucian in 2022; Transforms the way higher education delivers student financial services with a self-service SaaS platform for students, staff, and schools. CampusLogic’s innovative software means more students can access aid—and the education it pays for, make better decisions that reduce borrowing, and easily navigate student finance with less staff burden and cost</t>
  </si>
  <si>
    <t>High school / higher ed learners, staff, and schools</t>
  </si>
  <si>
    <t>Higher ed learners, staff</t>
  </si>
  <si>
    <t>Provides higher education academic planning and student success tools</t>
  </si>
  <si>
    <t>Technolutions</t>
  </si>
  <si>
    <t>OpenAI GPT 4</t>
  </si>
  <si>
    <t>https://knowledge.technolutions.net/docs/slate-ai#:~:text=Slate%20AI%20is%20powered%20by,is%20retained%20beyond%20that%20interaction.</t>
  </si>
  <si>
    <t>Cloud-based customer relationship management (CRM) platform specifically designed for higher education institutions; used to manage student lifecycle, from prospective students to alumni, and supports various functions like admissions, student success, and alumni affairs</t>
  </si>
  <si>
    <t>Higher ed staff</t>
  </si>
  <si>
    <t>2,000+ colleges and universities</t>
  </si>
  <si>
    <t>Paper</t>
  </si>
  <si>
    <t>Not specified; likely Paper proprietary</t>
  </si>
  <si>
    <t>4,000 schools</t>
  </si>
  <si>
    <t>https://www.gettingsmart.com/2022/07/20/developing-career-clarity-in-high-school/</t>
  </si>
  <si>
    <t>Comprehensive career and college readiness platform designed to help students from grades 4-12 explore career options and plan their academic paths</t>
  </si>
  <si>
    <t>4-12 students, educators, counselors, and administrators</t>
  </si>
  <si>
    <t>150 higher ed institutions</t>
  </si>
  <si>
    <t xml:space="preserve">Improves student engagement, reduce costs, and enhance the overall student experience via services such as Unifyed Engage for student engagement, Unifyed Identity for identity and access management, and SIS. </t>
  </si>
  <si>
    <t>Not specified; likely uses multiple</t>
  </si>
  <si>
    <t>https://unifyed.com/</t>
  </si>
  <si>
    <t>Prosepective and current higher ed learners, leaders, and staff</t>
  </si>
  <si>
    <t>Google Cloud's Vertex AI</t>
  </si>
  <si>
    <t>Provides enterprise resource planning (ERP) and student information systems (SIS) specifically designed for higher education institutions</t>
  </si>
  <si>
    <t>Higher education students, faculty, staff, and administrators</t>
  </si>
  <si>
    <t>1,350 higher ed campuses</t>
  </si>
  <si>
    <t>https://jenzabar.com/google-cloud#:~:text=Infrastructure%20&amp;%20Network-,Jenzabar%20will%20be%20able%20to%20innovate%20faster%20by%20exploring%20and,Learn%20More; https://jenzabar.com/pressrelease/industry-recognition-and-selections-highlight-jenzabars-excellence-in-innovation-and-ability-to-power-institutional-and-student-success</t>
  </si>
  <si>
    <t>1,700 institutions worldwide; 44 million student engagements; 890k+ faculty</t>
  </si>
  <si>
    <t>Higher education provosts, institutional effectiveness leaders, and student success champions</t>
  </si>
  <si>
    <t>Watermark Higher Education</t>
  </si>
  <si>
    <t>Helps institutions manage various aspects of their operations, including student learning, faculty success, curriculum development, and assessment processes</t>
  </si>
  <si>
    <t>https://www.watermarkinsights.com/resources/blog/ai-statement/#:~:text=Watermark%20gives%20higher%20education%20institutions,an%20ethical%20and%20thoughtful%20approach.</t>
  </si>
  <si>
    <t>Notes: FG1 "But for" GF model</t>
  </si>
  <si>
    <t>Hope to update with latest BCG methodology details</t>
  </si>
  <si>
    <t>Name of Provider</t>
  </si>
  <si>
    <t>[Informed by web search]</t>
  </si>
  <si>
    <t>None</t>
  </si>
  <si>
    <t>Winnability by 2030?</t>
  </si>
  <si>
    <t>LLM (Cleaned)</t>
  </si>
  <si>
    <t>Proprietary</t>
  </si>
  <si>
    <t>Microsoft</t>
  </si>
  <si>
    <t>GPT-based hybrid</t>
  </si>
  <si>
    <t>Microsoft stack</t>
  </si>
  <si>
    <t>Google</t>
  </si>
  <si>
    <t>With intervention</t>
  </si>
  <si>
    <t>Without intervention</t>
  </si>
  <si>
    <t>Without intervention assumptions</t>
  </si>
  <si>
    <t>Rationale</t>
  </si>
  <si>
    <t>Variable</t>
  </si>
  <si>
    <t>Assumption</t>
  </si>
  <si>
    <t>YoY Allocations for Graph, # of solutions</t>
  </si>
  <si>
    <t>Expected Amount Won</t>
  </si>
  <si>
    <t>25-'30 Slope</t>
  </si>
  <si>
    <t>With intervention assumptions</t>
  </si>
  <si>
    <t>Without intervention # of solutions in 2025 (intercept)</t>
  </si>
  <si>
    <t>Rate of increase in solutions YoY (m -&gt; slope)</t>
  </si>
  <si>
    <t>Starting place is 4 solutions / year, given 2030 winnability projections; adjustments applied for ramp up to be more conservative</t>
  </si>
  <si>
    <t>EdReports "State of the Market" results over time</t>
  </si>
  <si>
    <t>% of K-12 ELA that meets expectations</t>
  </si>
  <si>
    <t>% of K-12 math that meets expectations</t>
  </si>
  <si>
    <t>% of ELA materials used by teachers in classrooms that are aligned</t>
  </si>
  <si>
    <t>% of math materials used by teachers in classrooms that are aligned</t>
  </si>
  <si>
    <t>Metric</t>
  </si>
  <si>
    <t>2023 EdReports</t>
  </si>
  <si>
    <t>2022 EdReports</t>
  </si>
  <si>
    <t>2021 EdReports</t>
  </si>
  <si>
    <t>21-'23 Slope</t>
  </si>
  <si>
    <t>Preferred option</t>
  </si>
  <si>
    <t>Other options that were under consideration</t>
  </si>
  <si>
    <t>Based on EdReports K-12 math meeting expectations for alignment '21-'23 --&gt; see "EdReports" tab</t>
  </si>
  <si>
    <t>Maxed at 80%; +25% for grantee, +10% for GF funding &gt;10% of total funding</t>
  </si>
  <si>
    <t>+10% for non-proprietary model</t>
  </si>
  <si>
    <t>Maxed at 80%; +25% for grantee, +10% for GF funding &gt;10% of total funding, +10% for non-proprietary model</t>
  </si>
  <si>
    <t>+25% for grantee</t>
  </si>
  <si>
    <t>Notes on winnability rationale</t>
  </si>
  <si>
    <t>FG1 Baseline +"But for" Model</t>
  </si>
  <si>
    <t>Anthropic</t>
  </si>
  <si>
    <t>See how far back we can go to EdReports market</t>
  </si>
  <si>
    <t>14-'23 Slope</t>
  </si>
  <si>
    <t>2015/2016</t>
  </si>
  <si>
    <t># of solutions in sample</t>
  </si>
  <si>
    <t>Based on EdReports K-12 math meeting expectations for alignment in 2014 (year of inception)</t>
  </si>
  <si>
    <t xml:space="preserve">Increase in solutions (Y in 2030), % of key players </t>
  </si>
  <si>
    <t>Assumes even distribution of solution uptake over 5 years</t>
  </si>
  <si>
    <t>Meta</t>
  </si>
  <si>
    <t>Mistral</t>
  </si>
  <si>
    <t>Amazon/AWS</t>
  </si>
  <si>
    <t>xAI</t>
  </si>
  <si>
    <t>AI21</t>
  </si>
  <si>
    <t>Model Provider</t>
  </si>
  <si>
    <t>In-Network</t>
  </si>
  <si>
    <t>70% given in-network from AI Consortium</t>
  </si>
  <si>
    <t>Not part of AI Consortium, no current ties</t>
  </si>
  <si>
    <t>CoPilot</t>
  </si>
  <si>
    <t>Claude</t>
  </si>
  <si>
    <t>Gemini, DeepSeek</t>
  </si>
  <si>
    <t>LLaMA</t>
  </si>
  <si>
    <t>Titan</t>
  </si>
  <si>
    <t>Grok</t>
  </si>
  <si>
    <t>Jurassic</t>
  </si>
  <si>
    <t>TBU</t>
  </si>
  <si>
    <t>Winnability Assumptions</t>
  </si>
  <si>
    <t>Base %</t>
  </si>
  <si>
    <t>Value</t>
  </si>
  <si>
    <t>Grantee relationship</t>
  </si>
  <si>
    <t>LLM is not proprietary</t>
  </si>
  <si>
    <t>Maximum %</t>
  </si>
  <si>
    <t>Greater ability to influence a "known" model</t>
  </si>
  <si>
    <t>Greater ability to partner given previous work</t>
  </si>
  <si>
    <t>Very strong ability to partner given established commitment</t>
  </si>
  <si>
    <t>Assumes no commitment is guaranteed</t>
  </si>
  <si>
    <t>% of funding from GF</t>
  </si>
  <si>
    <t>Large presence of GF funding</t>
  </si>
  <si>
    <t>Impact from % of funding from GF</t>
  </si>
  <si>
    <t>Assumes one of key equity players in company</t>
  </si>
  <si>
    <t>In-network AI consortium member</t>
  </si>
  <si>
    <t>LOGIC ASSUMPTIONS</t>
  </si>
  <si>
    <t>GRAPHING ASSUMUPTIONS</t>
  </si>
  <si>
    <t>Model data</t>
  </si>
  <si>
    <t>Model output</t>
  </si>
  <si>
    <t>Model assumptions</t>
  </si>
  <si>
    <t>Hope running list</t>
  </si>
  <si>
    <t>Develop context + instructions page</t>
  </si>
  <si>
    <t>Clean projections formatting</t>
  </si>
  <si>
    <t>Clean AI solutions dataset tab</t>
  </si>
  <si>
    <t>Delete tabs that need to be deleted</t>
  </si>
  <si>
    <t>Update solutions methodology tab</t>
  </si>
  <si>
    <t>Manual input or adjustment</t>
  </si>
  <si>
    <t>Total</t>
  </si>
  <si>
    <t>% with intervention</t>
  </si>
  <si>
    <t>% Without Intervention</t>
  </si>
  <si>
    <t>Assumes greater chance of other solutions uptaking since tools will be available</t>
  </si>
  <si>
    <t>% With Intervention</t>
  </si>
  <si>
    <t>% without intervention</t>
  </si>
  <si>
    <t>Assumes coin flip that non-relationships adopt</t>
  </si>
  <si>
    <t>Rate of increase in solutions, '27-'28 (m -&gt; slope)</t>
  </si>
  <si>
    <t>Rate of increase in solutions, '25-'27 (m -&gt; slope)</t>
  </si>
  <si>
    <t>Rate of increase in solutions, '28-'30 (m -&gt; slope)</t>
  </si>
  <si>
    <t>Assumes s-curve like adoption rate, beginning in '27</t>
  </si>
  <si>
    <t>5 solutions / year given 2030 winnability projections; adjustments applied for ramp up</t>
  </si>
  <si>
    <t>28-'30 Slope</t>
  </si>
  <si>
    <t>Rate of increase in solutions YoY, '27 onwards (m -&gt; slope)</t>
  </si>
  <si>
    <t>Based on EdReports K-12 math meeting expectations for alignment '21-'23 --&gt; see "EdReports" tab; adjusted for consistency</t>
  </si>
  <si>
    <t>Based on average of EdReports K-12 math meeting expectations for alignment in 2014 (14%) and % of EdTechs meeting ESSA tiers 1-3 certifications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</si>
</sst>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_(&quot;$&quot;* #,##0_);_(&quot;$&quot;* \(#,##0\);_(&quot;$&quot;* &quot;-&quot;??_);_(@_)"/>
  </numFmts>
  <fonts count="28" x14ac:knownFonts="1">
    <font>
      <sz val="11"/>
      <color theme="1"/>
      <name val="Aptos Narrow"/>
      <family val="2"/>
      <scheme val="minor"/>
    </font>
    <font>
      <u/>
      <sz val="11"/>
      <color theme="10"/>
      <name val="Aptos Narrow"/>
      <family val="2"/>
      <scheme val="minor"/>
    </font>
    <font>
      <sz val="10"/>
      <color rgb="FF000000"/>
      <name val="Calibri"/>
      <family val="2"/>
    </font>
    <font>
      <i/>
      <sz val="10"/>
      <color rgb="FF000000"/>
      <name val="Calibri"/>
      <family val="2"/>
    </font>
    <font>
      <sz val="10"/>
      <color theme="1"/>
      <name val="Calibri"/>
      <family val="2"/>
    </font>
    <font>
      <u/>
      <sz val="10"/>
      <color theme="10"/>
      <name val="Calibri"/>
      <family val="2"/>
    </font>
    <font>
      <b/>
      <sz val="10"/>
      <color rgb="FF000000"/>
      <name val="Calibri"/>
      <family val="2"/>
    </font>
    <font>
      <sz val="11"/>
      <color theme="1"/>
      <name val="Aptos Narrow"/>
      <family val="2"/>
      <scheme val="minor"/>
    </font>
    <font>
      <b/>
      <sz val="11"/>
      <color theme="1"/>
      <name val="Aptos Narrow"/>
      <family val="2"/>
      <scheme val="minor"/>
    </font>
    <font>
      <b/>
      <sz val="10"/>
      <color rgb="FF000000"/>
      <name val="Calibri"/>
    </font>
    <font>
      <i/>
      <sz val="10"/>
      <color rgb="FF000000"/>
      <name val="Calibri"/>
    </font>
    <font>
      <sz val="10"/>
      <color theme="1"/>
      <name val="Calibri"/>
    </font>
    <font>
      <b/>
      <sz val="10"/>
      <color theme="1"/>
      <name val="Calibri"/>
      <family val="2"/>
    </font>
    <font>
      <i/>
      <sz val="11"/>
      <color theme="1"/>
      <name val="Aptos Narrow"/>
      <family val="2"/>
      <scheme val="minor"/>
    </font>
    <font>
      <sz val="9"/>
      <color indexed="81"/>
      <name val="Tahoma"/>
      <charset val="1"/>
    </font>
    <font>
      <sz val="10"/>
      <color theme="0" tint="-0.499984740745262"/>
      <name val="Calibri"/>
      <family val="2"/>
    </font>
    <font>
      <b/>
      <u/>
      <sz val="11"/>
      <color theme="1"/>
      <name val="Aptos Narrow"/>
      <family val="2"/>
      <scheme val="minor"/>
    </font>
    <font>
      <b/>
      <sz val="9"/>
      <color indexed="81"/>
      <name val="Tahoma"/>
      <charset val="1"/>
    </font>
    <font>
      <sz val="11"/>
      <color rgb="FF001D35"/>
      <name val="Aptos Narrow"/>
      <family val="2"/>
      <scheme val="minor"/>
    </font>
    <font>
      <b/>
      <i/>
      <sz val="11"/>
      <color theme="1"/>
      <name val="Aptos Narrow"/>
      <family val="2"/>
      <scheme val="minor"/>
    </font>
    <font>
      <i/>
      <sz val="10"/>
      <color theme="1"/>
      <name val="Calibri"/>
      <family val="2"/>
    </font>
    <font>
      <sz val="10"/>
      <color theme="1"/>
      <name val="Aptos Narrow"/>
      <family val="2"/>
      <scheme val="minor"/>
    </font>
    <font>
      <b/>
      <i/>
      <sz val="14"/>
      <color theme="1"/>
      <name val="Aptos Narrow"/>
      <family val="2"/>
      <scheme val="minor"/>
    </font>
    <font>
      <b/>
      <i/>
      <sz val="18"/>
      <color theme="1"/>
      <name val="Aptos Narrow"/>
      <family val="2"/>
      <scheme val="minor"/>
    </font>
    <font>
      <b/>
      <i/>
      <u/>
      <sz val="11"/>
      <color theme="1"/>
      <name val="Aptos Narrow"/>
      <family val="2"/>
      <scheme val="minor"/>
    </font>
    <font>
      <b/>
      <sz val="10"/>
      <color theme="1"/>
      <name val="Calibri"/>
    </font>
    <font>
      <i/>
      <sz val="10"/>
      <color theme="1"/>
      <name val="Calibri"/>
    </font>
    <font>
      <sz val="10"/>
      <color theme="0" tint="-0.499984740745262"/>
      <name val="Calibri"/>
    </font>
  </fonts>
  <fills count="12">
    <fill>
      <patternFill patternType="none"/>
    </fill>
    <fill>
      <patternFill patternType="gray125"/>
    </fill>
    <fill>
      <patternFill patternType="solid">
        <fgColor rgb="FFCCCCCC"/>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3" tint="0.8999908444471571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4">
    <xf numFmtId="0" fontId="0" fillId="0" borderId="0"/>
    <xf numFmtId="0" fontId="1" fillId="0" borderId="0" applyNumberFormat="0" applyFill="0" applyBorder="0" applyAlignment="0" applyProtection="0"/>
    <xf numFmtId="9" fontId="7" fillId="0" borderId="0" applyFont="0" applyFill="0" applyBorder="0" applyAlignment="0" applyProtection="0"/>
    <xf numFmtId="44" fontId="7" fillId="0" borderId="0" applyFont="0" applyFill="0" applyBorder="0" applyAlignment="0" applyProtection="0"/>
  </cellStyleXfs>
  <cellXfs count="96">
    <xf numFmtId="0" fontId="0" fillId="0" borderId="0" xfId="0"/>
    <xf numFmtId="0" fontId="2" fillId="2" borderId="1" xfId="0" applyFont="1" applyFill="1" applyBorder="1" applyAlignment="1">
      <alignment vertical="center" wrapText="1"/>
    </xf>
    <xf numFmtId="0" fontId="3" fillId="0" borderId="1" xfId="0" applyFont="1" applyBorder="1" applyAlignment="1">
      <alignment vertical="center" wrapText="1"/>
    </xf>
    <xf numFmtId="0" fontId="4" fillId="0" borderId="0" xfId="0" applyFont="1"/>
    <xf numFmtId="0" fontId="4" fillId="0" borderId="1" xfId="0" applyFont="1" applyBorder="1" applyAlignment="1">
      <alignment vertical="center" wrapText="1"/>
    </xf>
    <xf numFmtId="0" fontId="5" fillId="0" borderId="1" xfId="1" applyFont="1" applyBorder="1" applyAlignment="1">
      <alignment vertical="center" wrapText="1"/>
    </xf>
    <xf numFmtId="0" fontId="6" fillId="2" borderId="1" xfId="0" applyFont="1" applyFill="1" applyBorder="1" applyAlignment="1">
      <alignment vertical="center" wrapText="1"/>
    </xf>
    <xf numFmtId="0" fontId="3" fillId="3" borderId="1" xfId="0" applyFont="1" applyFill="1" applyBorder="1" applyAlignment="1">
      <alignment vertical="center" wrapText="1"/>
    </xf>
    <xf numFmtId="0" fontId="9" fillId="2" borderId="1" xfId="0" applyFont="1" applyFill="1" applyBorder="1" applyAlignment="1">
      <alignment vertical="center"/>
    </xf>
    <xf numFmtId="0" fontId="10" fillId="3" borderId="1" xfId="0" applyFont="1" applyFill="1" applyBorder="1" applyAlignment="1">
      <alignment vertical="center"/>
    </xf>
    <xf numFmtId="0" fontId="11" fillId="0" borderId="1" xfId="0" applyFont="1" applyBorder="1" applyAlignment="1">
      <alignment vertical="center"/>
    </xf>
    <xf numFmtId="0" fontId="3" fillId="3" borderId="2" xfId="0" applyFont="1" applyFill="1" applyBorder="1" applyAlignment="1">
      <alignment vertical="center"/>
    </xf>
    <xf numFmtId="0" fontId="10" fillId="3" borderId="2" xfId="0" applyFont="1" applyFill="1" applyBorder="1" applyAlignment="1">
      <alignment vertical="center"/>
    </xf>
    <xf numFmtId="0" fontId="13" fillId="0" borderId="0" xfId="0" applyFont="1"/>
    <xf numFmtId="6" fontId="11" fillId="0" borderId="1" xfId="0" applyNumberFormat="1" applyFont="1" applyBorder="1" applyAlignment="1">
      <alignment vertical="center"/>
    </xf>
    <xf numFmtId="9" fontId="11" fillId="0" borderId="1" xfId="2" applyFont="1" applyBorder="1" applyAlignment="1">
      <alignment vertical="center"/>
    </xf>
    <xf numFmtId="9" fontId="15" fillId="0" borderId="1" xfId="0" applyNumberFormat="1" applyFont="1" applyBorder="1" applyAlignment="1">
      <alignment vertical="center"/>
    </xf>
    <xf numFmtId="9" fontId="4" fillId="0" borderId="1" xfId="0" applyNumberFormat="1" applyFont="1" applyBorder="1" applyAlignment="1">
      <alignment vertical="center"/>
    </xf>
    <xf numFmtId="0" fontId="12" fillId="0" borderId="3" xfId="0" applyFont="1" applyBorder="1" applyAlignment="1">
      <alignment vertical="center"/>
    </xf>
    <xf numFmtId="0" fontId="8" fillId="0" borderId="5" xfId="0" applyFont="1" applyBorder="1"/>
    <xf numFmtId="0" fontId="0" fillId="4" borderId="4" xfId="0" applyFill="1" applyBorder="1"/>
    <xf numFmtId="9" fontId="0" fillId="4" borderId="6" xfId="2" applyFont="1" applyFill="1" applyBorder="1"/>
    <xf numFmtId="0" fontId="0" fillId="5" borderId="0" xfId="0" applyFill="1"/>
    <xf numFmtId="9" fontId="0" fillId="5" borderId="0" xfId="2" applyFont="1"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vertical="center" wrapText="1"/>
    </xf>
    <xf numFmtId="0" fontId="0" fillId="6" borderId="1" xfId="0" applyFill="1" applyBorder="1"/>
    <xf numFmtId="0" fontId="0" fillId="0" borderId="1" xfId="0" applyBorder="1" applyAlignment="1">
      <alignment wrapText="1"/>
    </xf>
    <xf numFmtId="0" fontId="8" fillId="0" borderId="0" xfId="0" applyFont="1" applyAlignment="1">
      <alignment horizontal="center" vertical="center" wrapText="1"/>
    </xf>
    <xf numFmtId="0" fontId="0" fillId="6" borderId="1" xfId="0" applyFill="1" applyBorder="1" applyAlignment="1">
      <alignment wrapText="1"/>
    </xf>
    <xf numFmtId="0" fontId="1" fillId="0" borderId="1" xfId="1" applyBorder="1" applyAlignment="1">
      <alignment wrapText="1"/>
    </xf>
    <xf numFmtId="0" fontId="4" fillId="0" borderId="7" xfId="0" applyFont="1" applyBorder="1" applyAlignment="1">
      <alignment vertical="center" wrapText="1"/>
    </xf>
    <xf numFmtId="0" fontId="5" fillId="0" borderId="7" xfId="1" applyFont="1" applyBorder="1" applyAlignment="1">
      <alignment vertical="center" wrapText="1"/>
    </xf>
    <xf numFmtId="0" fontId="0" fillId="6" borderId="7" xfId="0" applyFill="1" applyBorder="1"/>
    <xf numFmtId="0" fontId="16" fillId="0" borderId="0" xfId="0" applyFont="1"/>
    <xf numFmtId="0" fontId="0" fillId="7" borderId="1" xfId="0" applyFill="1" applyBorder="1"/>
    <xf numFmtId="0" fontId="0" fillId="8" borderId="1" xfId="0" applyFill="1" applyBorder="1"/>
    <xf numFmtId="0" fontId="4" fillId="0" borderId="8" xfId="0" applyFont="1" applyBorder="1" applyAlignment="1">
      <alignment vertical="center" wrapText="1"/>
    </xf>
    <xf numFmtId="0" fontId="5" fillId="0" borderId="8" xfId="1" applyFont="1" applyBorder="1" applyAlignment="1">
      <alignment vertical="center" wrapText="1"/>
    </xf>
    <xf numFmtId="0" fontId="0" fillId="6" borderId="8" xfId="0" applyFill="1" applyBorder="1" applyAlignment="1">
      <alignment wrapText="1"/>
    </xf>
    <xf numFmtId="0" fontId="0" fillId="6" borderId="8" xfId="0" applyFill="1" applyBorder="1"/>
    <xf numFmtId="0" fontId="0" fillId="0" borderId="8" xfId="0" applyBorder="1" applyAlignment="1">
      <alignment wrapText="1"/>
    </xf>
    <xf numFmtId="0" fontId="0" fillId="6" borderId="7" xfId="0" applyFill="1" applyBorder="1" applyAlignment="1">
      <alignment wrapText="1"/>
    </xf>
    <xf numFmtId="0" fontId="1" fillId="0" borderId="1" xfId="1" applyFill="1" applyBorder="1" applyAlignment="1">
      <alignment wrapText="1"/>
    </xf>
    <xf numFmtId="0" fontId="18" fillId="0" borderId="1" xfId="0" applyFont="1" applyBorder="1" applyAlignment="1">
      <alignment wrapText="1"/>
    </xf>
    <xf numFmtId="0" fontId="3" fillId="3" borderId="1" xfId="0" applyFont="1" applyFill="1" applyBorder="1" applyAlignment="1">
      <alignment vertical="center"/>
    </xf>
    <xf numFmtId="0" fontId="6" fillId="2" borderId="1" xfId="0" applyFont="1" applyFill="1" applyBorder="1" applyAlignment="1">
      <alignment vertical="center"/>
    </xf>
    <xf numFmtId="1" fontId="0" fillId="4" borderId="4" xfId="0" applyNumberFormat="1" applyFill="1" applyBorder="1"/>
    <xf numFmtId="0" fontId="19" fillId="0" borderId="0" xfId="0" applyFont="1"/>
    <xf numFmtId="0" fontId="8" fillId="0" borderId="0" xfId="0" applyFont="1"/>
    <xf numFmtId="0" fontId="20" fillId="0" borderId="0" xfId="0" applyFont="1" applyAlignment="1">
      <alignment vertical="center" wrapText="1"/>
    </xf>
    <xf numFmtId="9" fontId="0" fillId="0" borderId="1" xfId="2" applyFont="1" applyBorder="1"/>
    <xf numFmtId="0" fontId="8" fillId="9" borderId="1" xfId="0" applyFont="1" applyFill="1" applyBorder="1"/>
    <xf numFmtId="164" fontId="11" fillId="0" borderId="1" xfId="3" applyNumberFormat="1" applyFont="1" applyBorder="1" applyAlignment="1">
      <alignment vertical="center"/>
    </xf>
    <xf numFmtId="164" fontId="21" fillId="0" borderId="1" xfId="3" applyNumberFormat="1" applyFont="1" applyBorder="1"/>
    <xf numFmtId="164" fontId="4" fillId="0" borderId="1" xfId="3" applyNumberFormat="1" applyFont="1" applyBorder="1" applyAlignment="1">
      <alignment vertical="center"/>
    </xf>
    <xf numFmtId="0" fontId="13" fillId="0" borderId="0" xfId="0" quotePrefix="1" applyFont="1"/>
    <xf numFmtId="1" fontId="0" fillId="0" borderId="9" xfId="0" applyNumberFormat="1" applyBorder="1"/>
    <xf numFmtId="0" fontId="13" fillId="0" borderId="2" xfId="0" applyFont="1" applyBorder="1"/>
    <xf numFmtId="0" fontId="1" fillId="0" borderId="0" xfId="1"/>
    <xf numFmtId="9" fontId="0" fillId="6" borderId="1" xfId="2" applyFont="1" applyFill="1" applyBorder="1"/>
    <xf numFmtId="0" fontId="22" fillId="0" borderId="0" xfId="0" applyFont="1"/>
    <xf numFmtId="0" fontId="4" fillId="0" borderId="1" xfId="0" quotePrefix="1" applyFont="1" applyBorder="1" applyAlignment="1">
      <alignment vertical="center"/>
    </xf>
    <xf numFmtId="0" fontId="11" fillId="0" borderId="1" xfId="0" quotePrefix="1" applyFont="1" applyBorder="1" applyAlignment="1">
      <alignment vertical="center"/>
    </xf>
    <xf numFmtId="0" fontId="23" fillId="0" borderId="0" xfId="0" applyFont="1"/>
    <xf numFmtId="0" fontId="13" fillId="0" borderId="5" xfId="0" quotePrefix="1" applyFont="1" applyBorder="1"/>
    <xf numFmtId="0" fontId="8" fillId="0" borderId="10" xfId="0" applyFont="1" applyBorder="1"/>
    <xf numFmtId="9" fontId="0" fillId="4" borderId="2" xfId="2" applyFont="1" applyFill="1" applyBorder="1"/>
    <xf numFmtId="1" fontId="0" fillId="4" borderId="6" xfId="2" applyNumberFormat="1" applyFont="1" applyFill="1" applyBorder="1"/>
    <xf numFmtId="0" fontId="0" fillId="3" borderId="1" xfId="0" applyFill="1" applyBorder="1"/>
    <xf numFmtId="44" fontId="0" fillId="3" borderId="1" xfId="3" applyFont="1" applyFill="1" applyBorder="1"/>
    <xf numFmtId="0" fontId="4" fillId="0" borderId="0" xfId="0" applyFont="1" applyAlignment="1">
      <alignment vertical="center" wrapText="1"/>
    </xf>
    <xf numFmtId="0" fontId="0" fillId="0" borderId="11" xfId="0" applyBorder="1"/>
    <xf numFmtId="9" fontId="0" fillId="6" borderId="11" xfId="2" applyFont="1" applyFill="1" applyBorder="1"/>
    <xf numFmtId="0" fontId="0" fillId="10" borderId="0" xfId="0" applyFill="1"/>
    <xf numFmtId="0" fontId="24" fillId="0" borderId="0" xfId="0" applyFont="1"/>
    <xf numFmtId="9" fontId="0" fillId="11" borderId="1" xfId="2" applyFont="1" applyFill="1" applyBorder="1"/>
    <xf numFmtId="0" fontId="0" fillId="6" borderId="0" xfId="0" applyFill="1"/>
    <xf numFmtId="1" fontId="0" fillId="5" borderId="1" xfId="0" applyNumberFormat="1" applyFill="1" applyBorder="1"/>
    <xf numFmtId="0" fontId="25" fillId="0" borderId="3" xfId="0" applyFont="1" applyBorder="1" applyAlignment="1">
      <alignment vertical="center"/>
    </xf>
    <xf numFmtId="9" fontId="0" fillId="5" borderId="0" xfId="2" applyFont="1" applyFill="1"/>
    <xf numFmtId="0" fontId="26" fillId="0" borderId="0" xfId="0" applyFont="1" applyAlignment="1">
      <alignment vertical="center" wrapText="1"/>
    </xf>
    <xf numFmtId="0" fontId="11" fillId="0" borderId="1" xfId="0" applyFont="1" applyBorder="1" applyAlignment="1">
      <alignment vertical="center" wrapText="1"/>
    </xf>
    <xf numFmtId="9" fontId="27" fillId="0" borderId="1" xfId="0" applyNumberFormat="1" applyFont="1" applyBorder="1" applyAlignment="1">
      <alignment vertical="center"/>
    </xf>
    <xf numFmtId="0" fontId="0" fillId="0" borderId="7" xfId="0" applyBorder="1"/>
    <xf numFmtId="9" fontId="0" fillId="6" borderId="7" xfId="2" applyFont="1" applyFill="1" applyBorder="1"/>
    <xf numFmtId="9" fontId="11" fillId="0" borderId="1" xfId="0" applyNumberFormat="1" applyFont="1" applyBorder="1" applyAlignment="1">
      <alignment vertical="center"/>
    </xf>
    <xf numFmtId="0" fontId="0" fillId="0" borderId="0" xfId="0" quotePrefix="1"/>
    <xf numFmtId="9" fontId="0" fillId="0" borderId="0" xfId="0" applyNumberFormat="1"/>
    <xf numFmtId="9" fontId="0" fillId="0" borderId="0" xfId="0" applyNumberFormat="1" applyAlignment="1">
      <alignment horizontal="left"/>
    </xf>
    <xf numFmtId="9" fontId="0" fillId="0" borderId="0" xfId="2" applyFont="1" applyAlignment="1">
      <alignment horizontal="left"/>
    </xf>
    <xf numFmtId="1" fontId="0" fillId="0" borderId="0" xfId="0" applyNumberFormat="1"/>
    <xf numFmtId="9" fontId="0" fillId="0" borderId="0" xfId="2" applyFont="1"/>
    <xf numFmtId="2" fontId="0" fillId="5" borderId="0" xfId="2" applyNumberFormat="1" applyFont="1" applyFill="1"/>
  </cellXfs>
  <cellStyles count="4">
    <cellStyle name="Currency" xfId="3" builtinId="4"/>
    <cellStyle name="Hyperlink" xfId="1" builtinId="8"/>
    <cellStyle name="Normal" xfId="0" builtinId="0"/>
    <cellStyle name="Percent" xfId="2" builtinId="5"/>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FG1: 50% increase in AI driven solutions delivering safe,</a:t>
            </a:r>
            <a:r>
              <a:rPr lang="en-US" baseline="0"/>
              <a:t> transparent, and effective AI driven personalization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'Field Goal 1 Projections'!$Q$7</c:f>
              <c:strCache>
                <c:ptCount val="1"/>
                <c:pt idx="0">
                  <c:v>With intervention</c:v>
                </c:pt>
              </c:strCache>
            </c:strRef>
          </c:tx>
          <c:spPr>
            <a:ln w="28575" cap="rnd">
              <a:solidFill>
                <a:schemeClr val="accent1"/>
              </a:solidFill>
              <a:round/>
            </a:ln>
            <a:effectLst/>
          </c:spPr>
          <c:marker>
            <c:symbol val="none"/>
          </c:marker>
          <c:cat>
            <c:strRef>
              <c:f>'Field Goal 1 Projections'!$R$5:$W$6</c:f>
              <c:strCache>
                <c:ptCount val="6"/>
                <c:pt idx="0">
                  <c:v>2025</c:v>
                </c:pt>
                <c:pt idx="1">
                  <c:v>2026</c:v>
                </c:pt>
                <c:pt idx="2">
                  <c:v>2027</c:v>
                </c:pt>
                <c:pt idx="3">
                  <c:v>2028</c:v>
                </c:pt>
                <c:pt idx="4">
                  <c:v>2029</c:v>
                </c:pt>
                <c:pt idx="5">
                  <c:v>2030</c:v>
                </c:pt>
              </c:strCache>
            </c:strRef>
          </c:cat>
          <c:val>
            <c:numRef>
              <c:f>'Field Goal 1 Projections'!$R$7:$W$7</c:f>
              <c:numCache>
                <c:formatCode>0</c:formatCode>
                <c:ptCount val="6"/>
                <c:pt idx="0" formatCode="General">
                  <c:v>5</c:v>
                </c:pt>
                <c:pt idx="1">
                  <c:v>6</c:v>
                </c:pt>
                <c:pt idx="2">
                  <c:v>8</c:v>
                </c:pt>
                <c:pt idx="3">
                  <c:v>12.2</c:v>
                </c:pt>
                <c:pt idx="4">
                  <c:v>16.399999999999999</c:v>
                </c:pt>
                <c:pt idx="5">
                  <c:v>20.599999999999998</c:v>
                </c:pt>
              </c:numCache>
            </c:numRef>
          </c:val>
          <c:smooth val="0"/>
          <c:extLst>
            <c:ext xmlns:c16="http://schemas.microsoft.com/office/drawing/2014/chart" uri="{C3380CC4-5D6E-409C-BE32-E72D297353CC}">
              <c16:uniqueId val="{00000000-6DB6-417B-B414-CB669E87C62E}"/>
            </c:ext>
          </c:extLst>
        </c:ser>
        <c:ser>
          <c:idx val="1"/>
          <c:order val="1"/>
          <c:tx>
            <c:strRef>
              <c:f>'Field Goal 1 Projections'!$Q$8</c:f>
              <c:strCache>
                <c:ptCount val="1"/>
                <c:pt idx="0">
                  <c:v>Without intervention</c:v>
                </c:pt>
              </c:strCache>
            </c:strRef>
          </c:tx>
          <c:spPr>
            <a:ln w="28575" cap="rnd">
              <a:solidFill>
                <a:schemeClr val="accent2"/>
              </a:solidFill>
              <a:round/>
            </a:ln>
            <a:effectLst/>
          </c:spPr>
          <c:marker>
            <c:symbol val="none"/>
          </c:marker>
          <c:cat>
            <c:strRef>
              <c:f>'Field Goal 1 Projections'!$R$5:$W$6</c:f>
              <c:strCache>
                <c:ptCount val="6"/>
                <c:pt idx="0">
                  <c:v>2025</c:v>
                </c:pt>
                <c:pt idx="1">
                  <c:v>2026</c:v>
                </c:pt>
                <c:pt idx="2">
                  <c:v>2027</c:v>
                </c:pt>
                <c:pt idx="3">
                  <c:v>2028</c:v>
                </c:pt>
                <c:pt idx="4">
                  <c:v>2029</c:v>
                </c:pt>
                <c:pt idx="5">
                  <c:v>2030</c:v>
                </c:pt>
              </c:strCache>
            </c:strRef>
          </c:cat>
          <c:val>
            <c:numRef>
              <c:f>'Field Goal 1 Projections'!$R$8:$W$8</c:f>
              <c:numCache>
                <c:formatCode>General</c:formatCode>
                <c:ptCount val="6"/>
                <c:pt idx="0">
                  <c:v>5</c:v>
                </c:pt>
                <c:pt idx="1">
                  <c:v>6</c:v>
                </c:pt>
                <c:pt idx="2">
                  <c:v>7</c:v>
                </c:pt>
                <c:pt idx="3">
                  <c:v>8</c:v>
                </c:pt>
                <c:pt idx="4">
                  <c:v>9</c:v>
                </c:pt>
                <c:pt idx="5">
                  <c:v>10</c:v>
                </c:pt>
              </c:numCache>
            </c:numRef>
          </c:val>
          <c:smooth val="0"/>
          <c:extLst>
            <c:ext xmlns:c16="http://schemas.microsoft.com/office/drawing/2014/chart" uri="{C3380CC4-5D6E-409C-BE32-E72D297353CC}">
              <c16:uniqueId val="{00000001-6DB6-417B-B414-CB669E87C62E}"/>
            </c:ext>
          </c:extLst>
        </c:ser>
        <c:dLbls>
          <c:showLegendKey val="0"/>
          <c:showVal val="0"/>
          <c:showCatName val="0"/>
          <c:showSerName val="0"/>
          <c:showPercent val="0"/>
          <c:showBubbleSize val="0"/>
        </c:dLbls>
        <c:smooth val="0"/>
        <c:axId val="313798271"/>
        <c:axId val="313798751"/>
      </c:lineChart>
      <c:catAx>
        <c:axId val="3137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98751"/>
        <c:crosses val="autoZero"/>
        <c:auto val="1"/>
        <c:lblAlgn val="ctr"/>
        <c:lblOffset val="100"/>
        <c:noMultiLvlLbl val="0"/>
      </c:catAx>
      <c:valAx>
        <c:axId val="31379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key </a:t>
                </a:r>
                <a:r>
                  <a:rPr lang="en-US" baseline="0"/>
                  <a:t> solutions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9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FG1: 50% increase in AI driven solutions delivering safe, transparent, and effective AI driven personalization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'Field Goal 1 Projections'!$Q$7</c:f>
              <c:strCache>
                <c:ptCount val="1"/>
                <c:pt idx="0">
                  <c:v>With intervention</c:v>
                </c:pt>
              </c:strCache>
            </c:strRef>
          </c:tx>
          <c:spPr>
            <a:solidFill>
              <a:schemeClr val="accent1"/>
            </a:solidFill>
            <a:ln>
              <a:noFill/>
            </a:ln>
            <a:effectLst/>
          </c:spPr>
          <c:invertIfNegative val="0"/>
          <c:cat>
            <c:numRef>
              <c:f>'Field Goal 1 Projections'!$R$6:$W$6</c:f>
              <c:numCache>
                <c:formatCode>General</c:formatCode>
                <c:ptCount val="6"/>
                <c:pt idx="0">
                  <c:v>2025</c:v>
                </c:pt>
                <c:pt idx="1">
                  <c:v>2026</c:v>
                </c:pt>
                <c:pt idx="2">
                  <c:v>2027</c:v>
                </c:pt>
                <c:pt idx="3">
                  <c:v>2028</c:v>
                </c:pt>
                <c:pt idx="4">
                  <c:v>2029</c:v>
                </c:pt>
                <c:pt idx="5">
                  <c:v>2030</c:v>
                </c:pt>
              </c:numCache>
            </c:numRef>
          </c:cat>
          <c:val>
            <c:numRef>
              <c:f>'Field Goal 1 Projections'!$R$7:$W$7</c:f>
              <c:numCache>
                <c:formatCode>0</c:formatCode>
                <c:ptCount val="6"/>
                <c:pt idx="0" formatCode="General">
                  <c:v>5</c:v>
                </c:pt>
                <c:pt idx="1">
                  <c:v>6</c:v>
                </c:pt>
                <c:pt idx="2">
                  <c:v>8</c:v>
                </c:pt>
                <c:pt idx="3">
                  <c:v>12.2</c:v>
                </c:pt>
                <c:pt idx="4">
                  <c:v>16.399999999999999</c:v>
                </c:pt>
                <c:pt idx="5">
                  <c:v>20.599999999999998</c:v>
                </c:pt>
              </c:numCache>
            </c:numRef>
          </c:val>
          <c:extLst>
            <c:ext xmlns:c16="http://schemas.microsoft.com/office/drawing/2014/chart" uri="{C3380CC4-5D6E-409C-BE32-E72D297353CC}">
              <c16:uniqueId val="{00000000-7E1D-458F-9E57-7C252F4B091A}"/>
            </c:ext>
          </c:extLst>
        </c:ser>
        <c:ser>
          <c:idx val="1"/>
          <c:order val="1"/>
          <c:tx>
            <c:strRef>
              <c:f>'Field Goal 1 Projections'!$Q$8</c:f>
              <c:strCache>
                <c:ptCount val="1"/>
                <c:pt idx="0">
                  <c:v>Without intervention</c:v>
                </c:pt>
              </c:strCache>
            </c:strRef>
          </c:tx>
          <c:spPr>
            <a:solidFill>
              <a:schemeClr val="accent2"/>
            </a:solidFill>
            <a:ln>
              <a:noFill/>
            </a:ln>
            <a:effectLst/>
          </c:spPr>
          <c:invertIfNegative val="0"/>
          <c:cat>
            <c:numRef>
              <c:f>'Field Goal 1 Projections'!$R$6:$W$6</c:f>
              <c:numCache>
                <c:formatCode>General</c:formatCode>
                <c:ptCount val="6"/>
                <c:pt idx="0">
                  <c:v>2025</c:v>
                </c:pt>
                <c:pt idx="1">
                  <c:v>2026</c:v>
                </c:pt>
                <c:pt idx="2">
                  <c:v>2027</c:v>
                </c:pt>
                <c:pt idx="3">
                  <c:v>2028</c:v>
                </c:pt>
                <c:pt idx="4">
                  <c:v>2029</c:v>
                </c:pt>
                <c:pt idx="5">
                  <c:v>2030</c:v>
                </c:pt>
              </c:numCache>
            </c:numRef>
          </c:cat>
          <c:val>
            <c:numRef>
              <c:f>'Field Goal 1 Projections'!$R$8:$W$8</c:f>
              <c:numCache>
                <c:formatCode>General</c:formatCode>
                <c:ptCount val="6"/>
                <c:pt idx="0">
                  <c:v>5</c:v>
                </c:pt>
                <c:pt idx="1">
                  <c:v>6</c:v>
                </c:pt>
                <c:pt idx="2">
                  <c:v>7</c:v>
                </c:pt>
                <c:pt idx="3">
                  <c:v>8</c:v>
                </c:pt>
                <c:pt idx="4">
                  <c:v>9</c:v>
                </c:pt>
                <c:pt idx="5">
                  <c:v>10</c:v>
                </c:pt>
              </c:numCache>
            </c:numRef>
          </c:val>
          <c:extLst>
            <c:ext xmlns:c16="http://schemas.microsoft.com/office/drawing/2014/chart" uri="{C3380CC4-5D6E-409C-BE32-E72D297353CC}">
              <c16:uniqueId val="{00000001-7E1D-458F-9E57-7C252F4B091A}"/>
            </c:ext>
          </c:extLst>
        </c:ser>
        <c:dLbls>
          <c:showLegendKey val="0"/>
          <c:showVal val="0"/>
          <c:showCatName val="0"/>
          <c:showSerName val="0"/>
          <c:showPercent val="0"/>
          <c:showBubbleSize val="0"/>
        </c:dLbls>
        <c:gapWidth val="150"/>
        <c:overlap val="100"/>
        <c:axId val="1982513264"/>
        <c:axId val="1982514704"/>
      </c:barChart>
      <c:catAx>
        <c:axId val="198251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14704"/>
        <c:crosses val="autoZero"/>
        <c:auto val="1"/>
        <c:lblAlgn val="ctr"/>
        <c:lblOffset val="100"/>
        <c:noMultiLvlLbl val="0"/>
      </c:catAx>
      <c:valAx>
        <c:axId val="19825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13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FG1: 50% increase in AI driven solutions delivering safe, transparent, and effective AI driven personalization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'Field Goal 1 Projections'!$Q$7</c:f>
              <c:strCache>
                <c:ptCount val="1"/>
                <c:pt idx="0">
                  <c:v>With intervention</c:v>
                </c:pt>
              </c:strCache>
            </c:strRef>
          </c:tx>
          <c:spPr>
            <a:solidFill>
              <a:schemeClr val="accent1"/>
            </a:solidFill>
            <a:ln>
              <a:noFill/>
            </a:ln>
            <a:effectLst/>
          </c:spPr>
          <c:invertIfNegative val="0"/>
          <c:cat>
            <c:numRef>
              <c:f>'Field Goal 1 Projections'!$R$6:$W$6</c:f>
              <c:numCache>
                <c:formatCode>General</c:formatCode>
                <c:ptCount val="6"/>
                <c:pt idx="0">
                  <c:v>2025</c:v>
                </c:pt>
                <c:pt idx="1">
                  <c:v>2026</c:v>
                </c:pt>
                <c:pt idx="2">
                  <c:v>2027</c:v>
                </c:pt>
                <c:pt idx="3">
                  <c:v>2028</c:v>
                </c:pt>
                <c:pt idx="4">
                  <c:v>2029</c:v>
                </c:pt>
                <c:pt idx="5">
                  <c:v>2030</c:v>
                </c:pt>
              </c:numCache>
            </c:numRef>
          </c:cat>
          <c:val>
            <c:numRef>
              <c:f>'Field Goal 1 Projections'!$R$7:$W$7</c:f>
              <c:numCache>
                <c:formatCode>0</c:formatCode>
                <c:ptCount val="6"/>
                <c:pt idx="0" formatCode="General">
                  <c:v>5</c:v>
                </c:pt>
                <c:pt idx="1">
                  <c:v>6</c:v>
                </c:pt>
                <c:pt idx="2">
                  <c:v>8</c:v>
                </c:pt>
                <c:pt idx="3">
                  <c:v>12.2</c:v>
                </c:pt>
                <c:pt idx="4">
                  <c:v>16.399999999999999</c:v>
                </c:pt>
                <c:pt idx="5">
                  <c:v>20.599999999999998</c:v>
                </c:pt>
              </c:numCache>
            </c:numRef>
          </c:val>
          <c:extLst>
            <c:ext xmlns:c16="http://schemas.microsoft.com/office/drawing/2014/chart" uri="{C3380CC4-5D6E-409C-BE32-E72D297353CC}">
              <c16:uniqueId val="{00000000-8113-44E8-9B8E-B9887D9B20EE}"/>
            </c:ext>
          </c:extLst>
        </c:ser>
        <c:dLbls>
          <c:showLegendKey val="0"/>
          <c:showVal val="0"/>
          <c:showCatName val="0"/>
          <c:showSerName val="0"/>
          <c:showPercent val="0"/>
          <c:showBubbleSize val="0"/>
        </c:dLbls>
        <c:gapWidth val="150"/>
        <c:axId val="82585839"/>
        <c:axId val="82573359"/>
      </c:barChart>
      <c:lineChart>
        <c:grouping val="standard"/>
        <c:varyColors val="0"/>
        <c:ser>
          <c:idx val="1"/>
          <c:order val="1"/>
          <c:tx>
            <c:strRef>
              <c:f>'Field Goal 1 Projections'!$Q$8</c:f>
              <c:strCache>
                <c:ptCount val="1"/>
                <c:pt idx="0">
                  <c:v>Without intervention</c:v>
                </c:pt>
              </c:strCache>
            </c:strRef>
          </c:tx>
          <c:spPr>
            <a:ln w="28575" cap="rnd">
              <a:solidFill>
                <a:schemeClr val="accent2"/>
              </a:solidFill>
              <a:round/>
            </a:ln>
            <a:effectLst/>
          </c:spPr>
          <c:marker>
            <c:symbol val="none"/>
          </c:marker>
          <c:cat>
            <c:numRef>
              <c:f>'Field Goal 1 Projections'!$R$6:$W$6</c:f>
              <c:numCache>
                <c:formatCode>General</c:formatCode>
                <c:ptCount val="6"/>
                <c:pt idx="0">
                  <c:v>2025</c:v>
                </c:pt>
                <c:pt idx="1">
                  <c:v>2026</c:v>
                </c:pt>
                <c:pt idx="2">
                  <c:v>2027</c:v>
                </c:pt>
                <c:pt idx="3">
                  <c:v>2028</c:v>
                </c:pt>
                <c:pt idx="4">
                  <c:v>2029</c:v>
                </c:pt>
                <c:pt idx="5">
                  <c:v>2030</c:v>
                </c:pt>
              </c:numCache>
            </c:numRef>
          </c:cat>
          <c:val>
            <c:numRef>
              <c:f>'Field Goal 1 Projections'!$R$8:$W$8</c:f>
              <c:numCache>
                <c:formatCode>General</c:formatCode>
                <c:ptCount val="6"/>
                <c:pt idx="0">
                  <c:v>5</c:v>
                </c:pt>
                <c:pt idx="1">
                  <c:v>6</c:v>
                </c:pt>
                <c:pt idx="2">
                  <c:v>7</c:v>
                </c:pt>
                <c:pt idx="3">
                  <c:v>8</c:v>
                </c:pt>
                <c:pt idx="4">
                  <c:v>9</c:v>
                </c:pt>
                <c:pt idx="5">
                  <c:v>10</c:v>
                </c:pt>
              </c:numCache>
            </c:numRef>
          </c:val>
          <c:smooth val="0"/>
          <c:extLst>
            <c:ext xmlns:c16="http://schemas.microsoft.com/office/drawing/2014/chart" uri="{C3380CC4-5D6E-409C-BE32-E72D297353CC}">
              <c16:uniqueId val="{00000001-8113-44E8-9B8E-B9887D9B20EE}"/>
            </c:ext>
          </c:extLst>
        </c:ser>
        <c:dLbls>
          <c:showLegendKey val="0"/>
          <c:showVal val="0"/>
          <c:showCatName val="0"/>
          <c:showSerName val="0"/>
          <c:showPercent val="0"/>
          <c:showBubbleSize val="0"/>
        </c:dLbls>
        <c:marker val="1"/>
        <c:smooth val="0"/>
        <c:axId val="82585839"/>
        <c:axId val="82573359"/>
      </c:lineChart>
      <c:catAx>
        <c:axId val="8258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3359"/>
        <c:crosses val="autoZero"/>
        <c:auto val="1"/>
        <c:lblAlgn val="ctr"/>
        <c:lblOffset val="100"/>
        <c:noMultiLvlLbl val="0"/>
      </c:catAx>
      <c:valAx>
        <c:axId val="8257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solutions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FG1: 50% increase in AI driven solutions delivering safe, transparent, and effective AI driven personalization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'Field Goal 1 Projections'!$Q$11</c:f>
              <c:strCache>
                <c:ptCount val="1"/>
                <c:pt idx="0">
                  <c:v>% with intervention</c:v>
                </c:pt>
              </c:strCache>
            </c:strRef>
          </c:tx>
          <c:spPr>
            <a:solidFill>
              <a:schemeClr val="accent1"/>
            </a:solidFill>
            <a:ln>
              <a:noFill/>
            </a:ln>
            <a:effectLst/>
          </c:spPr>
          <c:invertIfNegative val="0"/>
          <c:cat>
            <c:numRef>
              <c:f>'Field Goal 1 Projections'!$R$10:$W$10</c:f>
              <c:numCache>
                <c:formatCode>General</c:formatCode>
                <c:ptCount val="6"/>
                <c:pt idx="0">
                  <c:v>2025</c:v>
                </c:pt>
                <c:pt idx="1">
                  <c:v>2026</c:v>
                </c:pt>
                <c:pt idx="2">
                  <c:v>2027</c:v>
                </c:pt>
                <c:pt idx="3">
                  <c:v>2028</c:v>
                </c:pt>
                <c:pt idx="4">
                  <c:v>2029</c:v>
                </c:pt>
                <c:pt idx="5">
                  <c:v>2030</c:v>
                </c:pt>
              </c:numCache>
            </c:numRef>
          </c:cat>
          <c:val>
            <c:numRef>
              <c:f>'Field Goal 1 Projections'!$R$11:$W$11</c:f>
              <c:numCache>
                <c:formatCode>0%</c:formatCode>
                <c:ptCount val="6"/>
                <c:pt idx="0">
                  <c:v>0.16129032258064516</c:v>
                </c:pt>
                <c:pt idx="1">
                  <c:v>0.19354838709677419</c:v>
                </c:pt>
                <c:pt idx="2">
                  <c:v>0.25806451612903225</c:v>
                </c:pt>
                <c:pt idx="3">
                  <c:v>0.39354838709677414</c:v>
                </c:pt>
                <c:pt idx="4">
                  <c:v>0.52903225806451604</c:v>
                </c:pt>
                <c:pt idx="5">
                  <c:v>0.66451612903225799</c:v>
                </c:pt>
              </c:numCache>
            </c:numRef>
          </c:val>
          <c:extLst>
            <c:ext xmlns:c16="http://schemas.microsoft.com/office/drawing/2014/chart" uri="{C3380CC4-5D6E-409C-BE32-E72D297353CC}">
              <c16:uniqueId val="{00000000-3FB5-43A4-BF35-88C313607181}"/>
            </c:ext>
          </c:extLst>
        </c:ser>
        <c:dLbls>
          <c:showLegendKey val="0"/>
          <c:showVal val="0"/>
          <c:showCatName val="0"/>
          <c:showSerName val="0"/>
          <c:showPercent val="0"/>
          <c:showBubbleSize val="0"/>
        </c:dLbls>
        <c:gapWidth val="219"/>
        <c:overlap val="-27"/>
        <c:axId val="1997602159"/>
        <c:axId val="1997591599"/>
      </c:barChart>
      <c:lineChart>
        <c:grouping val="standard"/>
        <c:varyColors val="0"/>
        <c:ser>
          <c:idx val="1"/>
          <c:order val="1"/>
          <c:tx>
            <c:strRef>
              <c:f>'Field Goal 1 Projections'!$Q$12</c:f>
              <c:strCache>
                <c:ptCount val="1"/>
                <c:pt idx="0">
                  <c:v>% without intervention</c:v>
                </c:pt>
              </c:strCache>
            </c:strRef>
          </c:tx>
          <c:spPr>
            <a:ln w="28575" cap="rnd">
              <a:solidFill>
                <a:schemeClr val="accent2"/>
              </a:solidFill>
              <a:round/>
            </a:ln>
            <a:effectLst/>
          </c:spPr>
          <c:marker>
            <c:symbol val="none"/>
          </c:marker>
          <c:val>
            <c:numRef>
              <c:f>'Field Goal 1 Projections'!$R$12:$W$12</c:f>
              <c:numCache>
                <c:formatCode>0%</c:formatCode>
                <c:ptCount val="6"/>
                <c:pt idx="0">
                  <c:v>0.16129032258064516</c:v>
                </c:pt>
                <c:pt idx="1">
                  <c:v>0.19354838709677419</c:v>
                </c:pt>
                <c:pt idx="2">
                  <c:v>0.22580645161290322</c:v>
                </c:pt>
                <c:pt idx="3">
                  <c:v>0.25806451612903225</c:v>
                </c:pt>
                <c:pt idx="4">
                  <c:v>0.29032258064516131</c:v>
                </c:pt>
                <c:pt idx="5">
                  <c:v>0.32258064516129031</c:v>
                </c:pt>
              </c:numCache>
            </c:numRef>
          </c:val>
          <c:smooth val="0"/>
          <c:extLst>
            <c:ext xmlns:c16="http://schemas.microsoft.com/office/drawing/2014/chart" uri="{C3380CC4-5D6E-409C-BE32-E72D297353CC}">
              <c16:uniqueId val="{00000001-3FB5-43A4-BF35-88C313607181}"/>
            </c:ext>
          </c:extLst>
        </c:ser>
        <c:dLbls>
          <c:showLegendKey val="0"/>
          <c:showVal val="0"/>
          <c:showCatName val="0"/>
          <c:showSerName val="0"/>
          <c:showPercent val="0"/>
          <c:showBubbleSize val="0"/>
        </c:dLbls>
        <c:marker val="1"/>
        <c:smooth val="0"/>
        <c:axId val="1997602159"/>
        <c:axId val="1997591599"/>
      </c:lineChart>
      <c:catAx>
        <c:axId val="199760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91599"/>
        <c:crosses val="autoZero"/>
        <c:auto val="1"/>
        <c:lblAlgn val="ctr"/>
        <c:lblOffset val="100"/>
        <c:noMultiLvlLbl val="0"/>
      </c:catAx>
      <c:valAx>
        <c:axId val="199759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key solutions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02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FG1: 50% increase in AI driven solutions delivering safe,</a:t>
            </a:r>
            <a:r>
              <a:rPr lang="en-US" baseline="0"/>
              <a:t> transparent, and effective AI driven personalization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'FG1 Projection - Conservative'!$Q$7</c:f>
              <c:strCache>
                <c:ptCount val="1"/>
                <c:pt idx="0">
                  <c:v>With intervention</c:v>
                </c:pt>
              </c:strCache>
            </c:strRef>
          </c:tx>
          <c:spPr>
            <a:ln w="28575" cap="rnd">
              <a:solidFill>
                <a:schemeClr val="accent1"/>
              </a:solidFill>
              <a:round/>
            </a:ln>
            <a:effectLst/>
          </c:spPr>
          <c:marker>
            <c:symbol val="none"/>
          </c:marker>
          <c:cat>
            <c:strRef>
              <c:f>'FG1 Projection - Conservative'!$R$5:$W$6</c:f>
              <c:strCache>
                <c:ptCount val="6"/>
                <c:pt idx="0">
                  <c:v>2025</c:v>
                </c:pt>
                <c:pt idx="1">
                  <c:v>2026</c:v>
                </c:pt>
                <c:pt idx="2">
                  <c:v>2027</c:v>
                </c:pt>
                <c:pt idx="3">
                  <c:v>2028</c:v>
                </c:pt>
                <c:pt idx="4">
                  <c:v>2029</c:v>
                </c:pt>
                <c:pt idx="5">
                  <c:v>2030</c:v>
                </c:pt>
              </c:strCache>
            </c:strRef>
          </c:cat>
          <c:val>
            <c:numRef>
              <c:f>'FG1 Projection - Conservative'!$R$7:$W$7</c:f>
              <c:numCache>
                <c:formatCode>0</c:formatCode>
                <c:ptCount val="6"/>
                <c:pt idx="0" formatCode="General">
                  <c:v>4</c:v>
                </c:pt>
                <c:pt idx="1">
                  <c:v>6.0200000000000014</c:v>
                </c:pt>
                <c:pt idx="2">
                  <c:v>8.0400000000000027</c:v>
                </c:pt>
                <c:pt idx="3">
                  <c:v>10.060000000000004</c:v>
                </c:pt>
                <c:pt idx="4">
                  <c:v>12.080000000000005</c:v>
                </c:pt>
                <c:pt idx="5">
                  <c:v>14.100000000000007</c:v>
                </c:pt>
              </c:numCache>
            </c:numRef>
          </c:val>
          <c:smooth val="0"/>
          <c:extLst>
            <c:ext xmlns:c16="http://schemas.microsoft.com/office/drawing/2014/chart" uri="{C3380CC4-5D6E-409C-BE32-E72D297353CC}">
              <c16:uniqueId val="{00000000-9132-40F9-8F55-454E65820180}"/>
            </c:ext>
          </c:extLst>
        </c:ser>
        <c:ser>
          <c:idx val="1"/>
          <c:order val="1"/>
          <c:tx>
            <c:strRef>
              <c:f>'FG1 Projection - Conservative'!$Q$8</c:f>
              <c:strCache>
                <c:ptCount val="1"/>
                <c:pt idx="0">
                  <c:v>Without intervention</c:v>
                </c:pt>
              </c:strCache>
            </c:strRef>
          </c:tx>
          <c:spPr>
            <a:ln w="28575" cap="rnd">
              <a:solidFill>
                <a:schemeClr val="accent2"/>
              </a:solidFill>
              <a:round/>
            </a:ln>
            <a:effectLst/>
          </c:spPr>
          <c:marker>
            <c:symbol val="none"/>
          </c:marker>
          <c:cat>
            <c:strRef>
              <c:f>'FG1 Projection - Conservative'!$R$5:$W$6</c:f>
              <c:strCache>
                <c:ptCount val="6"/>
                <c:pt idx="0">
                  <c:v>2025</c:v>
                </c:pt>
                <c:pt idx="1">
                  <c:v>2026</c:v>
                </c:pt>
                <c:pt idx="2">
                  <c:v>2027</c:v>
                </c:pt>
                <c:pt idx="3">
                  <c:v>2028</c:v>
                </c:pt>
                <c:pt idx="4">
                  <c:v>2029</c:v>
                </c:pt>
                <c:pt idx="5">
                  <c:v>2030</c:v>
                </c:pt>
              </c:strCache>
            </c:strRef>
          </c:cat>
          <c:val>
            <c:numRef>
              <c:f>'FG1 Projection - Conservative'!$R$8:$W$8</c:f>
              <c:numCache>
                <c:formatCode>General</c:formatCode>
                <c:ptCount val="6"/>
                <c:pt idx="0">
                  <c:v>4</c:v>
                </c:pt>
                <c:pt idx="1">
                  <c:v>5</c:v>
                </c:pt>
                <c:pt idx="2">
                  <c:v>6</c:v>
                </c:pt>
                <c:pt idx="3">
                  <c:v>7</c:v>
                </c:pt>
                <c:pt idx="4">
                  <c:v>8</c:v>
                </c:pt>
                <c:pt idx="5">
                  <c:v>9.9999999999999982</c:v>
                </c:pt>
              </c:numCache>
            </c:numRef>
          </c:val>
          <c:smooth val="0"/>
          <c:extLst>
            <c:ext xmlns:c16="http://schemas.microsoft.com/office/drawing/2014/chart" uri="{C3380CC4-5D6E-409C-BE32-E72D297353CC}">
              <c16:uniqueId val="{00000001-9132-40F9-8F55-454E65820180}"/>
            </c:ext>
          </c:extLst>
        </c:ser>
        <c:dLbls>
          <c:showLegendKey val="0"/>
          <c:showVal val="0"/>
          <c:showCatName val="0"/>
          <c:showSerName val="0"/>
          <c:showPercent val="0"/>
          <c:showBubbleSize val="0"/>
        </c:dLbls>
        <c:smooth val="0"/>
        <c:axId val="313798271"/>
        <c:axId val="313798751"/>
      </c:lineChart>
      <c:catAx>
        <c:axId val="3137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98751"/>
        <c:crosses val="autoZero"/>
        <c:auto val="1"/>
        <c:lblAlgn val="ctr"/>
        <c:lblOffset val="100"/>
        <c:noMultiLvlLbl val="0"/>
      </c:catAx>
      <c:valAx>
        <c:axId val="31379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key </a:t>
                </a:r>
                <a:r>
                  <a:rPr lang="en-US" baseline="0"/>
                  <a:t> solutions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9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FG1: 50% increase in AI driven solutions delivering safe, transparent, and effective AI driven personalization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strRef>
              <c:f>'FG1 Projection - Conservative'!$Q$8</c:f>
              <c:strCache>
                <c:ptCount val="1"/>
                <c:pt idx="0">
                  <c:v>Without intervention</c:v>
                </c:pt>
              </c:strCache>
            </c:strRef>
          </c:tx>
          <c:spPr>
            <a:solidFill>
              <a:schemeClr val="bg2">
                <a:lumMod val="75000"/>
              </a:schemeClr>
            </a:solidFill>
            <a:ln>
              <a:noFill/>
            </a:ln>
            <a:effectLst/>
          </c:spPr>
          <c:invertIfNegative val="0"/>
          <c:cat>
            <c:numRef>
              <c:f>'FG1 Projection - Conservative'!$R$6:$W$6</c:f>
              <c:numCache>
                <c:formatCode>General</c:formatCode>
                <c:ptCount val="6"/>
                <c:pt idx="0">
                  <c:v>2025</c:v>
                </c:pt>
                <c:pt idx="1">
                  <c:v>2026</c:v>
                </c:pt>
                <c:pt idx="2">
                  <c:v>2027</c:v>
                </c:pt>
                <c:pt idx="3">
                  <c:v>2028</c:v>
                </c:pt>
                <c:pt idx="4">
                  <c:v>2029</c:v>
                </c:pt>
                <c:pt idx="5">
                  <c:v>2030</c:v>
                </c:pt>
              </c:numCache>
            </c:numRef>
          </c:cat>
          <c:val>
            <c:numRef>
              <c:f>'FG1 Projection - Conservative'!$R$8:$W$8</c:f>
              <c:numCache>
                <c:formatCode>General</c:formatCode>
                <c:ptCount val="6"/>
                <c:pt idx="0">
                  <c:v>4</c:v>
                </c:pt>
                <c:pt idx="1">
                  <c:v>5</c:v>
                </c:pt>
                <c:pt idx="2">
                  <c:v>6</c:v>
                </c:pt>
                <c:pt idx="3">
                  <c:v>7</c:v>
                </c:pt>
                <c:pt idx="4">
                  <c:v>8</c:v>
                </c:pt>
                <c:pt idx="5">
                  <c:v>9.9999999999999982</c:v>
                </c:pt>
              </c:numCache>
            </c:numRef>
          </c:val>
          <c:extLst>
            <c:ext xmlns:c16="http://schemas.microsoft.com/office/drawing/2014/chart" uri="{C3380CC4-5D6E-409C-BE32-E72D297353CC}">
              <c16:uniqueId val="{00000001-3B91-4221-8427-B1CD1BE53EFD}"/>
            </c:ext>
          </c:extLst>
        </c:ser>
        <c:ser>
          <c:idx val="0"/>
          <c:order val="1"/>
          <c:tx>
            <c:strRef>
              <c:f>'FG1 Projection - Conservative'!$Q$7</c:f>
              <c:strCache>
                <c:ptCount val="1"/>
                <c:pt idx="0">
                  <c:v>With intervention</c:v>
                </c:pt>
              </c:strCache>
            </c:strRef>
          </c:tx>
          <c:spPr>
            <a:solidFill>
              <a:schemeClr val="accent1"/>
            </a:solidFill>
            <a:ln>
              <a:noFill/>
            </a:ln>
            <a:effectLst/>
          </c:spPr>
          <c:invertIfNegative val="0"/>
          <c:cat>
            <c:numRef>
              <c:f>'FG1 Projection - Conservative'!$R$6:$W$6</c:f>
              <c:numCache>
                <c:formatCode>General</c:formatCode>
                <c:ptCount val="6"/>
                <c:pt idx="0">
                  <c:v>2025</c:v>
                </c:pt>
                <c:pt idx="1">
                  <c:v>2026</c:v>
                </c:pt>
                <c:pt idx="2">
                  <c:v>2027</c:v>
                </c:pt>
                <c:pt idx="3">
                  <c:v>2028</c:v>
                </c:pt>
                <c:pt idx="4">
                  <c:v>2029</c:v>
                </c:pt>
                <c:pt idx="5">
                  <c:v>2030</c:v>
                </c:pt>
              </c:numCache>
            </c:numRef>
          </c:cat>
          <c:val>
            <c:numRef>
              <c:f>'FG1 Projection - Conservative'!$R$7:$W$7</c:f>
              <c:numCache>
                <c:formatCode>0</c:formatCode>
                <c:ptCount val="6"/>
                <c:pt idx="0" formatCode="General">
                  <c:v>4</c:v>
                </c:pt>
                <c:pt idx="1">
                  <c:v>6.0200000000000014</c:v>
                </c:pt>
                <c:pt idx="2">
                  <c:v>8.0400000000000027</c:v>
                </c:pt>
                <c:pt idx="3">
                  <c:v>10.060000000000004</c:v>
                </c:pt>
                <c:pt idx="4">
                  <c:v>12.080000000000005</c:v>
                </c:pt>
                <c:pt idx="5">
                  <c:v>14.100000000000007</c:v>
                </c:pt>
              </c:numCache>
            </c:numRef>
          </c:val>
          <c:extLst>
            <c:ext xmlns:c16="http://schemas.microsoft.com/office/drawing/2014/chart" uri="{C3380CC4-5D6E-409C-BE32-E72D297353CC}">
              <c16:uniqueId val="{00000000-3B91-4221-8427-B1CD1BE53EFD}"/>
            </c:ext>
          </c:extLst>
        </c:ser>
        <c:dLbls>
          <c:showLegendKey val="0"/>
          <c:showVal val="0"/>
          <c:showCatName val="0"/>
          <c:showSerName val="0"/>
          <c:showPercent val="0"/>
          <c:showBubbleSize val="0"/>
        </c:dLbls>
        <c:gapWidth val="150"/>
        <c:overlap val="100"/>
        <c:axId val="1982513264"/>
        <c:axId val="1982514704"/>
      </c:barChart>
      <c:catAx>
        <c:axId val="198251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14704"/>
        <c:crosses val="autoZero"/>
        <c:auto val="1"/>
        <c:lblAlgn val="ctr"/>
        <c:lblOffset val="100"/>
        <c:noMultiLvlLbl val="0"/>
      </c:catAx>
      <c:valAx>
        <c:axId val="19825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13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FG1: 50% increase in AI driven solutions delivering safe,</a:t>
            </a:r>
            <a:r>
              <a:rPr lang="en-US" baseline="0"/>
              <a:t> transparent, and effective AI driven personalization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'FG1 Projection - Conservative'!$Q$7</c:f>
              <c:strCache>
                <c:ptCount val="1"/>
                <c:pt idx="0">
                  <c:v>With intervention</c:v>
                </c:pt>
              </c:strCache>
            </c:strRef>
          </c:tx>
          <c:spPr>
            <a:solidFill>
              <a:schemeClr val="accent1"/>
            </a:solidFill>
            <a:ln>
              <a:noFill/>
            </a:ln>
            <a:effectLst/>
          </c:spPr>
          <c:invertIfNegative val="0"/>
          <c:cat>
            <c:strRef>
              <c:f>'FG1 Projection - Conservative'!$R$5:$W$6</c:f>
              <c:strCache>
                <c:ptCount val="6"/>
                <c:pt idx="0">
                  <c:v>2025</c:v>
                </c:pt>
                <c:pt idx="1">
                  <c:v>2026</c:v>
                </c:pt>
                <c:pt idx="2">
                  <c:v>2027</c:v>
                </c:pt>
                <c:pt idx="3">
                  <c:v>2028</c:v>
                </c:pt>
                <c:pt idx="4">
                  <c:v>2029</c:v>
                </c:pt>
                <c:pt idx="5">
                  <c:v>2030</c:v>
                </c:pt>
              </c:strCache>
            </c:strRef>
          </c:cat>
          <c:val>
            <c:numRef>
              <c:f>'FG1 Projection - Conservative'!$R$7:$W$7</c:f>
              <c:numCache>
                <c:formatCode>0</c:formatCode>
                <c:ptCount val="6"/>
                <c:pt idx="0" formatCode="General">
                  <c:v>4</c:v>
                </c:pt>
                <c:pt idx="1">
                  <c:v>6.0200000000000014</c:v>
                </c:pt>
                <c:pt idx="2">
                  <c:v>8.0400000000000027</c:v>
                </c:pt>
                <c:pt idx="3">
                  <c:v>10.060000000000004</c:v>
                </c:pt>
                <c:pt idx="4">
                  <c:v>12.080000000000005</c:v>
                </c:pt>
                <c:pt idx="5">
                  <c:v>14.100000000000007</c:v>
                </c:pt>
              </c:numCache>
            </c:numRef>
          </c:val>
          <c:extLst>
            <c:ext xmlns:c16="http://schemas.microsoft.com/office/drawing/2014/chart" uri="{C3380CC4-5D6E-409C-BE32-E72D297353CC}">
              <c16:uniqueId val="{00000000-84F9-4A21-B6BD-4F0F36A1CED8}"/>
            </c:ext>
          </c:extLst>
        </c:ser>
        <c:dLbls>
          <c:showLegendKey val="0"/>
          <c:showVal val="0"/>
          <c:showCatName val="0"/>
          <c:showSerName val="0"/>
          <c:showPercent val="0"/>
          <c:showBubbleSize val="0"/>
        </c:dLbls>
        <c:gapWidth val="150"/>
        <c:axId val="313798271"/>
        <c:axId val="313798751"/>
      </c:barChart>
      <c:lineChart>
        <c:grouping val="standard"/>
        <c:varyColors val="0"/>
        <c:ser>
          <c:idx val="1"/>
          <c:order val="1"/>
          <c:tx>
            <c:strRef>
              <c:f>'FG1 Projection - Conservative'!$Q$8</c:f>
              <c:strCache>
                <c:ptCount val="1"/>
                <c:pt idx="0">
                  <c:v>Without intervention</c:v>
                </c:pt>
              </c:strCache>
            </c:strRef>
          </c:tx>
          <c:spPr>
            <a:ln w="28575" cap="rnd">
              <a:solidFill>
                <a:schemeClr val="accent2"/>
              </a:solidFill>
              <a:round/>
            </a:ln>
            <a:effectLst/>
          </c:spPr>
          <c:marker>
            <c:symbol val="none"/>
          </c:marker>
          <c:cat>
            <c:strRef>
              <c:f>'FG1 Projection - Conservative'!$R$5:$W$6</c:f>
              <c:strCache>
                <c:ptCount val="6"/>
                <c:pt idx="0">
                  <c:v>2025</c:v>
                </c:pt>
                <c:pt idx="1">
                  <c:v>2026</c:v>
                </c:pt>
                <c:pt idx="2">
                  <c:v>2027</c:v>
                </c:pt>
                <c:pt idx="3">
                  <c:v>2028</c:v>
                </c:pt>
                <c:pt idx="4">
                  <c:v>2029</c:v>
                </c:pt>
                <c:pt idx="5">
                  <c:v>2030</c:v>
                </c:pt>
              </c:strCache>
            </c:strRef>
          </c:cat>
          <c:val>
            <c:numRef>
              <c:f>'FG1 Projection - Conservative'!$R$8:$W$8</c:f>
              <c:numCache>
                <c:formatCode>General</c:formatCode>
                <c:ptCount val="6"/>
                <c:pt idx="0">
                  <c:v>4</c:v>
                </c:pt>
                <c:pt idx="1">
                  <c:v>5</c:v>
                </c:pt>
                <c:pt idx="2">
                  <c:v>6</c:v>
                </c:pt>
                <c:pt idx="3">
                  <c:v>7</c:v>
                </c:pt>
                <c:pt idx="4">
                  <c:v>8</c:v>
                </c:pt>
                <c:pt idx="5">
                  <c:v>9.9999999999999982</c:v>
                </c:pt>
              </c:numCache>
            </c:numRef>
          </c:val>
          <c:smooth val="0"/>
          <c:extLst>
            <c:ext xmlns:c16="http://schemas.microsoft.com/office/drawing/2014/chart" uri="{C3380CC4-5D6E-409C-BE32-E72D297353CC}">
              <c16:uniqueId val="{00000001-84F9-4A21-B6BD-4F0F36A1CED8}"/>
            </c:ext>
          </c:extLst>
        </c:ser>
        <c:dLbls>
          <c:showLegendKey val="0"/>
          <c:showVal val="0"/>
          <c:showCatName val="0"/>
          <c:showSerName val="0"/>
          <c:showPercent val="0"/>
          <c:showBubbleSize val="0"/>
        </c:dLbls>
        <c:marker val="1"/>
        <c:smooth val="0"/>
        <c:axId val="313798271"/>
        <c:axId val="313798751"/>
      </c:lineChart>
      <c:catAx>
        <c:axId val="3137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98751"/>
        <c:crosses val="autoZero"/>
        <c:auto val="1"/>
        <c:lblAlgn val="ctr"/>
        <c:lblOffset val="100"/>
        <c:noMultiLvlLbl val="0"/>
      </c:catAx>
      <c:valAx>
        <c:axId val="31379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key </a:t>
                </a:r>
                <a:r>
                  <a:rPr lang="en-US" baseline="0"/>
                  <a:t> solutions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9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36689</xdr:colOff>
      <xdr:row>67</xdr:row>
      <xdr:rowOff>143479</xdr:rowOff>
    </xdr:from>
    <xdr:to>
      <xdr:col>23</xdr:col>
      <xdr:colOff>57856</xdr:colOff>
      <xdr:row>86</xdr:row>
      <xdr:rowOff>125819</xdr:rowOff>
    </xdr:to>
    <xdr:graphicFrame macro="">
      <xdr:nvGraphicFramePr>
        <xdr:cNvPr id="3" name="Chart 2">
          <a:extLst>
            <a:ext uri="{FF2B5EF4-FFF2-40B4-BE49-F238E27FC236}">
              <a16:creationId xmlns:a16="http://schemas.microsoft.com/office/drawing/2014/main" id="{61DB33BF-7459-D8E5-7510-1FCE165FF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34447</xdr:colOff>
      <xdr:row>87</xdr:row>
      <xdr:rowOff>10265</xdr:rowOff>
    </xdr:from>
    <xdr:to>
      <xdr:col>23</xdr:col>
      <xdr:colOff>41406</xdr:colOff>
      <xdr:row>105</xdr:row>
      <xdr:rowOff>145788</xdr:rowOff>
    </xdr:to>
    <xdr:graphicFrame macro="">
      <xdr:nvGraphicFramePr>
        <xdr:cNvPr id="4" name="Chart 3">
          <a:extLst>
            <a:ext uri="{FF2B5EF4-FFF2-40B4-BE49-F238E27FC236}">
              <a16:creationId xmlns:a16="http://schemas.microsoft.com/office/drawing/2014/main" id="{09391E8F-D1A0-2183-DC0F-EF502FB9E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546448</xdr:colOff>
      <xdr:row>35</xdr:row>
      <xdr:rowOff>6958</xdr:rowOff>
    </xdr:from>
    <xdr:to>
      <xdr:col>24</xdr:col>
      <xdr:colOff>135873</xdr:colOff>
      <xdr:row>55</xdr:row>
      <xdr:rowOff>41840</xdr:rowOff>
    </xdr:to>
    <xdr:graphicFrame macro="">
      <xdr:nvGraphicFramePr>
        <xdr:cNvPr id="5" name="Chart 4">
          <a:extLst>
            <a:ext uri="{FF2B5EF4-FFF2-40B4-BE49-F238E27FC236}">
              <a16:creationId xmlns:a16="http://schemas.microsoft.com/office/drawing/2014/main" id="{9BDFFE5E-AD59-19D1-6D9D-5EA9166A8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558800</xdr:colOff>
      <xdr:row>14</xdr:row>
      <xdr:rowOff>50800</xdr:rowOff>
    </xdr:from>
    <xdr:to>
      <xdr:col>24</xdr:col>
      <xdr:colOff>152400</xdr:colOff>
      <xdr:row>34</xdr:row>
      <xdr:rowOff>63500</xdr:rowOff>
    </xdr:to>
    <xdr:graphicFrame macro="">
      <xdr:nvGraphicFramePr>
        <xdr:cNvPr id="2" name="Chart 1">
          <a:extLst>
            <a:ext uri="{FF2B5EF4-FFF2-40B4-BE49-F238E27FC236}">
              <a16:creationId xmlns:a16="http://schemas.microsoft.com/office/drawing/2014/main" id="{DF0B2CDC-30E3-A38E-04A0-FF3C70B6F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557389</xdr:colOff>
      <xdr:row>37</xdr:row>
      <xdr:rowOff>41879</xdr:rowOff>
    </xdr:from>
    <xdr:to>
      <xdr:col>22</xdr:col>
      <xdr:colOff>578556</xdr:colOff>
      <xdr:row>55</xdr:row>
      <xdr:rowOff>163919</xdr:rowOff>
    </xdr:to>
    <xdr:graphicFrame macro="">
      <xdr:nvGraphicFramePr>
        <xdr:cNvPr id="10" name="Chart 1">
          <a:extLst>
            <a:ext uri="{FF2B5EF4-FFF2-40B4-BE49-F238E27FC236}">
              <a16:creationId xmlns:a16="http://schemas.microsoft.com/office/drawing/2014/main" id="{FA2B9753-8B66-4B9F-87E0-4FC94C014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127580</xdr:colOff>
      <xdr:row>57</xdr:row>
      <xdr:rowOff>82232</xdr:rowOff>
    </xdr:from>
    <xdr:to>
      <xdr:col>23</xdr:col>
      <xdr:colOff>134539</xdr:colOff>
      <xdr:row>76</xdr:row>
      <xdr:rowOff>27256</xdr:rowOff>
    </xdr:to>
    <xdr:graphicFrame macro="">
      <xdr:nvGraphicFramePr>
        <xdr:cNvPr id="26" name="Chart 2">
          <a:extLst>
            <a:ext uri="{FF2B5EF4-FFF2-40B4-BE49-F238E27FC236}">
              <a16:creationId xmlns:a16="http://schemas.microsoft.com/office/drawing/2014/main" id="{B0E372BE-3DC9-438C-B7B8-EF796C24C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127001</xdr:colOff>
      <xdr:row>14</xdr:row>
      <xdr:rowOff>116416</xdr:rowOff>
    </xdr:from>
    <xdr:to>
      <xdr:col>23</xdr:col>
      <xdr:colOff>148168</xdr:colOff>
      <xdr:row>32</xdr:row>
      <xdr:rowOff>90290</xdr:rowOff>
    </xdr:to>
    <xdr:graphicFrame macro="">
      <xdr:nvGraphicFramePr>
        <xdr:cNvPr id="29" name="Chart 4">
          <a:extLst>
            <a:ext uri="{FF2B5EF4-FFF2-40B4-BE49-F238E27FC236}">
              <a16:creationId xmlns:a16="http://schemas.microsoft.com/office/drawing/2014/main" id="{1E19FC8F-79F6-4776-B9B6-BBD6F216B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achel Lee" id="{ACF79DAF-55CE-4538-8EC9-030DD749C425}" userId="S::Rachel.Lee@gatesfoundation.org::83dd8a60-fdd0-452e-ac91-5804db9faff8" providerId="AD"/>
  <person displayName="Hope Manninen" id="{2656721B-2F72-4140-AEBF-542ECFFE33F3}" userId="S::hope.manninen@gatesfoundation.org::1546f2dc-1496-458d-b4e8-3785f6d8d46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pe Manninen" refreshedDate="45877.570793634259" createdVersion="8" refreshedVersion="8" minRefreshableVersion="3" recordCount="36" xr:uid="{9C2393C3-10D3-4AF6-9238-C0415013EDA5}">
  <cacheSource type="worksheet">
    <worksheetSource ref="A1:L22" sheet="AI Solutions"/>
  </cacheSource>
  <cacheFields count="11">
    <cacheField name="Category " numFmtId="0">
      <sharedItems count="3">
        <s v="[Math Instruction and Tutor] OR [College Advising and Navigation]"/>
        <s v="Math Instruction and Tutor"/>
        <s v="College Advising &amp; Navigation"/>
      </sharedItems>
    </cacheField>
    <cacheField name="Solution " numFmtId="0">
      <sharedItems/>
    </cacheField>
    <cacheField name="Description " numFmtId="0">
      <sharedItems containsBlank="1" count="18">
        <s v="Key personalization features (e.g. adaptive lessons and study coach)"/>
        <s v="Personalized Q&amp;A support, syllabus‑based adaptive guidance, assignment creation for students &amp; instructors"/>
        <s v="Embedded generative AI that provides highlighting, summaries, contextual explanations, real‑time quizzes"/>
        <s v="Chatbot assistant offering real-time hints on math textbook assignments"/>
        <s v="Adaptive math tutor analyzes student steps to offer context‑aware feedback"/>
        <s v="AI-powered tool to help teachers prepare rigorous, personalized lesson plans"/>
        <s v="AI assistant integrated in MindTap/WebAssign to guide student learning, support writing, generate insights"/>
        <s v="Chat-based co-planner for Illustrative Math lessons—automates pacing, scaffolding, problem gen"/>
        <s v="Suite of AI tools for educators: planning, analytics, personalization aligned to high-quality materials"/>
        <s v="Intelligent Adaptive Learning system analyzing ~50K student data points/hr to tailor K–8 math lessons and pacing"/>
        <s v="AI chatbot assistant for students and counselors to help with college/career exploration, messaging, and operations"/>
        <s v="AI-powered knowledge bot and campaign content generator to automate advisor tasks and student communications"/>
        <s v="College and career readiness analytics and AI support embedded in tools like Reach, Beacon, and Engage"/>
        <s v="AI-driven college match and planning recommendation system for high school students (competitor to Naviance)"/>
        <s v="College search and application platform with data-rich student match and analytics (growing market share AI features unclear)"/>
        <s v="GPT-based tutor version for literacy/writing tasks, interactive support for reading comprehension and prompt feedback"/>
        <s v="LLM-powered AI tutor launched in 2023 beta for multilingual literacy and math support in Asia (newer adoption in other regions)"/>
        <m/>
      </sharedItems>
    </cacheField>
    <cacheField name="Provider " numFmtId="0">
      <sharedItems containsBlank="1"/>
    </cacheField>
    <cacheField name="LLM" numFmtId="0">
      <sharedItems containsBlank="1"/>
    </cacheField>
    <cacheField name="Sector Application" numFmtId="0">
      <sharedItems containsBlank="1"/>
    </cacheField>
    <cacheField name="Estimated Market Share / Students Reached" numFmtId="0">
      <sharedItems containsBlank="1"/>
    </cacheField>
    <cacheField name="Sources" numFmtId="0">
      <sharedItems containsBlank="1"/>
    </cacheField>
    <cacheField name="Comments" numFmtId="0">
      <sharedItems containsBlank="1"/>
    </cacheField>
    <cacheField name="Grantee?" numFmtId="0">
      <sharedItems containsBlank="1"/>
    </cacheField>
    <cacheField name="If yes, Data or PS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s v="Name of Solution"/>
    <x v="0"/>
    <s v="Who owns and manages this product?"/>
    <s v="What AI model(s) is this built on? "/>
    <s v="What sector or grade range is this product marketed for? "/>
    <s v="Any publicly verifiable data on market share, #of students served, districts with partnership etc. "/>
    <s v="Links"/>
    <s v="Other considerations"/>
    <s v="Yes or no"/>
    <s v="Data, PST, N/a"/>
  </r>
  <r>
    <x v="1"/>
    <s v="AI Study Tool"/>
    <x v="1"/>
    <s v="Pearson"/>
    <s v="GPT‑based (hybrid retrieval / Pearson content)"/>
    <s v="Higher Ed, K–12"/>
    <s v="Over 5 million student interactions recorded across 90 integrated course titles as of Q3 2024."/>
    <s v="Pearson AI Study Tool Overview"/>
    <s v="Fully embedded within Pearson platforms; utilizes Pearson-curated prompts to align with course content and instructor workflows."/>
    <m/>
    <m/>
  </r>
  <r>
    <x v="1"/>
    <s v="AI Reader"/>
    <x v="2"/>
    <s v="McGraw Hill"/>
    <s v="Proprietary GenAI tied to McGraw Hill content"/>
    <s v="Higher Ed"/>
    <s v="Available across GO and Connect platforms; millions of users globally"/>
    <s v="McGraw Hill AI Reader Press"/>
    <s v="Built into Go/eText ecosystem"/>
    <m/>
    <m/>
  </r>
  <r>
    <x v="1"/>
    <s v="LiveHint AI Tutor"/>
    <x v="3"/>
    <s v="Carnegie Learning"/>
    <s v="Proprietary AI chatbot"/>
    <s v="K–12 (Math)"/>
    <s v="Deployed across multiple U.S. districts; hundreds of thousands of students"/>
    <s v="LiveHint Overview"/>
    <s v="First Carnegie chatbot for in-text hinting"/>
    <m/>
    <m/>
  </r>
  <r>
    <x v="1"/>
    <s v="MATHia"/>
    <x v="4"/>
    <s v="Carnegie Learning"/>
    <s v="Proprietary AI engine"/>
    <s v="Middle and High School"/>
    <s v="Implemented in thousands of middle and high schools across the U.S.; recognized for strong adoption levels based on Carnegie Learning’s internal usage analytics"/>
    <s v="How MATHia uses AI"/>
    <s v="Widely recognized, award-winning AI math tutor platform developed by Carnegie Learning; praised for its intelligent feedback and instructional alignment"/>
    <m/>
    <m/>
  </r>
  <r>
    <x v="1"/>
    <s v="Colleague AI"/>
    <x v="5"/>
    <s v="Amplify (AmplifyLearnAI)"/>
    <s v="Proprietary AmplifyGen model"/>
    <s v="K–12"/>
    <s v="Piloted in Washington state (AmplifyGAIN initiative); expanding nationally"/>
    <s v="Amplify Colleague AI"/>
    <s v="Focus on teacher planning and alignment"/>
    <m/>
    <m/>
  </r>
  <r>
    <x v="1"/>
    <s v="AI Platform (Cengage Student Assistant)"/>
    <x v="6"/>
    <s v="Cengage"/>
    <s v="Cengage proprietary GenAI"/>
    <s v="Higher Ed &amp; College"/>
    <s v="Projected to serve over 1 million higher education students across 100 course titles by Fall 2025, through integration in platforms like MindTap and WebAssign."/>
    <s v="Cengage Student Assistant"/>
    <s v="The AI assistant is natively embedded in Cengage’s flagship platforms, providing writing support and learning guidance within MindTap and WebAssign environments."/>
    <m/>
    <m/>
  </r>
  <r>
    <x v="1"/>
    <s v="Coteach AI Assistant"/>
    <x v="7"/>
    <s v="Illustrative Mathematics"/>
    <s v="Proprietary Coteach model"/>
    <s v="Middle &amp; High School"/>
    <s v="Being implemented in districts already using Illustrative Mathematics v.360 curriculum; broader rollout expected in 2025."/>
    <s v="Introducing Coteach"/>
    <s v="Specifically designed to support IM-aligned instruction through co-planning features that enhance pacing, scaffolding, and content generation."/>
    <m/>
    <m/>
  </r>
  <r>
    <x v="1"/>
    <s v="Imagine AI"/>
    <x v="8"/>
    <s v="Imagine Learning"/>
    <s v="Curriculum‑Informed AI"/>
    <s v="K–12 (multiple subjects)"/>
    <s v="Nation‑wide in U.S.; core platform across districts using Imagine digital curriculum"/>
    <s v="Imagine AI Tools"/>
    <s v="AI embedded in lesson planning and analytics"/>
    <m/>
    <m/>
  </r>
  <r>
    <x v="1"/>
    <s v="DreamBox Math"/>
    <x v="9"/>
    <s v="DreamBox Learning"/>
    <s v="Proprietary IAL engine (ML/AI)"/>
    <s v="K–8 Math"/>
    <s v="Millions of students (widely adopted in US districts)"/>
    <s v="DreamBox Learning AI Features"/>
    <s v="Highly data-rich, research-validated adaptive engine"/>
    <m/>
    <m/>
  </r>
  <r>
    <x v="2"/>
    <s v="PowerBuddy (AI Assistant)"/>
    <x v="10"/>
    <s v="Naviance by PowerSchool"/>
    <s v="Proprietary AI (PowerBuddy)"/>
    <s v="High school (college &amp; career readiness)"/>
    <s v="M users in ~8,500 schools globally (platform reach)"/>
    <s v=" PowerBuddy overview"/>
    <s v="Rolling out for 2025–26 academic year"/>
    <m/>
    <m/>
  </r>
  <r>
    <x v="2"/>
    <s v="Navigate AI features (Knowledge Bot, Campaign Generator)"/>
    <x v="11"/>
    <s v="EAB / Starfish (Navigate360)"/>
    <s v="Proprietary AI modules"/>
    <s v="Higher Ed student success and advising"/>
    <s v="Used by 2,800+ institutions worldwide; Starfish supports millions each term"/>
    <s v=" AI in Navigate &amp; Student success "/>
    <s v="Enhances advisor capacity with automation"/>
    <m/>
    <m/>
  </r>
  <r>
    <x v="2"/>
    <s v="Co-Pilot / AI-Enabled Features"/>
    <x v="12"/>
    <s v="Anthology"/>
    <s v="Proprietary AI engine"/>
    <s v="High school advising &amp; career readiness"/>
    <s v="Anthology serves large U.S. districts; specific AI uptake not disclosed"/>
    <s v="Anthology Co-Pilot"/>
    <s v="AI layering not clearly branded publicly"/>
    <m/>
    <m/>
  </r>
  <r>
    <x v="2"/>
    <s v="MaiaMatch AI (MaiaLearning)"/>
    <x v="13"/>
    <s v="MaiaLearning"/>
    <s v="Proprietary recommendation engine (ML-based)"/>
    <s v="High school college planning"/>
    <s v="1,000 U.S. high schools; growing 150–200 schools/year per report"/>
    <s v="Inside Higher Ed on MaiaLearning growth"/>
    <s v="Well positioned next-gen alternative"/>
    <m/>
    <m/>
  </r>
  <r>
    <x v="2"/>
    <s v="Scoir AI (Scoir platform)"/>
    <x v="14"/>
    <s v="Scoir"/>
    <s v="Proprietary AI engine"/>
    <s v="High school advising"/>
    <s v="12% of high school college planning market, growing 40–50% annually"/>
    <s v="Scoir market share – Inside Higher Ed"/>
    <s v="May integrate AI layers; not yet publicly marketed"/>
    <m/>
    <m/>
  </r>
  <r>
    <x v="1"/>
    <s v="Khanmigo"/>
    <x v="15"/>
    <s v="Khan Academy"/>
    <s v="GPT‑4 (via Microsoft)"/>
    <s v="K–12 &amp; Higher Ed"/>
    <s v="Piloted in 49 English-speaking countries; goal to  4 million students by 2030"/>
    <s v="Khanmigo impact goal article"/>
    <s v="Teacher-friendly and student-use cases; early rollout"/>
    <m/>
    <m/>
  </r>
  <r>
    <x v="1"/>
    <s v="QANDA AI Tutor"/>
    <x v="16"/>
    <s v="QANDA (Mathpresso)"/>
    <s v="LLM-based AI Tutor (beta)"/>
    <s v="Secondary (reading, subject support)"/>
    <s v="Thousands of students in South Korea (2023 beta)"/>
    <s v="QANDA AI Tutor "/>
    <s v="Multilingual AI tutor, emerging outside U.S. markets"/>
    <m/>
    <m/>
  </r>
  <r>
    <x v="1"/>
    <s v="Zearn"/>
    <x v="17"/>
    <m/>
    <m/>
    <m/>
    <m/>
    <m/>
    <m/>
    <m/>
    <m/>
  </r>
  <r>
    <x v="1"/>
    <s v="ALEKS"/>
    <x v="17"/>
    <m/>
    <m/>
    <m/>
    <m/>
    <m/>
    <m/>
    <m/>
    <m/>
  </r>
  <r>
    <x v="1"/>
    <s v="Photomath"/>
    <x v="17"/>
    <m/>
    <m/>
    <m/>
    <m/>
    <m/>
    <m/>
    <m/>
    <m/>
  </r>
  <r>
    <x v="1"/>
    <s v="Symbolab (CourseHero)"/>
    <x v="17"/>
    <m/>
    <m/>
    <m/>
    <m/>
    <m/>
    <m/>
    <m/>
    <m/>
  </r>
  <r>
    <x v="1"/>
    <s v="Cognii"/>
    <x v="17"/>
    <m/>
    <m/>
    <m/>
    <m/>
    <m/>
    <m/>
    <m/>
    <m/>
  </r>
  <r>
    <x v="1"/>
    <s v="Eedi"/>
    <x v="17"/>
    <m/>
    <m/>
    <m/>
    <m/>
    <m/>
    <m/>
    <m/>
    <m/>
  </r>
  <r>
    <x v="2"/>
    <s v="ESAI"/>
    <x v="17"/>
    <m/>
    <m/>
    <m/>
    <m/>
    <m/>
    <m/>
    <m/>
    <m/>
  </r>
  <r>
    <x v="2"/>
    <s v="College Guidance Network (with Eva)"/>
    <x v="17"/>
    <m/>
    <m/>
    <m/>
    <m/>
    <m/>
    <m/>
    <m/>
    <m/>
  </r>
  <r>
    <x v="2"/>
    <s v="CollegeNAV"/>
    <x v="17"/>
    <m/>
    <m/>
    <m/>
    <m/>
    <m/>
    <m/>
    <m/>
    <m/>
  </r>
  <r>
    <x v="2"/>
    <s v="DreamCollege.ai"/>
    <x v="17"/>
    <m/>
    <m/>
    <m/>
    <m/>
    <m/>
    <m/>
    <m/>
    <m/>
  </r>
  <r>
    <x v="2"/>
    <s v="KapAdvisor (Kaplan Test Prep)"/>
    <x v="17"/>
    <m/>
    <m/>
    <m/>
    <m/>
    <m/>
    <m/>
    <m/>
    <m/>
  </r>
  <r>
    <x v="2"/>
    <s v="College Possible Chatbot"/>
    <x v="17"/>
    <m/>
    <m/>
    <m/>
    <m/>
    <m/>
    <m/>
    <m/>
    <m/>
  </r>
  <r>
    <x v="2"/>
    <s v="AVA"/>
    <x v="17"/>
    <m/>
    <m/>
    <m/>
    <m/>
    <m/>
    <m/>
    <m/>
    <m/>
  </r>
  <r>
    <x v="2"/>
    <s v="Ivy (College Vine)"/>
    <x v="17"/>
    <m/>
    <m/>
    <m/>
    <m/>
    <m/>
    <m/>
    <m/>
    <m/>
  </r>
  <r>
    <x v="2"/>
    <s v="Advisor.AI"/>
    <x v="17"/>
    <m/>
    <m/>
    <m/>
    <m/>
    <m/>
    <m/>
    <m/>
    <m/>
  </r>
  <r>
    <x v="2"/>
    <s v="Enroll ml"/>
    <x v="17"/>
    <m/>
    <m/>
    <m/>
    <m/>
    <m/>
    <m/>
    <m/>
    <m/>
  </r>
  <r>
    <x v="2"/>
    <s v="CollegeCraft.AI"/>
    <x v="17"/>
    <m/>
    <m/>
    <m/>
    <m/>
    <m/>
    <m/>
    <m/>
    <m/>
  </r>
  <r>
    <x v="2"/>
    <s v="Edhub.ai"/>
    <x v="17"/>
    <m/>
    <m/>
    <m/>
    <m/>
    <m/>
    <m/>
    <m/>
    <m/>
  </r>
  <r>
    <x v="2"/>
    <s v="Perplexity.ai"/>
    <x v="17"/>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53EE6B-041A-466B-A570-A2B96CDABF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rowPageCount="1" colPageCount="1"/>
  <pivotFields count="11">
    <pivotField axis="axisRow" showAll="0">
      <items count="4">
        <item h="1" x="0"/>
        <item x="2"/>
        <item x="1"/>
        <item t="default"/>
      </items>
    </pivotField>
    <pivotField dataField="1" showAll="0"/>
    <pivotField axis="axisPage" multipleItemSelectionAllowed="1" showAll="0">
      <items count="19">
        <item x="4"/>
        <item x="6"/>
        <item x="10"/>
        <item x="13"/>
        <item x="11"/>
        <item x="5"/>
        <item x="7"/>
        <item x="3"/>
        <item x="12"/>
        <item x="14"/>
        <item x="2"/>
        <item x="15"/>
        <item x="9"/>
        <item x="0"/>
        <item x="16"/>
        <item x="1"/>
        <item x="8"/>
        <item h="1" x="17"/>
        <item t="default"/>
      </items>
    </pivotField>
    <pivotField showAll="0"/>
    <pivotField showAll="0"/>
    <pivotField showAll="0"/>
    <pivotField showAll="0"/>
    <pivotField showAll="0"/>
    <pivotField showAll="0"/>
    <pivotField showAll="0"/>
    <pivotField showAll="0"/>
  </pivotFields>
  <rowFields count="1">
    <field x="0"/>
  </rowFields>
  <rowItems count="3">
    <i>
      <x v="1"/>
    </i>
    <i>
      <x v="2"/>
    </i>
    <i t="grand">
      <x/>
    </i>
  </rowItems>
  <colItems count="1">
    <i/>
  </colItems>
  <pageFields count="1">
    <pageField fld="2" hier="-1"/>
  </pageFields>
  <dataFields count="1">
    <dataField name="Count of Solution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6" dT="2025-08-13T17:11:37.57" personId="{2656721B-2F72-4140-AEBF-542ECFFE33F3}" id="{807047DA-0225-43AB-BC40-94C9020A2F8E}">
    <text xml:space="preserve">Validation required for any “None” that need to move to “In-Network”. 
“Grantee” based on past / previous investments located in INVEST. </text>
  </threadedComment>
  <threadedComment ref="K6" dT="2025-08-13T17:14:24.19" personId="{2656721B-2F72-4140-AEBF-542ECFFE33F3}" id="{A46D11C4-0BF8-48B4-B9B6-E86AB9EC27D2}">
    <text xml:space="preserve">Set at 50% unless strong input from Data + PSTs. 
Additional rule logic included below: </text>
  </threadedComment>
  <threadedComment ref="K6" dT="2025-08-13T17:17:13.95" personId="{2656721B-2F72-4140-AEBF-542ECFFE33F3}" id="{13EC1B55-B6BA-41EB-8A98-FD88C85D68EB}" parentId="{A46D11C4-0BF8-48B4-B9B6-E86AB9EC27D2}">
    <text>Grantee --&gt; +25%
Underlying LLM --&gt; +10% if LLM is specified
% of funding --&gt; +10% if grantee and GF % of funding is &gt;10%
Maximum % --&gt; 80%</text>
  </threadedComment>
  <threadedComment ref="L6" dT="2025-08-13T17:10:36.29" personId="{2656721B-2F72-4140-AEBF-542ECFFE33F3}" id="{2C547AC5-51AF-4EF3-9224-245B7EFED0A7}">
    <text xml:space="preserve">My understanding is that this is the second row of charts on Rachel’s whiteboard – will plan to focus on this section more in depth next week to normalize for denominator, ensure no double counting, etc. 
In meantime, will prioritize setting up row 1 of charts for FG1+2. </text>
  </threadedComment>
  <threadedComment ref="J7" dT="2025-08-13T17:51:00.60" personId="{2656721B-2F72-4140-AEBF-542ECFFE33F3}" id="{51D19013-53A5-4F9D-B1D5-A71C08943644}">
    <text>Assumed “proprietary” if not specified</text>
  </threadedComment>
  <threadedComment ref="G14" dT="2025-08-13T18:03:29.20" personId="{2656721B-2F72-4140-AEBF-542ECFFE33F3}" id="{C75CEC33-EA72-41D2-8D64-9526820DADE4}">
    <text>2023 annual report for all revenues, including donor-restricted funding (could be GF, not specified): https://illustrativemathematics.org/annual-report/</text>
    <extLst>
      <x:ext xmlns:xltc2="http://schemas.microsoft.com/office/spreadsheetml/2020/threadedcomments2" uri="{F7C98A9C-CBB3-438F-8F68-D28B6AF4A901}">
        <xltc2:checksum>2006009418</xltc2:checksum>
        <xltc2:hyperlink startIndex="102" length="50" url="https://illustrativemathematics.org/annual-report/"/>
      </x:ext>
    </extLst>
  </threadedComment>
  <threadedComment ref="H14" dT="2025-08-13T18:04:20.75" personId="{2656721B-2F72-4140-AEBF-542ECFFE33F3}" id="{91CEFFB6-C37F-4121-926F-4E8FA5705471}">
    <text xml:space="preserve">According to INVEST, we were $500k in 2023. However across 2022-2028 the average is $4M per year - this was used to show more accurate representation of work. </text>
  </threadedComment>
  <threadedComment ref="G16" dT="2025-08-13T18:39:53.66" personId="{2656721B-2F72-4140-AEBF-542ECFFE33F3}" id="{2D0196F1-1262-4D61-A179-B308AD9F1A8A}">
    <text>2021 revenue was $5.1M according to ProPublica: https://projects.propublica.org/nonprofits/organizations/871061541</text>
    <extLst>
      <x:ext xmlns:xltc2="http://schemas.microsoft.com/office/spreadsheetml/2020/threadedcomments2" uri="{F7C98A9C-CBB3-438F-8F68-D28B6AF4A901}">
        <xltc2:checksum>3804174082</xltc2:checksum>
        <xltc2:hyperlink startIndex="48" length="66" url="https://projects.propublica.org/nonprofits/organizations/871061541"/>
      </x:ext>
    </extLst>
  </threadedComment>
  <threadedComment ref="H16" dT="2025-08-13T18:44:23.88" personId="{2656721B-2F72-4140-AEBF-542ECFFE33F3}" id="{29698D3F-9422-44CD-AD05-CC774D4269B1}">
    <text xml:space="preserve">According to INVEST, across 2022-2028 the average is $1.1M per year - this was used to show more accurate representation of scope. </text>
  </threadedComment>
  <threadedComment ref="G17" dT="2025-08-08T16:44:07.18" personId="{ACF79DAF-55CE-4538-8EC9-030DD749C425}" id="{D0AC9230-5703-48F8-B8F3-0389CF253294}">
    <text>2023 revenue per Khan Academy website:
https://annualreport.khanacademy.org/#finances</text>
    <extLst>
      <x:ext xmlns:xltc2="http://schemas.microsoft.com/office/spreadsheetml/2020/threadedcomments2" uri="{F7C98A9C-CBB3-438F-8F68-D28B6AF4A901}">
        <xltc2:checksum>2204226864</xltc2:checksum>
        <xltc2:hyperlink startIndex="39" length="46" url="https://annualreport.khanacademy.org/#finances"/>
      </x:ext>
    </extLst>
  </threadedComment>
  <threadedComment ref="H17" dT="2025-08-08T16:45:11.25" personId="{ACF79DAF-55CE-4538-8EC9-030DD749C425}" id="{8052FB07-9112-4DF4-8A51-0011BB7F283E}">
    <text>2023 funding; we project to stay around $5M through this year then go up to ~$10M</text>
  </threadedComment>
  <threadedComment ref="G23" dT="2025-08-13T18:42:33.49" personId="{2656721B-2F72-4140-AEBF-542ECFFE33F3}" id="{6472F053-2DC6-44E2-843F-EEE61A8AEF4F}">
    <text>2023 revenue was nearly $300M in 2023, according to Latka: https://getlatka.com/companies/carnegielearning.com#:~:text=1994,150M%20200M%20250M%20300M%20350M</text>
    <extLst>
      <x:ext xmlns:xltc2="http://schemas.microsoft.com/office/spreadsheetml/2020/threadedcomments2" uri="{F7C98A9C-CBB3-438F-8F68-D28B6AF4A901}">
        <xltc2:checksum>2754694919</xltc2:checksum>
        <xltc2:hyperlink startIndex="59" length="97" url="https://getlatka.com/companies/carnegielearning.com#:~:text=1994,150M%20200M%20250M%20300M%20350M"/>
      </x:ext>
    </extLst>
  </threadedComment>
  <threadedComment ref="H23" dT="2025-08-13T18:45:09.09" personId="{2656721B-2F72-4140-AEBF-542ECFFE33F3}" id="{1ED3E19F-AA31-40DF-923D-86D9150326BC}">
    <text xml:space="preserve">According to INVEST, across 2022-2028 the average is $3.3M per year - this was used to show more accurate representation of scope. </text>
  </threadedComment>
  <threadedComment ref="G24" dT="2025-08-13T18:42:33.49" personId="{2656721B-2F72-4140-AEBF-542ECFFE33F3}" id="{0D5D97EA-E67A-4E5C-8915-E41C3C374FB4}">
    <text>2023 revenue was nearly $300M in 2023, according to Latka: https://getlatka.com/companies/carnegielearning.com#:~:text=1994,150M%20200M%20250M%20300M%20350M</text>
    <extLst>
      <x:ext xmlns:xltc2="http://schemas.microsoft.com/office/spreadsheetml/2020/threadedcomments2" uri="{F7C98A9C-CBB3-438F-8F68-D28B6AF4A901}">
        <xltc2:checksum>2754694919</xltc2:checksum>
        <xltc2:hyperlink startIndex="59" length="97" url="https://getlatka.com/companies/carnegielearning.com#:~:text=1994,150M%20200M%20250M%20300M%20350M"/>
      </x:ext>
    </extLst>
  </threadedComment>
  <threadedComment ref="H24" dT="2025-08-13T18:45:09.09" personId="{2656721B-2F72-4140-AEBF-542ECFFE33F3}" id="{C85436E4-5759-441F-80DA-3C1F6517A494}">
    <text xml:space="preserve">According to INVEST, across 2022-2028 the average is $3.3M per year - this was used to show more accurate representation of scope. </text>
  </threadedComment>
  <threadedComment ref="G30" dT="2025-08-13T18:53:49.10" personId="{2656721B-2F72-4140-AEBF-542ECFFE33F3}" id="{7266C8AE-4FFA-496B-ADF2-818236FF1396}">
    <text>2023 revenue per ProPublica: https://projects.propublica.org/nonprofits/organizations/371665745</text>
    <extLst>
      <x:ext xmlns:xltc2="http://schemas.microsoft.com/office/spreadsheetml/2020/threadedcomments2" uri="{F7C98A9C-CBB3-438F-8F68-D28B6AF4A901}">
        <xltc2:checksum>3903366502</xltc2:checksum>
        <xltc2:hyperlink startIndex="29" length="66" url="https://projects.propublica.org/nonprofits/organizations/371665745"/>
      </x:ext>
    </extLst>
  </threadedComment>
  <threadedComment ref="H30" dT="2025-08-13T18:55:05.91" personId="{2656721B-2F72-4140-AEBF-542ECFFE33F3}" id="{D10893FF-6409-49B3-9650-0BBBA9B65104}">
    <text xml:space="preserve">According to INVEST, across 2022-2028 the average is ~$5M per year - this was used to show more accurate representation of scope. </text>
  </threadedComment>
</ThreadedComments>
</file>

<file path=xl/threadedComments/threadedComment2.xml><?xml version="1.0" encoding="utf-8"?>
<ThreadedComments xmlns="http://schemas.microsoft.com/office/spreadsheetml/2018/threadedcomments" xmlns:x="http://schemas.openxmlformats.org/spreadsheetml/2006/main">
  <threadedComment ref="F6" dT="2025-08-13T17:11:37.57" personId="{2656721B-2F72-4140-AEBF-542ECFFE33F3}" id="{B06451C4-BA31-4806-BA6C-4C41359563EA}">
    <text xml:space="preserve">Validation required for any “None” that need to move to “In-Network”. 
“Grantee” based on past / previous investments located in INVEST. </text>
  </threadedComment>
  <threadedComment ref="K6" dT="2025-08-13T17:14:24.19" personId="{2656721B-2F72-4140-AEBF-542ECFFE33F3}" id="{104AB4CF-B97A-44A5-9E31-1BA5D6EACE6A}">
    <text xml:space="preserve">Set at 50% unless strong input from Data + PSTs. 
Additional rule logic included below: </text>
  </threadedComment>
  <threadedComment ref="K6" dT="2025-08-13T17:17:13.95" personId="{2656721B-2F72-4140-AEBF-542ECFFE33F3}" id="{C4021E17-D049-4C4B-A298-AAA1CEECDD1E}" parentId="{104AB4CF-B97A-44A5-9E31-1BA5D6EACE6A}">
    <text>Grantee --&gt; +25%
Underlying LLM --&gt; +10% if LLM is specified
% of funding --&gt; +10% if grantee and GF % of funding is &gt;10%
Maximum % --&gt; 80%</text>
  </threadedComment>
  <threadedComment ref="L6" dT="2025-08-13T17:10:36.29" personId="{2656721B-2F72-4140-AEBF-542ECFFE33F3}" id="{B365B12C-C1D2-4436-8DE5-97F07E0BE2E1}">
    <text xml:space="preserve">My understanding is that this is the second row of charts on Rachel’s whiteboard – will plan to focus on this section more in depth next week to normalize for denominator, ensure no double counting, etc. 
In meantime, will prioritize setting up row 1 of charts for FG1+2. </text>
  </threadedComment>
  <threadedComment ref="J7" dT="2025-08-13T17:51:00.60" personId="{2656721B-2F72-4140-AEBF-542ECFFE33F3}" id="{766A5B3A-93AC-4871-B64B-88A36361C98F}">
    <text>Assumed “proprietary” if not specified</text>
  </threadedComment>
  <threadedComment ref="G14" dT="2025-08-13T18:03:29.20" personId="{2656721B-2F72-4140-AEBF-542ECFFE33F3}" id="{5B09D275-E8C2-4C47-B930-9BDC7F337F8B}">
    <text>2023 annual report for all revenues, including donor-restricted funding (could be GF, not specified): https://illustrativemathematics.org/annual-report/</text>
    <extLst>
      <x:ext xmlns:xltc2="http://schemas.microsoft.com/office/spreadsheetml/2020/threadedcomments2" uri="{F7C98A9C-CBB3-438F-8F68-D28B6AF4A901}">
        <xltc2:checksum>2006009418</xltc2:checksum>
        <xltc2:hyperlink startIndex="102" length="50" url="https://illustrativemathematics.org/annual-report/"/>
      </x:ext>
    </extLst>
  </threadedComment>
  <threadedComment ref="H14" dT="2025-08-13T18:04:20.75" personId="{2656721B-2F72-4140-AEBF-542ECFFE33F3}" id="{3F3358A4-2F5C-4F1D-A235-9045C9C5FA64}">
    <text xml:space="preserve">According to INVEST, we were $500k in 2023. However across 2022-2028 the average is $4M per year - this was used to show more accurate representation of work. </text>
  </threadedComment>
  <threadedComment ref="G16" dT="2025-08-13T18:39:53.66" personId="{2656721B-2F72-4140-AEBF-542ECFFE33F3}" id="{B8C0D991-7CA1-4DDD-A6AE-7FA207947383}">
    <text>2021 revenue was $5.1M according to ProPublica: https://projects.propublica.org/nonprofits/organizations/871061541</text>
    <extLst>
      <x:ext xmlns:xltc2="http://schemas.microsoft.com/office/spreadsheetml/2020/threadedcomments2" uri="{F7C98A9C-CBB3-438F-8F68-D28B6AF4A901}">
        <xltc2:checksum>3804174082</xltc2:checksum>
        <xltc2:hyperlink startIndex="48" length="66" url="https://projects.propublica.org/nonprofits/organizations/871061541"/>
      </x:ext>
    </extLst>
  </threadedComment>
  <threadedComment ref="H16" dT="2025-08-13T18:44:23.88" personId="{2656721B-2F72-4140-AEBF-542ECFFE33F3}" id="{0FED7415-1312-448E-AF0C-5C8BD15FCED9}">
    <text xml:space="preserve">According to INVEST, across 2022-2028 the average is $1.1M per year - this was used to show more accurate representation of scope. </text>
  </threadedComment>
  <threadedComment ref="G17" dT="2025-08-08T16:44:07.18" personId="{ACF79DAF-55CE-4538-8EC9-030DD749C425}" id="{8F7159F4-1166-42C9-9CB6-19E0DDF8BD1D}">
    <text>2023 revenue per Khan Academy website:
https://annualreport.khanacademy.org/#finances</text>
    <extLst>
      <x:ext xmlns:xltc2="http://schemas.microsoft.com/office/spreadsheetml/2020/threadedcomments2" uri="{F7C98A9C-CBB3-438F-8F68-D28B6AF4A901}">
        <xltc2:checksum>2204226864</xltc2:checksum>
        <xltc2:hyperlink startIndex="39" length="46" url="https://annualreport.khanacademy.org/#finances"/>
      </x:ext>
    </extLst>
  </threadedComment>
  <threadedComment ref="H17" dT="2025-08-08T16:45:11.25" personId="{ACF79DAF-55CE-4538-8EC9-030DD749C425}" id="{8EFA9513-3C81-4932-A322-F97FCBD1E1CE}">
    <text>2023 funding; we project to stay around $5M through this year then go up to ~$10M</text>
  </threadedComment>
  <threadedComment ref="G23" dT="2025-08-13T18:42:33.49" personId="{2656721B-2F72-4140-AEBF-542ECFFE33F3}" id="{BF34488A-C089-40FF-BFBC-B042190865B6}">
    <text>2023 revenue was nearly $300M in 2023, according to Latka: https://getlatka.com/companies/carnegielearning.com#:~:text=1994,150M%20200M%20250M%20300M%20350M</text>
    <extLst>
      <x:ext xmlns:xltc2="http://schemas.microsoft.com/office/spreadsheetml/2020/threadedcomments2" uri="{F7C98A9C-CBB3-438F-8F68-D28B6AF4A901}">
        <xltc2:checksum>2754694919</xltc2:checksum>
        <xltc2:hyperlink startIndex="59" length="97" url="https://getlatka.com/companies/carnegielearning.com#:~:text=1994,150M%20200M%20250M%20300M%20350M"/>
      </x:ext>
    </extLst>
  </threadedComment>
  <threadedComment ref="H23" dT="2025-08-13T18:45:09.09" personId="{2656721B-2F72-4140-AEBF-542ECFFE33F3}" id="{EB16901B-B416-48CF-A120-5CC58DCB20F6}">
    <text xml:space="preserve">According to INVEST, across 2022-2028 the average is $3.3M per year - this was used to show more accurate representation of scope. </text>
  </threadedComment>
  <threadedComment ref="G24" dT="2025-08-13T18:42:33.49" personId="{2656721B-2F72-4140-AEBF-542ECFFE33F3}" id="{6D5951FE-DE8C-4C51-B27F-AC9DE3F5D723}">
    <text>2023 revenue was nearly $300M in 2023, according to Latka: https://getlatka.com/companies/carnegielearning.com#:~:text=1994,150M%20200M%20250M%20300M%20350M</text>
    <extLst>
      <x:ext xmlns:xltc2="http://schemas.microsoft.com/office/spreadsheetml/2020/threadedcomments2" uri="{F7C98A9C-CBB3-438F-8F68-D28B6AF4A901}">
        <xltc2:checksum>2754694919</xltc2:checksum>
        <xltc2:hyperlink startIndex="59" length="97" url="https://getlatka.com/companies/carnegielearning.com#:~:text=1994,150M%20200M%20250M%20300M%20350M"/>
      </x:ext>
    </extLst>
  </threadedComment>
  <threadedComment ref="H24" dT="2025-08-13T18:45:09.09" personId="{2656721B-2F72-4140-AEBF-542ECFFE33F3}" id="{E2DCC17A-E366-405D-9B59-D9CB62983414}">
    <text xml:space="preserve">According to INVEST, across 2022-2028 the average is $3.3M per year - this was used to show more accurate representation of scope. </text>
  </threadedComment>
  <threadedComment ref="G30" dT="2025-08-13T18:53:49.10" personId="{2656721B-2F72-4140-AEBF-542ECFFE33F3}" id="{38C87FE7-856A-404F-8F3B-658BE1A314BE}">
    <text>2023 revenue per ProPublica: https://projects.propublica.org/nonprofits/organizations/371665745</text>
    <extLst>
      <x:ext xmlns:xltc2="http://schemas.microsoft.com/office/spreadsheetml/2020/threadedcomments2" uri="{F7C98A9C-CBB3-438F-8F68-D28B6AF4A901}">
        <xltc2:checksum>3903366502</xltc2:checksum>
        <xltc2:hyperlink startIndex="29" length="66" url="https://projects.propublica.org/nonprofits/organizations/371665745"/>
      </x:ext>
    </extLst>
  </threadedComment>
  <threadedComment ref="H30" dT="2025-08-13T18:55:05.91" personId="{2656721B-2F72-4140-AEBF-542ECFFE33F3}" id="{33287E11-17E6-47CE-97F9-173EA3BF5EAE}">
    <text xml:space="preserve">According to INVEST, across 2022-2028 the average is ~$5M per year - this was used to show more accurate representation of scope. </text>
  </threadedComment>
</ThreadedComments>
</file>

<file path=xl/threadedComments/threadedComment3.xml><?xml version="1.0" encoding="utf-8"?>
<ThreadedComments xmlns="http://schemas.microsoft.com/office/spreadsheetml/2018/threadedcomments" xmlns:x="http://schemas.openxmlformats.org/spreadsheetml/2006/main">
  <threadedComment ref="E21" dT="2025-08-08T16:44:07.18" personId="{ACF79DAF-55CE-4538-8EC9-030DD749C425}" id="{14243324-73DD-40D1-9404-13CF9616E58B}">
    <text>2023 revenue per Khan Academy website:
https://annualreport.khanacademy.org/#finances</text>
    <extLst>
      <x:ext xmlns:xltc2="http://schemas.microsoft.com/office/spreadsheetml/2020/threadedcomments2" uri="{F7C98A9C-CBB3-438F-8F68-D28B6AF4A901}">
        <xltc2:checksum>2204226864</xltc2:checksum>
        <xltc2:hyperlink startIndex="39" length="46" url="https://annualreport.khanacademy.org/#finances"/>
      </x:ext>
    </extLst>
  </threadedComment>
  <threadedComment ref="F21" dT="2025-08-08T16:45:11.25" personId="{ACF79DAF-55CE-4538-8EC9-030DD749C425}" id="{9B055FE0-E42D-47AF-93AF-61C848D85EA7}">
    <text>2023 funding; we project to stay around $5M through this year then go up to ~$10M</text>
  </threadedComment>
</ThreadedComment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hyperlink" Target="https://cdn.edreports.org/media/2022/05/edreports-annual-report-2021-final_051222.pdf?_gl=1*15d22gx*_gcl_au*MTM5OTc2NTAxMi4xNzU1MTI0MzI4" TargetMode="External"/><Relationship Id="rId2" Type="http://schemas.openxmlformats.org/officeDocument/2006/relationships/hyperlink" Target="https://cdn.edreports.org/media/2023/06/EdReports_2022_Annual_Report_06272023.pdf?_gl=1*6tqpcz*_gcl_au*MTM5OTc2NTAxMi4xNzU1MTI0MzI4" TargetMode="External"/><Relationship Id="rId1" Type="http://schemas.openxmlformats.org/officeDocument/2006/relationships/hyperlink" Target="https://cdn.edreports.org/media/2024/04/2023-edreports-annual-report.pdf?_gl=1*nphqx0*_gcl_au*MTM5OTc2NTAxMi4xNzU1MTI0MzI4"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mheducation.com/highered/blog/2025/03/improve-learning-outcomes-with-the-ai-reader-in-mcgraw%E2%80%91hill%E2%80%91go.html" TargetMode="External"/><Relationship Id="rId13" Type="http://schemas.openxmlformats.org/officeDocument/2006/relationships/hyperlink" Target="https://www.anthology.com/blog/introducing-microsoft-copilot-in-anthology-reach-ai-assisted-student-success-and-lifecycle" TargetMode="External"/><Relationship Id="rId3" Type="http://schemas.openxmlformats.org/officeDocument/2006/relationships/hyperlink" Target="https://www.amplifylearn.ai/colleague/" TargetMode="External"/><Relationship Id="rId7" Type="http://schemas.openxmlformats.org/officeDocument/2006/relationships/hyperlink" Target="https://www.pearson.com/en-gb/higher-education/products-services/ai-powered-study-tool.html" TargetMode="External"/><Relationship Id="rId12" Type="http://schemas.openxmlformats.org/officeDocument/2006/relationships/hyperlink" Target="https://eab.com/about/newsroom/press/eab-adds-artificial-intelligence-to-popular-student-recruitment-and-retention-technology/?utm" TargetMode="External"/><Relationship Id="rId17" Type="http://schemas.openxmlformats.org/officeDocument/2006/relationships/hyperlink" Target="https://appsource.microsoft.com/en-us/product/web-apps/campuslogic1581110007890.campuslogic_virtualadvisor?tab=overview" TargetMode="External"/><Relationship Id="rId2" Type="http://schemas.openxmlformats.org/officeDocument/2006/relationships/hyperlink" Target="https://www.carnegielearning.com/blog/mathia-ai" TargetMode="External"/><Relationship Id="rId16" Type="http://schemas.openxmlformats.org/officeDocument/2006/relationships/hyperlink" Target="https://www.aleks.com/" TargetMode="External"/><Relationship Id="rId1" Type="http://schemas.openxmlformats.org/officeDocument/2006/relationships/hyperlink" Target="https://support.carnegielearning.com/help-center/math/livehint/article/livehint-overview" TargetMode="External"/><Relationship Id="rId6" Type="http://schemas.openxmlformats.org/officeDocument/2006/relationships/hyperlink" Target="https://www.imaginelearning.com/press/imagine-learning-introduces-a-smarter-way-to-bring-ai-into-the-classroom" TargetMode="External"/><Relationship Id="rId11" Type="http://schemas.openxmlformats.org/officeDocument/2006/relationships/hyperlink" Target="https://ps.powerschool-docs.com/naviance/latest/powerbuddy?utm" TargetMode="External"/><Relationship Id="rId5" Type="http://schemas.openxmlformats.org/officeDocument/2006/relationships/hyperlink" Target="https://coteachai.beehiiv.com/p/introducing-coteach-the-ai-assistant-for-illustrative-math" TargetMode="External"/><Relationship Id="rId15" Type="http://schemas.openxmlformats.org/officeDocument/2006/relationships/hyperlink" Target="https://www.khanmigo.ai/" TargetMode="External"/><Relationship Id="rId10" Type="http://schemas.openxmlformats.org/officeDocument/2006/relationships/hyperlink" Target="https://www.scoir.com/whats-new-in-scoir/introducing-admission-intelligence" TargetMode="External"/><Relationship Id="rId4" Type="http://schemas.openxmlformats.org/officeDocument/2006/relationships/hyperlink" Target="https://www.cengage.com/ai/student-assistant/" TargetMode="External"/><Relationship Id="rId9" Type="http://schemas.openxmlformats.org/officeDocument/2006/relationships/hyperlink" Target="https://www.maialearning.com/" TargetMode="External"/><Relationship Id="rId14" Type="http://schemas.openxmlformats.org/officeDocument/2006/relationships/hyperlink" Target="https://www.dreambox.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eab.com/about/newsroom/press/eab-adds-artificial-intelligence-to-popular-student-recruitment-and-retention-technology/?utm" TargetMode="External"/><Relationship Id="rId18" Type="http://schemas.openxmlformats.org/officeDocument/2006/relationships/hyperlink" Target="https://www.renaissance.com/products/practice-instruction/accelerated-reader/" TargetMode="External"/><Relationship Id="rId26" Type="http://schemas.openxmlformats.org/officeDocument/2006/relationships/hyperlink" Target="https://appsource.microsoft.com/en-us/product/web-apps/campuslogic1581110007890.campuslogic_virtualadvisor" TargetMode="External"/><Relationship Id="rId39" Type="http://schemas.openxmlformats.org/officeDocument/2006/relationships/hyperlink" Target="https://openai.com/" TargetMode="External"/><Relationship Id="rId21" Type="http://schemas.openxmlformats.org/officeDocument/2006/relationships/hyperlink" Target="https://www.epslearning.com/products/eps-reading-assistant" TargetMode="External"/><Relationship Id="rId34" Type="http://schemas.openxmlformats.org/officeDocument/2006/relationships/hyperlink" Target="https://www.labster.com/" TargetMode="External"/><Relationship Id="rId7" Type="http://schemas.openxmlformats.org/officeDocument/2006/relationships/hyperlink" Target="https://www.pearson.com/en-gb/higher-education/products-services/ai-powered-study-tool.html" TargetMode="External"/><Relationship Id="rId2" Type="http://schemas.openxmlformats.org/officeDocument/2006/relationships/hyperlink" Target="https://www.carnegielearning.com/blog/mathia-ai" TargetMode="External"/><Relationship Id="rId16" Type="http://schemas.openxmlformats.org/officeDocument/2006/relationships/hyperlink" Target="https://www.lexialearning.com/powerup" TargetMode="External"/><Relationship Id="rId20" Type="http://schemas.openxmlformats.org/officeDocument/2006/relationships/hyperlink" Target="https://genaireading.org/" TargetMode="External"/><Relationship Id="rId29" Type="http://schemas.openxmlformats.org/officeDocument/2006/relationships/hyperlink" Target="https://majorclarity.com/" TargetMode="External"/><Relationship Id="rId41" Type="http://schemas.openxmlformats.org/officeDocument/2006/relationships/hyperlink" Target="https://arxiv.org/abs/2302.10786" TargetMode="External"/><Relationship Id="rId1" Type="http://schemas.openxmlformats.org/officeDocument/2006/relationships/hyperlink" Target="https://support.carnegielearning.com/help-center/math/livehint/article/livehint-overview" TargetMode="External"/><Relationship Id="rId6" Type="http://schemas.openxmlformats.org/officeDocument/2006/relationships/hyperlink" Target="https://www.imaginelearning.com/press/imagine-learning-introduces-a-smarter-way-to-bring-ai-into-the-classroom" TargetMode="External"/><Relationship Id="rId11" Type="http://schemas.openxmlformats.org/officeDocument/2006/relationships/hyperlink" Target="https://www.scoir.com/whats-new-in-scoir/introducing-admission-intelligence" TargetMode="External"/><Relationship Id="rId24" Type="http://schemas.openxmlformats.org/officeDocument/2006/relationships/hyperlink" Target="https://squirrelai.com/" TargetMode="External"/><Relationship Id="rId32" Type="http://schemas.openxmlformats.org/officeDocument/2006/relationships/hyperlink" Target="https://arxiv.org/abs/2302.10786" TargetMode="External"/><Relationship Id="rId37" Type="http://schemas.openxmlformats.org/officeDocument/2006/relationships/hyperlink" Target="https://adaptedquest.com/" TargetMode="External"/><Relationship Id="rId40" Type="http://schemas.openxmlformats.org/officeDocument/2006/relationships/hyperlink" Target="https://www.toybot.com/about-us" TargetMode="External"/><Relationship Id="rId5" Type="http://schemas.openxmlformats.org/officeDocument/2006/relationships/hyperlink" Target="https://coteachai.beehiiv.com/p/introducing-coteach-the-ai-assistant-for-illustrative-math" TargetMode="External"/><Relationship Id="rId15" Type="http://schemas.openxmlformats.org/officeDocument/2006/relationships/hyperlink" Target="https://www.lexialearning.com/core5" TargetMode="External"/><Relationship Id="rId23" Type="http://schemas.openxmlformats.org/officeDocument/2006/relationships/hyperlink" Target="https://qanda.ai/en" TargetMode="External"/><Relationship Id="rId28" Type="http://schemas.openxmlformats.org/officeDocument/2006/relationships/hyperlink" Target="https://www.asa.org/newsroom/american-student-assistance-announces-new-ai-powered-partner-and-tasks-for-its-evolveme-digital-career-readiness-platform-that-helps-millions-of-teens-gain-real-world-experience-build-valuable-skills-and-professional-networks-for-the-workforce/" TargetMode="External"/><Relationship Id="rId36" Type="http://schemas.openxmlformats.org/officeDocument/2006/relationships/hyperlink" Target="https://www.magicschool.ai/" TargetMode="External"/><Relationship Id="rId10" Type="http://schemas.openxmlformats.org/officeDocument/2006/relationships/hyperlink" Target="https://www.maialearning.com/" TargetMode="External"/><Relationship Id="rId19" Type="http://schemas.openxmlformats.org/officeDocument/2006/relationships/hyperlink" Target="https://www.metabook.ai/" TargetMode="External"/><Relationship Id="rId31" Type="http://schemas.openxmlformats.org/officeDocument/2006/relationships/hyperlink" Target="https://placecom.co/career-readiness" TargetMode="External"/><Relationship Id="rId4" Type="http://schemas.openxmlformats.org/officeDocument/2006/relationships/hyperlink" Target="https://www.cengage.com/ai/student-assistant/" TargetMode="External"/><Relationship Id="rId9" Type="http://schemas.openxmlformats.org/officeDocument/2006/relationships/hyperlink" Target="https://learning.hmhco.com/bts-digital-practice" TargetMode="External"/><Relationship Id="rId14" Type="http://schemas.openxmlformats.org/officeDocument/2006/relationships/hyperlink" Target="https://www.anthology.com/blog/introducing-microsoft-copilot-in-anthology-reach-ai-assisted-student-success-and-lifecycle" TargetMode="External"/><Relationship Id="rId22" Type="http://schemas.openxmlformats.org/officeDocument/2006/relationships/hyperlink" Target="https://www.khanmigo.ai/" TargetMode="External"/><Relationship Id="rId27" Type="http://schemas.openxmlformats.org/officeDocument/2006/relationships/hyperlink" Target="https://www.aicareercoach.org/" TargetMode="External"/><Relationship Id="rId30" Type="http://schemas.openxmlformats.org/officeDocument/2006/relationships/hyperlink" Target="https://ai.ufl.edu/for-our-students/career-readiness/" TargetMode="External"/><Relationship Id="rId35" Type="http://schemas.openxmlformats.org/officeDocument/2006/relationships/hyperlink" Target="https://www.wolframalpha.com/" TargetMode="External"/><Relationship Id="rId8" Type="http://schemas.openxmlformats.org/officeDocument/2006/relationships/hyperlink" Target="https://www.mheducation.com/highered/blog/2025/03/improve-learning-outcomes-with-the-ai-reader-in-mcgraw%E2%80%91hill%E2%80%91go.html" TargetMode="External"/><Relationship Id="rId3" Type="http://schemas.openxmlformats.org/officeDocument/2006/relationships/hyperlink" Target="https://www.amplifylearn.ai/colleague/" TargetMode="External"/><Relationship Id="rId12" Type="http://schemas.openxmlformats.org/officeDocument/2006/relationships/hyperlink" Target="https://ps.powerschool-docs.com/naviance/latest/powerbuddy?utm" TargetMode="External"/><Relationship Id="rId17" Type="http://schemas.openxmlformats.org/officeDocument/2006/relationships/hyperlink" Target="https://www.hmhco.com/programs/read-180?srsltid=AfmBOorV1M9_sJKPBE_5WlIpaRuOwoZ9w__o-PTqh2ZqY3K4j3sNANM1" TargetMode="External"/><Relationship Id="rId25" Type="http://schemas.openxmlformats.org/officeDocument/2006/relationships/hyperlink" Target="https://www.dreambox.com/" TargetMode="External"/><Relationship Id="rId33" Type="http://schemas.openxmlformats.org/officeDocument/2006/relationships/hyperlink" Target="https://classcompanion.com/science" TargetMode="External"/><Relationship Id="rId38" Type="http://schemas.openxmlformats.org/officeDocument/2006/relationships/hyperlink" Target="https://www.businesswire.com/news/home/20230725508865/en/New-GrammarlyGO-Features-Empower-Students-to-Use-Generative-AI-Responsib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19BA7-5EDC-4596-A68B-C0ED87091ABE}">
  <dimension ref="A1:B8"/>
  <sheetViews>
    <sheetView zoomScale="76" workbookViewId="0">
      <selection activeCell="B9" sqref="B9"/>
    </sheetView>
  </sheetViews>
  <sheetFormatPr defaultRowHeight="15" x14ac:dyDescent="0.25"/>
  <cols>
    <col min="2" max="2" width="30.7109375" bestFit="1" customWidth="1"/>
  </cols>
  <sheetData>
    <row r="1" spans="1:2" x14ac:dyDescent="0.25">
      <c r="A1" s="13" t="s">
        <v>574</v>
      </c>
    </row>
    <row r="3" spans="1:2" x14ac:dyDescent="0.25">
      <c r="B3" s="36" t="s">
        <v>595</v>
      </c>
    </row>
    <row r="4" spans="1:2" x14ac:dyDescent="0.25">
      <c r="B4" t="s">
        <v>596</v>
      </c>
    </row>
    <row r="5" spans="1:2" x14ac:dyDescent="0.25">
      <c r="B5" t="s">
        <v>597</v>
      </c>
    </row>
    <row r="6" spans="1:2" x14ac:dyDescent="0.25">
      <c r="B6" t="s">
        <v>598</v>
      </c>
    </row>
    <row r="7" spans="1:2" x14ac:dyDescent="0.25">
      <c r="B7" t="s">
        <v>599</v>
      </c>
    </row>
    <row r="8" spans="1:2" x14ac:dyDescent="0.25">
      <c r="B8" t="s">
        <v>600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362C4-7AA8-4397-B37B-2D266EBC2762}">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3F991-F694-4FF5-A400-1C49AAC17F29}">
  <dimension ref="A1:B6"/>
  <sheetViews>
    <sheetView workbookViewId="0"/>
  </sheetViews>
  <sheetFormatPr defaultRowHeight="15" x14ac:dyDescent="0.25"/>
  <cols>
    <col min="1" max="1" width="24.5703125" bestFit="1" customWidth="1"/>
    <col min="2" max="2" width="15.85546875" bestFit="1" customWidth="1"/>
  </cols>
  <sheetData>
    <row r="1" spans="1:2" x14ac:dyDescent="0.25">
      <c r="A1" s="25" t="s">
        <v>2</v>
      </c>
      <c r="B1" t="s">
        <v>417</v>
      </c>
    </row>
    <row r="3" spans="1:2" x14ac:dyDescent="0.25">
      <c r="A3" s="25" t="s">
        <v>373</v>
      </c>
      <c r="B3" t="s">
        <v>375</v>
      </c>
    </row>
    <row r="4" spans="1:2" x14ac:dyDescent="0.25">
      <c r="A4" s="26" t="s">
        <v>90</v>
      </c>
      <c r="B4">
        <v>5</v>
      </c>
    </row>
    <row r="5" spans="1:2" x14ac:dyDescent="0.25">
      <c r="A5" s="26" t="s">
        <v>18</v>
      </c>
      <c r="B5">
        <v>11</v>
      </c>
    </row>
    <row r="6" spans="1:2" x14ac:dyDescent="0.25">
      <c r="A6" s="26" t="s">
        <v>374</v>
      </c>
      <c r="B6">
        <v>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6B360-0257-4984-A90D-6793DC2528C8}">
  <dimension ref="B1:K23"/>
  <sheetViews>
    <sheetView showGridLines="0" zoomScale="90" workbookViewId="0">
      <selection activeCell="B27" sqref="B27"/>
    </sheetView>
  </sheetViews>
  <sheetFormatPr defaultRowHeight="15" x14ac:dyDescent="0.25"/>
  <cols>
    <col min="2" max="2" width="46.5703125" bestFit="1" customWidth="1"/>
    <col min="3" max="3" width="25.85546875" customWidth="1"/>
    <col min="4" max="4" width="22.140625" customWidth="1"/>
    <col min="5" max="5" width="25.42578125" bestFit="1" customWidth="1"/>
    <col min="6" max="6" width="21.140625" bestFit="1" customWidth="1"/>
    <col min="7" max="7" width="20.140625" bestFit="1" customWidth="1"/>
    <col min="8" max="8" width="23.42578125" bestFit="1" customWidth="1"/>
    <col min="9" max="9" width="23.42578125" customWidth="1"/>
    <col min="10" max="11" width="31.85546875" bestFit="1" customWidth="1"/>
  </cols>
  <sheetData>
    <row r="1" spans="2:11" x14ac:dyDescent="0.25">
      <c r="B1" t="s">
        <v>506</v>
      </c>
      <c r="F1" s="13"/>
    </row>
    <row r="2" spans="2:11" x14ac:dyDescent="0.25">
      <c r="F2" s="13"/>
      <c r="G2" s="18" t="s">
        <v>354</v>
      </c>
      <c r="H2" s="20">
        <f>SUM(I7:I22)</f>
        <v>8.25</v>
      </c>
      <c r="I2" s="22"/>
    </row>
    <row r="3" spans="2:11" x14ac:dyDescent="0.25">
      <c r="F3" s="13"/>
      <c r="G3" s="19" t="s">
        <v>355</v>
      </c>
      <c r="H3" s="21">
        <f>H2/COUNTA(I7:I22)</f>
        <v>0.515625</v>
      </c>
      <c r="I3" s="23"/>
    </row>
    <row r="4" spans="2:11" x14ac:dyDescent="0.25">
      <c r="F4" s="13"/>
    </row>
    <row r="5" spans="2:11" x14ac:dyDescent="0.25">
      <c r="B5" s="8" t="s">
        <v>1</v>
      </c>
      <c r="C5" s="8" t="s">
        <v>0</v>
      </c>
      <c r="D5" s="8" t="s">
        <v>344</v>
      </c>
      <c r="E5" s="8" t="s">
        <v>347</v>
      </c>
      <c r="F5" s="8" t="s">
        <v>349</v>
      </c>
      <c r="G5" s="8" t="s">
        <v>348</v>
      </c>
      <c r="H5" s="8" t="s">
        <v>442</v>
      </c>
      <c r="I5" s="8" t="s">
        <v>346</v>
      </c>
      <c r="J5" s="8" t="s">
        <v>366</v>
      </c>
      <c r="K5" s="8" t="s">
        <v>345</v>
      </c>
    </row>
    <row r="6" spans="2:11" x14ac:dyDescent="0.25">
      <c r="B6" s="9" t="s">
        <v>10</v>
      </c>
      <c r="C6" s="9" t="s">
        <v>9</v>
      </c>
      <c r="D6" s="9" t="s">
        <v>350</v>
      </c>
      <c r="E6" s="11" t="s">
        <v>351</v>
      </c>
      <c r="F6" s="11" t="s">
        <v>352</v>
      </c>
      <c r="G6" s="11" t="s">
        <v>353</v>
      </c>
      <c r="H6" s="11"/>
      <c r="I6" s="12" t="s">
        <v>359</v>
      </c>
      <c r="J6" s="12"/>
      <c r="K6" s="12"/>
    </row>
    <row r="7" spans="2:11" x14ac:dyDescent="0.25">
      <c r="B7" s="10" t="s">
        <v>356</v>
      </c>
      <c r="C7" s="10" t="s">
        <v>18</v>
      </c>
      <c r="D7" s="10"/>
      <c r="E7" s="10"/>
      <c r="F7" s="10"/>
      <c r="G7" s="10"/>
      <c r="H7" s="10"/>
      <c r="I7" s="16">
        <v>0.5</v>
      </c>
      <c r="J7" s="16"/>
      <c r="K7" s="10"/>
    </row>
    <row r="8" spans="2:11" x14ac:dyDescent="0.25">
      <c r="B8" s="10" t="s">
        <v>357</v>
      </c>
      <c r="C8" s="10" t="s">
        <v>18</v>
      </c>
      <c r="D8" s="10"/>
      <c r="E8" s="10"/>
      <c r="F8" s="10"/>
      <c r="G8" s="10"/>
      <c r="H8" s="10"/>
      <c r="I8" s="16">
        <v>0.5</v>
      </c>
      <c r="J8" s="16"/>
      <c r="K8" s="10"/>
    </row>
    <row r="9" spans="2:11" x14ac:dyDescent="0.25">
      <c r="B9" s="10" t="s">
        <v>35</v>
      </c>
      <c r="C9" s="10" t="s">
        <v>18</v>
      </c>
      <c r="D9" s="10"/>
      <c r="E9" s="10"/>
      <c r="F9" s="10"/>
      <c r="G9" s="10"/>
      <c r="H9" s="10"/>
      <c r="I9" s="16">
        <v>0.5</v>
      </c>
      <c r="J9" s="16"/>
      <c r="K9" s="10"/>
    </row>
    <row r="10" spans="2:11" x14ac:dyDescent="0.25">
      <c r="B10" s="10" t="s">
        <v>43</v>
      </c>
      <c r="C10" s="10" t="s">
        <v>18</v>
      </c>
      <c r="D10" s="10"/>
      <c r="E10" s="10"/>
      <c r="F10" s="10"/>
      <c r="G10" s="10"/>
      <c r="H10" s="10"/>
      <c r="I10" s="16">
        <v>0.5</v>
      </c>
      <c r="J10" s="16"/>
      <c r="K10" s="10"/>
    </row>
    <row r="11" spans="2:11" x14ac:dyDescent="0.25">
      <c r="B11" s="10" t="s">
        <v>50</v>
      </c>
      <c r="C11" s="10" t="s">
        <v>18</v>
      </c>
      <c r="D11" s="10"/>
      <c r="E11" s="10"/>
      <c r="F11" s="10"/>
      <c r="G11" s="10"/>
      <c r="H11" s="10"/>
      <c r="I11" s="16">
        <v>0.5</v>
      </c>
      <c r="J11" s="16"/>
      <c r="K11" s="10"/>
    </row>
    <row r="12" spans="2:11" x14ac:dyDescent="0.25">
      <c r="B12" s="10" t="s">
        <v>58</v>
      </c>
      <c r="C12" s="10" t="s">
        <v>18</v>
      </c>
      <c r="D12" s="10"/>
      <c r="E12" s="10"/>
      <c r="F12" s="10"/>
      <c r="G12" s="10"/>
      <c r="H12" s="10"/>
      <c r="I12" s="16">
        <v>0.5</v>
      </c>
      <c r="J12" s="16"/>
      <c r="K12" s="10"/>
    </row>
    <row r="13" spans="2:11" x14ac:dyDescent="0.25">
      <c r="B13" s="10" t="s">
        <v>66</v>
      </c>
      <c r="C13" s="10" t="s">
        <v>18</v>
      </c>
      <c r="D13" s="10"/>
      <c r="E13" s="10"/>
      <c r="F13" s="10"/>
      <c r="G13" s="10"/>
      <c r="H13" s="10"/>
      <c r="I13" s="16">
        <v>0.5</v>
      </c>
      <c r="J13" s="16"/>
      <c r="K13" s="10"/>
    </row>
    <row r="14" spans="2:11" x14ac:dyDescent="0.25">
      <c r="B14" s="10" t="s">
        <v>74</v>
      </c>
      <c r="C14" s="10" t="s">
        <v>18</v>
      </c>
      <c r="D14" s="10"/>
      <c r="E14" s="10"/>
      <c r="F14" s="10"/>
      <c r="G14" s="10"/>
      <c r="H14" s="10"/>
      <c r="I14" s="16">
        <v>0.5</v>
      </c>
      <c r="J14" s="16"/>
      <c r="K14" s="10"/>
    </row>
    <row r="15" spans="2:11" x14ac:dyDescent="0.25">
      <c r="B15" s="10" t="s">
        <v>82</v>
      </c>
      <c r="C15" s="10" t="s">
        <v>18</v>
      </c>
      <c r="D15" s="10"/>
      <c r="E15" s="10"/>
      <c r="F15" s="10"/>
      <c r="G15" s="10"/>
      <c r="H15" s="10"/>
      <c r="I15" s="16">
        <v>0.5</v>
      </c>
      <c r="J15" s="16"/>
      <c r="K15" s="10"/>
    </row>
    <row r="16" spans="2:11" x14ac:dyDescent="0.25">
      <c r="B16" s="10" t="s">
        <v>91</v>
      </c>
      <c r="C16" s="10" t="s">
        <v>90</v>
      </c>
      <c r="D16" s="10"/>
      <c r="E16" s="10"/>
      <c r="F16" s="10"/>
      <c r="G16" s="10"/>
      <c r="H16" s="10"/>
      <c r="I16" s="16">
        <v>0.5</v>
      </c>
      <c r="J16" s="16"/>
      <c r="K16" s="10"/>
    </row>
    <row r="17" spans="2:11" x14ac:dyDescent="0.25">
      <c r="B17" s="10" t="s">
        <v>99</v>
      </c>
      <c r="C17" s="10" t="s">
        <v>90</v>
      </c>
      <c r="D17" s="10"/>
      <c r="E17" s="10"/>
      <c r="F17" s="10"/>
      <c r="G17" s="10"/>
      <c r="H17" s="10"/>
      <c r="I17" s="16">
        <v>0.5</v>
      </c>
      <c r="J17" s="16"/>
      <c r="K17" s="10"/>
    </row>
    <row r="18" spans="2:11" x14ac:dyDescent="0.25">
      <c r="B18" s="10" t="s">
        <v>107</v>
      </c>
      <c r="C18" s="10" t="s">
        <v>90</v>
      </c>
      <c r="D18" s="10"/>
      <c r="E18" s="10"/>
      <c r="F18" s="10"/>
      <c r="G18" s="10"/>
      <c r="H18" s="10"/>
      <c r="I18" s="16">
        <v>0.5</v>
      </c>
      <c r="J18" s="16"/>
      <c r="K18" s="10"/>
    </row>
    <row r="19" spans="2:11" x14ac:dyDescent="0.25">
      <c r="B19" s="10" t="s">
        <v>114</v>
      </c>
      <c r="C19" s="10" t="s">
        <v>90</v>
      </c>
      <c r="D19" s="10"/>
      <c r="E19" s="10"/>
      <c r="F19" s="10"/>
      <c r="G19" s="10"/>
      <c r="H19" s="10"/>
      <c r="I19" s="16">
        <v>0.5</v>
      </c>
      <c r="J19" s="16"/>
      <c r="K19" s="10"/>
    </row>
    <row r="20" spans="2:11" x14ac:dyDescent="0.25">
      <c r="B20" s="10" t="s">
        <v>122</v>
      </c>
      <c r="C20" s="10" t="s">
        <v>90</v>
      </c>
      <c r="D20" s="10"/>
      <c r="E20" s="10"/>
      <c r="F20" s="10"/>
      <c r="G20" s="10"/>
      <c r="H20" s="10"/>
      <c r="I20" s="16">
        <v>0.5</v>
      </c>
      <c r="J20" s="16"/>
      <c r="K20" s="10"/>
    </row>
    <row r="21" spans="2:11" x14ac:dyDescent="0.25">
      <c r="B21" s="10" t="s">
        <v>129</v>
      </c>
      <c r="C21" s="10" t="s">
        <v>18</v>
      </c>
      <c r="D21" s="10" t="s">
        <v>358</v>
      </c>
      <c r="E21" s="14">
        <v>107000000</v>
      </c>
      <c r="F21" s="14">
        <v>4500000</v>
      </c>
      <c r="G21" s="15">
        <f>F21/E21</f>
        <v>4.2056074766355138E-2</v>
      </c>
      <c r="H21" s="15"/>
      <c r="I21" s="17">
        <v>0.75</v>
      </c>
      <c r="J21" s="17"/>
      <c r="K21" s="10" t="s">
        <v>360</v>
      </c>
    </row>
    <row r="22" spans="2:11" x14ac:dyDescent="0.25">
      <c r="B22" s="10" t="s">
        <v>137</v>
      </c>
      <c r="C22" s="10" t="s">
        <v>18</v>
      </c>
      <c r="D22" s="10"/>
      <c r="E22" s="10"/>
      <c r="F22" s="10"/>
      <c r="G22" s="10"/>
      <c r="H22" s="10"/>
      <c r="I22" s="16">
        <v>0.5</v>
      </c>
      <c r="J22" s="16"/>
      <c r="K22" s="10"/>
    </row>
    <row r="23" spans="2:11" x14ac:dyDescent="0.25">
      <c r="F23" s="13"/>
    </row>
  </sheetData>
  <conditionalFormatting sqref="B7:B14">
    <cfRule type="duplicateValues" dxfId="0" priority="1"/>
  </conditionalFormatting>
  <dataValidations disablePrompts="1" count="1">
    <dataValidation type="list" allowBlank="1" showInputMessage="1" showErrorMessage="1" sqref="D7:D22" xr:uid="{F43A8293-7CC6-4CF7-B696-EB87E669A68B}">
      <formula1>"Grantee, In-Network, None"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C940-DA77-47F8-8BC4-275167070F71}">
  <dimension ref="A1:H3"/>
  <sheetViews>
    <sheetView workbookViewId="0"/>
  </sheetViews>
  <sheetFormatPr defaultRowHeight="15" x14ac:dyDescent="0.25"/>
  <cols>
    <col min="1" max="1" width="8.5703125" bestFit="1" customWidth="1"/>
    <col min="5" max="5" width="8.42578125" bestFit="1" customWidth="1"/>
    <col min="6" max="6" width="8.28515625" bestFit="1" customWidth="1"/>
    <col min="8" max="8" width="7.5703125" bestFit="1" customWidth="1"/>
  </cols>
  <sheetData>
    <row r="1" spans="1:8" ht="90" x14ac:dyDescent="0.25">
      <c r="A1" s="30" t="s">
        <v>390</v>
      </c>
      <c r="B1" s="30" t="s">
        <v>391</v>
      </c>
      <c r="C1" s="30" t="s">
        <v>392</v>
      </c>
      <c r="D1" s="30" t="s">
        <v>393</v>
      </c>
      <c r="E1" s="30" t="s">
        <v>394</v>
      </c>
      <c r="F1" s="30" t="s">
        <v>395</v>
      </c>
      <c r="G1" s="30" t="s">
        <v>396</v>
      </c>
      <c r="H1" s="30" t="s">
        <v>7</v>
      </c>
    </row>
    <row r="2" spans="1:8" ht="300" x14ac:dyDescent="0.25">
      <c r="A2" s="27" t="s">
        <v>18</v>
      </c>
      <c r="B2" s="27" t="s">
        <v>361</v>
      </c>
      <c r="C2" s="27" t="s">
        <v>397</v>
      </c>
      <c r="D2" s="27" t="s">
        <v>398</v>
      </c>
      <c r="E2" s="27" t="s">
        <v>381</v>
      </c>
      <c r="F2" s="27" t="s">
        <v>399</v>
      </c>
      <c r="G2" s="27" t="s">
        <v>400</v>
      </c>
      <c r="H2" s="27"/>
    </row>
    <row r="3" spans="1:8" ht="300" x14ac:dyDescent="0.25">
      <c r="A3" s="27" t="s">
        <v>18</v>
      </c>
      <c r="B3" s="27" t="s">
        <v>363</v>
      </c>
      <c r="C3" s="27" t="s">
        <v>401</v>
      </c>
      <c r="D3" s="27" t="s">
        <v>402</v>
      </c>
      <c r="E3" s="27" t="s">
        <v>403</v>
      </c>
      <c r="F3" s="27" t="s">
        <v>54</v>
      </c>
      <c r="G3" s="27" t="s">
        <v>404</v>
      </c>
      <c r="H3"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4A475-61A5-4E9C-B019-9CCE2B855BD6}">
  <dimension ref="A1:AH67"/>
  <sheetViews>
    <sheetView showGridLines="0" topLeftCell="A3" zoomScaleNormal="100" workbookViewId="0">
      <selection activeCell="AB24" sqref="AB24"/>
    </sheetView>
  </sheetViews>
  <sheetFormatPr defaultRowHeight="15" outlineLevelCol="1" x14ac:dyDescent="0.25"/>
  <cols>
    <col min="2" max="2" width="8.7109375" hidden="1" customWidth="1" outlineLevel="1"/>
    <col min="3" max="3" width="46.5703125" bestFit="1" customWidth="1" collapsed="1"/>
    <col min="4" max="4" width="46.5703125" customWidth="1"/>
    <col min="5" max="5" width="51.42578125" bestFit="1" customWidth="1"/>
    <col min="6" max="6" width="28.42578125" bestFit="1" customWidth="1"/>
    <col min="7" max="7" width="25.42578125" bestFit="1" customWidth="1"/>
    <col min="8" max="8" width="21.140625" bestFit="1" customWidth="1"/>
    <col min="9" max="9" width="20.140625" bestFit="1" customWidth="1"/>
    <col min="10" max="10" width="23.42578125" bestFit="1" customWidth="1"/>
    <col min="11" max="11" width="23.42578125" customWidth="1"/>
    <col min="12" max="12" width="31.85546875" bestFit="1" customWidth="1"/>
    <col min="13" max="13" width="85.85546875" bestFit="1" customWidth="1"/>
    <col min="15" max="15" width="8.7109375" style="76" bestFit="1" customWidth="1"/>
    <col min="17" max="17" width="29.85546875" bestFit="1" customWidth="1"/>
    <col min="18" max="18" width="10.42578125" bestFit="1" customWidth="1"/>
    <col min="19" max="19" width="8.5703125" bestFit="1" customWidth="1"/>
    <col min="24" max="24" width="11.42578125" bestFit="1" customWidth="1"/>
    <col min="26" max="26" width="8.7109375" style="76" bestFit="1" customWidth="1"/>
    <col min="28" max="28" width="73.42578125" bestFit="1" customWidth="1"/>
    <col min="29" max="29" width="10.85546875" bestFit="1" customWidth="1"/>
    <col min="30" max="30" width="104" bestFit="1" customWidth="1"/>
    <col min="31" max="31" width="8.140625" customWidth="1"/>
    <col min="32" max="32" width="104" customWidth="1"/>
    <col min="33" max="34" width="8.7109375" bestFit="1" customWidth="1"/>
  </cols>
  <sheetData>
    <row r="1" spans="1:34" ht="24" x14ac:dyDescent="0.4">
      <c r="A1" s="66" t="s">
        <v>549</v>
      </c>
      <c r="H1" s="13"/>
    </row>
    <row r="2" spans="1:34" x14ac:dyDescent="0.25">
      <c r="C2" s="77" t="s">
        <v>592</v>
      </c>
      <c r="H2" s="13"/>
      <c r="I2" s="18" t="s">
        <v>525</v>
      </c>
      <c r="J2" s="49">
        <f>SUM(K8:K38)</f>
        <v>17.600000000000001</v>
      </c>
      <c r="K2" s="22"/>
      <c r="Q2" s="77" t="s">
        <v>593</v>
      </c>
      <c r="R2" s="79"/>
      <c r="S2" t="s">
        <v>601</v>
      </c>
      <c r="AB2" s="77" t="s">
        <v>594</v>
      </c>
      <c r="AC2" s="79"/>
      <c r="AD2" t="s">
        <v>601</v>
      </c>
      <c r="AG2" s="79"/>
      <c r="AH2" t="s">
        <v>601</v>
      </c>
    </row>
    <row r="3" spans="1:34" x14ac:dyDescent="0.25">
      <c r="H3" s="13"/>
      <c r="I3" s="68" t="s">
        <v>355</v>
      </c>
      <c r="J3" s="69">
        <f>J2/COUNTA(K8:K38)</f>
        <v>0.56774193548387097</v>
      </c>
      <c r="K3" s="23"/>
    </row>
    <row r="4" spans="1:34" x14ac:dyDescent="0.25">
      <c r="H4" s="13"/>
      <c r="I4" s="19" t="s">
        <v>554</v>
      </c>
      <c r="J4" s="70">
        <f>SUM(B8:B100)</f>
        <v>31</v>
      </c>
      <c r="K4" s="23"/>
      <c r="AB4" s="13" t="s">
        <v>590</v>
      </c>
      <c r="AF4" s="13" t="s">
        <v>591</v>
      </c>
    </row>
    <row r="5" spans="1:34" x14ac:dyDescent="0.25">
      <c r="H5" s="13"/>
      <c r="Q5" s="50" t="s">
        <v>524</v>
      </c>
      <c r="AB5" s="50" t="s">
        <v>575</v>
      </c>
      <c r="AF5" s="50" t="s">
        <v>527</v>
      </c>
    </row>
    <row r="6" spans="1:34" x14ac:dyDescent="0.25">
      <c r="C6" s="8" t="s">
        <v>1</v>
      </c>
      <c r="D6" s="48" t="s">
        <v>393</v>
      </c>
      <c r="E6" s="8" t="s">
        <v>0</v>
      </c>
      <c r="F6" s="8" t="s">
        <v>344</v>
      </c>
      <c r="G6" s="8" t="s">
        <v>347</v>
      </c>
      <c r="H6" s="8" t="s">
        <v>349</v>
      </c>
      <c r="I6" s="8" t="s">
        <v>348</v>
      </c>
      <c r="J6" s="8" t="s">
        <v>442</v>
      </c>
      <c r="K6" s="48" t="s">
        <v>511</v>
      </c>
      <c r="L6" s="8" t="s">
        <v>366</v>
      </c>
      <c r="M6" s="8" t="s">
        <v>548</v>
      </c>
      <c r="R6" s="52">
        <v>2025</v>
      </c>
      <c r="S6" s="13">
        <f>R6+1</f>
        <v>2026</v>
      </c>
      <c r="T6" s="13">
        <f t="shared" ref="T6:W6" si="0">S6+1</f>
        <v>2027</v>
      </c>
      <c r="U6" s="13">
        <f t="shared" si="0"/>
        <v>2028</v>
      </c>
      <c r="V6" s="13">
        <f t="shared" si="0"/>
        <v>2029</v>
      </c>
      <c r="W6" s="60">
        <f t="shared" si="0"/>
        <v>2030</v>
      </c>
      <c r="X6" s="58" t="s">
        <v>614</v>
      </c>
      <c r="AB6" s="54" t="s">
        <v>522</v>
      </c>
      <c r="AC6" s="54" t="s">
        <v>577</v>
      </c>
      <c r="AD6" s="54" t="s">
        <v>521</v>
      </c>
      <c r="AF6" s="54" t="s">
        <v>522</v>
      </c>
      <c r="AG6" s="54" t="s">
        <v>523</v>
      </c>
      <c r="AH6" s="54" t="s">
        <v>521</v>
      </c>
    </row>
    <row r="7" spans="1:34" x14ac:dyDescent="0.25">
      <c r="C7" s="9" t="s">
        <v>10</v>
      </c>
      <c r="D7" s="47" t="s">
        <v>508</v>
      </c>
      <c r="E7" s="9" t="s">
        <v>9</v>
      </c>
      <c r="F7" s="9" t="s">
        <v>350</v>
      </c>
      <c r="G7" s="47" t="s">
        <v>351</v>
      </c>
      <c r="H7" s="47" t="s">
        <v>352</v>
      </c>
      <c r="I7" s="47" t="s">
        <v>353</v>
      </c>
      <c r="J7" s="47" t="s">
        <v>509</v>
      </c>
      <c r="K7" s="9" t="s">
        <v>359</v>
      </c>
      <c r="L7" s="9" t="s">
        <v>509</v>
      </c>
      <c r="M7" s="9"/>
      <c r="Q7" s="24" t="s">
        <v>518</v>
      </c>
      <c r="R7" s="24">
        <f>AG7</f>
        <v>5</v>
      </c>
      <c r="S7" s="80">
        <f>R7+AG8</f>
        <v>6</v>
      </c>
      <c r="T7" s="80">
        <f>S7+AG9</f>
        <v>8</v>
      </c>
      <c r="U7" s="80">
        <f>T7+AG10</f>
        <v>12.2</v>
      </c>
      <c r="V7" s="80">
        <f>U7+$X7</f>
        <v>16.399999999999999</v>
      </c>
      <c r="W7" s="80">
        <f>V7+$X7</f>
        <v>20.599999999999998</v>
      </c>
      <c r="X7" s="59">
        <f>AG10</f>
        <v>4.2</v>
      </c>
      <c r="AB7" s="24" t="s">
        <v>576</v>
      </c>
      <c r="AC7" s="62">
        <v>0.5</v>
      </c>
      <c r="AD7" s="24" t="s">
        <v>608</v>
      </c>
      <c r="AF7" s="24" t="s">
        <v>528</v>
      </c>
      <c r="AG7" s="28">
        <v>5</v>
      </c>
      <c r="AH7" s="24" t="s">
        <v>555</v>
      </c>
    </row>
    <row r="8" spans="1:34" x14ac:dyDescent="0.25">
      <c r="B8">
        <v>1</v>
      </c>
      <c r="C8" s="4" t="s">
        <v>58</v>
      </c>
      <c r="D8" s="4" t="s">
        <v>60</v>
      </c>
      <c r="E8" s="4" t="s">
        <v>18</v>
      </c>
      <c r="F8" s="10" t="s">
        <v>510</v>
      </c>
      <c r="G8" s="10"/>
      <c r="H8" s="10"/>
      <c r="I8" s="15" t="str">
        <f>IFERROR(H8/G8,"")</f>
        <v/>
      </c>
      <c r="J8" s="10" t="str">
        <f>INDEX('AI Solutions'!$A$1:$M$100,MATCH('Field Goal 1 Projections'!C8,'AI Solutions'!$B$1:$B$100,0),6)</f>
        <v>Proprietary</v>
      </c>
      <c r="K8" s="16">
        <f>MIN($AC$7+IF(F8="Grantee",$AC$8,0)+IF(NOT(ISNUMBER((SEARCH("Proprietary",J8)))),$AC$12,0)+IF(AND(ISNUMBER(I8),I8&gt;$AC$10),$AC$11,0)+IF(F8="In-Network",$AC$9,0),$AC$13)</f>
        <v>0.5</v>
      </c>
      <c r="L8" s="16"/>
      <c r="M8" s="10"/>
      <c r="Q8" s="24" t="s">
        <v>519</v>
      </c>
      <c r="R8" s="24">
        <f>AG15</f>
        <v>5</v>
      </c>
      <c r="S8" s="24">
        <f>R8+AG16</f>
        <v>6</v>
      </c>
      <c r="T8" s="24">
        <f>S8+$AG$16</f>
        <v>7</v>
      </c>
      <c r="U8" s="24">
        <f>T8+$AG$16</f>
        <v>8</v>
      </c>
      <c r="V8" s="24">
        <f>U8+$AG$16</f>
        <v>9</v>
      </c>
      <c r="W8" s="24">
        <f>AG14</f>
        <v>10</v>
      </c>
      <c r="X8" s="59">
        <f>(W8-R8)/5</f>
        <v>1</v>
      </c>
      <c r="AB8" s="24" t="s">
        <v>578</v>
      </c>
      <c r="AC8" s="62">
        <v>0.25</v>
      </c>
      <c r="AD8" s="24" t="s">
        <v>582</v>
      </c>
      <c r="AF8" s="24" t="s">
        <v>610</v>
      </c>
      <c r="AG8" s="28">
        <v>1</v>
      </c>
      <c r="AH8" s="24" t="s">
        <v>612</v>
      </c>
    </row>
    <row r="9" spans="1:34" x14ac:dyDescent="0.25">
      <c r="B9">
        <v>1</v>
      </c>
      <c r="C9" s="4" t="s">
        <v>27</v>
      </c>
      <c r="D9" s="4" t="s">
        <v>29</v>
      </c>
      <c r="E9" s="4" t="s">
        <v>18</v>
      </c>
      <c r="F9" s="10" t="s">
        <v>510</v>
      </c>
      <c r="G9" s="10"/>
      <c r="H9" s="10"/>
      <c r="I9" s="15" t="str">
        <f t="shared" ref="I9:I38" si="1">IFERROR(H9/G9,"")</f>
        <v/>
      </c>
      <c r="J9" s="10" t="str">
        <f>INDEX('AI Solutions'!$A$1:$M$100,MATCH('Field Goal 1 Projections'!C9,'AI Solutions'!$B$1:$B$100,0),6)</f>
        <v>Proprietary</v>
      </c>
      <c r="K9" s="16">
        <f t="shared" ref="K9:K47" si="2">MIN($AC$7+IF(F9="Grantee",$AC$8,0)+IF(NOT(ISNUMBER((SEARCH("Proprietary",J9)))),$AC$12,0)+IF(AND(ISNUMBER(I9),I9&gt;$AC$10),$AC$11,0)+IF(F9="In-Network",$AC$9,0),$AC$13)</f>
        <v>0.5</v>
      </c>
      <c r="L9" s="16"/>
      <c r="M9" s="10"/>
      <c r="X9" s="93"/>
      <c r="AB9" s="24" t="s">
        <v>589</v>
      </c>
      <c r="AC9" s="62">
        <v>0.2</v>
      </c>
      <c r="AD9" s="24" t="s">
        <v>583</v>
      </c>
      <c r="AF9" s="24" t="s">
        <v>609</v>
      </c>
      <c r="AG9" s="28">
        <v>2</v>
      </c>
      <c r="AH9" s="24" t="s">
        <v>612</v>
      </c>
    </row>
    <row r="10" spans="1:34" x14ac:dyDescent="0.25">
      <c r="B10">
        <v>1</v>
      </c>
      <c r="C10" s="4" t="s">
        <v>19</v>
      </c>
      <c r="D10" s="4" t="s">
        <v>21</v>
      </c>
      <c r="E10" s="4" t="s">
        <v>18</v>
      </c>
      <c r="F10" s="10" t="s">
        <v>510</v>
      </c>
      <c r="G10" s="10"/>
      <c r="H10" s="10"/>
      <c r="I10" s="15" t="str">
        <f t="shared" si="1"/>
        <v/>
      </c>
      <c r="J10" s="10" t="str">
        <f>INDEX('AI Solutions'!$A$1:$M$100,MATCH('Field Goal 1 Projections'!C10,'AI Solutions'!$B$1:$B$100,0),6)</f>
        <v>GPT-based hybrid</v>
      </c>
      <c r="K10" s="16">
        <f t="shared" si="2"/>
        <v>0.6</v>
      </c>
      <c r="L10" s="16"/>
      <c r="M10" s="64" t="s">
        <v>545</v>
      </c>
      <c r="R10" s="52">
        <v>2025</v>
      </c>
      <c r="S10" s="13">
        <f>R10+1</f>
        <v>2026</v>
      </c>
      <c r="T10" s="13">
        <f t="shared" ref="T10" si="3">S10+1</f>
        <v>2027</v>
      </c>
      <c r="U10" s="13">
        <f t="shared" ref="U10" si="4">T10+1</f>
        <v>2028</v>
      </c>
      <c r="V10" s="13">
        <f t="shared" ref="V10" si="5">U10+1</f>
        <v>2029</v>
      </c>
      <c r="W10" s="60">
        <f t="shared" ref="W10" si="6">V10+1</f>
        <v>2030</v>
      </c>
      <c r="X10" s="58" t="s">
        <v>614</v>
      </c>
      <c r="AB10" s="74" t="s">
        <v>585</v>
      </c>
      <c r="AC10" s="75">
        <v>0.1</v>
      </c>
      <c r="AD10" s="24" t="s">
        <v>588</v>
      </c>
      <c r="AF10" s="24" t="s">
        <v>611</v>
      </c>
      <c r="AG10" s="28">
        <f>(J2-AG7)/(2030-2027)</f>
        <v>4.2</v>
      </c>
      <c r="AH10" s="24" t="s">
        <v>613</v>
      </c>
    </row>
    <row r="11" spans="1:34" x14ac:dyDescent="0.25">
      <c r="B11">
        <v>1</v>
      </c>
      <c r="C11" s="4" t="s">
        <v>425</v>
      </c>
      <c r="D11" s="29" t="s">
        <v>419</v>
      </c>
      <c r="E11" s="4" t="s">
        <v>18</v>
      </c>
      <c r="F11" s="10" t="s">
        <v>510</v>
      </c>
      <c r="G11" s="10"/>
      <c r="H11" s="10"/>
      <c r="I11" s="15" t="str">
        <f t="shared" si="1"/>
        <v/>
      </c>
      <c r="J11" s="10" t="str">
        <f>INDEX('AI Solutions'!$A$1:$M$100,MATCH('Field Goal 1 Projections'!C11,'AI Solutions'!$B$1:$B$100,0),6)</f>
        <v>Proprietary</v>
      </c>
      <c r="K11" s="16">
        <f t="shared" si="2"/>
        <v>0.5</v>
      </c>
      <c r="L11" s="16"/>
      <c r="M11" s="10"/>
      <c r="Q11" t="s">
        <v>603</v>
      </c>
      <c r="R11" s="94">
        <f t="shared" ref="R11:X12" si="7">R7/$J$4</f>
        <v>0.16129032258064516</v>
      </c>
      <c r="S11" s="94">
        <f t="shared" si="7"/>
        <v>0.19354838709677419</v>
      </c>
      <c r="T11" s="94">
        <f t="shared" si="7"/>
        <v>0.25806451612903225</v>
      </c>
      <c r="U11" s="94">
        <f t="shared" si="7"/>
        <v>0.39354838709677414</v>
      </c>
      <c r="V11" s="94">
        <f t="shared" si="7"/>
        <v>0.52903225806451604</v>
      </c>
      <c r="W11" s="94">
        <f t="shared" si="7"/>
        <v>0.66451612903225799</v>
      </c>
      <c r="AB11" s="24" t="s">
        <v>587</v>
      </c>
      <c r="AC11" s="62">
        <v>0.1</v>
      </c>
      <c r="AD11" s="24" t="s">
        <v>586</v>
      </c>
    </row>
    <row r="12" spans="1:34" x14ac:dyDescent="0.25">
      <c r="B12">
        <v>1</v>
      </c>
      <c r="C12" s="4" t="s">
        <v>362</v>
      </c>
      <c r="D12" s="29" t="s">
        <v>405</v>
      </c>
      <c r="E12" s="4" t="s">
        <v>18</v>
      </c>
      <c r="F12" s="10" t="s">
        <v>510</v>
      </c>
      <c r="G12" s="10"/>
      <c r="H12" s="10"/>
      <c r="I12" s="15" t="str">
        <f t="shared" si="1"/>
        <v/>
      </c>
      <c r="J12" s="10" t="str">
        <f>INDEX('AI Solutions'!$A$1:$M$100,MATCH('Field Goal 1 Projections'!C12,'AI Solutions'!$B$1:$B$100,0),6)</f>
        <v>Proprietary</v>
      </c>
      <c r="K12" s="16">
        <f t="shared" si="2"/>
        <v>0.5</v>
      </c>
      <c r="L12" s="16"/>
      <c r="M12" s="10"/>
      <c r="Q12" t="s">
        <v>607</v>
      </c>
      <c r="R12" s="94">
        <f t="shared" si="7"/>
        <v>0.16129032258064516</v>
      </c>
      <c r="S12" s="94">
        <f t="shared" si="7"/>
        <v>0.19354838709677419</v>
      </c>
      <c r="T12" s="94">
        <f t="shared" si="7"/>
        <v>0.22580645161290322</v>
      </c>
      <c r="U12" s="94">
        <f t="shared" si="7"/>
        <v>0.25806451612903225</v>
      </c>
      <c r="V12" s="94">
        <f t="shared" si="7"/>
        <v>0.29032258064516131</v>
      </c>
      <c r="W12" s="94">
        <f t="shared" si="7"/>
        <v>0.32258064516129031</v>
      </c>
      <c r="X12" s="94">
        <f t="shared" si="7"/>
        <v>3.2258064516129031E-2</v>
      </c>
      <c r="AB12" s="24" t="s">
        <v>579</v>
      </c>
      <c r="AC12" s="62">
        <v>0.1</v>
      </c>
      <c r="AD12" s="24" t="s">
        <v>581</v>
      </c>
      <c r="AF12" s="50" t="s">
        <v>520</v>
      </c>
      <c r="AG12" s="50"/>
    </row>
    <row r="13" spans="1:34" x14ac:dyDescent="0.25">
      <c r="B13">
        <v>1</v>
      </c>
      <c r="C13" s="4" t="s">
        <v>50</v>
      </c>
      <c r="D13" s="4" t="s">
        <v>52</v>
      </c>
      <c r="E13" s="4" t="s">
        <v>18</v>
      </c>
      <c r="F13" s="10" t="s">
        <v>510</v>
      </c>
      <c r="G13" s="10"/>
      <c r="H13" s="10"/>
      <c r="I13" s="15" t="str">
        <f t="shared" si="1"/>
        <v/>
      </c>
      <c r="J13" s="10" t="str">
        <f>INDEX('AI Solutions'!$A$1:$M$100,MATCH('Field Goal 1 Projections'!C13,'AI Solutions'!$B$1:$B$100,0),6)</f>
        <v>Proprietary</v>
      </c>
      <c r="K13" s="16">
        <f t="shared" si="2"/>
        <v>0.5</v>
      </c>
      <c r="L13" s="16"/>
      <c r="M13" s="10"/>
      <c r="AB13" s="24" t="s">
        <v>580</v>
      </c>
      <c r="AC13" s="62">
        <v>0.8</v>
      </c>
      <c r="AD13" s="24" t="s">
        <v>584</v>
      </c>
      <c r="AF13" s="54" t="s">
        <v>522</v>
      </c>
      <c r="AG13" s="54" t="s">
        <v>523</v>
      </c>
      <c r="AH13" s="54" t="s">
        <v>521</v>
      </c>
    </row>
    <row r="14" spans="1:34" ht="18.75" x14ac:dyDescent="0.3">
      <c r="B14">
        <v>1</v>
      </c>
      <c r="C14" s="4" t="s">
        <v>66</v>
      </c>
      <c r="D14" s="4" t="s">
        <v>68</v>
      </c>
      <c r="E14" s="4" t="s">
        <v>18</v>
      </c>
      <c r="F14" s="10" t="s">
        <v>358</v>
      </c>
      <c r="G14" s="55">
        <v>21000000</v>
      </c>
      <c r="H14" s="55">
        <v>4000000</v>
      </c>
      <c r="I14" s="15">
        <f t="shared" si="1"/>
        <v>0.19047619047619047</v>
      </c>
      <c r="J14" s="10" t="str">
        <f>INDEX('AI Solutions'!$A$1:$M$100,MATCH('Field Goal 1 Projections'!C14,'AI Solutions'!$B$1:$B$100,0),6)</f>
        <v>Proprietary</v>
      </c>
      <c r="K14" s="16">
        <f t="shared" si="2"/>
        <v>0.8</v>
      </c>
      <c r="L14" s="16"/>
      <c r="M14" s="64" t="s">
        <v>544</v>
      </c>
      <c r="Q14" s="63" t="s">
        <v>541</v>
      </c>
      <c r="AF14" s="24" t="s">
        <v>556</v>
      </c>
      <c r="AG14" s="28">
        <v>10</v>
      </c>
      <c r="AH14" s="24" t="s">
        <v>616</v>
      </c>
    </row>
    <row r="15" spans="1:34" x14ac:dyDescent="0.25">
      <c r="B15">
        <v>1</v>
      </c>
      <c r="C15" s="4" t="s">
        <v>82</v>
      </c>
      <c r="D15" s="4" t="s">
        <v>84</v>
      </c>
      <c r="E15" s="4" t="s">
        <v>18</v>
      </c>
      <c r="F15" s="10" t="s">
        <v>510</v>
      </c>
      <c r="G15" s="10"/>
      <c r="H15" s="10"/>
      <c r="I15" s="15" t="str">
        <f t="shared" si="1"/>
        <v/>
      </c>
      <c r="J15" s="10" t="str">
        <f>INDEX('AI Solutions'!$A$1:$M$100,MATCH('Field Goal 1 Projections'!C15,'AI Solutions'!$B$1:$B$100,0),6)</f>
        <v>Proprietary</v>
      </c>
      <c r="K15" s="16">
        <f t="shared" si="2"/>
        <v>0.5</v>
      </c>
      <c r="L15" s="16"/>
      <c r="M15" s="10"/>
      <c r="AF15" s="24" t="s">
        <v>528</v>
      </c>
      <c r="AG15" s="28">
        <v>5</v>
      </c>
      <c r="AH15" s="24" t="s">
        <v>617</v>
      </c>
    </row>
    <row r="16" spans="1:34" x14ac:dyDescent="0.25">
      <c r="B16">
        <v>1</v>
      </c>
      <c r="C16" s="4" t="s">
        <v>74</v>
      </c>
      <c r="D16" s="4" t="s">
        <v>76</v>
      </c>
      <c r="E16" s="4" t="s">
        <v>18</v>
      </c>
      <c r="F16" s="10" t="s">
        <v>358</v>
      </c>
      <c r="G16" s="55">
        <v>5100000</v>
      </c>
      <c r="H16" s="55">
        <v>1100000</v>
      </c>
      <c r="I16" s="15">
        <f t="shared" si="1"/>
        <v>0.21568627450980393</v>
      </c>
      <c r="J16" s="10" t="str">
        <f>INDEX('AI Solutions'!$A$1:$M$100,MATCH('Field Goal 1 Projections'!C16,'AI Solutions'!$B$1:$B$100,0),6)</f>
        <v>Proprietary</v>
      </c>
      <c r="K16" s="16">
        <f t="shared" si="2"/>
        <v>0.8</v>
      </c>
      <c r="L16" s="16"/>
      <c r="M16" s="64" t="s">
        <v>544</v>
      </c>
      <c r="Q16" s="50"/>
      <c r="AB16" s="51"/>
      <c r="AF16" s="24" t="s">
        <v>615</v>
      </c>
      <c r="AG16" s="24">
        <v>1</v>
      </c>
      <c r="AH16" s="24" t="s">
        <v>557</v>
      </c>
    </row>
    <row r="17" spans="2:28" x14ac:dyDescent="0.25">
      <c r="B17">
        <v>1</v>
      </c>
      <c r="C17" s="4" t="s">
        <v>129</v>
      </c>
      <c r="D17" s="4" t="s">
        <v>131</v>
      </c>
      <c r="E17" s="4" t="s">
        <v>18</v>
      </c>
      <c r="F17" s="10" t="s">
        <v>358</v>
      </c>
      <c r="G17" s="55">
        <v>107000000</v>
      </c>
      <c r="H17" s="55">
        <v>4500000</v>
      </c>
      <c r="I17" s="15">
        <f t="shared" si="1"/>
        <v>4.2056074766355138E-2</v>
      </c>
      <c r="J17" s="10" t="str">
        <f>INDEX('AI Solutions'!$A$1:$M$100,MATCH('Field Goal 1 Projections'!C17,'AI Solutions'!$B$1:$B$100,0),6)</f>
        <v>GPT‑4 (via Microsoft)</v>
      </c>
      <c r="K17" s="16">
        <f t="shared" si="2"/>
        <v>0.8</v>
      </c>
      <c r="L17" s="16"/>
      <c r="M17" s="64" t="s">
        <v>546</v>
      </c>
    </row>
    <row r="18" spans="2:28" x14ac:dyDescent="0.25">
      <c r="B18">
        <v>1</v>
      </c>
      <c r="C18" s="4" t="s">
        <v>465</v>
      </c>
      <c r="D18" s="24" t="s">
        <v>464</v>
      </c>
      <c r="E18" s="4" t="s">
        <v>90</v>
      </c>
      <c r="F18" s="10" t="s">
        <v>510</v>
      </c>
      <c r="G18" s="10"/>
      <c r="H18" s="10"/>
      <c r="I18" s="15" t="str">
        <f t="shared" si="1"/>
        <v/>
      </c>
      <c r="J18" s="10" t="str">
        <f>INDEX('AI Solutions'!$A$1:$M$100,MATCH('Field Goal 1 Projections'!C18,'AI Solutions'!$B$1:$B$100,0),6)</f>
        <v>Microsoft stack</v>
      </c>
      <c r="K18" s="16">
        <f t="shared" si="2"/>
        <v>0.6</v>
      </c>
      <c r="L18" s="16"/>
      <c r="M18" s="65" t="s">
        <v>545</v>
      </c>
    </row>
    <row r="19" spans="2:28" x14ac:dyDescent="0.25">
      <c r="B19">
        <v>1</v>
      </c>
      <c r="C19" s="4" t="s">
        <v>365</v>
      </c>
      <c r="D19" s="29" t="s">
        <v>413</v>
      </c>
      <c r="E19" s="4" t="s">
        <v>90</v>
      </c>
      <c r="F19" s="10" t="s">
        <v>510</v>
      </c>
      <c r="G19" s="10"/>
      <c r="H19" s="10"/>
      <c r="I19" s="15" t="str">
        <f t="shared" si="1"/>
        <v/>
      </c>
      <c r="J19" s="10" t="str">
        <f>INDEX('AI Solutions'!$A$1:$M$100,MATCH('Field Goal 1 Projections'!C19,'AI Solutions'!$B$1:$B$100,0),6)</f>
        <v>Proprietary</v>
      </c>
      <c r="K19" s="16">
        <f t="shared" si="2"/>
        <v>0.5</v>
      </c>
      <c r="L19" s="16"/>
      <c r="M19" s="10"/>
    </row>
    <row r="20" spans="2:28" x14ac:dyDescent="0.25">
      <c r="B20">
        <v>1</v>
      </c>
      <c r="C20" s="4" t="s">
        <v>107</v>
      </c>
      <c r="D20" s="4" t="s">
        <v>109</v>
      </c>
      <c r="E20" s="4" t="s">
        <v>90</v>
      </c>
      <c r="F20" s="10" t="s">
        <v>510</v>
      </c>
      <c r="G20" s="10"/>
      <c r="H20" s="10"/>
      <c r="I20" s="15" t="str">
        <f t="shared" si="1"/>
        <v/>
      </c>
      <c r="J20" s="10" t="str">
        <f>INDEX('AI Solutions'!$A$1:$M$100,MATCH('Field Goal 1 Projections'!C20,'AI Solutions'!$B$1:$B$100,0),6)</f>
        <v>Proprietary</v>
      </c>
      <c r="K20" s="16">
        <f t="shared" si="2"/>
        <v>0.5</v>
      </c>
      <c r="L20" s="16"/>
      <c r="M20" s="10"/>
      <c r="AB20" s="36"/>
    </row>
    <row r="21" spans="2:28" x14ac:dyDescent="0.25">
      <c r="B21">
        <v>1</v>
      </c>
      <c r="C21" s="4" t="s">
        <v>451</v>
      </c>
      <c r="D21" s="24" t="s">
        <v>464</v>
      </c>
      <c r="E21" s="4" t="s">
        <v>90</v>
      </c>
      <c r="F21" s="10" t="s">
        <v>510</v>
      </c>
      <c r="G21" s="10"/>
      <c r="H21" s="10"/>
      <c r="I21" s="15" t="str">
        <f t="shared" si="1"/>
        <v/>
      </c>
      <c r="J21" s="10" t="str">
        <f>INDEX('AI Solutions'!$A$1:$M$100,MATCH('Field Goal 1 Projections'!C21,'AI Solutions'!$B$1:$B$100,0),6)</f>
        <v>Proprietary</v>
      </c>
      <c r="K21" s="16">
        <f t="shared" si="2"/>
        <v>0.5</v>
      </c>
      <c r="L21" s="16"/>
      <c r="M21" s="10"/>
    </row>
    <row r="22" spans="2:28" x14ac:dyDescent="0.25">
      <c r="B22">
        <v>1</v>
      </c>
      <c r="C22" s="4" t="s">
        <v>454</v>
      </c>
      <c r="D22" s="24" t="s">
        <v>454</v>
      </c>
      <c r="E22" s="4" t="s">
        <v>90</v>
      </c>
      <c r="F22" s="10" t="s">
        <v>510</v>
      </c>
      <c r="G22" s="10"/>
      <c r="H22" s="10"/>
      <c r="I22" s="15" t="str">
        <f t="shared" si="1"/>
        <v/>
      </c>
      <c r="J22" s="10" t="str">
        <f>INDEX('AI Solutions'!$A$1:$M$100,MATCH('Field Goal 1 Projections'!C22,'AI Solutions'!$B$1:$B$100,0),6)</f>
        <v>Google Cloud's Vertex AI</v>
      </c>
      <c r="K22" s="16">
        <f t="shared" si="2"/>
        <v>0.6</v>
      </c>
      <c r="L22" s="17"/>
      <c r="M22" s="65" t="s">
        <v>545</v>
      </c>
    </row>
    <row r="23" spans="2:28" x14ac:dyDescent="0.25">
      <c r="B23">
        <v>1</v>
      </c>
      <c r="C23" s="4" t="s">
        <v>35</v>
      </c>
      <c r="D23" s="4" t="s">
        <v>37</v>
      </c>
      <c r="E23" s="4" t="s">
        <v>18</v>
      </c>
      <c r="F23" s="10" t="s">
        <v>358</v>
      </c>
      <c r="G23" s="55">
        <v>290000000</v>
      </c>
      <c r="H23" s="55">
        <v>3300000</v>
      </c>
      <c r="I23" s="15">
        <f t="shared" si="1"/>
        <v>1.1379310344827587E-2</v>
      </c>
      <c r="J23" s="10" t="str">
        <f>INDEX('AI Solutions'!$A$1:$M$100,MATCH('Field Goal 1 Projections'!C23,'AI Solutions'!$B$1:$B$100,0),6)</f>
        <v>Proprietary</v>
      </c>
      <c r="K23" s="16">
        <f t="shared" si="2"/>
        <v>0.75</v>
      </c>
      <c r="L23" s="16"/>
      <c r="M23" s="65" t="s">
        <v>547</v>
      </c>
    </row>
    <row r="24" spans="2:28" x14ac:dyDescent="0.25">
      <c r="B24">
        <v>1</v>
      </c>
      <c r="C24" s="4" t="s">
        <v>43</v>
      </c>
      <c r="D24" s="4" t="s">
        <v>37</v>
      </c>
      <c r="E24" s="4" t="s">
        <v>18</v>
      </c>
      <c r="F24" s="10" t="s">
        <v>358</v>
      </c>
      <c r="G24" s="55">
        <v>290000000</v>
      </c>
      <c r="H24" s="55">
        <v>3300000</v>
      </c>
      <c r="I24" s="15">
        <f t="shared" si="1"/>
        <v>1.1379310344827587E-2</v>
      </c>
      <c r="J24" s="10" t="str">
        <f>INDEX('AI Solutions'!$A$1:$M$100,MATCH('Field Goal 1 Projections'!C24,'AI Solutions'!$B$1:$B$100,0),6)</f>
        <v>Proprietary</v>
      </c>
      <c r="K24" s="16">
        <f t="shared" si="2"/>
        <v>0.75</v>
      </c>
      <c r="L24" s="16"/>
      <c r="M24" s="65" t="s">
        <v>547</v>
      </c>
    </row>
    <row r="25" spans="2:28" x14ac:dyDescent="0.25">
      <c r="B25">
        <v>1</v>
      </c>
      <c r="C25" s="4" t="s">
        <v>114</v>
      </c>
      <c r="D25" s="4" t="s">
        <v>116</v>
      </c>
      <c r="E25" s="4" t="s">
        <v>90</v>
      </c>
      <c r="F25" s="10" t="s">
        <v>510</v>
      </c>
      <c r="G25" s="10"/>
      <c r="H25" s="10"/>
      <c r="I25" s="15" t="str">
        <f t="shared" si="1"/>
        <v/>
      </c>
      <c r="J25" s="10" t="str">
        <f>INDEX('AI Solutions'!$A$1:$M$100,MATCH('Field Goal 1 Projections'!C25,'AI Solutions'!$B$1:$B$100,0),6)</f>
        <v>Proprietary</v>
      </c>
      <c r="K25" s="16">
        <f t="shared" si="2"/>
        <v>0.5</v>
      </c>
      <c r="L25" s="16"/>
      <c r="M25" s="10"/>
      <c r="AB25" s="36"/>
    </row>
    <row r="26" spans="2:28" x14ac:dyDescent="0.25">
      <c r="B26">
        <v>1</v>
      </c>
      <c r="C26" s="4" t="s">
        <v>363</v>
      </c>
      <c r="D26" s="29" t="s">
        <v>363</v>
      </c>
      <c r="E26" s="4" t="s">
        <v>18</v>
      </c>
      <c r="F26" s="10" t="s">
        <v>510</v>
      </c>
      <c r="G26" s="10"/>
      <c r="H26" s="10"/>
      <c r="I26" s="15" t="str">
        <f t="shared" si="1"/>
        <v/>
      </c>
      <c r="J26" s="10" t="str">
        <f>INDEX('AI Solutions'!$A$1:$M$100,MATCH('Field Goal 1 Projections'!C26,'AI Solutions'!$B$1:$B$100,0),6)</f>
        <v>Proprietary</v>
      </c>
      <c r="K26" s="16">
        <f t="shared" si="2"/>
        <v>0.5</v>
      </c>
      <c r="L26" s="16"/>
      <c r="M26" s="10"/>
    </row>
    <row r="27" spans="2:28" x14ac:dyDescent="0.25">
      <c r="B27">
        <v>1</v>
      </c>
      <c r="C27" s="4" t="s">
        <v>426</v>
      </c>
      <c r="D27" s="29" t="s">
        <v>428</v>
      </c>
      <c r="E27" s="4" t="s">
        <v>18</v>
      </c>
      <c r="F27" s="10" t="s">
        <v>510</v>
      </c>
      <c r="G27" s="10"/>
      <c r="H27" s="10"/>
      <c r="I27" s="15" t="str">
        <f t="shared" si="1"/>
        <v/>
      </c>
      <c r="J27" s="10" t="str">
        <f>INDEX('AI Solutions'!$A$1:$M$100,MATCH('Field Goal 1 Projections'!C27,'AI Solutions'!$B$1:$B$100,0),6)</f>
        <v>Proprietary</v>
      </c>
      <c r="K27" s="16">
        <f t="shared" si="2"/>
        <v>0.5</v>
      </c>
      <c r="L27" s="16"/>
      <c r="M27" s="10"/>
      <c r="AB27" s="51"/>
    </row>
    <row r="28" spans="2:28" x14ac:dyDescent="0.25">
      <c r="B28">
        <v>1</v>
      </c>
      <c r="C28" s="4" t="s">
        <v>452</v>
      </c>
      <c r="D28" s="24" t="s">
        <v>485</v>
      </c>
      <c r="E28" s="4" t="s">
        <v>90</v>
      </c>
      <c r="F28" s="10" t="s">
        <v>510</v>
      </c>
      <c r="G28" s="10"/>
      <c r="H28" s="10"/>
      <c r="I28" s="15" t="str">
        <f t="shared" si="1"/>
        <v/>
      </c>
      <c r="J28" s="10" t="str">
        <f>INDEX('AI Solutions'!$A$1:$M$100,MATCH('Field Goal 1 Projections'!C28,'AI Solutions'!$B$1:$B$100,0),6)</f>
        <v>Proprietary</v>
      </c>
      <c r="K28" s="16">
        <f t="shared" si="2"/>
        <v>0.5</v>
      </c>
      <c r="L28" s="16"/>
      <c r="M28" s="10"/>
    </row>
    <row r="29" spans="2:28" x14ac:dyDescent="0.25">
      <c r="B29">
        <v>1</v>
      </c>
      <c r="C29" s="4" t="s">
        <v>364</v>
      </c>
      <c r="D29" s="29" t="s">
        <v>409</v>
      </c>
      <c r="E29" s="4" t="s">
        <v>18</v>
      </c>
      <c r="F29" s="10" t="s">
        <v>510</v>
      </c>
      <c r="G29" s="10"/>
      <c r="H29" s="10"/>
      <c r="I29" s="15" t="str">
        <f t="shared" si="1"/>
        <v/>
      </c>
      <c r="J29" s="10" t="str">
        <f>INDEX('AI Solutions'!$A$1:$M$100,MATCH('Field Goal 1 Projections'!C29,'AI Solutions'!$B$1:$B$100,0),6)</f>
        <v>Proprietary</v>
      </c>
      <c r="K29" s="16">
        <f t="shared" si="2"/>
        <v>0.5</v>
      </c>
      <c r="L29" s="16"/>
      <c r="M29" s="10"/>
    </row>
    <row r="30" spans="2:28" x14ac:dyDescent="0.25">
      <c r="B30">
        <v>1</v>
      </c>
      <c r="C30" s="4" t="s">
        <v>361</v>
      </c>
      <c r="D30" s="29" t="s">
        <v>380</v>
      </c>
      <c r="E30" s="4" t="s">
        <v>18</v>
      </c>
      <c r="F30" s="10" t="s">
        <v>358</v>
      </c>
      <c r="G30" s="56">
        <v>45300000</v>
      </c>
      <c r="H30" s="57">
        <v>5000000</v>
      </c>
      <c r="I30" s="15">
        <f t="shared" si="1"/>
        <v>0.11037527593818984</v>
      </c>
      <c r="J30" s="10" t="str">
        <f>INDEX('AI Solutions'!$A$1:$M$100,MATCH('Field Goal 1 Projections'!C30,'AI Solutions'!$B$1:$B$100,0),6)</f>
        <v>Proprietary</v>
      </c>
      <c r="K30" s="16">
        <f t="shared" si="2"/>
        <v>0.8</v>
      </c>
      <c r="L30" s="16"/>
      <c r="M30" s="64" t="s">
        <v>544</v>
      </c>
      <c r="AB30" s="36"/>
    </row>
    <row r="31" spans="2:28" ht="25.5" x14ac:dyDescent="0.25">
      <c r="B31">
        <v>1</v>
      </c>
      <c r="C31" s="4" t="s">
        <v>99</v>
      </c>
      <c r="D31" s="4" t="s">
        <v>101</v>
      </c>
      <c r="E31" s="4" t="s">
        <v>90</v>
      </c>
      <c r="F31" s="10" t="s">
        <v>510</v>
      </c>
      <c r="G31" s="10"/>
      <c r="H31" s="10"/>
      <c r="I31" s="15" t="str">
        <f t="shared" si="1"/>
        <v/>
      </c>
      <c r="J31" s="10" t="str">
        <f>INDEX('AI Solutions'!$A$1:$M$100,MATCH('Field Goal 1 Projections'!C31,'AI Solutions'!$B$1:$B$100,0),6)</f>
        <v>Proprietary</v>
      </c>
      <c r="K31" s="16">
        <f t="shared" si="2"/>
        <v>0.5</v>
      </c>
      <c r="L31" s="16"/>
      <c r="M31" s="10"/>
    </row>
    <row r="32" spans="2:28" x14ac:dyDescent="0.25">
      <c r="B32">
        <v>1</v>
      </c>
      <c r="C32" s="4" t="s">
        <v>91</v>
      </c>
      <c r="D32" s="4" t="s">
        <v>93</v>
      </c>
      <c r="E32" s="4" t="s">
        <v>90</v>
      </c>
      <c r="F32" s="10" t="s">
        <v>510</v>
      </c>
      <c r="G32" s="10"/>
      <c r="H32" s="10"/>
      <c r="I32" s="15" t="str">
        <f t="shared" si="1"/>
        <v/>
      </c>
      <c r="J32" s="10" t="str">
        <f>INDEX('AI Solutions'!$A$1:$M$100,MATCH('Field Goal 1 Projections'!C32,'AI Solutions'!$B$1:$B$100,0),6)</f>
        <v>Proprietary</v>
      </c>
      <c r="K32" s="16">
        <f t="shared" si="2"/>
        <v>0.5</v>
      </c>
      <c r="L32" s="16"/>
      <c r="M32" s="10"/>
    </row>
    <row r="33" spans="2:13" x14ac:dyDescent="0.25">
      <c r="B33">
        <v>1</v>
      </c>
      <c r="C33" s="4" t="s">
        <v>456</v>
      </c>
      <c r="D33" s="29" t="s">
        <v>450</v>
      </c>
      <c r="E33" s="4" t="s">
        <v>90</v>
      </c>
      <c r="F33" s="10" t="s">
        <v>510</v>
      </c>
      <c r="G33" s="10"/>
      <c r="H33" s="10"/>
      <c r="I33" s="15" t="str">
        <f t="shared" si="1"/>
        <v/>
      </c>
      <c r="J33" s="10" t="str">
        <f>INDEX('AI Solutions'!$A$1:$M$100,MATCH('Field Goal 1 Projections'!C33,'AI Solutions'!$B$1:$B$100,0),6)</f>
        <v>Proprietary</v>
      </c>
      <c r="K33" s="16">
        <f t="shared" si="2"/>
        <v>0.5</v>
      </c>
      <c r="L33" s="16"/>
      <c r="M33" s="10"/>
    </row>
    <row r="34" spans="2:13" x14ac:dyDescent="0.25">
      <c r="B34">
        <v>1</v>
      </c>
      <c r="C34" s="4" t="s">
        <v>122</v>
      </c>
      <c r="D34" s="4" t="s">
        <v>124</v>
      </c>
      <c r="E34" s="4" t="s">
        <v>90</v>
      </c>
      <c r="F34" s="10" t="s">
        <v>510</v>
      </c>
      <c r="G34" s="10"/>
      <c r="H34" s="10"/>
      <c r="I34" s="15" t="str">
        <f t="shared" si="1"/>
        <v/>
      </c>
      <c r="J34" s="10" t="str">
        <f>INDEX('AI Solutions'!$A$1:$M$100,MATCH('Field Goal 1 Projections'!C34,'AI Solutions'!$B$1:$B$100,0),6)</f>
        <v>Proprietary</v>
      </c>
      <c r="K34" s="16">
        <f t="shared" si="2"/>
        <v>0.5</v>
      </c>
      <c r="L34" s="16"/>
      <c r="M34" s="10"/>
    </row>
    <row r="35" spans="2:13" x14ac:dyDescent="0.25">
      <c r="B35">
        <v>1</v>
      </c>
      <c r="C35" s="4" t="s">
        <v>473</v>
      </c>
      <c r="D35" s="24" t="s">
        <v>479</v>
      </c>
      <c r="E35" s="4" t="s">
        <v>90</v>
      </c>
      <c r="F35" s="10" t="s">
        <v>510</v>
      </c>
      <c r="G35" s="10"/>
      <c r="H35" s="10"/>
      <c r="I35" s="15" t="str">
        <f t="shared" si="1"/>
        <v/>
      </c>
      <c r="J35" s="10" t="str">
        <f>INDEX('AI Solutions'!$A$1:$M$100,MATCH('Field Goal 1 Projections'!C35,'AI Solutions'!$B$1:$B$100,0),6)</f>
        <v>OpenAI GPT 4</v>
      </c>
      <c r="K35" s="16">
        <f t="shared" si="2"/>
        <v>0.6</v>
      </c>
      <c r="L35" s="16"/>
      <c r="M35" s="65" t="s">
        <v>545</v>
      </c>
    </row>
    <row r="36" spans="2:13" x14ac:dyDescent="0.25">
      <c r="B36">
        <v>1</v>
      </c>
      <c r="C36" s="4" t="s">
        <v>453</v>
      </c>
      <c r="D36" s="4" t="s">
        <v>453</v>
      </c>
      <c r="E36" s="4" t="s">
        <v>90</v>
      </c>
      <c r="F36" s="10" t="s">
        <v>510</v>
      </c>
      <c r="G36" s="10"/>
      <c r="H36" s="10"/>
      <c r="I36" s="15" t="str">
        <f t="shared" si="1"/>
        <v/>
      </c>
      <c r="J36" s="10" t="str">
        <f>INDEX('AI Solutions'!$A$1:$M$100,MATCH('Field Goal 1 Projections'!C36,'AI Solutions'!$B$1:$B$100,0),6)</f>
        <v>Proprietary</v>
      </c>
      <c r="K36" s="16">
        <f t="shared" si="2"/>
        <v>0.5</v>
      </c>
      <c r="L36" s="16"/>
      <c r="M36" s="10"/>
    </row>
    <row r="37" spans="2:13" x14ac:dyDescent="0.25">
      <c r="B37">
        <v>1</v>
      </c>
      <c r="C37" s="4" t="s">
        <v>455</v>
      </c>
      <c r="D37" s="24" t="s">
        <v>503</v>
      </c>
      <c r="E37" s="4" t="s">
        <v>90</v>
      </c>
      <c r="F37" s="10" t="s">
        <v>510</v>
      </c>
      <c r="G37" s="10"/>
      <c r="H37" s="10"/>
      <c r="I37" s="15" t="str">
        <f t="shared" si="1"/>
        <v/>
      </c>
      <c r="J37" s="10" t="str">
        <f>INDEX('AI Solutions'!$A$1:$M$100,MATCH('Field Goal 1 Projections'!C37,'AI Solutions'!$B$1:$B$100,0),6)</f>
        <v>Proprietary</v>
      </c>
      <c r="K37" s="16">
        <f t="shared" si="2"/>
        <v>0.5</v>
      </c>
      <c r="L37" s="16"/>
      <c r="M37" s="10"/>
    </row>
    <row r="38" spans="2:13" x14ac:dyDescent="0.25">
      <c r="B38">
        <v>1</v>
      </c>
      <c r="C38" s="4" t="s">
        <v>443</v>
      </c>
      <c r="D38" s="4" t="s">
        <v>443</v>
      </c>
      <c r="E38" s="4" t="s">
        <v>90</v>
      </c>
      <c r="F38" s="10" t="s">
        <v>510</v>
      </c>
      <c r="G38" s="10"/>
      <c r="H38" s="10"/>
      <c r="I38" s="15" t="str">
        <f t="shared" si="1"/>
        <v/>
      </c>
      <c r="J38" s="10" t="str">
        <f>INDEX('AI Solutions'!$A$1:$M$100,MATCH('Field Goal 1 Projections'!C38,'AI Solutions'!$B$1:$B$100,0),6)</f>
        <v>Proprietary</v>
      </c>
      <c r="K38" s="16">
        <f t="shared" si="2"/>
        <v>0.5</v>
      </c>
      <c r="L38" s="16"/>
      <c r="M38" s="10"/>
    </row>
    <row r="39" spans="2:13" x14ac:dyDescent="0.25">
      <c r="C39" s="4" t="s">
        <v>567</v>
      </c>
      <c r="D39" s="4" t="s">
        <v>514</v>
      </c>
      <c r="E39" s="4" t="s">
        <v>563</v>
      </c>
      <c r="F39" s="10" t="s">
        <v>564</v>
      </c>
      <c r="G39" s="71"/>
      <c r="H39" s="71"/>
      <c r="I39" s="71"/>
      <c r="J39" s="10" t="str">
        <f>INDEX('AI Solutions'!$A$1:$M$100,MATCH('Field Goal 1 Projections'!C39,'AI Solutions'!$B$1:$B$100,0),6)</f>
        <v>Proprietary</v>
      </c>
      <c r="K39" s="16">
        <f t="shared" si="2"/>
        <v>0.7</v>
      </c>
      <c r="L39" s="24"/>
      <c r="M39" s="64" t="s">
        <v>565</v>
      </c>
    </row>
    <row r="40" spans="2:13" x14ac:dyDescent="0.25">
      <c r="C40" s="4" t="s">
        <v>320</v>
      </c>
      <c r="D40" s="4" t="s">
        <v>322</v>
      </c>
      <c r="E40" s="4" t="s">
        <v>563</v>
      </c>
      <c r="F40" s="10" t="s">
        <v>564</v>
      </c>
      <c r="G40" s="71"/>
      <c r="H40" s="71"/>
      <c r="I40" s="71"/>
      <c r="J40" s="10" t="str">
        <f>INDEX('AI Solutions'!$A$1:$M$100,MATCH('Field Goal 1 Projections'!C40,'AI Solutions'!$B$1:$B$100,0),6)</f>
        <v>Proprietary</v>
      </c>
      <c r="K40" s="16">
        <f t="shared" si="2"/>
        <v>0.7</v>
      </c>
      <c r="L40" s="24"/>
      <c r="M40" s="64" t="s">
        <v>565</v>
      </c>
    </row>
    <row r="41" spans="2:13" x14ac:dyDescent="0.25">
      <c r="C41" s="4" t="s">
        <v>568</v>
      </c>
      <c r="D41" s="4" t="s">
        <v>550</v>
      </c>
      <c r="E41" s="4" t="s">
        <v>563</v>
      </c>
      <c r="F41" s="10" t="s">
        <v>564</v>
      </c>
      <c r="G41" s="71"/>
      <c r="H41" s="71"/>
      <c r="I41" s="71"/>
      <c r="J41" s="10" t="str">
        <f>INDEX('AI Solutions'!$A$1:$M$100,MATCH('Field Goal 1 Projections'!C41,'AI Solutions'!$B$1:$B$100,0),6)</f>
        <v>Proprietary</v>
      </c>
      <c r="K41" s="16">
        <f t="shared" si="2"/>
        <v>0.7</v>
      </c>
      <c r="L41" s="24"/>
      <c r="M41" s="64" t="s">
        <v>565</v>
      </c>
    </row>
    <row r="42" spans="2:13" x14ac:dyDescent="0.25">
      <c r="C42" s="4" t="s">
        <v>569</v>
      </c>
      <c r="D42" s="4" t="s">
        <v>517</v>
      </c>
      <c r="E42" s="4" t="s">
        <v>563</v>
      </c>
      <c r="F42" s="10" t="s">
        <v>564</v>
      </c>
      <c r="G42" s="71"/>
      <c r="H42" s="71"/>
      <c r="I42" s="71"/>
      <c r="J42" s="10" t="str">
        <f>INDEX('AI Solutions'!$A$1:$M$100,MATCH('Field Goal 1 Projections'!C42,'AI Solutions'!$B$1:$B$100,0),6)</f>
        <v>Proprietary</v>
      </c>
      <c r="K42" s="16">
        <f t="shared" si="2"/>
        <v>0.7</v>
      </c>
      <c r="L42" s="24"/>
      <c r="M42" s="64" t="s">
        <v>565</v>
      </c>
    </row>
    <row r="43" spans="2:13" x14ac:dyDescent="0.25">
      <c r="C43" s="4" t="s">
        <v>570</v>
      </c>
      <c r="D43" s="4" t="s">
        <v>558</v>
      </c>
      <c r="E43" s="4" t="s">
        <v>563</v>
      </c>
      <c r="F43" s="10" t="s">
        <v>510</v>
      </c>
      <c r="G43" s="71"/>
      <c r="H43" s="71"/>
      <c r="I43" s="71"/>
      <c r="J43" s="10" t="str">
        <f>INDEX('AI Solutions'!$A$1:$M$100,MATCH('Field Goal 1 Projections'!C43,'AI Solutions'!$B$1:$B$100,0),6)</f>
        <v>Proprietary</v>
      </c>
      <c r="K43" s="16">
        <f t="shared" si="2"/>
        <v>0.5</v>
      </c>
      <c r="L43" s="24"/>
      <c r="M43" s="64" t="s">
        <v>566</v>
      </c>
    </row>
    <row r="44" spans="2:13" x14ac:dyDescent="0.25">
      <c r="C44" s="4" t="s">
        <v>559</v>
      </c>
      <c r="D44" s="4" t="s">
        <v>559</v>
      </c>
      <c r="E44" s="4" t="s">
        <v>563</v>
      </c>
      <c r="F44" s="10" t="s">
        <v>510</v>
      </c>
      <c r="G44" s="71"/>
      <c r="H44" s="71"/>
      <c r="I44" s="72"/>
      <c r="J44" s="10" t="str">
        <f>INDEX('AI Solutions'!$A$1:$M$100,MATCH('Field Goal 1 Projections'!C44,'AI Solutions'!$B$1:$B$100,0),6)</f>
        <v>Proprietary</v>
      </c>
      <c r="K44" s="16">
        <f t="shared" si="2"/>
        <v>0.5</v>
      </c>
      <c r="L44" s="24"/>
      <c r="M44" s="64" t="s">
        <v>566</v>
      </c>
    </row>
    <row r="45" spans="2:13" x14ac:dyDescent="0.25">
      <c r="C45" s="4" t="s">
        <v>571</v>
      </c>
      <c r="D45" s="4" t="s">
        <v>560</v>
      </c>
      <c r="E45" s="4" t="s">
        <v>563</v>
      </c>
      <c r="F45" s="10" t="s">
        <v>510</v>
      </c>
      <c r="G45" s="71"/>
      <c r="H45" s="71"/>
      <c r="I45" s="71"/>
      <c r="J45" s="10" t="str">
        <f>INDEX('AI Solutions'!$A$1:$M$100,MATCH('Field Goal 1 Projections'!C45,'AI Solutions'!$B$1:$B$100,0),6)</f>
        <v>Proprietary</v>
      </c>
      <c r="K45" s="16">
        <f t="shared" si="2"/>
        <v>0.5</v>
      </c>
      <c r="L45" s="24"/>
      <c r="M45" s="64" t="s">
        <v>566</v>
      </c>
    </row>
    <row r="46" spans="2:13" x14ac:dyDescent="0.25">
      <c r="C46" s="4" t="s">
        <v>572</v>
      </c>
      <c r="D46" s="4" t="s">
        <v>561</v>
      </c>
      <c r="E46" s="4" t="s">
        <v>563</v>
      </c>
      <c r="F46" s="10" t="s">
        <v>510</v>
      </c>
      <c r="G46" s="71"/>
      <c r="H46" s="71"/>
      <c r="I46" s="71"/>
      <c r="J46" s="10" t="str">
        <f>INDEX('AI Solutions'!$A$1:$M$100,MATCH('Field Goal 1 Projections'!C46,'AI Solutions'!$B$1:$B$100,0),6)</f>
        <v>Proprietary</v>
      </c>
      <c r="K46" s="16">
        <f t="shared" si="2"/>
        <v>0.5</v>
      </c>
      <c r="L46" s="24"/>
      <c r="M46" s="64" t="s">
        <v>566</v>
      </c>
    </row>
    <row r="47" spans="2:13" x14ac:dyDescent="0.25">
      <c r="C47" s="4" t="s">
        <v>573</v>
      </c>
      <c r="D47" s="4" t="s">
        <v>562</v>
      </c>
      <c r="E47" s="4" t="s">
        <v>563</v>
      </c>
      <c r="F47" s="10" t="s">
        <v>510</v>
      </c>
      <c r="G47" s="71"/>
      <c r="H47" s="71"/>
      <c r="I47" s="71"/>
      <c r="J47" s="10" t="str">
        <f>INDEX('AI Solutions'!$A$1:$M$100,MATCH('Field Goal 1 Projections'!C47,'AI Solutions'!$B$1:$B$100,0),6)</f>
        <v>Proprietary</v>
      </c>
      <c r="K47" s="16">
        <f t="shared" si="2"/>
        <v>0.5</v>
      </c>
      <c r="L47" s="24"/>
      <c r="M47" s="64" t="s">
        <v>566</v>
      </c>
    </row>
    <row r="67" spans="17:17" ht="18.75" x14ac:dyDescent="0.3">
      <c r="Q67" s="63" t="s">
        <v>542</v>
      </c>
    </row>
  </sheetData>
  <autoFilter ref="C6:M47" xr:uid="{72A4A475-61A5-4E9C-B019-9CCE2B855BD6}"/>
  <conditionalFormatting sqref="C9:C16">
    <cfRule type="duplicateValues" dxfId="8" priority="3"/>
  </conditionalFormatting>
  <conditionalFormatting sqref="K8:K47">
    <cfRule type="cellIs" dxfId="7" priority="1" operator="greaterThan">
      <formula>0.5</formula>
    </cfRule>
    <cfRule type="cellIs" dxfId="6" priority="2" operator="greaterThan">
      <formula>50</formula>
    </cfRule>
  </conditionalFormatting>
  <dataValidations count="1">
    <dataValidation type="list" allowBlank="1" showInputMessage="1" showErrorMessage="1" sqref="F8:F47" xr:uid="{740A6979-4F7D-4B35-A869-B111120A5344}">
      <formula1>"Grantee, In-Network, None"</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2769A-7F66-49A6-9BE7-700DA89F6083}">
  <dimension ref="A1:AH47"/>
  <sheetViews>
    <sheetView showGridLines="0" tabSelected="1" topLeftCell="A5" zoomScale="115" zoomScaleNormal="115" workbookViewId="0">
      <selection activeCell="AS1" sqref="AS1"/>
    </sheetView>
  </sheetViews>
  <sheetFormatPr defaultRowHeight="15" outlineLevelCol="1" x14ac:dyDescent="0.25"/>
  <cols>
    <col min="2" max="2" width="8.7109375" hidden="1" customWidth="1" outlineLevel="1"/>
    <col min="3" max="3" width="46.5703125" bestFit="1" customWidth="1" collapsed="1"/>
    <col min="4" max="4" width="46.5703125" customWidth="1"/>
    <col min="5" max="5" width="51.42578125" bestFit="1" customWidth="1"/>
    <col min="6" max="6" width="28.42578125" bestFit="1" customWidth="1"/>
    <col min="7" max="7" width="25.42578125" bestFit="1" customWidth="1"/>
    <col min="8" max="8" width="21.140625" bestFit="1" customWidth="1"/>
    <col min="9" max="9" width="20.140625" bestFit="1" customWidth="1"/>
    <col min="10" max="10" width="23.42578125" bestFit="1" customWidth="1"/>
    <col min="11" max="11" width="23.42578125" customWidth="1"/>
    <col min="12" max="12" width="31.85546875" bestFit="1" customWidth="1"/>
    <col min="13" max="13" width="85.85546875" bestFit="1" customWidth="1"/>
    <col min="15" max="15" width="8.7109375" style="76" bestFit="1" customWidth="1"/>
    <col min="17" max="17" width="29.85546875" bestFit="1" customWidth="1"/>
    <col min="18" max="18" width="10.42578125" bestFit="1" customWidth="1"/>
    <col min="19" max="19" width="8.5703125" bestFit="1" customWidth="1"/>
    <col min="24" max="24" width="11.42578125" bestFit="1" customWidth="1"/>
    <col min="26" max="26" width="8.7109375" style="76" bestFit="1" customWidth="1"/>
    <col min="28" max="28" width="73.42578125" bestFit="1" customWidth="1"/>
    <col min="29" max="29" width="10.85546875" bestFit="1" customWidth="1"/>
    <col min="30" max="30" width="104" bestFit="1" customWidth="1"/>
    <col min="31" max="32" width="104" customWidth="1"/>
    <col min="33" max="34" width="8.7109375" bestFit="1" customWidth="1"/>
  </cols>
  <sheetData>
    <row r="1" spans="1:34" ht="24" x14ac:dyDescent="0.4">
      <c r="A1" s="66" t="s">
        <v>549</v>
      </c>
      <c r="H1" s="13"/>
    </row>
    <row r="2" spans="1:34" x14ac:dyDescent="0.25">
      <c r="C2" s="77" t="s">
        <v>592</v>
      </c>
      <c r="H2" s="13"/>
      <c r="I2" s="81" t="s">
        <v>525</v>
      </c>
      <c r="J2" s="49">
        <f>SUM(K8:K38)</f>
        <v>14.100000000000009</v>
      </c>
      <c r="K2" s="22"/>
      <c r="Q2" s="77" t="s">
        <v>593</v>
      </c>
      <c r="R2" s="79"/>
      <c r="S2" t="s">
        <v>601</v>
      </c>
      <c r="AB2" s="77" t="s">
        <v>594</v>
      </c>
      <c r="AC2" s="79"/>
      <c r="AD2" t="s">
        <v>601</v>
      </c>
      <c r="AG2" s="79"/>
      <c r="AH2" t="s">
        <v>601</v>
      </c>
    </row>
    <row r="3" spans="1:34" x14ac:dyDescent="0.25">
      <c r="H3" s="13"/>
      <c r="I3" s="68" t="s">
        <v>355</v>
      </c>
      <c r="J3" s="69">
        <f>J2/COUNTA(K8:K38)</f>
        <v>0.45483870967741963</v>
      </c>
      <c r="K3" s="95"/>
    </row>
    <row r="4" spans="1:34" x14ac:dyDescent="0.25">
      <c r="H4" s="13"/>
      <c r="I4" s="19" t="s">
        <v>554</v>
      </c>
      <c r="J4" s="70">
        <f>SUM(B8:B100)</f>
        <v>31</v>
      </c>
      <c r="K4" s="82"/>
      <c r="AB4" s="13" t="s">
        <v>590</v>
      </c>
      <c r="AF4" s="13" t="s">
        <v>591</v>
      </c>
    </row>
    <row r="5" spans="1:34" x14ac:dyDescent="0.25">
      <c r="H5" s="13"/>
      <c r="Q5" s="50" t="s">
        <v>524</v>
      </c>
      <c r="AB5" s="50" t="s">
        <v>575</v>
      </c>
      <c r="AF5" s="50" t="s">
        <v>527</v>
      </c>
    </row>
    <row r="6" spans="1:34" x14ac:dyDescent="0.25">
      <c r="C6" s="8" t="s">
        <v>1</v>
      </c>
      <c r="D6" s="8" t="s">
        <v>393</v>
      </c>
      <c r="E6" s="8" t="s">
        <v>0</v>
      </c>
      <c r="F6" s="8" t="s">
        <v>344</v>
      </c>
      <c r="G6" s="8" t="s">
        <v>347</v>
      </c>
      <c r="H6" s="8" t="s">
        <v>349</v>
      </c>
      <c r="I6" s="8" t="s">
        <v>348</v>
      </c>
      <c r="J6" s="8" t="s">
        <v>442</v>
      </c>
      <c r="K6" s="8" t="s">
        <v>511</v>
      </c>
      <c r="L6" s="8" t="s">
        <v>366</v>
      </c>
      <c r="M6" s="8" t="s">
        <v>548</v>
      </c>
      <c r="R6" s="83">
        <v>2025</v>
      </c>
      <c r="S6" s="13">
        <f>R6+1</f>
        <v>2026</v>
      </c>
      <c r="T6" s="13">
        <f>S6+1</f>
        <v>2027</v>
      </c>
      <c r="U6" s="13">
        <f>T6+1</f>
        <v>2028</v>
      </c>
      <c r="V6" s="13">
        <f>U6+1</f>
        <v>2029</v>
      </c>
      <c r="W6" s="60">
        <f>V6+1</f>
        <v>2030</v>
      </c>
      <c r="X6" s="58" t="s">
        <v>526</v>
      </c>
      <c r="AB6" s="54" t="s">
        <v>522</v>
      </c>
      <c r="AC6" s="54" t="s">
        <v>577</v>
      </c>
      <c r="AD6" s="54" t="s">
        <v>521</v>
      </c>
      <c r="AF6" s="54" t="s">
        <v>522</v>
      </c>
      <c r="AG6" s="54" t="s">
        <v>523</v>
      </c>
      <c r="AH6" s="54" t="s">
        <v>521</v>
      </c>
    </row>
    <row r="7" spans="1:34" x14ac:dyDescent="0.25">
      <c r="C7" s="9" t="s">
        <v>10</v>
      </c>
      <c r="D7" s="9" t="s">
        <v>508</v>
      </c>
      <c r="E7" s="9" t="s">
        <v>9</v>
      </c>
      <c r="F7" s="9" t="s">
        <v>350</v>
      </c>
      <c r="G7" s="9" t="s">
        <v>351</v>
      </c>
      <c r="H7" s="9" t="s">
        <v>352</v>
      </c>
      <c r="I7" s="9" t="s">
        <v>353</v>
      </c>
      <c r="J7" s="9" t="s">
        <v>509</v>
      </c>
      <c r="K7" s="9" t="s">
        <v>359</v>
      </c>
      <c r="L7" s="9" t="s">
        <v>509</v>
      </c>
      <c r="M7" s="9"/>
      <c r="Q7" s="24" t="s">
        <v>518</v>
      </c>
      <c r="R7" s="24">
        <f>AG7</f>
        <v>4</v>
      </c>
      <c r="S7" s="80">
        <f>R7+$X7</f>
        <v>6.0200000000000014</v>
      </c>
      <c r="T7" s="80">
        <f>S7+$X7</f>
        <v>8.0400000000000027</v>
      </c>
      <c r="U7" s="80">
        <f>T7+$X7</f>
        <v>10.060000000000004</v>
      </c>
      <c r="V7" s="80">
        <f>U7+$X7</f>
        <v>12.080000000000005</v>
      </c>
      <c r="W7" s="80">
        <f>V7+$X7</f>
        <v>14.100000000000007</v>
      </c>
      <c r="X7" s="59">
        <f>AG8</f>
        <v>2.0200000000000018</v>
      </c>
      <c r="AB7" s="24" t="s">
        <v>576</v>
      </c>
      <c r="AC7" s="62">
        <v>0.3</v>
      </c>
      <c r="AD7" s="24" t="s">
        <v>605</v>
      </c>
      <c r="AF7" s="24" t="s">
        <v>528</v>
      </c>
      <c r="AG7" s="24">
        <f>ROUND(J4*EdReports!C5,0)</f>
        <v>4</v>
      </c>
      <c r="AH7" s="24" t="s">
        <v>555</v>
      </c>
    </row>
    <row r="8" spans="1:34" x14ac:dyDescent="0.25">
      <c r="B8">
        <v>1</v>
      </c>
      <c r="C8" s="84" t="s">
        <v>58</v>
      </c>
      <c r="D8" s="84" t="s">
        <v>60</v>
      </c>
      <c r="E8" s="84" t="s">
        <v>18</v>
      </c>
      <c r="F8" s="10" t="s">
        <v>510</v>
      </c>
      <c r="G8" s="10"/>
      <c r="H8" s="10"/>
      <c r="I8" s="15" t="str">
        <f t="shared" ref="I8:I38" si="0">IFERROR(H8/G8,"")</f>
        <v/>
      </c>
      <c r="J8" s="10" t="str">
        <f>INDEX('AI Solutions'!$A$1:$M$100,MATCH('FG1 Projection - Conservative'!C8,'AI Solutions'!$B$1:$B$100,0),6)</f>
        <v>Proprietary</v>
      </c>
      <c r="K8" s="85">
        <f t="shared" ref="K8:K47" si="1">MIN($AC$7+IF(F8="Grantee",$AC$8,0)+IF(NOT(ISNUMBER((SEARCH("Proprietary",J8)))),$AC$12,0)+IF(AND(ISNUMBER(I8),I8&gt;$AC$10),$AC$11,0)+IF(F8="In-Network",$AC$9,0),$AC$13)</f>
        <v>0.3</v>
      </c>
      <c r="L8" s="85"/>
      <c r="M8" s="10"/>
      <c r="Q8" s="24" t="s">
        <v>519</v>
      </c>
      <c r="R8" s="24">
        <f>AG13</f>
        <v>4</v>
      </c>
      <c r="S8" s="24">
        <f>R8+$AG$14</f>
        <v>5</v>
      </c>
      <c r="T8" s="24">
        <f>S8+$AG$14</f>
        <v>6</v>
      </c>
      <c r="U8" s="24">
        <f>T8+$AG$14</f>
        <v>7</v>
      </c>
      <c r="V8" s="24">
        <f>U8+$AG$14</f>
        <v>8</v>
      </c>
      <c r="W8" s="24">
        <f>AG12</f>
        <v>9.9999999999999982</v>
      </c>
      <c r="X8" s="59">
        <f>(W8-R8)/5</f>
        <v>1.1999999999999997</v>
      </c>
      <c r="AB8" s="24" t="s">
        <v>578</v>
      </c>
      <c r="AC8" s="62">
        <v>0.65</v>
      </c>
      <c r="AD8" s="24" t="s">
        <v>582</v>
      </c>
      <c r="AE8" s="91">
        <v>0.55000000000000004</v>
      </c>
      <c r="AF8" s="24" t="s">
        <v>529</v>
      </c>
      <c r="AG8" s="28">
        <f>(J2-AG7)/(2030-2025)</f>
        <v>2.0200000000000018</v>
      </c>
      <c r="AH8" s="24" t="s">
        <v>530</v>
      </c>
    </row>
    <row r="9" spans="1:34" x14ac:dyDescent="0.25">
      <c r="B9">
        <v>1</v>
      </c>
      <c r="C9" s="84" t="s">
        <v>27</v>
      </c>
      <c r="D9" s="84" t="s">
        <v>29</v>
      </c>
      <c r="E9" s="84" t="s">
        <v>18</v>
      </c>
      <c r="F9" s="10" t="s">
        <v>510</v>
      </c>
      <c r="G9" s="10"/>
      <c r="H9" s="10"/>
      <c r="I9" s="15" t="str">
        <f t="shared" si="0"/>
        <v/>
      </c>
      <c r="J9" s="10" t="str">
        <f>INDEX('AI Solutions'!$A$1:$M$100,MATCH('FG1 Projection - Conservative'!C9,'AI Solutions'!$B$1:$B$100,0),6)</f>
        <v>Proprietary</v>
      </c>
      <c r="K9" s="85">
        <f t="shared" si="1"/>
        <v>0.3</v>
      </c>
      <c r="L9" s="85"/>
      <c r="M9" s="10"/>
      <c r="Q9" t="s">
        <v>602</v>
      </c>
      <c r="R9" s="93">
        <f t="shared" ref="R9:W9" si="2">SUM(R7:R8)</f>
        <v>8</v>
      </c>
      <c r="S9" s="93">
        <f t="shared" si="2"/>
        <v>11.020000000000001</v>
      </c>
      <c r="T9" s="93">
        <f t="shared" si="2"/>
        <v>14.040000000000003</v>
      </c>
      <c r="U9" s="93">
        <f t="shared" si="2"/>
        <v>17.060000000000002</v>
      </c>
      <c r="V9" s="93">
        <f t="shared" si="2"/>
        <v>20.080000000000005</v>
      </c>
      <c r="W9" s="93">
        <f t="shared" si="2"/>
        <v>24.100000000000005</v>
      </c>
      <c r="AB9" s="24" t="s">
        <v>589</v>
      </c>
      <c r="AC9" s="62">
        <v>0.5</v>
      </c>
      <c r="AD9" s="24" t="s">
        <v>583</v>
      </c>
      <c r="AE9" s="91">
        <v>0.6</v>
      </c>
    </row>
    <row r="10" spans="1:34" x14ac:dyDescent="0.25">
      <c r="B10">
        <v>1</v>
      </c>
      <c r="C10" s="84" t="s">
        <v>19</v>
      </c>
      <c r="D10" s="84" t="s">
        <v>21</v>
      </c>
      <c r="E10" s="84" t="s">
        <v>18</v>
      </c>
      <c r="F10" s="10" t="s">
        <v>510</v>
      </c>
      <c r="G10" s="10"/>
      <c r="H10" s="10"/>
      <c r="I10" s="15" t="str">
        <f t="shared" si="0"/>
        <v/>
      </c>
      <c r="J10" s="10" t="str">
        <f>INDEX('AI Solutions'!$A$1:$M$100,MATCH('FG1 Projection - Conservative'!C10,'AI Solutions'!$B$1:$B$100,0),6)</f>
        <v>GPT-based hybrid</v>
      </c>
      <c r="K10" s="85">
        <f t="shared" si="1"/>
        <v>0.6</v>
      </c>
      <c r="L10" s="85"/>
      <c r="M10" s="89" t="s">
        <v>545</v>
      </c>
      <c r="Q10" t="s">
        <v>606</v>
      </c>
      <c r="R10" s="94">
        <f t="shared" ref="R10:W11" si="3">R7/$J$4</f>
        <v>0.12903225806451613</v>
      </c>
      <c r="S10" s="94">
        <f t="shared" si="3"/>
        <v>0.19419354838709682</v>
      </c>
      <c r="T10" s="94">
        <f t="shared" si="3"/>
        <v>0.25935483870967752</v>
      </c>
      <c r="U10" s="94">
        <f t="shared" si="3"/>
        <v>0.32451612903225818</v>
      </c>
      <c r="V10" s="94">
        <f t="shared" si="3"/>
        <v>0.38967741935483891</v>
      </c>
      <c r="W10" s="94">
        <f t="shared" si="3"/>
        <v>0.45483870967741957</v>
      </c>
      <c r="AB10" s="74" t="s">
        <v>585</v>
      </c>
      <c r="AC10" s="75">
        <v>0.5</v>
      </c>
      <c r="AD10" s="74" t="s">
        <v>588</v>
      </c>
      <c r="AE10" s="91">
        <v>0.5</v>
      </c>
      <c r="AF10" s="50" t="s">
        <v>520</v>
      </c>
      <c r="AG10" s="50"/>
    </row>
    <row r="11" spans="1:34" x14ac:dyDescent="0.25">
      <c r="B11">
        <v>1</v>
      </c>
      <c r="C11" s="84" t="s">
        <v>425</v>
      </c>
      <c r="D11" s="29" t="s">
        <v>419</v>
      </c>
      <c r="E11" s="84" t="s">
        <v>18</v>
      </c>
      <c r="F11" s="10" t="s">
        <v>510</v>
      </c>
      <c r="G11" s="10"/>
      <c r="H11" s="10"/>
      <c r="I11" s="15" t="str">
        <f t="shared" si="0"/>
        <v/>
      </c>
      <c r="J11" s="10" t="str">
        <f>INDEX('AI Solutions'!$A$1:$M$100,MATCH('FG1 Projection - Conservative'!C11,'AI Solutions'!$B$1:$B$100,0),6)</f>
        <v>Proprietary</v>
      </c>
      <c r="K11" s="85">
        <f t="shared" si="1"/>
        <v>0.3</v>
      </c>
      <c r="L11" s="85"/>
      <c r="M11" s="10"/>
      <c r="Q11" t="s">
        <v>604</v>
      </c>
      <c r="R11" s="94">
        <f t="shared" si="3"/>
        <v>0.12903225806451613</v>
      </c>
      <c r="S11" s="94">
        <f t="shared" si="3"/>
        <v>0.16129032258064516</v>
      </c>
      <c r="T11" s="94">
        <f t="shared" si="3"/>
        <v>0.19354838709677419</v>
      </c>
      <c r="U11" s="94">
        <f t="shared" si="3"/>
        <v>0.22580645161290322</v>
      </c>
      <c r="V11" s="94">
        <f t="shared" si="3"/>
        <v>0.25806451612903225</v>
      </c>
      <c r="W11" s="94">
        <f t="shared" si="3"/>
        <v>0.32258064516129026</v>
      </c>
      <c r="AB11" s="24" t="s">
        <v>587</v>
      </c>
      <c r="AC11" s="62">
        <v>0.5</v>
      </c>
      <c r="AD11" s="74" t="s">
        <v>586</v>
      </c>
      <c r="AE11" s="91">
        <v>0.5</v>
      </c>
      <c r="AF11" s="54" t="s">
        <v>522</v>
      </c>
      <c r="AG11" s="54" t="s">
        <v>523</v>
      </c>
      <c r="AH11" s="54" t="s">
        <v>521</v>
      </c>
    </row>
    <row r="12" spans="1:34" ht="18.75" x14ac:dyDescent="0.3">
      <c r="B12">
        <v>1</v>
      </c>
      <c r="C12" s="84" t="s">
        <v>362</v>
      </c>
      <c r="D12" s="29" t="s">
        <v>405</v>
      </c>
      <c r="E12" s="84" t="s">
        <v>18</v>
      </c>
      <c r="F12" s="10" t="s">
        <v>510</v>
      </c>
      <c r="G12" s="10"/>
      <c r="H12" s="10"/>
      <c r="I12" s="15" t="str">
        <f t="shared" si="0"/>
        <v/>
      </c>
      <c r="J12" s="10" t="str">
        <f>INDEX('AI Solutions'!$A$1:$M$100,MATCH('FG1 Projection - Conservative'!C12,'AI Solutions'!$B$1:$B$100,0),6)</f>
        <v>Proprietary</v>
      </c>
      <c r="K12" s="85">
        <f t="shared" si="1"/>
        <v>0.3</v>
      </c>
      <c r="L12" s="85"/>
      <c r="M12" s="10"/>
      <c r="Q12" s="63" t="s">
        <v>541</v>
      </c>
      <c r="AB12" s="86" t="s">
        <v>579</v>
      </c>
      <c r="AC12" s="87">
        <v>0.3</v>
      </c>
      <c r="AD12" s="86" t="s">
        <v>581</v>
      </c>
      <c r="AE12" s="91">
        <v>0.5</v>
      </c>
      <c r="AF12" s="24" t="s">
        <v>556</v>
      </c>
      <c r="AG12" s="24">
        <f>EdReports!H5*'FG1 Projection - Conservative'!AG13</f>
        <v>9.9999999999999982</v>
      </c>
      <c r="AH12" s="24" t="s">
        <v>543</v>
      </c>
    </row>
    <row r="13" spans="1:34" x14ac:dyDescent="0.25">
      <c r="B13">
        <v>1</v>
      </c>
      <c r="C13" s="84" t="s">
        <v>50</v>
      </c>
      <c r="D13" s="84" t="s">
        <v>52</v>
      </c>
      <c r="E13" s="84" t="s">
        <v>18</v>
      </c>
      <c r="F13" s="10" t="s">
        <v>510</v>
      </c>
      <c r="G13" s="10"/>
      <c r="H13" s="10"/>
      <c r="I13" s="15" t="str">
        <f t="shared" si="0"/>
        <v/>
      </c>
      <c r="J13" s="10" t="str">
        <f>INDEX('AI Solutions'!$A$1:$M$100,MATCH('FG1 Projection - Conservative'!C13,'AI Solutions'!$B$1:$B$100,0),6)</f>
        <v>Proprietary</v>
      </c>
      <c r="K13" s="85">
        <f t="shared" si="1"/>
        <v>0.3</v>
      </c>
      <c r="L13" s="85"/>
      <c r="M13" s="10"/>
      <c r="AB13" s="24" t="s">
        <v>580</v>
      </c>
      <c r="AC13" s="62">
        <v>0.9</v>
      </c>
      <c r="AD13" s="24" t="s">
        <v>584</v>
      </c>
      <c r="AE13" s="26"/>
      <c r="AF13" s="24" t="s">
        <v>528</v>
      </c>
      <c r="AG13" s="24">
        <f>ROUND(J4*EdReports!C5,0)</f>
        <v>4</v>
      </c>
      <c r="AH13" s="24" t="s">
        <v>555</v>
      </c>
    </row>
    <row r="14" spans="1:34" x14ac:dyDescent="0.25">
      <c r="B14">
        <v>1</v>
      </c>
      <c r="C14" s="84" t="s">
        <v>66</v>
      </c>
      <c r="D14" s="84" t="s">
        <v>68</v>
      </c>
      <c r="E14" s="84" t="s">
        <v>18</v>
      </c>
      <c r="F14" s="10" t="s">
        <v>358</v>
      </c>
      <c r="G14" s="55">
        <v>21000000</v>
      </c>
      <c r="H14" s="55">
        <v>4000000</v>
      </c>
      <c r="I14" s="15">
        <f t="shared" si="0"/>
        <v>0.19047619047619047</v>
      </c>
      <c r="J14" s="10" t="str">
        <f>INDEX('AI Solutions'!$A$1:$M$100,MATCH('FG1 Projection - Conservative'!C14,'AI Solutions'!$B$1:$B$100,0),6)</f>
        <v>Proprietary</v>
      </c>
      <c r="K14" s="85">
        <f t="shared" si="1"/>
        <v>0.9</v>
      </c>
      <c r="L14" s="85"/>
      <c r="M14" s="89" t="s">
        <v>544</v>
      </c>
      <c r="Q14" s="50"/>
      <c r="AF14" s="24" t="s">
        <v>529</v>
      </c>
      <c r="AG14" s="24">
        <f>ROUND((AG12-AG13)/5,0)</f>
        <v>1</v>
      </c>
      <c r="AH14" s="24" t="s">
        <v>557</v>
      </c>
    </row>
    <row r="15" spans="1:34" x14ac:dyDescent="0.25">
      <c r="B15">
        <v>1</v>
      </c>
      <c r="C15" s="84" t="s">
        <v>82</v>
      </c>
      <c r="D15" s="84" t="s">
        <v>84</v>
      </c>
      <c r="E15" s="84" t="s">
        <v>18</v>
      </c>
      <c r="F15" s="10" t="s">
        <v>510</v>
      </c>
      <c r="G15" s="10"/>
      <c r="H15" s="10"/>
      <c r="I15" s="15" t="str">
        <f t="shared" si="0"/>
        <v/>
      </c>
      <c r="J15" s="10" t="str">
        <f>INDEX('AI Solutions'!$A$1:$M$100,MATCH('FG1 Projection - Conservative'!C15,'AI Solutions'!$B$1:$B$100,0),6)</f>
        <v>Proprietary</v>
      </c>
      <c r="K15" s="85">
        <f t="shared" si="1"/>
        <v>0.3</v>
      </c>
      <c r="L15" s="85"/>
      <c r="M15" s="10"/>
      <c r="AE15" s="92">
        <v>0.5</v>
      </c>
    </row>
    <row r="16" spans="1:34" x14ac:dyDescent="0.25">
      <c r="B16">
        <v>1</v>
      </c>
      <c r="C16" s="84" t="s">
        <v>74</v>
      </c>
      <c r="D16" s="84" t="s">
        <v>76</v>
      </c>
      <c r="E16" s="84" t="s">
        <v>18</v>
      </c>
      <c r="F16" s="10" t="s">
        <v>358</v>
      </c>
      <c r="G16" s="55">
        <v>5100000</v>
      </c>
      <c r="H16" s="55">
        <v>1100000</v>
      </c>
      <c r="I16" s="15">
        <f t="shared" si="0"/>
        <v>0.21568627450980393</v>
      </c>
      <c r="J16" s="10" t="str">
        <f>INDEX('AI Solutions'!$A$1:$M$100,MATCH('FG1 Projection - Conservative'!C16,'AI Solutions'!$B$1:$B$100,0),6)</f>
        <v>Proprietary</v>
      </c>
      <c r="K16" s="85">
        <f t="shared" si="1"/>
        <v>0.9</v>
      </c>
      <c r="L16" s="85"/>
      <c r="M16" s="65" t="s">
        <v>544</v>
      </c>
      <c r="AB16" s="51"/>
      <c r="AE16" s="92">
        <v>0.25</v>
      </c>
    </row>
    <row r="17" spans="2:31" x14ac:dyDescent="0.25">
      <c r="B17">
        <v>1</v>
      </c>
      <c r="C17" s="84" t="s">
        <v>129</v>
      </c>
      <c r="D17" s="84" t="s">
        <v>131</v>
      </c>
      <c r="E17" s="84" t="s">
        <v>18</v>
      </c>
      <c r="F17" s="10" t="s">
        <v>358</v>
      </c>
      <c r="G17" s="55">
        <v>107000000</v>
      </c>
      <c r="H17" s="55">
        <v>4500000</v>
      </c>
      <c r="I17" s="15">
        <f t="shared" si="0"/>
        <v>4.2056074766355138E-2</v>
      </c>
      <c r="J17" s="10" t="str">
        <f>INDEX('AI Solutions'!$A$1:$M$100,MATCH('FG1 Projection - Conservative'!C17,'AI Solutions'!$B$1:$B$100,0),6)</f>
        <v>GPT‑4 (via Microsoft)</v>
      </c>
      <c r="K17" s="85">
        <f t="shared" si="1"/>
        <v>0.9</v>
      </c>
      <c r="L17" s="85"/>
      <c r="M17" s="65" t="s">
        <v>546</v>
      </c>
      <c r="AC17" s="90"/>
      <c r="AE17" s="92">
        <v>0.2</v>
      </c>
    </row>
    <row r="18" spans="2:31" x14ac:dyDescent="0.25">
      <c r="B18">
        <v>1</v>
      </c>
      <c r="C18" s="84" t="s">
        <v>465</v>
      </c>
      <c r="D18" s="24" t="s">
        <v>464</v>
      </c>
      <c r="E18" s="84" t="s">
        <v>90</v>
      </c>
      <c r="F18" s="10" t="s">
        <v>510</v>
      </c>
      <c r="G18" s="10"/>
      <c r="H18" s="10"/>
      <c r="I18" s="15" t="str">
        <f t="shared" si="0"/>
        <v/>
      </c>
      <c r="J18" s="10" t="str">
        <f>INDEX('AI Solutions'!$A$1:$M$100,MATCH('FG1 Projection - Conservative'!C18,'AI Solutions'!$B$1:$B$100,0),6)</f>
        <v>Microsoft stack</v>
      </c>
      <c r="K18" s="85">
        <f t="shared" si="1"/>
        <v>0.6</v>
      </c>
      <c r="L18" s="85"/>
      <c r="M18" s="65" t="s">
        <v>545</v>
      </c>
      <c r="AE18" s="92">
        <v>0.1</v>
      </c>
    </row>
    <row r="19" spans="2:31" x14ac:dyDescent="0.25">
      <c r="B19">
        <v>1</v>
      </c>
      <c r="C19" s="84" t="s">
        <v>365</v>
      </c>
      <c r="D19" s="29" t="s">
        <v>413</v>
      </c>
      <c r="E19" s="84" t="s">
        <v>90</v>
      </c>
      <c r="F19" s="10" t="s">
        <v>510</v>
      </c>
      <c r="G19" s="10"/>
      <c r="H19" s="10"/>
      <c r="I19" s="15" t="str">
        <f t="shared" si="0"/>
        <v/>
      </c>
      <c r="J19" s="10" t="str">
        <f>INDEX('AI Solutions'!$A$1:$M$100,MATCH('FG1 Projection - Conservative'!C19,'AI Solutions'!$B$1:$B$100,0),6)</f>
        <v>Proprietary</v>
      </c>
      <c r="K19" s="85">
        <f t="shared" si="1"/>
        <v>0.3</v>
      </c>
      <c r="L19" s="85"/>
      <c r="M19" s="10"/>
      <c r="AE19" s="92">
        <v>0.1</v>
      </c>
    </row>
    <row r="20" spans="2:31" x14ac:dyDescent="0.25">
      <c r="B20">
        <v>1</v>
      </c>
      <c r="C20" s="84" t="s">
        <v>107</v>
      </c>
      <c r="D20" s="84" t="s">
        <v>109</v>
      </c>
      <c r="E20" s="84" t="s">
        <v>90</v>
      </c>
      <c r="F20" s="10" t="s">
        <v>510</v>
      </c>
      <c r="G20" s="10"/>
      <c r="H20" s="10"/>
      <c r="I20" s="15" t="str">
        <f t="shared" si="0"/>
        <v/>
      </c>
      <c r="J20" s="10" t="str">
        <f>INDEX('AI Solutions'!$A$1:$M$100,MATCH('FG1 Projection - Conservative'!C20,'AI Solutions'!$B$1:$B$100,0),6)</f>
        <v>Proprietary</v>
      </c>
      <c r="K20" s="85">
        <f t="shared" si="1"/>
        <v>0.3</v>
      </c>
      <c r="L20" s="85"/>
      <c r="M20" s="10"/>
      <c r="AB20" s="36"/>
      <c r="AE20" s="92">
        <v>0.1</v>
      </c>
    </row>
    <row r="21" spans="2:31" x14ac:dyDescent="0.25">
      <c r="B21">
        <v>1</v>
      </c>
      <c r="C21" s="84" t="s">
        <v>451</v>
      </c>
      <c r="D21" s="24" t="s">
        <v>464</v>
      </c>
      <c r="E21" s="84" t="s">
        <v>90</v>
      </c>
      <c r="F21" s="10" t="s">
        <v>510</v>
      </c>
      <c r="G21" s="10"/>
      <c r="H21" s="10"/>
      <c r="I21" s="15" t="str">
        <f t="shared" si="0"/>
        <v/>
      </c>
      <c r="J21" s="10" t="str">
        <f>INDEX('AI Solutions'!$A$1:$M$100,MATCH('FG1 Projection - Conservative'!C21,'AI Solutions'!$B$1:$B$100,0),6)</f>
        <v>Proprietary</v>
      </c>
      <c r="K21" s="85">
        <f t="shared" si="1"/>
        <v>0.3</v>
      </c>
      <c r="L21" s="85"/>
      <c r="M21" s="10"/>
      <c r="AE21" s="92">
        <v>0.8</v>
      </c>
    </row>
    <row r="22" spans="2:31" x14ac:dyDescent="0.25">
      <c r="B22">
        <v>1</v>
      </c>
      <c r="C22" s="84" t="s">
        <v>454</v>
      </c>
      <c r="D22" s="24" t="s">
        <v>454</v>
      </c>
      <c r="E22" s="84" t="s">
        <v>90</v>
      </c>
      <c r="F22" s="10" t="s">
        <v>510</v>
      </c>
      <c r="G22" s="10"/>
      <c r="H22" s="10"/>
      <c r="I22" s="15" t="str">
        <f t="shared" si="0"/>
        <v/>
      </c>
      <c r="J22" s="10" t="str">
        <f>INDEX('AI Solutions'!$A$1:$M$100,MATCH('FG1 Projection - Conservative'!C22,'AI Solutions'!$B$1:$B$100,0),6)</f>
        <v>Google Cloud's Vertex AI</v>
      </c>
      <c r="K22" s="85">
        <f t="shared" si="1"/>
        <v>0.6</v>
      </c>
      <c r="L22" s="88"/>
      <c r="M22" s="65" t="s">
        <v>545</v>
      </c>
    </row>
    <row r="23" spans="2:31" x14ac:dyDescent="0.25">
      <c r="B23">
        <v>1</v>
      </c>
      <c r="C23" s="84" t="s">
        <v>35</v>
      </c>
      <c r="D23" s="84" t="s">
        <v>37</v>
      </c>
      <c r="E23" s="84" t="s">
        <v>18</v>
      </c>
      <c r="F23" s="10" t="s">
        <v>358</v>
      </c>
      <c r="G23" s="55">
        <v>290000000</v>
      </c>
      <c r="H23" s="55">
        <v>3300000</v>
      </c>
      <c r="I23" s="15">
        <f t="shared" si="0"/>
        <v>1.1379310344827587E-2</v>
      </c>
      <c r="J23" s="10" t="str">
        <f>INDEX('AI Solutions'!$A$1:$M$100,MATCH('FG1 Projection - Conservative'!C23,'AI Solutions'!$B$1:$B$100,0),6)</f>
        <v>Proprietary</v>
      </c>
      <c r="K23" s="85">
        <f t="shared" si="1"/>
        <v>0.9</v>
      </c>
      <c r="L23" s="85"/>
      <c r="M23" s="65" t="s">
        <v>547</v>
      </c>
    </row>
    <row r="24" spans="2:31" x14ac:dyDescent="0.25">
      <c r="B24">
        <v>1</v>
      </c>
      <c r="C24" s="84" t="s">
        <v>43</v>
      </c>
      <c r="D24" s="84" t="s">
        <v>37</v>
      </c>
      <c r="E24" s="84" t="s">
        <v>18</v>
      </c>
      <c r="F24" s="10" t="s">
        <v>358</v>
      </c>
      <c r="G24" s="55">
        <v>290000000</v>
      </c>
      <c r="H24" s="55">
        <v>3300000</v>
      </c>
      <c r="I24" s="15">
        <f t="shared" si="0"/>
        <v>1.1379310344827587E-2</v>
      </c>
      <c r="J24" s="10" t="str">
        <f>INDEX('AI Solutions'!$A$1:$M$100,MATCH('FG1 Projection - Conservative'!C24,'AI Solutions'!$B$1:$B$100,0),6)</f>
        <v>Proprietary</v>
      </c>
      <c r="K24" s="85">
        <f t="shared" si="1"/>
        <v>0.9</v>
      </c>
      <c r="L24" s="85"/>
      <c r="M24" s="65" t="s">
        <v>547</v>
      </c>
    </row>
    <row r="25" spans="2:31" x14ac:dyDescent="0.25">
      <c r="B25">
        <v>1</v>
      </c>
      <c r="C25" s="84" t="s">
        <v>114</v>
      </c>
      <c r="D25" s="84" t="s">
        <v>116</v>
      </c>
      <c r="E25" s="84" t="s">
        <v>90</v>
      </c>
      <c r="F25" s="10" t="s">
        <v>510</v>
      </c>
      <c r="G25" s="10"/>
      <c r="H25" s="10"/>
      <c r="I25" s="15" t="str">
        <f t="shared" si="0"/>
        <v/>
      </c>
      <c r="J25" s="10" t="str">
        <f>INDEX('AI Solutions'!$A$1:$M$100,MATCH('FG1 Projection - Conservative'!C25,'AI Solutions'!$B$1:$B$100,0),6)</f>
        <v>Proprietary</v>
      </c>
      <c r="K25" s="85">
        <f t="shared" si="1"/>
        <v>0.3</v>
      </c>
      <c r="L25" s="85"/>
      <c r="M25" s="10"/>
      <c r="AB25" s="36"/>
    </row>
    <row r="26" spans="2:31" x14ac:dyDescent="0.25">
      <c r="B26">
        <v>1</v>
      </c>
      <c r="C26" s="84" t="s">
        <v>363</v>
      </c>
      <c r="D26" s="29" t="s">
        <v>363</v>
      </c>
      <c r="E26" s="84" t="s">
        <v>18</v>
      </c>
      <c r="F26" s="10" t="s">
        <v>510</v>
      </c>
      <c r="G26" s="10"/>
      <c r="H26" s="10"/>
      <c r="I26" s="15" t="str">
        <f t="shared" si="0"/>
        <v/>
      </c>
      <c r="J26" s="10" t="str">
        <f>INDEX('AI Solutions'!$A$1:$M$100,MATCH('FG1 Projection - Conservative'!C26,'AI Solutions'!$B$1:$B$100,0),6)</f>
        <v>Proprietary</v>
      </c>
      <c r="K26" s="85">
        <f t="shared" si="1"/>
        <v>0.3</v>
      </c>
      <c r="L26" s="85"/>
      <c r="M26" s="10"/>
    </row>
    <row r="27" spans="2:31" x14ac:dyDescent="0.25">
      <c r="B27">
        <v>1</v>
      </c>
      <c r="C27" s="84" t="s">
        <v>426</v>
      </c>
      <c r="D27" s="29" t="s">
        <v>428</v>
      </c>
      <c r="E27" s="84" t="s">
        <v>18</v>
      </c>
      <c r="F27" s="10" t="s">
        <v>510</v>
      </c>
      <c r="G27" s="10"/>
      <c r="H27" s="10"/>
      <c r="I27" s="15" t="str">
        <f t="shared" si="0"/>
        <v/>
      </c>
      <c r="J27" s="10" t="str">
        <f>INDEX('AI Solutions'!$A$1:$M$100,MATCH('FG1 Projection - Conservative'!C27,'AI Solutions'!$B$1:$B$100,0),6)</f>
        <v>Proprietary</v>
      </c>
      <c r="K27" s="85">
        <f t="shared" si="1"/>
        <v>0.3</v>
      </c>
      <c r="L27" s="85"/>
      <c r="M27" s="10"/>
      <c r="AB27" s="51"/>
    </row>
    <row r="28" spans="2:31" x14ac:dyDescent="0.25">
      <c r="B28">
        <v>1</v>
      </c>
      <c r="C28" s="84" t="s">
        <v>452</v>
      </c>
      <c r="D28" s="24" t="s">
        <v>485</v>
      </c>
      <c r="E28" s="84" t="s">
        <v>90</v>
      </c>
      <c r="F28" s="10" t="s">
        <v>510</v>
      </c>
      <c r="G28" s="10"/>
      <c r="H28" s="10"/>
      <c r="I28" s="15" t="str">
        <f t="shared" si="0"/>
        <v/>
      </c>
      <c r="J28" s="10" t="str">
        <f>INDEX('AI Solutions'!$A$1:$M$100,MATCH('FG1 Projection - Conservative'!C28,'AI Solutions'!$B$1:$B$100,0),6)</f>
        <v>Proprietary</v>
      </c>
      <c r="K28" s="85">
        <f t="shared" si="1"/>
        <v>0.3</v>
      </c>
      <c r="L28" s="85"/>
      <c r="M28" s="10"/>
    </row>
    <row r="29" spans="2:31" x14ac:dyDescent="0.25">
      <c r="B29">
        <v>1</v>
      </c>
      <c r="C29" s="84" t="s">
        <v>364</v>
      </c>
      <c r="D29" s="29" t="s">
        <v>409</v>
      </c>
      <c r="E29" s="84" t="s">
        <v>18</v>
      </c>
      <c r="F29" s="10" t="s">
        <v>510</v>
      </c>
      <c r="G29" s="10"/>
      <c r="H29" s="10"/>
      <c r="I29" s="15" t="str">
        <f t="shared" si="0"/>
        <v/>
      </c>
      <c r="J29" s="10" t="str">
        <f>INDEX('AI Solutions'!$A$1:$M$100,MATCH('FG1 Projection - Conservative'!C29,'AI Solutions'!$B$1:$B$100,0),6)</f>
        <v>Proprietary</v>
      </c>
      <c r="K29" s="85">
        <f t="shared" si="1"/>
        <v>0.3</v>
      </c>
      <c r="L29" s="85"/>
      <c r="M29" s="10"/>
    </row>
    <row r="30" spans="2:31" x14ac:dyDescent="0.25">
      <c r="B30">
        <v>1</v>
      </c>
      <c r="C30" s="84" t="s">
        <v>361</v>
      </c>
      <c r="D30" s="29" t="s">
        <v>380</v>
      </c>
      <c r="E30" s="84" t="s">
        <v>18</v>
      </c>
      <c r="F30" s="10" t="s">
        <v>358</v>
      </c>
      <c r="G30" s="56">
        <v>45300000</v>
      </c>
      <c r="H30" s="55">
        <v>5000000</v>
      </c>
      <c r="I30" s="15">
        <f t="shared" si="0"/>
        <v>0.11037527593818984</v>
      </c>
      <c r="J30" s="10" t="str">
        <f>INDEX('AI Solutions'!$A$1:$M$100,MATCH('FG1 Projection - Conservative'!C30,'AI Solutions'!$B$1:$B$100,0),6)</f>
        <v>Proprietary</v>
      </c>
      <c r="K30" s="85">
        <f t="shared" si="1"/>
        <v>0.9</v>
      </c>
      <c r="L30" s="85"/>
      <c r="M30" s="65" t="s">
        <v>544</v>
      </c>
      <c r="AB30" s="36"/>
    </row>
    <row r="31" spans="2:31" ht="25.5" x14ac:dyDescent="0.25">
      <c r="B31">
        <v>1</v>
      </c>
      <c r="C31" s="84" t="s">
        <v>99</v>
      </c>
      <c r="D31" s="84" t="s">
        <v>101</v>
      </c>
      <c r="E31" s="84" t="s">
        <v>90</v>
      </c>
      <c r="F31" s="10" t="s">
        <v>510</v>
      </c>
      <c r="G31" s="10"/>
      <c r="H31" s="10"/>
      <c r="I31" s="15" t="str">
        <f t="shared" si="0"/>
        <v/>
      </c>
      <c r="J31" s="10" t="str">
        <f>INDEX('AI Solutions'!$A$1:$M$100,MATCH('FG1 Projection - Conservative'!C31,'AI Solutions'!$B$1:$B$100,0),6)</f>
        <v>Proprietary</v>
      </c>
      <c r="K31" s="85">
        <f t="shared" si="1"/>
        <v>0.3</v>
      </c>
      <c r="L31" s="85"/>
      <c r="M31" s="10"/>
    </row>
    <row r="32" spans="2:31" x14ac:dyDescent="0.25">
      <c r="B32">
        <v>1</v>
      </c>
      <c r="C32" s="84" t="s">
        <v>91</v>
      </c>
      <c r="D32" s="84" t="s">
        <v>93</v>
      </c>
      <c r="E32" s="84" t="s">
        <v>90</v>
      </c>
      <c r="F32" s="10" t="s">
        <v>510</v>
      </c>
      <c r="G32" s="10"/>
      <c r="H32" s="10"/>
      <c r="I32" s="15" t="str">
        <f t="shared" si="0"/>
        <v/>
      </c>
      <c r="J32" s="10" t="str">
        <f>INDEX('AI Solutions'!$A$1:$M$100,MATCH('FG1 Projection - Conservative'!C32,'AI Solutions'!$B$1:$B$100,0),6)</f>
        <v>Proprietary</v>
      </c>
      <c r="K32" s="85">
        <f t="shared" si="1"/>
        <v>0.3</v>
      </c>
      <c r="L32" s="85"/>
      <c r="M32" s="10"/>
    </row>
    <row r="33" spans="2:17" x14ac:dyDescent="0.25">
      <c r="B33">
        <v>1</v>
      </c>
      <c r="C33" s="84" t="s">
        <v>456</v>
      </c>
      <c r="D33" s="29" t="s">
        <v>450</v>
      </c>
      <c r="E33" s="84" t="s">
        <v>90</v>
      </c>
      <c r="F33" s="10" t="s">
        <v>510</v>
      </c>
      <c r="G33" s="10"/>
      <c r="H33" s="10"/>
      <c r="I33" s="15" t="str">
        <f t="shared" si="0"/>
        <v/>
      </c>
      <c r="J33" s="10" t="str">
        <f>INDEX('AI Solutions'!$A$1:$M$100,MATCH('FG1 Projection - Conservative'!C33,'AI Solutions'!$B$1:$B$100,0),6)</f>
        <v>Proprietary</v>
      </c>
      <c r="K33" s="85">
        <f t="shared" si="1"/>
        <v>0.3</v>
      </c>
      <c r="L33" s="85"/>
      <c r="M33" s="10"/>
    </row>
    <row r="34" spans="2:17" x14ac:dyDescent="0.25">
      <c r="B34">
        <v>1</v>
      </c>
      <c r="C34" s="84" t="s">
        <v>122</v>
      </c>
      <c r="D34" s="84" t="s">
        <v>124</v>
      </c>
      <c r="E34" s="84" t="s">
        <v>90</v>
      </c>
      <c r="F34" s="10" t="s">
        <v>510</v>
      </c>
      <c r="G34" s="10"/>
      <c r="H34" s="10"/>
      <c r="I34" s="15" t="str">
        <f t="shared" si="0"/>
        <v/>
      </c>
      <c r="J34" s="10" t="str">
        <f>INDEX('AI Solutions'!$A$1:$M$100,MATCH('FG1 Projection - Conservative'!C34,'AI Solutions'!$B$1:$B$100,0),6)</f>
        <v>Proprietary</v>
      </c>
      <c r="K34" s="85">
        <f t="shared" si="1"/>
        <v>0.3</v>
      </c>
      <c r="L34" s="85"/>
      <c r="M34" s="10"/>
    </row>
    <row r="35" spans="2:17" x14ac:dyDescent="0.25">
      <c r="B35">
        <v>1</v>
      </c>
      <c r="C35" s="84" t="s">
        <v>473</v>
      </c>
      <c r="D35" s="24" t="s">
        <v>479</v>
      </c>
      <c r="E35" s="84" t="s">
        <v>90</v>
      </c>
      <c r="F35" s="10" t="s">
        <v>510</v>
      </c>
      <c r="G35" s="10"/>
      <c r="H35" s="10"/>
      <c r="I35" s="15" t="str">
        <f t="shared" si="0"/>
        <v/>
      </c>
      <c r="J35" s="10" t="str">
        <f>INDEX('AI Solutions'!$A$1:$M$100,MATCH('FG1 Projection - Conservative'!C35,'AI Solutions'!$B$1:$B$100,0),6)</f>
        <v>OpenAI GPT 4</v>
      </c>
      <c r="K35" s="85">
        <f t="shared" si="1"/>
        <v>0.6</v>
      </c>
      <c r="L35" s="85"/>
      <c r="M35" s="65" t="s">
        <v>545</v>
      </c>
    </row>
    <row r="36" spans="2:17" ht="18.75" x14ac:dyDescent="0.3">
      <c r="B36">
        <v>1</v>
      </c>
      <c r="C36" s="84" t="s">
        <v>453</v>
      </c>
      <c r="D36" s="84" t="s">
        <v>453</v>
      </c>
      <c r="E36" s="84" t="s">
        <v>90</v>
      </c>
      <c r="F36" s="10" t="s">
        <v>510</v>
      </c>
      <c r="G36" s="10"/>
      <c r="H36" s="10"/>
      <c r="I36" s="15" t="str">
        <f t="shared" si="0"/>
        <v/>
      </c>
      <c r="J36" s="10" t="str">
        <f>INDEX('AI Solutions'!$A$1:$M$100,MATCH('FG1 Projection - Conservative'!C36,'AI Solutions'!$B$1:$B$100,0),6)</f>
        <v>Proprietary</v>
      </c>
      <c r="K36" s="85">
        <f t="shared" si="1"/>
        <v>0.3</v>
      </c>
      <c r="L36" s="85"/>
      <c r="M36" s="10"/>
      <c r="Q36" s="63" t="s">
        <v>542</v>
      </c>
    </row>
    <row r="37" spans="2:17" x14ac:dyDescent="0.25">
      <c r="B37">
        <v>1</v>
      </c>
      <c r="C37" s="84" t="s">
        <v>455</v>
      </c>
      <c r="D37" s="24" t="s">
        <v>503</v>
      </c>
      <c r="E37" s="84" t="s">
        <v>90</v>
      </c>
      <c r="F37" s="10" t="s">
        <v>510</v>
      </c>
      <c r="G37" s="10"/>
      <c r="H37" s="10"/>
      <c r="I37" s="15" t="str">
        <f t="shared" si="0"/>
        <v/>
      </c>
      <c r="J37" s="10" t="str">
        <f>INDEX('AI Solutions'!$A$1:$M$100,MATCH('FG1 Projection - Conservative'!C37,'AI Solutions'!$B$1:$B$100,0),6)</f>
        <v>Proprietary</v>
      </c>
      <c r="K37" s="85">
        <f t="shared" si="1"/>
        <v>0.3</v>
      </c>
      <c r="L37" s="85"/>
      <c r="M37" s="10"/>
    </row>
    <row r="38" spans="2:17" x14ac:dyDescent="0.25">
      <c r="B38">
        <v>1</v>
      </c>
      <c r="C38" s="84" t="s">
        <v>443</v>
      </c>
      <c r="D38" s="84" t="s">
        <v>443</v>
      </c>
      <c r="E38" s="84" t="s">
        <v>90</v>
      </c>
      <c r="F38" s="10" t="s">
        <v>510</v>
      </c>
      <c r="G38" s="10"/>
      <c r="H38" s="10"/>
      <c r="I38" s="15" t="str">
        <f t="shared" si="0"/>
        <v/>
      </c>
      <c r="J38" s="10" t="str">
        <f>INDEX('AI Solutions'!$A$1:$M$100,MATCH('FG1 Projection - Conservative'!C38,'AI Solutions'!$B$1:$B$100,0),6)</f>
        <v>Proprietary</v>
      </c>
      <c r="K38" s="85">
        <f t="shared" si="1"/>
        <v>0.3</v>
      </c>
      <c r="L38" s="85"/>
      <c r="M38" s="10"/>
    </row>
    <row r="39" spans="2:17" x14ac:dyDescent="0.25">
      <c r="C39" s="84" t="s">
        <v>567</v>
      </c>
      <c r="D39" s="84" t="s">
        <v>514</v>
      </c>
      <c r="E39" s="84" t="s">
        <v>563</v>
      </c>
      <c r="F39" s="10" t="s">
        <v>564</v>
      </c>
      <c r="G39" s="71"/>
      <c r="H39" s="71"/>
      <c r="I39" s="71"/>
      <c r="J39" s="10" t="str">
        <f>INDEX('AI Solutions'!$A$1:$M$100,MATCH('FG1 Projection - Conservative'!C39,'AI Solutions'!$B$1:$B$100,0),6)</f>
        <v>Proprietary</v>
      </c>
      <c r="K39" s="85">
        <f t="shared" si="1"/>
        <v>0.8</v>
      </c>
      <c r="L39" s="24"/>
      <c r="M39" s="65" t="s">
        <v>565</v>
      </c>
    </row>
    <row r="40" spans="2:17" x14ac:dyDescent="0.25">
      <c r="C40" s="84" t="s">
        <v>320</v>
      </c>
      <c r="D40" s="84" t="s">
        <v>322</v>
      </c>
      <c r="E40" s="84" t="s">
        <v>563</v>
      </c>
      <c r="F40" s="10" t="s">
        <v>564</v>
      </c>
      <c r="G40" s="71"/>
      <c r="H40" s="71"/>
      <c r="I40" s="71"/>
      <c r="J40" s="10" t="str">
        <f>INDEX('AI Solutions'!$A$1:$M$100,MATCH('FG1 Projection - Conservative'!C40,'AI Solutions'!$B$1:$B$100,0),6)</f>
        <v>Proprietary</v>
      </c>
      <c r="K40" s="85">
        <f t="shared" si="1"/>
        <v>0.8</v>
      </c>
      <c r="L40" s="24"/>
      <c r="M40" s="65" t="s">
        <v>565</v>
      </c>
    </row>
    <row r="41" spans="2:17" x14ac:dyDescent="0.25">
      <c r="C41" s="84" t="s">
        <v>568</v>
      </c>
      <c r="D41" s="84" t="s">
        <v>550</v>
      </c>
      <c r="E41" s="84" t="s">
        <v>563</v>
      </c>
      <c r="F41" s="10" t="s">
        <v>564</v>
      </c>
      <c r="G41" s="71"/>
      <c r="H41" s="71"/>
      <c r="I41" s="71"/>
      <c r="J41" s="10" t="str">
        <f>INDEX('AI Solutions'!$A$1:$M$100,MATCH('FG1 Projection - Conservative'!C41,'AI Solutions'!$B$1:$B$100,0),6)</f>
        <v>Proprietary</v>
      </c>
      <c r="K41" s="85">
        <f t="shared" si="1"/>
        <v>0.8</v>
      </c>
      <c r="L41" s="24"/>
      <c r="M41" s="65" t="s">
        <v>565</v>
      </c>
    </row>
    <row r="42" spans="2:17" x14ac:dyDescent="0.25">
      <c r="C42" s="84" t="s">
        <v>569</v>
      </c>
      <c r="D42" s="84" t="s">
        <v>517</v>
      </c>
      <c r="E42" s="84" t="s">
        <v>563</v>
      </c>
      <c r="F42" s="10" t="s">
        <v>564</v>
      </c>
      <c r="G42" s="71"/>
      <c r="H42" s="71"/>
      <c r="I42" s="71"/>
      <c r="J42" s="10" t="str">
        <f>INDEX('AI Solutions'!$A$1:$M$100,MATCH('FG1 Projection - Conservative'!C42,'AI Solutions'!$B$1:$B$100,0),6)</f>
        <v>Proprietary</v>
      </c>
      <c r="K42" s="85">
        <f t="shared" si="1"/>
        <v>0.8</v>
      </c>
      <c r="L42" s="24"/>
      <c r="M42" s="65" t="s">
        <v>565</v>
      </c>
    </row>
    <row r="43" spans="2:17" x14ac:dyDescent="0.25">
      <c r="C43" s="84" t="s">
        <v>570</v>
      </c>
      <c r="D43" s="84" t="s">
        <v>558</v>
      </c>
      <c r="E43" s="84" t="s">
        <v>563</v>
      </c>
      <c r="F43" s="10" t="s">
        <v>510</v>
      </c>
      <c r="G43" s="71"/>
      <c r="H43" s="71"/>
      <c r="I43" s="71"/>
      <c r="J43" s="10" t="str">
        <f>INDEX('AI Solutions'!$A$1:$M$100,MATCH('FG1 Projection - Conservative'!C43,'AI Solutions'!$B$1:$B$100,0),6)</f>
        <v>Proprietary</v>
      </c>
      <c r="K43" s="85">
        <f t="shared" si="1"/>
        <v>0.3</v>
      </c>
      <c r="L43" s="24"/>
      <c r="M43" s="65" t="s">
        <v>566</v>
      </c>
    </row>
    <row r="44" spans="2:17" x14ac:dyDescent="0.25">
      <c r="C44" s="84" t="s">
        <v>559</v>
      </c>
      <c r="D44" s="84" t="s">
        <v>559</v>
      </c>
      <c r="E44" s="84" t="s">
        <v>563</v>
      </c>
      <c r="F44" s="10" t="s">
        <v>510</v>
      </c>
      <c r="G44" s="71"/>
      <c r="H44" s="71"/>
      <c r="I44" s="72"/>
      <c r="J44" s="10" t="str">
        <f>INDEX('AI Solutions'!$A$1:$M$100,MATCH('FG1 Projection - Conservative'!C44,'AI Solutions'!$B$1:$B$100,0),6)</f>
        <v>Proprietary</v>
      </c>
      <c r="K44" s="85">
        <f t="shared" si="1"/>
        <v>0.3</v>
      </c>
      <c r="L44" s="24"/>
      <c r="M44" s="65" t="s">
        <v>566</v>
      </c>
    </row>
    <row r="45" spans="2:17" x14ac:dyDescent="0.25">
      <c r="C45" s="84" t="s">
        <v>571</v>
      </c>
      <c r="D45" s="84" t="s">
        <v>560</v>
      </c>
      <c r="E45" s="84" t="s">
        <v>563</v>
      </c>
      <c r="F45" s="10" t="s">
        <v>510</v>
      </c>
      <c r="G45" s="71"/>
      <c r="H45" s="71"/>
      <c r="I45" s="71"/>
      <c r="J45" s="10" t="str">
        <f>INDEX('AI Solutions'!$A$1:$M$100,MATCH('FG1 Projection - Conservative'!C45,'AI Solutions'!$B$1:$B$100,0),6)</f>
        <v>Proprietary</v>
      </c>
      <c r="K45" s="85">
        <f t="shared" si="1"/>
        <v>0.3</v>
      </c>
      <c r="L45" s="24"/>
      <c r="M45" s="65" t="s">
        <v>566</v>
      </c>
    </row>
    <row r="46" spans="2:17" x14ac:dyDescent="0.25">
      <c r="C46" s="84" t="s">
        <v>572</v>
      </c>
      <c r="D46" s="84" t="s">
        <v>561</v>
      </c>
      <c r="E46" s="84" t="s">
        <v>563</v>
      </c>
      <c r="F46" s="10" t="s">
        <v>510</v>
      </c>
      <c r="G46" s="71"/>
      <c r="H46" s="71"/>
      <c r="I46" s="71"/>
      <c r="J46" s="10" t="str">
        <f>INDEX('AI Solutions'!$A$1:$M$100,MATCH('FG1 Projection - Conservative'!C46,'AI Solutions'!$B$1:$B$100,0),6)</f>
        <v>Proprietary</v>
      </c>
      <c r="K46" s="85">
        <f t="shared" si="1"/>
        <v>0.3</v>
      </c>
      <c r="L46" s="24"/>
      <c r="M46" s="65" t="s">
        <v>566</v>
      </c>
    </row>
    <row r="47" spans="2:17" x14ac:dyDescent="0.25">
      <c r="C47" s="84" t="s">
        <v>573</v>
      </c>
      <c r="D47" s="84" t="s">
        <v>562</v>
      </c>
      <c r="E47" s="84" t="s">
        <v>563</v>
      </c>
      <c r="F47" s="10" t="s">
        <v>510</v>
      </c>
      <c r="G47" s="71"/>
      <c r="H47" s="71"/>
      <c r="I47" s="71"/>
      <c r="J47" s="10" t="str">
        <f>INDEX('AI Solutions'!$A$1:$M$100,MATCH('FG1 Projection - Conservative'!C47,'AI Solutions'!$B$1:$B$100,0),6)</f>
        <v>Proprietary</v>
      </c>
      <c r="K47" s="85">
        <f t="shared" si="1"/>
        <v>0.3</v>
      </c>
      <c r="L47" s="24"/>
      <c r="M47" s="65" t="s">
        <v>566</v>
      </c>
    </row>
  </sheetData>
  <autoFilter ref="C6:M47" xr:uid="{72A4A475-61A5-4E9C-B019-9CCE2B855BD6}"/>
  <conditionalFormatting sqref="C9:C16">
    <cfRule type="duplicateValues" dxfId="5" priority="3"/>
  </conditionalFormatting>
  <conditionalFormatting sqref="K8:K47">
    <cfRule type="cellIs" dxfId="4" priority="1" operator="greaterThan">
      <formula>0.5</formula>
    </cfRule>
    <cfRule type="cellIs" dxfId="3" priority="2" operator="greaterThan">
      <formula>50</formula>
    </cfRule>
  </conditionalFormatting>
  <dataValidations count="1">
    <dataValidation type="list" allowBlank="1" showInputMessage="1" showErrorMessage="1" sqref="F8:F47" xr:uid="{52D6520B-4791-48C0-8A16-30657EF02D48}">
      <formula1>"Grantee, In-Network, None"</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B3621-5042-455F-8AB7-FAB11FDB5CC1}">
  <dimension ref="B2:H15"/>
  <sheetViews>
    <sheetView zoomScale="110" workbookViewId="0">
      <selection activeCell="C5" sqref="C5"/>
    </sheetView>
  </sheetViews>
  <sheetFormatPr defaultRowHeight="15" x14ac:dyDescent="0.25"/>
  <cols>
    <col min="2" max="2" width="56.140625" bestFit="1" customWidth="1"/>
    <col min="3" max="3" width="10.140625" bestFit="1" customWidth="1"/>
    <col min="4" max="6" width="5.5703125" bestFit="1" customWidth="1"/>
    <col min="7" max="8" width="11.42578125" bestFit="1" customWidth="1"/>
  </cols>
  <sheetData>
    <row r="2" spans="2:8" x14ac:dyDescent="0.25">
      <c r="B2" s="50" t="s">
        <v>531</v>
      </c>
      <c r="C2" s="50"/>
    </row>
    <row r="3" spans="2:8" x14ac:dyDescent="0.25">
      <c r="B3" s="51" t="s">
        <v>536</v>
      </c>
      <c r="C3" s="13" t="s">
        <v>553</v>
      </c>
      <c r="D3" s="13">
        <v>2021</v>
      </c>
      <c r="E3" s="13">
        <v>2022</v>
      </c>
      <c r="F3" s="60">
        <v>2023</v>
      </c>
      <c r="G3" s="58" t="s">
        <v>540</v>
      </c>
      <c r="H3" s="67" t="s">
        <v>552</v>
      </c>
    </row>
    <row r="4" spans="2:8" x14ac:dyDescent="0.25">
      <c r="B4" t="s">
        <v>532</v>
      </c>
      <c r="C4" s="53">
        <v>0.41</v>
      </c>
      <c r="D4" s="53">
        <v>0.51</v>
      </c>
      <c r="E4" s="53">
        <v>0.52</v>
      </c>
      <c r="F4" s="53">
        <v>0.52</v>
      </c>
      <c r="G4" s="53">
        <f>(F4-D4)/D4</f>
        <v>1.9607843137254919E-2</v>
      </c>
      <c r="H4" s="53">
        <f>(F4-C4)/C4</f>
        <v>0.2682926829268294</v>
      </c>
    </row>
    <row r="5" spans="2:8" x14ac:dyDescent="0.25">
      <c r="B5" t="s">
        <v>533</v>
      </c>
      <c r="C5" s="78">
        <v>0.14000000000000001</v>
      </c>
      <c r="D5" s="53">
        <v>0.44</v>
      </c>
      <c r="E5" s="53">
        <v>0.48</v>
      </c>
      <c r="F5" s="53">
        <v>0.49</v>
      </c>
      <c r="G5" s="78">
        <f>(D5-C5)/5</f>
        <v>0.06</v>
      </c>
      <c r="H5" s="53">
        <f>(F5-C5)/C5</f>
        <v>2.4999999999999996</v>
      </c>
    </row>
    <row r="6" spans="2:8" x14ac:dyDescent="0.25">
      <c r="B6" t="s">
        <v>534</v>
      </c>
      <c r="C6" s="53"/>
      <c r="D6" s="53">
        <v>0.26</v>
      </c>
      <c r="E6" s="53">
        <v>0.32</v>
      </c>
      <c r="F6" s="53">
        <v>0.35</v>
      </c>
      <c r="G6" s="53">
        <f t="shared" ref="G6:G7" si="0">(F6-D6)/D6</f>
        <v>0.34615384615384603</v>
      </c>
      <c r="H6" s="24"/>
    </row>
    <row r="7" spans="2:8" x14ac:dyDescent="0.25">
      <c r="B7" t="s">
        <v>535</v>
      </c>
      <c r="C7" s="53"/>
      <c r="D7" s="53">
        <v>0.4</v>
      </c>
      <c r="E7" s="53">
        <v>0.48</v>
      </c>
      <c r="F7" s="53">
        <v>0.51</v>
      </c>
      <c r="G7" s="53">
        <f t="shared" si="0"/>
        <v>0.27499999999999997</v>
      </c>
      <c r="H7" s="24"/>
    </row>
    <row r="10" spans="2:8" x14ac:dyDescent="0.25">
      <c r="B10" s="50" t="s">
        <v>7</v>
      </c>
      <c r="C10" s="50"/>
    </row>
    <row r="11" spans="2:8" x14ac:dyDescent="0.25">
      <c r="B11" s="61" t="s">
        <v>537</v>
      </c>
      <c r="C11" s="61"/>
    </row>
    <row r="12" spans="2:8" x14ac:dyDescent="0.25">
      <c r="B12" s="61" t="s">
        <v>538</v>
      </c>
      <c r="C12" s="61"/>
    </row>
    <row r="13" spans="2:8" x14ac:dyDescent="0.25">
      <c r="B13" s="61" t="s">
        <v>539</v>
      </c>
      <c r="C13" s="61"/>
    </row>
    <row r="15" spans="2:8" x14ac:dyDescent="0.25">
      <c r="B15" s="13" t="s">
        <v>551</v>
      </c>
      <c r="C15" s="13"/>
    </row>
  </sheetData>
  <hyperlinks>
    <hyperlink ref="B11" r:id="rId1" xr:uid="{53F92C98-B6E0-4C02-BBEA-4D99BF458A7D}"/>
    <hyperlink ref="B12" r:id="rId2" xr:uid="{2CB12F65-28DF-48DF-AEBD-F563A6702D50}"/>
    <hyperlink ref="B13" r:id="rId3" xr:uid="{59088BEB-9836-4DCE-A123-D7A6054203F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434C9-6339-4F90-9457-D27F90EDD2CE}">
  <dimension ref="A1"/>
  <sheetViews>
    <sheetView topLeftCell="A58" workbookViewId="0">
      <selection activeCell="A58" sqref="A58"/>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3F3D5-921D-4BA5-864D-09236CB14972}">
  <dimension ref="B2:E12"/>
  <sheetViews>
    <sheetView showGridLines="0" workbookViewId="0">
      <selection activeCell="E9" sqref="E9"/>
    </sheetView>
  </sheetViews>
  <sheetFormatPr defaultRowHeight="15" x14ac:dyDescent="0.25"/>
  <cols>
    <col min="2" max="2" width="32.5703125" bestFit="1" customWidth="1"/>
    <col min="3" max="3" width="10.85546875" bestFit="1" customWidth="1"/>
  </cols>
  <sheetData>
    <row r="2" spans="2:5" x14ac:dyDescent="0.25">
      <c r="B2" s="36" t="s">
        <v>431</v>
      </c>
    </row>
    <row r="3" spans="2:5" x14ac:dyDescent="0.25">
      <c r="B3" s="24" t="s">
        <v>432</v>
      </c>
      <c r="C3" s="37" t="s">
        <v>435</v>
      </c>
    </row>
    <row r="4" spans="2:5" x14ac:dyDescent="0.25">
      <c r="B4" s="24" t="s">
        <v>434</v>
      </c>
      <c r="C4" s="38" t="s">
        <v>436</v>
      </c>
    </row>
    <row r="5" spans="2:5" x14ac:dyDescent="0.25">
      <c r="B5" s="24" t="s">
        <v>433</v>
      </c>
      <c r="C5" s="28" t="s">
        <v>437</v>
      </c>
    </row>
    <row r="6" spans="2:5" x14ac:dyDescent="0.25">
      <c r="B6" s="24" t="s">
        <v>462</v>
      </c>
      <c r="C6" s="28" t="s">
        <v>437</v>
      </c>
    </row>
    <row r="8" spans="2:5" x14ac:dyDescent="0.25">
      <c r="B8" s="36" t="s">
        <v>438</v>
      </c>
    </row>
    <row r="9" spans="2:5" x14ac:dyDescent="0.25">
      <c r="B9" s="24" t="s">
        <v>377</v>
      </c>
      <c r="C9" s="37" t="s">
        <v>435</v>
      </c>
      <c r="E9" s="13" t="s">
        <v>507</v>
      </c>
    </row>
    <row r="10" spans="2:5" x14ac:dyDescent="0.25">
      <c r="B10" s="24" t="s">
        <v>378</v>
      </c>
      <c r="C10" s="37" t="s">
        <v>435</v>
      </c>
    </row>
    <row r="11" spans="2:5" x14ac:dyDescent="0.25">
      <c r="B11" s="24" t="s">
        <v>379</v>
      </c>
      <c r="C11" s="38" t="s">
        <v>436</v>
      </c>
    </row>
    <row r="12" spans="2:5" x14ac:dyDescent="0.25">
      <c r="B12" s="24" t="s">
        <v>439</v>
      </c>
      <c r="C12" s="28" t="s">
        <v>437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22BC-FEEE-4BB4-8E98-28F407E39C77}">
  <sheetPr filterMode="1"/>
  <dimension ref="A1:M42"/>
  <sheetViews>
    <sheetView topLeftCell="A22" zoomScale="90" zoomScaleNormal="90" workbookViewId="0">
      <selection activeCell="E43" sqref="E43"/>
    </sheetView>
  </sheetViews>
  <sheetFormatPr defaultRowHeight="15" x14ac:dyDescent="0.25"/>
  <cols>
    <col min="1" max="1" width="20.5703125" customWidth="1"/>
    <col min="2" max="2" width="18.85546875" bestFit="1" customWidth="1"/>
    <col min="3" max="3" width="27.7109375" customWidth="1"/>
    <col min="4" max="4" width="29.42578125" customWidth="1"/>
    <col min="5" max="6" width="31.5703125" customWidth="1"/>
    <col min="7" max="7" width="31.85546875" customWidth="1"/>
    <col min="8" max="8" width="34.5703125" customWidth="1"/>
    <col min="9" max="9" width="30.7109375" customWidth="1"/>
    <col min="10" max="10" width="43.5703125" customWidth="1"/>
    <col min="12" max="12" width="20" customWidth="1"/>
  </cols>
  <sheetData>
    <row r="1" spans="1:13" ht="25.5" x14ac:dyDescent="0.25">
      <c r="A1" s="6" t="s">
        <v>0</v>
      </c>
      <c r="B1" s="6" t="s">
        <v>1</v>
      </c>
      <c r="C1" s="6" t="s">
        <v>2</v>
      </c>
      <c r="D1" s="6" t="s">
        <v>3</v>
      </c>
      <c r="E1" s="6" t="s">
        <v>4</v>
      </c>
      <c r="F1" s="6" t="s">
        <v>512</v>
      </c>
      <c r="G1" s="6" t="s">
        <v>5</v>
      </c>
      <c r="H1" s="6" t="s">
        <v>6</v>
      </c>
      <c r="I1" s="6" t="s">
        <v>7</v>
      </c>
      <c r="J1" s="6" t="s">
        <v>8</v>
      </c>
      <c r="K1" s="6" t="s">
        <v>369</v>
      </c>
      <c r="L1" s="6" t="s">
        <v>372</v>
      </c>
      <c r="M1" s="6" t="s">
        <v>440</v>
      </c>
    </row>
    <row r="2" spans="1:13" ht="51" x14ac:dyDescent="0.25">
      <c r="A2" s="4" t="s">
        <v>18</v>
      </c>
      <c r="B2" s="4" t="s">
        <v>58</v>
      </c>
      <c r="C2" s="4" t="s">
        <v>59</v>
      </c>
      <c r="D2" s="4" t="s">
        <v>60</v>
      </c>
      <c r="E2" s="4" t="s">
        <v>61</v>
      </c>
      <c r="F2" s="4" t="s">
        <v>513</v>
      </c>
      <c r="G2" s="4" t="s">
        <v>62</v>
      </c>
      <c r="H2" s="4" t="s">
        <v>63</v>
      </c>
      <c r="I2" s="5" t="s">
        <v>64</v>
      </c>
      <c r="J2" s="4" t="s">
        <v>65</v>
      </c>
      <c r="K2" s="31"/>
      <c r="L2" s="31"/>
      <c r="M2" s="7" t="s">
        <v>441</v>
      </c>
    </row>
    <row r="3" spans="1:13" ht="51" x14ac:dyDescent="0.25">
      <c r="A3" s="33" t="s">
        <v>18</v>
      </c>
      <c r="B3" s="33" t="s">
        <v>27</v>
      </c>
      <c r="C3" s="33" t="s">
        <v>28</v>
      </c>
      <c r="D3" s="33" t="s">
        <v>29</v>
      </c>
      <c r="E3" s="33" t="s">
        <v>30</v>
      </c>
      <c r="F3" s="4" t="s">
        <v>513</v>
      </c>
      <c r="G3" s="33" t="s">
        <v>31</v>
      </c>
      <c r="H3" s="33" t="s">
        <v>32</v>
      </c>
      <c r="I3" s="34" t="s">
        <v>33</v>
      </c>
      <c r="J3" s="33" t="s">
        <v>34</v>
      </c>
      <c r="K3" s="44"/>
      <c r="L3" s="44"/>
      <c r="M3" s="35"/>
    </row>
    <row r="4" spans="1:13" ht="165.75" x14ac:dyDescent="0.25">
      <c r="A4" s="4" t="s">
        <v>18</v>
      </c>
      <c r="B4" s="4" t="s">
        <v>19</v>
      </c>
      <c r="C4" s="4" t="s">
        <v>20</v>
      </c>
      <c r="D4" s="4" t="s">
        <v>21</v>
      </c>
      <c r="E4" s="4" t="s">
        <v>22</v>
      </c>
      <c r="F4" s="4" t="s">
        <v>515</v>
      </c>
      <c r="G4" s="4" t="s">
        <v>23</v>
      </c>
      <c r="H4" s="4" t="s">
        <v>376</v>
      </c>
      <c r="I4" s="5" t="s">
        <v>25</v>
      </c>
      <c r="J4" s="4" t="s">
        <v>26</v>
      </c>
      <c r="K4" s="31"/>
      <c r="L4" s="31"/>
      <c r="M4" s="28"/>
    </row>
    <row r="5" spans="1:13" ht="60" x14ac:dyDescent="0.25">
      <c r="A5" s="4" t="s">
        <v>18</v>
      </c>
      <c r="B5" s="4" t="s">
        <v>425</v>
      </c>
      <c r="C5" s="29" t="s">
        <v>418</v>
      </c>
      <c r="D5" s="29" t="s">
        <v>419</v>
      </c>
      <c r="E5" s="29" t="s">
        <v>424</v>
      </c>
      <c r="F5" s="29" t="s">
        <v>513</v>
      </c>
      <c r="G5" s="29" t="s">
        <v>423</v>
      </c>
      <c r="H5" s="29" t="s">
        <v>422</v>
      </c>
      <c r="I5" s="29" t="s">
        <v>421</v>
      </c>
      <c r="J5" s="29"/>
      <c r="K5" s="31"/>
      <c r="L5" s="31"/>
      <c r="M5" s="28"/>
    </row>
    <row r="6" spans="1:13" ht="60" x14ac:dyDescent="0.25">
      <c r="A6" s="4" t="s">
        <v>18</v>
      </c>
      <c r="B6" s="4" t="s">
        <v>362</v>
      </c>
      <c r="C6" s="29" t="s">
        <v>406</v>
      </c>
      <c r="D6" s="29" t="s">
        <v>405</v>
      </c>
      <c r="E6" s="29" t="s">
        <v>383</v>
      </c>
      <c r="F6" s="29" t="s">
        <v>513</v>
      </c>
      <c r="G6" s="29" t="s">
        <v>407</v>
      </c>
      <c r="H6" s="29" t="s">
        <v>385</v>
      </c>
      <c r="I6" s="32" t="s">
        <v>420</v>
      </c>
      <c r="J6" s="29"/>
      <c r="K6" s="31"/>
      <c r="L6" s="31"/>
      <c r="M6" s="28"/>
    </row>
    <row r="7" spans="1:13" ht="135" x14ac:dyDescent="0.25">
      <c r="A7" s="4" t="s">
        <v>90</v>
      </c>
      <c r="B7" s="4" t="s">
        <v>465</v>
      </c>
      <c r="C7" s="29" t="s">
        <v>466</v>
      </c>
      <c r="D7" s="24" t="s">
        <v>464</v>
      </c>
      <c r="E7" s="24" t="s">
        <v>467</v>
      </c>
      <c r="F7" s="24" t="s">
        <v>516</v>
      </c>
      <c r="G7" s="29" t="s">
        <v>476</v>
      </c>
      <c r="H7" s="29" t="s">
        <v>469</v>
      </c>
      <c r="I7" s="45" t="s">
        <v>468</v>
      </c>
      <c r="J7" s="29" t="s">
        <v>475</v>
      </c>
      <c r="K7" s="28"/>
      <c r="L7" s="28"/>
      <c r="M7" s="28"/>
    </row>
    <row r="8" spans="1:13" ht="38.25" x14ac:dyDescent="0.25">
      <c r="A8" s="4" t="s">
        <v>18</v>
      </c>
      <c r="B8" s="4" t="s">
        <v>50</v>
      </c>
      <c r="C8" s="4" t="s">
        <v>51</v>
      </c>
      <c r="D8" s="4" t="s">
        <v>52</v>
      </c>
      <c r="E8" s="4" t="s">
        <v>53</v>
      </c>
      <c r="F8" s="4" t="s">
        <v>513</v>
      </c>
      <c r="G8" s="4" t="s">
        <v>54</v>
      </c>
      <c r="H8" s="4" t="s">
        <v>55</v>
      </c>
      <c r="I8" s="5" t="s">
        <v>56</v>
      </c>
      <c r="J8" s="4" t="s">
        <v>57</v>
      </c>
      <c r="K8" s="31"/>
      <c r="L8" s="31"/>
      <c r="M8" s="28"/>
    </row>
    <row r="9" spans="1:13" ht="60" x14ac:dyDescent="0.25">
      <c r="A9" s="4" t="s">
        <v>90</v>
      </c>
      <c r="B9" s="4" t="s">
        <v>365</v>
      </c>
      <c r="C9" s="29" t="s">
        <v>412</v>
      </c>
      <c r="D9" s="29" t="s">
        <v>413</v>
      </c>
      <c r="E9" s="29" t="s">
        <v>414</v>
      </c>
      <c r="F9" s="29" t="s">
        <v>513</v>
      </c>
      <c r="G9" s="29" t="s">
        <v>415</v>
      </c>
      <c r="H9" s="29" t="s">
        <v>416</v>
      </c>
      <c r="I9" s="31"/>
      <c r="J9" s="29"/>
      <c r="K9" s="28"/>
      <c r="L9" s="28"/>
      <c r="M9" s="28"/>
    </row>
    <row r="10" spans="1:13" ht="51" x14ac:dyDescent="0.25">
      <c r="A10" s="4" t="s">
        <v>90</v>
      </c>
      <c r="B10" s="4" t="s">
        <v>107</v>
      </c>
      <c r="C10" s="4" t="s">
        <v>108</v>
      </c>
      <c r="D10" s="4" t="s">
        <v>109</v>
      </c>
      <c r="E10" s="4" t="s">
        <v>45</v>
      </c>
      <c r="F10" s="4" t="s">
        <v>513</v>
      </c>
      <c r="G10" s="4" t="s">
        <v>110</v>
      </c>
      <c r="H10" s="4" t="s">
        <v>111</v>
      </c>
      <c r="I10" s="5" t="s">
        <v>112</v>
      </c>
      <c r="J10" s="4" t="s">
        <v>113</v>
      </c>
      <c r="K10" s="28"/>
      <c r="L10" s="28"/>
      <c r="M10" s="28"/>
    </row>
    <row r="11" spans="1:13" ht="51" x14ac:dyDescent="0.25">
      <c r="A11" s="39" t="s">
        <v>18</v>
      </c>
      <c r="B11" s="39" t="s">
        <v>66</v>
      </c>
      <c r="C11" s="39" t="s">
        <v>67</v>
      </c>
      <c r="D11" s="4" t="s">
        <v>68</v>
      </c>
      <c r="E11" s="4" t="s">
        <v>69</v>
      </c>
      <c r="F11" s="4" t="s">
        <v>513</v>
      </c>
      <c r="G11" s="4" t="s">
        <v>70</v>
      </c>
      <c r="H11" s="39" t="s">
        <v>71</v>
      </c>
      <c r="I11" s="40" t="s">
        <v>72</v>
      </c>
      <c r="J11" s="39" t="s">
        <v>73</v>
      </c>
      <c r="K11" s="41"/>
      <c r="L11" s="41"/>
      <c r="M11" s="42"/>
    </row>
    <row r="12" spans="1:13" ht="51" x14ac:dyDescent="0.25">
      <c r="A12" s="4" t="s">
        <v>18</v>
      </c>
      <c r="B12" s="4" t="s">
        <v>82</v>
      </c>
      <c r="C12" s="4" t="s">
        <v>83</v>
      </c>
      <c r="D12" s="4" t="s">
        <v>84</v>
      </c>
      <c r="E12" s="4" t="s">
        <v>85</v>
      </c>
      <c r="F12" s="4" t="s">
        <v>513</v>
      </c>
      <c r="G12" s="4" t="s">
        <v>86</v>
      </c>
      <c r="H12" s="4" t="s">
        <v>87</v>
      </c>
      <c r="I12" s="5" t="s">
        <v>88</v>
      </c>
      <c r="J12" s="4" t="s">
        <v>89</v>
      </c>
      <c r="K12" s="31"/>
      <c r="L12" s="31"/>
      <c r="M12" s="28"/>
    </row>
    <row r="13" spans="1:13" ht="135" x14ac:dyDescent="0.25">
      <c r="A13" s="4" t="s">
        <v>90</v>
      </c>
      <c r="B13" s="4" t="s">
        <v>451</v>
      </c>
      <c r="C13" s="29" t="s">
        <v>478</v>
      </c>
      <c r="D13" s="24" t="s">
        <v>464</v>
      </c>
      <c r="E13" s="29" t="s">
        <v>474</v>
      </c>
      <c r="F13" s="29" t="s">
        <v>513</v>
      </c>
      <c r="G13" s="24" t="s">
        <v>477</v>
      </c>
      <c r="H13" s="29" t="s">
        <v>471</v>
      </c>
      <c r="I13" s="29" t="s">
        <v>472</v>
      </c>
      <c r="J13" s="29" t="s">
        <v>470</v>
      </c>
      <c r="K13" s="28"/>
      <c r="L13" s="28"/>
      <c r="M13" s="28"/>
    </row>
    <row r="14" spans="1:13" ht="51" x14ac:dyDescent="0.25">
      <c r="A14" s="4" t="s">
        <v>18</v>
      </c>
      <c r="B14" s="4" t="s">
        <v>74</v>
      </c>
      <c r="C14" s="4" t="s">
        <v>75</v>
      </c>
      <c r="D14" s="4" t="s">
        <v>76</v>
      </c>
      <c r="E14" s="4" t="s">
        <v>77</v>
      </c>
      <c r="F14" s="4" t="s">
        <v>513</v>
      </c>
      <c r="G14" s="4" t="s">
        <v>78</v>
      </c>
      <c r="H14" s="4" t="s">
        <v>79</v>
      </c>
      <c r="I14" s="5" t="s">
        <v>80</v>
      </c>
      <c r="J14" s="4" t="s">
        <v>81</v>
      </c>
      <c r="K14" s="31"/>
      <c r="L14" s="31"/>
      <c r="M14" s="28"/>
    </row>
    <row r="15" spans="1:13" ht="195" x14ac:dyDescent="0.25">
      <c r="A15" s="4" t="s">
        <v>90</v>
      </c>
      <c r="B15" s="4" t="s">
        <v>454</v>
      </c>
      <c r="C15" s="46" t="s">
        <v>497</v>
      </c>
      <c r="D15" s="24" t="s">
        <v>454</v>
      </c>
      <c r="E15" s="24" t="s">
        <v>496</v>
      </c>
      <c r="F15" s="24" t="s">
        <v>496</v>
      </c>
      <c r="G15" s="29" t="s">
        <v>498</v>
      </c>
      <c r="H15" s="24" t="s">
        <v>499</v>
      </c>
      <c r="I15" s="29" t="s">
        <v>500</v>
      </c>
      <c r="J15" s="24"/>
      <c r="K15" s="28"/>
      <c r="L15" s="28"/>
      <c r="M15" s="28"/>
    </row>
    <row r="16" spans="1:13" ht="63.75" x14ac:dyDescent="0.25">
      <c r="A16" s="4" t="s">
        <v>18</v>
      </c>
      <c r="B16" s="4" t="s">
        <v>129</v>
      </c>
      <c r="C16" s="4" t="s">
        <v>130</v>
      </c>
      <c r="D16" s="4" t="s">
        <v>131</v>
      </c>
      <c r="E16" s="4" t="s">
        <v>132</v>
      </c>
      <c r="F16" s="4" t="s">
        <v>132</v>
      </c>
      <c r="G16" s="4" t="s">
        <v>133</v>
      </c>
      <c r="H16" s="4" t="s">
        <v>134</v>
      </c>
      <c r="I16" s="5" t="s">
        <v>135</v>
      </c>
      <c r="J16" s="4" t="s">
        <v>136</v>
      </c>
      <c r="K16" s="31"/>
      <c r="L16" s="31"/>
      <c r="M16" s="28"/>
    </row>
    <row r="17" spans="1:13" ht="38.25" x14ac:dyDescent="0.25">
      <c r="A17" s="33" t="s">
        <v>18</v>
      </c>
      <c r="B17" s="33" t="s">
        <v>35</v>
      </c>
      <c r="C17" s="33" t="s">
        <v>36</v>
      </c>
      <c r="D17" s="33" t="s">
        <v>37</v>
      </c>
      <c r="E17" s="33" t="s">
        <v>38</v>
      </c>
      <c r="F17" s="33" t="s">
        <v>513</v>
      </c>
      <c r="G17" s="33" t="s">
        <v>39</v>
      </c>
      <c r="H17" s="33" t="s">
        <v>40</v>
      </c>
      <c r="I17" s="34" t="s">
        <v>41</v>
      </c>
      <c r="J17" s="33" t="s">
        <v>42</v>
      </c>
      <c r="K17" s="44"/>
      <c r="L17" s="44"/>
      <c r="M17" s="35"/>
    </row>
    <row r="18" spans="1:13" ht="51" x14ac:dyDescent="0.25">
      <c r="A18" s="4" t="s">
        <v>90</v>
      </c>
      <c r="B18" s="4" t="s">
        <v>114</v>
      </c>
      <c r="C18" s="4" t="s">
        <v>115</v>
      </c>
      <c r="D18" s="4" t="s">
        <v>116</v>
      </c>
      <c r="E18" s="4" t="s">
        <v>117</v>
      </c>
      <c r="F18" s="4" t="s">
        <v>513</v>
      </c>
      <c r="G18" s="4" t="s">
        <v>118</v>
      </c>
      <c r="H18" s="4" t="s">
        <v>119</v>
      </c>
      <c r="I18" s="5" t="s">
        <v>120</v>
      </c>
      <c r="J18" s="4" t="s">
        <v>121</v>
      </c>
      <c r="K18" s="28"/>
      <c r="L18" s="28"/>
      <c r="M18" s="28"/>
    </row>
    <row r="19" spans="1:13" ht="90" x14ac:dyDescent="0.25">
      <c r="A19" s="4" t="s">
        <v>90</v>
      </c>
      <c r="B19" s="4" t="s">
        <v>452</v>
      </c>
      <c r="C19" s="29" t="s">
        <v>489</v>
      </c>
      <c r="D19" s="24" t="s">
        <v>485</v>
      </c>
      <c r="E19" s="24" t="s">
        <v>486</v>
      </c>
      <c r="F19" s="29" t="s">
        <v>513</v>
      </c>
      <c r="G19" s="29" t="s">
        <v>490</v>
      </c>
      <c r="H19" s="24" t="s">
        <v>487</v>
      </c>
      <c r="I19" s="29" t="s">
        <v>488</v>
      </c>
      <c r="J19" s="24"/>
      <c r="K19" s="28"/>
      <c r="L19" s="28"/>
      <c r="M19" s="28"/>
    </row>
    <row r="20" spans="1:13" ht="63.75" x14ac:dyDescent="0.25">
      <c r="A20" s="4" t="s">
        <v>18</v>
      </c>
      <c r="B20" s="4" t="s">
        <v>43</v>
      </c>
      <c r="C20" s="4" t="s">
        <v>44</v>
      </c>
      <c r="D20" s="4" t="s">
        <v>37</v>
      </c>
      <c r="E20" s="4" t="s">
        <v>45</v>
      </c>
      <c r="F20" s="4" t="s">
        <v>513</v>
      </c>
      <c r="G20" s="4" t="s">
        <v>46</v>
      </c>
      <c r="H20" s="4" t="s">
        <v>47</v>
      </c>
      <c r="I20" s="5" t="s">
        <v>48</v>
      </c>
      <c r="J20" s="4" t="s">
        <v>49</v>
      </c>
      <c r="K20" s="31"/>
      <c r="L20" s="31"/>
      <c r="M20" s="28"/>
    </row>
    <row r="21" spans="1:13" ht="51" x14ac:dyDescent="0.25">
      <c r="A21" s="4" t="s">
        <v>90</v>
      </c>
      <c r="B21" s="4" t="s">
        <v>99</v>
      </c>
      <c r="C21" s="4" t="s">
        <v>100</v>
      </c>
      <c r="D21" s="4" t="s">
        <v>101</v>
      </c>
      <c r="E21" s="4" t="s">
        <v>102</v>
      </c>
      <c r="F21" s="4" t="s">
        <v>513</v>
      </c>
      <c r="G21" s="4" t="s">
        <v>103</v>
      </c>
      <c r="H21" s="4" t="s">
        <v>104</v>
      </c>
      <c r="I21" s="5" t="s">
        <v>105</v>
      </c>
      <c r="J21" s="4" t="s">
        <v>106</v>
      </c>
      <c r="K21" s="28"/>
      <c r="L21" s="28"/>
      <c r="M21" s="28"/>
    </row>
    <row r="22" spans="1:13" ht="45" x14ac:dyDescent="0.25">
      <c r="A22" s="4" t="s">
        <v>18</v>
      </c>
      <c r="B22" s="4" t="s">
        <v>363</v>
      </c>
      <c r="C22" s="29" t="s">
        <v>386</v>
      </c>
      <c r="D22" s="29" t="s">
        <v>387</v>
      </c>
      <c r="E22" s="29" t="s">
        <v>388</v>
      </c>
      <c r="F22" s="29" t="s">
        <v>513</v>
      </c>
      <c r="G22" s="29" t="s">
        <v>389</v>
      </c>
      <c r="H22" s="29" t="s">
        <v>385</v>
      </c>
      <c r="I22" s="31"/>
      <c r="J22" s="29"/>
      <c r="K22" s="31"/>
      <c r="L22" s="31"/>
      <c r="M22" s="28"/>
    </row>
    <row r="23" spans="1:13" ht="51" x14ac:dyDescent="0.25">
      <c r="A23" s="4" t="s">
        <v>90</v>
      </c>
      <c r="B23" s="4" t="s">
        <v>91</v>
      </c>
      <c r="C23" s="4" t="s">
        <v>92</v>
      </c>
      <c r="D23" s="4" t="s">
        <v>93</v>
      </c>
      <c r="E23" s="4" t="s">
        <v>94</v>
      </c>
      <c r="F23" s="4" t="s">
        <v>513</v>
      </c>
      <c r="G23" s="4" t="s">
        <v>95</v>
      </c>
      <c r="H23" s="4" t="s">
        <v>96</v>
      </c>
      <c r="I23" s="5" t="s">
        <v>97</v>
      </c>
      <c r="J23" s="4" t="s">
        <v>98</v>
      </c>
      <c r="K23" s="28"/>
      <c r="L23" s="28"/>
      <c r="M23" s="28"/>
    </row>
    <row r="24" spans="1:13" ht="75" x14ac:dyDescent="0.25">
      <c r="A24" s="39" t="s">
        <v>18</v>
      </c>
      <c r="B24" s="39" t="s">
        <v>426</v>
      </c>
      <c r="C24" s="43" t="s">
        <v>427</v>
      </c>
      <c r="D24" s="43" t="s">
        <v>428</v>
      </c>
      <c r="E24" s="43" t="s">
        <v>424</v>
      </c>
      <c r="F24" s="43" t="s">
        <v>513</v>
      </c>
      <c r="G24" s="43" t="s">
        <v>423</v>
      </c>
      <c r="H24" s="43" t="s">
        <v>429</v>
      </c>
      <c r="I24" s="43" t="s">
        <v>430</v>
      </c>
      <c r="J24" s="29"/>
      <c r="K24" s="31"/>
      <c r="L24" s="31"/>
      <c r="M24" s="31"/>
    </row>
    <row r="25" spans="1:13" ht="51" hidden="1" x14ac:dyDescent="0.25">
      <c r="A25" s="7" t="s">
        <v>9</v>
      </c>
      <c r="B25" s="7" t="s">
        <v>10</v>
      </c>
      <c r="C25" s="7" t="s">
        <v>11</v>
      </c>
      <c r="D25" s="7" t="s">
        <v>12</v>
      </c>
      <c r="E25" s="7" t="s">
        <v>13</v>
      </c>
      <c r="F25" s="7"/>
      <c r="G25" s="7" t="s">
        <v>14</v>
      </c>
      <c r="H25" s="7" t="s">
        <v>15</v>
      </c>
      <c r="I25" s="7" t="s">
        <v>367</v>
      </c>
      <c r="J25" s="7" t="s">
        <v>368</v>
      </c>
      <c r="K25" s="7" t="s">
        <v>370</v>
      </c>
      <c r="L25" s="7" t="s">
        <v>371</v>
      </c>
      <c r="M25" s="28"/>
    </row>
    <row r="26" spans="1:13" ht="105" x14ac:dyDescent="0.25">
      <c r="A26" s="4" t="s">
        <v>90</v>
      </c>
      <c r="B26" s="4" t="s">
        <v>456</v>
      </c>
      <c r="C26" s="29" t="s">
        <v>457</v>
      </c>
      <c r="D26" s="29" t="s">
        <v>450</v>
      </c>
      <c r="E26" s="29" t="s">
        <v>461</v>
      </c>
      <c r="F26" s="4" t="s">
        <v>513</v>
      </c>
      <c r="G26" s="4" t="s">
        <v>460</v>
      </c>
      <c r="H26" s="29" t="s">
        <v>463</v>
      </c>
      <c r="I26" s="29" t="s">
        <v>459</v>
      </c>
      <c r="J26" s="29" t="s">
        <v>458</v>
      </c>
      <c r="K26" s="28"/>
      <c r="L26" s="28"/>
      <c r="M26" s="28"/>
    </row>
    <row r="27" spans="1:13" ht="51" x14ac:dyDescent="0.25">
      <c r="A27" s="4" t="s">
        <v>90</v>
      </c>
      <c r="B27" s="4" t="s">
        <v>122</v>
      </c>
      <c r="C27" s="4" t="s">
        <v>123</v>
      </c>
      <c r="D27" s="4" t="s">
        <v>124</v>
      </c>
      <c r="E27" s="4" t="s">
        <v>45</v>
      </c>
      <c r="F27" s="4" t="s">
        <v>513</v>
      </c>
      <c r="G27" s="4" t="s">
        <v>125</v>
      </c>
      <c r="H27" s="4" t="s">
        <v>126</v>
      </c>
      <c r="I27" s="5" t="s">
        <v>127</v>
      </c>
      <c r="J27" s="4" t="s">
        <v>128</v>
      </c>
      <c r="K27" s="28"/>
      <c r="L27" s="28"/>
      <c r="M27" s="28"/>
    </row>
    <row r="28" spans="1:13" ht="165" x14ac:dyDescent="0.25">
      <c r="A28" s="4" t="s">
        <v>90</v>
      </c>
      <c r="B28" s="4" t="s">
        <v>473</v>
      </c>
      <c r="C28" s="29" t="s">
        <v>482</v>
      </c>
      <c r="D28" s="24" t="s">
        <v>479</v>
      </c>
      <c r="E28" s="24" t="s">
        <v>480</v>
      </c>
      <c r="F28" s="24" t="s">
        <v>480</v>
      </c>
      <c r="G28" s="24" t="s">
        <v>483</v>
      </c>
      <c r="H28" s="24" t="s">
        <v>484</v>
      </c>
      <c r="I28" s="29" t="s">
        <v>481</v>
      </c>
      <c r="J28" s="24"/>
      <c r="K28" s="28"/>
      <c r="L28" s="28"/>
      <c r="M28" s="28"/>
    </row>
    <row r="29" spans="1:13" ht="45" x14ac:dyDescent="0.25">
      <c r="A29" s="4" t="s">
        <v>18</v>
      </c>
      <c r="B29" s="4" t="s">
        <v>364</v>
      </c>
      <c r="C29" s="29" t="s">
        <v>408</v>
      </c>
      <c r="D29" s="29" t="s">
        <v>409</v>
      </c>
      <c r="E29" s="29" t="s">
        <v>410</v>
      </c>
      <c r="F29" s="29" t="s">
        <v>513</v>
      </c>
      <c r="G29" s="29" t="s">
        <v>411</v>
      </c>
      <c r="H29" s="29" t="s">
        <v>385</v>
      </c>
      <c r="I29" s="31"/>
      <c r="J29" s="29"/>
      <c r="K29" s="31"/>
      <c r="L29" s="31"/>
      <c r="M29" s="28"/>
    </row>
    <row r="30" spans="1:13" ht="135" x14ac:dyDescent="0.25">
      <c r="A30" s="4" t="s">
        <v>90</v>
      </c>
      <c r="B30" s="4" t="s">
        <v>453</v>
      </c>
      <c r="C30" s="29" t="s">
        <v>492</v>
      </c>
      <c r="D30" s="4" t="s">
        <v>453</v>
      </c>
      <c r="E30" s="24" t="s">
        <v>493</v>
      </c>
      <c r="F30" s="24" t="s">
        <v>513</v>
      </c>
      <c r="G30" s="29" t="s">
        <v>495</v>
      </c>
      <c r="H30" s="24" t="s">
        <v>491</v>
      </c>
      <c r="I30" s="24" t="s">
        <v>494</v>
      </c>
      <c r="J30" s="24"/>
      <c r="K30" s="28"/>
      <c r="L30" s="28"/>
      <c r="M30" s="28"/>
    </row>
    <row r="31" spans="1:13" ht="90" x14ac:dyDescent="0.25">
      <c r="A31" s="4" t="s">
        <v>90</v>
      </c>
      <c r="B31" s="4" t="s">
        <v>455</v>
      </c>
      <c r="C31" s="29" t="s">
        <v>504</v>
      </c>
      <c r="D31" s="24" t="s">
        <v>503</v>
      </c>
      <c r="E31" s="24" t="s">
        <v>424</v>
      </c>
      <c r="F31" s="24" t="s">
        <v>513</v>
      </c>
      <c r="G31" s="29" t="s">
        <v>502</v>
      </c>
      <c r="H31" s="29" t="s">
        <v>501</v>
      </c>
      <c r="I31" s="29" t="s">
        <v>505</v>
      </c>
      <c r="J31" s="24"/>
      <c r="K31" s="28"/>
      <c r="L31" s="28"/>
      <c r="M31" s="28"/>
    </row>
    <row r="32" spans="1:13" ht="51" x14ac:dyDescent="0.25">
      <c r="A32" s="4" t="s">
        <v>90</v>
      </c>
      <c r="B32" s="4" t="s">
        <v>443</v>
      </c>
      <c r="C32" s="73" t="s">
        <v>444</v>
      </c>
      <c r="D32" s="4" t="s">
        <v>443</v>
      </c>
      <c r="E32" s="4" t="s">
        <v>448</v>
      </c>
      <c r="F32" s="24" t="s">
        <v>513</v>
      </c>
      <c r="G32" s="4" t="s">
        <v>447</v>
      </c>
      <c r="H32" s="4" t="s">
        <v>445</v>
      </c>
      <c r="I32" s="29" t="s">
        <v>446</v>
      </c>
      <c r="J32" s="4" t="s">
        <v>449</v>
      </c>
      <c r="K32" s="28"/>
      <c r="L32" s="28"/>
      <c r="M32" s="28"/>
    </row>
    <row r="33" spans="1:13" ht="45" x14ac:dyDescent="0.25">
      <c r="A33" s="4" t="s">
        <v>18</v>
      </c>
      <c r="B33" s="4" t="s">
        <v>361</v>
      </c>
      <c r="C33" s="29" t="s">
        <v>382</v>
      </c>
      <c r="D33" s="29" t="s">
        <v>380</v>
      </c>
      <c r="E33" s="29" t="s">
        <v>383</v>
      </c>
      <c r="F33" s="29" t="s">
        <v>513</v>
      </c>
      <c r="G33" s="29" t="s">
        <v>384</v>
      </c>
      <c r="H33" s="29" t="s">
        <v>385</v>
      </c>
      <c r="I33" s="31"/>
      <c r="J33" s="29"/>
      <c r="K33" s="31"/>
      <c r="L33" s="31"/>
      <c r="M33" s="28"/>
    </row>
    <row r="34" spans="1:13" hidden="1" x14ac:dyDescent="0.25">
      <c r="A34" s="4" t="s">
        <v>563</v>
      </c>
      <c r="B34" s="4" t="s">
        <v>567</v>
      </c>
      <c r="D34" s="4" t="s">
        <v>514</v>
      </c>
      <c r="F34" s="29" t="s">
        <v>513</v>
      </c>
    </row>
    <row r="35" spans="1:13" hidden="1" x14ac:dyDescent="0.25">
      <c r="A35" s="4" t="s">
        <v>563</v>
      </c>
      <c r="B35" s="4" t="s">
        <v>320</v>
      </c>
      <c r="D35" s="4" t="s">
        <v>322</v>
      </c>
      <c r="F35" s="29" t="s">
        <v>513</v>
      </c>
    </row>
    <row r="36" spans="1:13" hidden="1" x14ac:dyDescent="0.25">
      <c r="A36" s="4" t="s">
        <v>563</v>
      </c>
      <c r="B36" s="4" t="s">
        <v>568</v>
      </c>
      <c r="D36" s="4" t="s">
        <v>550</v>
      </c>
      <c r="F36" s="29" t="s">
        <v>513</v>
      </c>
    </row>
    <row r="37" spans="1:13" hidden="1" x14ac:dyDescent="0.25">
      <c r="A37" s="4" t="s">
        <v>563</v>
      </c>
      <c r="B37" s="4" t="s">
        <v>569</v>
      </c>
      <c r="D37" s="4" t="s">
        <v>517</v>
      </c>
      <c r="F37" s="29" t="s">
        <v>513</v>
      </c>
    </row>
    <row r="38" spans="1:13" hidden="1" x14ac:dyDescent="0.25">
      <c r="A38" s="4" t="s">
        <v>563</v>
      </c>
      <c r="B38" s="4" t="s">
        <v>570</v>
      </c>
      <c r="D38" s="4" t="s">
        <v>558</v>
      </c>
      <c r="F38" s="29" t="s">
        <v>513</v>
      </c>
    </row>
    <row r="39" spans="1:13" hidden="1" x14ac:dyDescent="0.25">
      <c r="A39" s="4" t="s">
        <v>563</v>
      </c>
      <c r="B39" s="4" t="s">
        <v>559</v>
      </c>
      <c r="D39" s="4" t="s">
        <v>559</v>
      </c>
      <c r="F39" s="29" t="s">
        <v>513</v>
      </c>
    </row>
    <row r="40" spans="1:13" hidden="1" x14ac:dyDescent="0.25">
      <c r="A40" s="4" t="s">
        <v>563</v>
      </c>
      <c r="B40" s="4" t="s">
        <v>571</v>
      </c>
      <c r="D40" s="4" t="s">
        <v>560</v>
      </c>
      <c r="F40" s="29" t="s">
        <v>513</v>
      </c>
    </row>
    <row r="41" spans="1:13" hidden="1" x14ac:dyDescent="0.25">
      <c r="A41" s="4" t="s">
        <v>563</v>
      </c>
      <c r="B41" s="4" t="s">
        <v>572</v>
      </c>
      <c r="D41" s="4" t="s">
        <v>561</v>
      </c>
      <c r="F41" s="29" t="s">
        <v>513</v>
      </c>
    </row>
    <row r="42" spans="1:13" hidden="1" x14ac:dyDescent="0.25">
      <c r="A42" s="4" t="s">
        <v>563</v>
      </c>
      <c r="B42" s="4" t="s">
        <v>573</v>
      </c>
      <c r="D42" s="4" t="s">
        <v>562</v>
      </c>
      <c r="F42" s="29" t="s">
        <v>513</v>
      </c>
    </row>
  </sheetData>
  <autoFilter ref="A1:L42" xr:uid="{5A2D22BC-FEEE-4BB4-8E98-28F407E39C77}">
    <filterColumn colId="0">
      <filters>
        <filter val="College Advising &amp; Navigation"/>
        <filter val="Math Instruction and Tutor"/>
      </filters>
    </filterColumn>
    <sortState xmlns:xlrd2="http://schemas.microsoft.com/office/spreadsheetml/2017/richdata2" ref="A2:L33">
      <sortCondition ref="B1:B42"/>
    </sortState>
  </autoFilter>
  <conditionalFormatting sqref="B3:B10">
    <cfRule type="duplicateValues" dxfId="2" priority="12"/>
  </conditionalFormatting>
  <hyperlinks>
    <hyperlink ref="I17" r:id="rId1" display="https://support.carnegielearning.com/help-center/math/livehint/article/livehint-overview" xr:uid="{D52A0FD5-63E2-4384-ABDF-0BA4A2E4E073}"/>
    <hyperlink ref="I20" r:id="rId2" display="https://www.carnegielearning.com/blog/mathia-ai" xr:uid="{2FECE762-2C6A-4046-8A3B-C45E326DBB52}"/>
    <hyperlink ref="I8" r:id="rId3" display="https://www.amplifylearn.ai/colleague/" xr:uid="{BB7192A2-5BFA-4D20-9E07-A1D1EE7222F0}"/>
    <hyperlink ref="I2" r:id="rId4" display="https://www.cengage.com/ai/student-assistant/" xr:uid="{91E6D4C8-F796-49FE-94CE-A86C124FF9C2}"/>
    <hyperlink ref="I11" r:id="rId5" display="https://coteachai.beehiiv.com/p/introducing-coteach-the-ai-assistant-for-illustrative-math" xr:uid="{0DCA4FD2-106F-4079-B038-BFCBB1EB4DB1}"/>
    <hyperlink ref="I14" r:id="rId6" display="https://www.imaginelearning.com/press/imagine-learning-introduces-a-smarter-way-to-bring-ai-into-the-classroom" xr:uid="{04CBCBD5-806B-40E4-99A9-75BE6C2173EA}"/>
    <hyperlink ref="I4" r:id="rId7" display="https://www.pearson.com/en-gb/higher-education/products-services/ai-powered-study-tool.html" xr:uid="{287D9E53-B2A6-4C8A-8DC5-1209405614D2}"/>
    <hyperlink ref="I3" r:id="rId8" display="https://www.mheducation.com/highered/blog/2025/03/improve-learning-outcomes-with-the-ai-reader-in-mcgraw%E2%80%91hill%E2%80%91go.html" xr:uid="{1CAFB65C-21C9-4202-BE0A-59291AC63398}"/>
    <hyperlink ref="I18" r:id="rId9" xr:uid="{F357D1F2-2EC4-4109-8ED8-23E2EFA165D4}"/>
    <hyperlink ref="I27" r:id="rId10" xr:uid="{DF29E6D6-DAE0-4E6F-AA56-97D5CD5877D0}"/>
    <hyperlink ref="I23" r:id="rId11" xr:uid="{FC383024-5C35-43ED-B687-5D3EF261393F}"/>
    <hyperlink ref="I21" r:id="rId12" xr:uid="{E4EF4674-7FD1-4FC7-90A5-DAFD211F1F4A}"/>
    <hyperlink ref="I10" r:id="rId13" xr:uid="{211D86A0-424D-45A3-AE39-79FD42A533AA}"/>
    <hyperlink ref="I12" r:id="rId14" xr:uid="{54D06C65-4458-4FBD-8502-33BFFD85560A}"/>
    <hyperlink ref="I16" r:id="rId15" display="Khanmigo impact goal article (TIME)" xr:uid="{5020E831-CBD9-43A6-BEBF-248192F9EDF0}"/>
    <hyperlink ref="I6" r:id="rId16" xr:uid="{88D200AA-BFF7-4FD9-B7D4-03C6E0B9F3E7}"/>
    <hyperlink ref="I7" r:id="rId17" location=":~:text=Built%20in%20partnership%20with%20Microsoft,and%20keyvault%20client%20encryption%20management." xr:uid="{36553BE0-9364-442F-B9F9-FDE44456691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6ADF8-9E81-44A6-8615-674C93F63F1B}">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F1D1C-52FD-4406-AEA1-44DC85065A93}">
  <dimension ref="A1:I44"/>
  <sheetViews>
    <sheetView showGridLines="0" workbookViewId="0">
      <pane ySplit="2" topLeftCell="A3" activePane="bottomLeft" state="frozen"/>
      <selection activeCell="B1" sqref="B1"/>
      <selection pane="bottomLeft" activeCell="E4" sqref="E4"/>
    </sheetView>
  </sheetViews>
  <sheetFormatPr defaultColWidth="9.140625" defaultRowHeight="12.75" x14ac:dyDescent="0.2"/>
  <cols>
    <col min="1" max="1" width="20.5703125" style="3" customWidth="1"/>
    <col min="2" max="2" width="13.7109375" style="3" customWidth="1"/>
    <col min="3" max="3" width="29.28515625" style="3" customWidth="1"/>
    <col min="4" max="4" width="16.140625" style="3" customWidth="1"/>
    <col min="5" max="5" width="12.42578125" style="3" customWidth="1"/>
    <col min="6" max="6" width="14.140625" style="3" customWidth="1"/>
    <col min="7" max="7" width="29.140625" style="3" customWidth="1"/>
    <col min="8" max="8" width="19.140625" style="3" customWidth="1"/>
    <col min="9" max="9" width="27.7109375" style="3" customWidth="1"/>
    <col min="10" max="16384" width="9.140625" style="3"/>
  </cols>
  <sheetData>
    <row r="1" spans="1:9" ht="25.5" x14ac:dyDescent="0.2">
      <c r="A1" s="1" t="s">
        <v>0</v>
      </c>
      <c r="B1" s="1" t="s">
        <v>1</v>
      </c>
      <c r="C1" s="1" t="s">
        <v>2</v>
      </c>
      <c r="D1" s="1" t="s">
        <v>3</v>
      </c>
      <c r="E1" s="1" t="s">
        <v>4</v>
      </c>
      <c r="F1" s="1" t="s">
        <v>5</v>
      </c>
      <c r="G1" s="1" t="s">
        <v>6</v>
      </c>
      <c r="H1" s="1" t="s">
        <v>7</v>
      </c>
      <c r="I1" s="1" t="s">
        <v>8</v>
      </c>
    </row>
    <row r="2" spans="1:9" ht="33.75" customHeight="1" x14ac:dyDescent="0.2">
      <c r="A2" s="2" t="s">
        <v>9</v>
      </c>
      <c r="B2" s="2" t="s">
        <v>10</v>
      </c>
      <c r="C2" s="2" t="s">
        <v>11</v>
      </c>
      <c r="D2" s="2" t="s">
        <v>12</v>
      </c>
      <c r="E2" s="2" t="s">
        <v>13</v>
      </c>
      <c r="F2" s="2" t="s">
        <v>14</v>
      </c>
      <c r="G2" s="2" t="s">
        <v>15</v>
      </c>
      <c r="H2" s="2" t="s">
        <v>16</v>
      </c>
      <c r="I2" s="2" t="s">
        <v>17</v>
      </c>
    </row>
    <row r="3" spans="1:9" ht="63.75" x14ac:dyDescent="0.2">
      <c r="A3" s="4" t="s">
        <v>18</v>
      </c>
      <c r="B3" s="4" t="s">
        <v>19</v>
      </c>
      <c r="C3" s="4" t="s">
        <v>20</v>
      </c>
      <c r="D3" s="4" t="s">
        <v>21</v>
      </c>
      <c r="E3" s="4" t="s">
        <v>22</v>
      </c>
      <c r="F3" s="4" t="s">
        <v>23</v>
      </c>
      <c r="G3" s="4" t="s">
        <v>24</v>
      </c>
      <c r="H3" s="5" t="s">
        <v>25</v>
      </c>
      <c r="I3" s="4" t="s">
        <v>26</v>
      </c>
    </row>
    <row r="4" spans="1:9" ht="65.25" customHeight="1" x14ac:dyDescent="0.2">
      <c r="A4" s="4" t="s">
        <v>18</v>
      </c>
      <c r="B4" s="4" t="s">
        <v>27</v>
      </c>
      <c r="C4" s="4" t="s">
        <v>28</v>
      </c>
      <c r="D4" s="4" t="s">
        <v>29</v>
      </c>
      <c r="E4" s="4" t="s">
        <v>30</v>
      </c>
      <c r="F4" s="4" t="s">
        <v>31</v>
      </c>
      <c r="G4" s="4" t="s">
        <v>32</v>
      </c>
      <c r="H4" s="5" t="s">
        <v>33</v>
      </c>
      <c r="I4" s="4" t="s">
        <v>34</v>
      </c>
    </row>
    <row r="5" spans="1:9" ht="38.25" x14ac:dyDescent="0.2">
      <c r="A5" s="4" t="s">
        <v>18</v>
      </c>
      <c r="B5" s="4" t="s">
        <v>145</v>
      </c>
      <c r="C5" s="4" t="s">
        <v>146</v>
      </c>
      <c r="D5" s="4" t="s">
        <v>147</v>
      </c>
      <c r="E5" s="4" t="s">
        <v>148</v>
      </c>
      <c r="F5" s="4" t="s">
        <v>149</v>
      </c>
      <c r="G5" s="4" t="s">
        <v>150</v>
      </c>
      <c r="H5" s="5" t="s">
        <v>151</v>
      </c>
      <c r="I5" s="4" t="s">
        <v>152</v>
      </c>
    </row>
    <row r="6" spans="1:9" ht="38.25" x14ac:dyDescent="0.2">
      <c r="A6" s="4" t="s">
        <v>18</v>
      </c>
      <c r="B6" s="4" t="s">
        <v>35</v>
      </c>
      <c r="C6" s="4" t="s">
        <v>36</v>
      </c>
      <c r="D6" s="4" t="s">
        <v>37</v>
      </c>
      <c r="E6" s="4" t="s">
        <v>38</v>
      </c>
      <c r="F6" s="4" t="s">
        <v>39</v>
      </c>
      <c r="G6" s="4" t="s">
        <v>40</v>
      </c>
      <c r="H6" s="5" t="s">
        <v>41</v>
      </c>
      <c r="I6" s="4" t="s">
        <v>42</v>
      </c>
    </row>
    <row r="7" spans="1:9" ht="76.5" x14ac:dyDescent="0.2">
      <c r="A7" s="4" t="s">
        <v>18</v>
      </c>
      <c r="B7" s="4" t="s">
        <v>43</v>
      </c>
      <c r="C7" s="4" t="s">
        <v>44</v>
      </c>
      <c r="D7" s="4" t="s">
        <v>37</v>
      </c>
      <c r="E7" s="4" t="s">
        <v>45</v>
      </c>
      <c r="F7" s="4" t="s">
        <v>46</v>
      </c>
      <c r="G7" s="4" t="s">
        <v>47</v>
      </c>
      <c r="H7" s="5" t="s">
        <v>48</v>
      </c>
      <c r="I7" s="4" t="s">
        <v>49</v>
      </c>
    </row>
    <row r="8" spans="1:9" ht="38.25" x14ac:dyDescent="0.2">
      <c r="A8" s="4" t="s">
        <v>18</v>
      </c>
      <c r="B8" s="4" t="s">
        <v>50</v>
      </c>
      <c r="C8" s="4" t="s">
        <v>51</v>
      </c>
      <c r="D8" s="4" t="s">
        <v>52</v>
      </c>
      <c r="E8" s="4" t="s">
        <v>53</v>
      </c>
      <c r="F8" s="4" t="s">
        <v>54</v>
      </c>
      <c r="G8" s="4" t="s">
        <v>55</v>
      </c>
      <c r="H8" s="5" t="s">
        <v>56</v>
      </c>
      <c r="I8" s="4" t="s">
        <v>57</v>
      </c>
    </row>
    <row r="9" spans="1:9" ht="76.5" x14ac:dyDescent="0.2">
      <c r="A9" s="4" t="s">
        <v>18</v>
      </c>
      <c r="B9" s="4" t="s">
        <v>58</v>
      </c>
      <c r="C9" s="4" t="s">
        <v>59</v>
      </c>
      <c r="D9" s="4" t="s">
        <v>60</v>
      </c>
      <c r="E9" s="4" t="s">
        <v>61</v>
      </c>
      <c r="F9" s="4" t="s">
        <v>62</v>
      </c>
      <c r="G9" s="4" t="s">
        <v>63</v>
      </c>
      <c r="H9" s="5" t="s">
        <v>64</v>
      </c>
      <c r="I9" s="4" t="s">
        <v>65</v>
      </c>
    </row>
    <row r="10" spans="1:9" ht="63.75" x14ac:dyDescent="0.2">
      <c r="A10" s="4" t="s">
        <v>18</v>
      </c>
      <c r="B10" s="4" t="s">
        <v>66</v>
      </c>
      <c r="C10" s="4" t="s">
        <v>67</v>
      </c>
      <c r="D10" s="4" t="s">
        <v>68</v>
      </c>
      <c r="E10" s="4" t="s">
        <v>69</v>
      </c>
      <c r="F10" s="4" t="s">
        <v>70</v>
      </c>
      <c r="G10" s="4" t="s">
        <v>71</v>
      </c>
      <c r="H10" s="5" t="s">
        <v>72</v>
      </c>
      <c r="I10" s="4" t="s">
        <v>73</v>
      </c>
    </row>
    <row r="11" spans="1:9" ht="51" x14ac:dyDescent="0.2">
      <c r="A11" s="4" t="s">
        <v>18</v>
      </c>
      <c r="B11" s="4" t="s">
        <v>74</v>
      </c>
      <c r="C11" s="4" t="s">
        <v>75</v>
      </c>
      <c r="D11" s="4" t="s">
        <v>76</v>
      </c>
      <c r="E11" s="4" t="s">
        <v>77</v>
      </c>
      <c r="F11" s="4" t="s">
        <v>78</v>
      </c>
      <c r="G11" s="4" t="s">
        <v>79</v>
      </c>
      <c r="H11" s="5" t="s">
        <v>80</v>
      </c>
      <c r="I11" s="4" t="s">
        <v>81</v>
      </c>
    </row>
    <row r="12" spans="1:9" ht="51" x14ac:dyDescent="0.2">
      <c r="A12" s="4" t="s">
        <v>18</v>
      </c>
      <c r="B12" s="4" t="s">
        <v>82</v>
      </c>
      <c r="C12" s="4" t="s">
        <v>83</v>
      </c>
      <c r="D12" s="4" t="s">
        <v>84</v>
      </c>
      <c r="E12" s="4" t="s">
        <v>85</v>
      </c>
      <c r="F12" s="4" t="s">
        <v>86</v>
      </c>
      <c r="G12" s="4" t="s">
        <v>87</v>
      </c>
      <c r="H12" s="5" t="s">
        <v>88</v>
      </c>
      <c r="I12" s="4" t="s">
        <v>89</v>
      </c>
    </row>
    <row r="13" spans="1:9" ht="51" x14ac:dyDescent="0.2">
      <c r="A13" s="4" t="s">
        <v>90</v>
      </c>
      <c r="B13" s="4" t="s">
        <v>91</v>
      </c>
      <c r="C13" s="4" t="s">
        <v>92</v>
      </c>
      <c r="D13" s="4" t="s">
        <v>93</v>
      </c>
      <c r="E13" s="4" t="s">
        <v>94</v>
      </c>
      <c r="F13" s="4" t="s">
        <v>95</v>
      </c>
      <c r="G13" s="4" t="s">
        <v>96</v>
      </c>
      <c r="H13" s="5" t="s">
        <v>97</v>
      </c>
      <c r="I13" s="4" t="s">
        <v>98</v>
      </c>
    </row>
    <row r="14" spans="1:9" ht="63.75" x14ac:dyDescent="0.2">
      <c r="A14" s="4" t="s">
        <v>90</v>
      </c>
      <c r="B14" s="4" t="s">
        <v>99</v>
      </c>
      <c r="C14" s="4" t="s">
        <v>100</v>
      </c>
      <c r="D14" s="4" t="s">
        <v>101</v>
      </c>
      <c r="E14" s="4" t="s">
        <v>102</v>
      </c>
      <c r="F14" s="4" t="s">
        <v>103</v>
      </c>
      <c r="G14" s="4" t="s">
        <v>104</v>
      </c>
      <c r="H14" s="5" t="s">
        <v>105</v>
      </c>
      <c r="I14" s="4" t="s">
        <v>106</v>
      </c>
    </row>
    <row r="15" spans="1:9" ht="51" x14ac:dyDescent="0.2">
      <c r="A15" s="4" t="s">
        <v>90</v>
      </c>
      <c r="B15" s="4" t="s">
        <v>107</v>
      </c>
      <c r="C15" s="4" t="s">
        <v>108</v>
      </c>
      <c r="D15" s="4" t="s">
        <v>109</v>
      </c>
      <c r="E15" s="4" t="s">
        <v>45</v>
      </c>
      <c r="F15" s="4" t="s">
        <v>110</v>
      </c>
      <c r="G15" s="4" t="s">
        <v>111</v>
      </c>
      <c r="H15" s="5" t="s">
        <v>112</v>
      </c>
      <c r="I15" s="4" t="s">
        <v>113</v>
      </c>
    </row>
    <row r="16" spans="1:9" ht="51" x14ac:dyDescent="0.2">
      <c r="A16" s="4" t="s">
        <v>90</v>
      </c>
      <c r="B16" s="4" t="s">
        <v>114</v>
      </c>
      <c r="C16" s="4" t="s">
        <v>115</v>
      </c>
      <c r="D16" s="4" t="s">
        <v>116</v>
      </c>
      <c r="E16" s="4" t="s">
        <v>117</v>
      </c>
      <c r="F16" s="4" t="s">
        <v>118</v>
      </c>
      <c r="G16" s="4" t="s">
        <v>119</v>
      </c>
      <c r="H16" s="5" t="s">
        <v>120</v>
      </c>
      <c r="I16" s="4" t="s">
        <v>121</v>
      </c>
    </row>
    <row r="17" spans="1:9" ht="51" x14ac:dyDescent="0.2">
      <c r="A17" s="4" t="s">
        <v>90</v>
      </c>
      <c r="B17" s="4" t="s">
        <v>122</v>
      </c>
      <c r="C17" s="4" t="s">
        <v>123</v>
      </c>
      <c r="D17" s="4" t="s">
        <v>124</v>
      </c>
      <c r="E17" s="4" t="s">
        <v>45</v>
      </c>
      <c r="F17" s="4" t="s">
        <v>125</v>
      </c>
      <c r="G17" s="4" t="s">
        <v>126</v>
      </c>
      <c r="H17" s="5" t="s">
        <v>127</v>
      </c>
      <c r="I17" s="4" t="s">
        <v>128</v>
      </c>
    </row>
    <row r="18" spans="1:9" ht="51" x14ac:dyDescent="0.2">
      <c r="A18" s="4" t="s">
        <v>153</v>
      </c>
      <c r="B18" s="4" t="s">
        <v>154</v>
      </c>
      <c r="C18" s="4" t="s">
        <v>155</v>
      </c>
      <c r="D18" s="4" t="s">
        <v>156</v>
      </c>
      <c r="E18" s="4" t="s">
        <v>157</v>
      </c>
      <c r="F18" s="4" t="s">
        <v>158</v>
      </c>
      <c r="G18" s="4" t="s">
        <v>159</v>
      </c>
      <c r="H18" s="5" t="s">
        <v>160</v>
      </c>
      <c r="I18" s="4" t="s">
        <v>161</v>
      </c>
    </row>
    <row r="19" spans="1:9" ht="51" x14ac:dyDescent="0.2">
      <c r="A19" s="4" t="s">
        <v>153</v>
      </c>
      <c r="B19" s="4" t="s">
        <v>162</v>
      </c>
      <c r="C19" s="4" t="s">
        <v>163</v>
      </c>
      <c r="D19" s="4" t="s">
        <v>156</v>
      </c>
      <c r="E19" s="4" t="s">
        <v>164</v>
      </c>
      <c r="F19" s="4" t="s">
        <v>165</v>
      </c>
      <c r="G19" s="4" t="s">
        <v>166</v>
      </c>
      <c r="H19" s="5" t="s">
        <v>167</v>
      </c>
      <c r="I19" s="4" t="s">
        <v>161</v>
      </c>
    </row>
    <row r="20" spans="1:9" ht="89.25" x14ac:dyDescent="0.2">
      <c r="A20" s="4" t="s">
        <v>153</v>
      </c>
      <c r="B20" s="4" t="s">
        <v>168</v>
      </c>
      <c r="C20" s="4" t="s">
        <v>169</v>
      </c>
      <c r="D20" s="4" t="s">
        <v>170</v>
      </c>
      <c r="E20" s="4" t="s">
        <v>171</v>
      </c>
      <c r="F20" s="4" t="s">
        <v>172</v>
      </c>
      <c r="G20" s="4" t="s">
        <v>173</v>
      </c>
      <c r="H20" s="5" t="s">
        <v>174</v>
      </c>
      <c r="I20" s="4" t="s">
        <v>175</v>
      </c>
    </row>
    <row r="21" spans="1:9" ht="89.25" x14ac:dyDescent="0.2">
      <c r="A21" s="4" t="s">
        <v>153</v>
      </c>
      <c r="B21" s="4" t="s">
        <v>176</v>
      </c>
      <c r="C21" s="4" t="s">
        <v>177</v>
      </c>
      <c r="D21" s="4" t="s">
        <v>178</v>
      </c>
      <c r="E21" s="4" t="s">
        <v>179</v>
      </c>
      <c r="F21" s="4" t="s">
        <v>180</v>
      </c>
      <c r="G21" s="4" t="s">
        <v>181</v>
      </c>
      <c r="H21" s="5" t="s">
        <v>182</v>
      </c>
      <c r="I21" s="4" t="s">
        <v>175</v>
      </c>
    </row>
    <row r="22" spans="1:9" ht="63.75" x14ac:dyDescent="0.2">
      <c r="A22" s="4" t="s">
        <v>153</v>
      </c>
      <c r="B22" s="4" t="s">
        <v>183</v>
      </c>
      <c r="C22" s="4" t="s">
        <v>184</v>
      </c>
      <c r="D22" s="4" t="s">
        <v>185</v>
      </c>
      <c r="E22" s="4" t="s">
        <v>186</v>
      </c>
      <c r="F22" s="4" t="s">
        <v>187</v>
      </c>
      <c r="G22" s="4" t="s">
        <v>188</v>
      </c>
      <c r="H22" s="5" t="s">
        <v>189</v>
      </c>
      <c r="I22" s="4" t="s">
        <v>190</v>
      </c>
    </row>
    <row r="23" spans="1:9" ht="76.5" x14ac:dyDescent="0.2">
      <c r="A23" s="4" t="s">
        <v>153</v>
      </c>
      <c r="B23" s="4" t="s">
        <v>191</v>
      </c>
      <c r="C23" s="4" t="s">
        <v>192</v>
      </c>
      <c r="D23" s="4" t="s">
        <v>193</v>
      </c>
      <c r="E23" s="4" t="s">
        <v>194</v>
      </c>
      <c r="F23" s="4" t="s">
        <v>195</v>
      </c>
      <c r="G23" s="4" t="s">
        <v>196</v>
      </c>
      <c r="H23" s="5" t="s">
        <v>197</v>
      </c>
      <c r="I23" s="4" t="s">
        <v>198</v>
      </c>
    </row>
    <row r="24" spans="1:9" ht="89.25" x14ac:dyDescent="0.2">
      <c r="A24" s="4" t="s">
        <v>153</v>
      </c>
      <c r="B24" s="4" t="s">
        <v>199</v>
      </c>
      <c r="C24" s="4" t="s">
        <v>200</v>
      </c>
      <c r="D24" s="4" t="s">
        <v>201</v>
      </c>
      <c r="E24" s="4" t="s">
        <v>202</v>
      </c>
      <c r="F24" s="4" t="s">
        <v>149</v>
      </c>
      <c r="G24" s="4" t="s">
        <v>203</v>
      </c>
      <c r="H24" s="5" t="s">
        <v>204</v>
      </c>
      <c r="I24" s="4" t="s">
        <v>205</v>
      </c>
    </row>
    <row r="25" spans="1:9" ht="63.75" x14ac:dyDescent="0.2">
      <c r="A25" s="4" t="s">
        <v>18</v>
      </c>
      <c r="B25" s="4" t="s">
        <v>129</v>
      </c>
      <c r="C25" s="4" t="s">
        <v>130</v>
      </c>
      <c r="D25" s="4" t="s">
        <v>131</v>
      </c>
      <c r="E25" s="4" t="s">
        <v>132</v>
      </c>
      <c r="F25" s="4" t="s">
        <v>133</v>
      </c>
      <c r="G25" s="4" t="s">
        <v>134</v>
      </c>
      <c r="H25" s="5" t="s">
        <v>135</v>
      </c>
      <c r="I25" s="4" t="s">
        <v>136</v>
      </c>
    </row>
    <row r="26" spans="1:9" ht="51" x14ac:dyDescent="0.2">
      <c r="A26" s="4" t="s">
        <v>18</v>
      </c>
      <c r="B26" s="4" t="s">
        <v>137</v>
      </c>
      <c r="C26" s="4" t="s">
        <v>138</v>
      </c>
      <c r="D26" s="4" t="s">
        <v>139</v>
      </c>
      <c r="E26" s="4" t="s">
        <v>140</v>
      </c>
      <c r="F26" s="4" t="s">
        <v>141</v>
      </c>
      <c r="G26" s="4" t="s">
        <v>142</v>
      </c>
      <c r="H26" s="5" t="s">
        <v>143</v>
      </c>
      <c r="I26" s="4" t="s">
        <v>144</v>
      </c>
    </row>
    <row r="27" spans="1:9" ht="51" x14ac:dyDescent="0.2">
      <c r="A27" s="4" t="s">
        <v>153</v>
      </c>
      <c r="B27" s="4" t="s">
        <v>206</v>
      </c>
      <c r="C27" s="4" t="s">
        <v>207</v>
      </c>
      <c r="D27" s="4" t="s">
        <v>208</v>
      </c>
      <c r="E27" s="4" t="s">
        <v>209</v>
      </c>
      <c r="F27" s="4" t="s">
        <v>210</v>
      </c>
      <c r="G27" s="4" t="s">
        <v>211</v>
      </c>
      <c r="H27" s="5" t="s">
        <v>212</v>
      </c>
      <c r="I27" s="4" t="s">
        <v>213</v>
      </c>
    </row>
    <row r="28" spans="1:9" ht="38.25" x14ac:dyDescent="0.2">
      <c r="A28" s="4" t="s">
        <v>214</v>
      </c>
      <c r="B28" s="4" t="s">
        <v>215</v>
      </c>
      <c r="C28" s="4" t="s">
        <v>216</v>
      </c>
      <c r="D28" s="4" t="s">
        <v>217</v>
      </c>
      <c r="E28" s="4" t="s">
        <v>218</v>
      </c>
      <c r="F28" s="4" t="s">
        <v>219</v>
      </c>
      <c r="G28" s="4" t="s">
        <v>220</v>
      </c>
      <c r="H28" s="5" t="s">
        <v>221</v>
      </c>
      <c r="I28" s="4" t="s">
        <v>222</v>
      </c>
    </row>
    <row r="29" spans="1:9" ht="51" x14ac:dyDescent="0.2">
      <c r="A29" s="4" t="s">
        <v>214</v>
      </c>
      <c r="B29" s="4" t="s">
        <v>223</v>
      </c>
      <c r="C29" s="4" t="s">
        <v>224</v>
      </c>
      <c r="D29" s="4" t="s">
        <v>225</v>
      </c>
      <c r="E29" s="4" t="s">
        <v>226</v>
      </c>
      <c r="F29" s="4" t="s">
        <v>227</v>
      </c>
      <c r="G29" s="4" t="s">
        <v>228</v>
      </c>
      <c r="H29" s="5" t="s">
        <v>229</v>
      </c>
      <c r="I29" s="4" t="s">
        <v>230</v>
      </c>
    </row>
    <row r="30" spans="1:9" ht="51" x14ac:dyDescent="0.2">
      <c r="A30" s="4" t="s">
        <v>214</v>
      </c>
      <c r="B30" s="4" t="s">
        <v>231</v>
      </c>
      <c r="C30" s="4" t="s">
        <v>232</v>
      </c>
      <c r="D30" s="4" t="s">
        <v>233</v>
      </c>
      <c r="E30" s="4" t="s">
        <v>234</v>
      </c>
      <c r="F30" s="4" t="s">
        <v>235</v>
      </c>
      <c r="G30" s="4" t="s">
        <v>236</v>
      </c>
      <c r="H30" s="5" t="s">
        <v>237</v>
      </c>
      <c r="I30" s="4" t="s">
        <v>238</v>
      </c>
    </row>
    <row r="31" spans="1:9" ht="51" x14ac:dyDescent="0.2">
      <c r="A31" s="4" t="s">
        <v>214</v>
      </c>
      <c r="B31" s="4" t="s">
        <v>239</v>
      </c>
      <c r="C31" s="4" t="s">
        <v>240</v>
      </c>
      <c r="D31" s="4" t="s">
        <v>241</v>
      </c>
      <c r="E31" s="4" t="s">
        <v>242</v>
      </c>
      <c r="F31" s="4" t="s">
        <v>243</v>
      </c>
      <c r="G31" s="4" t="s">
        <v>244</v>
      </c>
      <c r="H31" s="5" t="s">
        <v>245</v>
      </c>
      <c r="I31" s="4" t="s">
        <v>246</v>
      </c>
    </row>
    <row r="32" spans="1:9" ht="63.75" x14ac:dyDescent="0.2">
      <c r="A32" s="4" t="s">
        <v>214</v>
      </c>
      <c r="B32" s="4" t="s">
        <v>247</v>
      </c>
      <c r="C32" s="4" t="s">
        <v>248</v>
      </c>
      <c r="D32" s="4" t="s">
        <v>249</v>
      </c>
      <c r="E32" s="4" t="s">
        <v>250</v>
      </c>
      <c r="F32" s="4" t="s">
        <v>251</v>
      </c>
      <c r="G32" s="4" t="s">
        <v>252</v>
      </c>
      <c r="H32" s="5" t="s">
        <v>253</v>
      </c>
      <c r="I32" s="4" t="s">
        <v>254</v>
      </c>
    </row>
    <row r="33" spans="1:9" ht="51" x14ac:dyDescent="0.2">
      <c r="A33" s="4" t="s">
        <v>214</v>
      </c>
      <c r="B33" s="4" t="s">
        <v>255</v>
      </c>
      <c r="C33" s="4" t="s">
        <v>256</v>
      </c>
      <c r="D33" s="4" t="s">
        <v>257</v>
      </c>
      <c r="E33" s="4" t="s">
        <v>258</v>
      </c>
      <c r="F33" s="4" t="s">
        <v>259</v>
      </c>
      <c r="G33" s="4" t="s">
        <v>260</v>
      </c>
      <c r="H33" s="5" t="s">
        <v>261</v>
      </c>
      <c r="I33" s="4" t="s">
        <v>262</v>
      </c>
    </row>
    <row r="34" spans="1:9" ht="89.25" x14ac:dyDescent="0.2">
      <c r="A34" s="4" t="s">
        <v>263</v>
      </c>
      <c r="B34" s="4" t="s">
        <v>264</v>
      </c>
      <c r="C34" s="4" t="s">
        <v>265</v>
      </c>
      <c r="D34" s="4" t="s">
        <v>266</v>
      </c>
      <c r="E34" s="4" t="s">
        <v>267</v>
      </c>
      <c r="F34" s="4" t="s">
        <v>268</v>
      </c>
      <c r="G34" s="4" t="s">
        <v>269</v>
      </c>
      <c r="H34" s="5" t="s">
        <v>270</v>
      </c>
      <c r="I34" s="4" t="s">
        <v>271</v>
      </c>
    </row>
    <row r="35" spans="1:9" ht="38.25" x14ac:dyDescent="0.2">
      <c r="A35" s="4" t="s">
        <v>263</v>
      </c>
      <c r="B35" s="4" t="s">
        <v>272</v>
      </c>
      <c r="C35" s="4" t="s">
        <v>273</v>
      </c>
      <c r="D35" s="4" t="s">
        <v>274</v>
      </c>
      <c r="E35" s="4" t="s">
        <v>275</v>
      </c>
      <c r="F35" s="4" t="s">
        <v>276</v>
      </c>
      <c r="G35" s="4" t="s">
        <v>277</v>
      </c>
      <c r="H35" s="5" t="s">
        <v>278</v>
      </c>
      <c r="I35" s="4" t="s">
        <v>279</v>
      </c>
    </row>
    <row r="36" spans="1:9" ht="51" x14ac:dyDescent="0.2">
      <c r="A36" s="4" t="s">
        <v>263</v>
      </c>
      <c r="B36" s="4" t="s">
        <v>280</v>
      </c>
      <c r="C36" s="4" t="s">
        <v>281</v>
      </c>
      <c r="D36" s="4" t="s">
        <v>282</v>
      </c>
      <c r="E36" s="4" t="s">
        <v>283</v>
      </c>
      <c r="F36" s="4" t="s">
        <v>284</v>
      </c>
      <c r="G36" s="4" t="s">
        <v>285</v>
      </c>
      <c r="H36" s="5" t="s">
        <v>286</v>
      </c>
      <c r="I36" s="4" t="s">
        <v>287</v>
      </c>
    </row>
    <row r="37" spans="1:9" ht="51" x14ac:dyDescent="0.2">
      <c r="A37" s="4" t="s">
        <v>263</v>
      </c>
      <c r="B37" s="4" t="s">
        <v>288</v>
      </c>
      <c r="C37" s="4" t="s">
        <v>289</v>
      </c>
      <c r="D37" s="4" t="s">
        <v>290</v>
      </c>
      <c r="E37" s="4" t="s">
        <v>291</v>
      </c>
      <c r="F37" s="4" t="s">
        <v>292</v>
      </c>
      <c r="G37" s="4" t="s">
        <v>293</v>
      </c>
      <c r="H37" s="5" t="s">
        <v>294</v>
      </c>
      <c r="I37" s="4" t="s">
        <v>295</v>
      </c>
    </row>
    <row r="38" spans="1:9" ht="76.5" x14ac:dyDescent="0.2">
      <c r="A38" s="4" t="s">
        <v>263</v>
      </c>
      <c r="B38" s="4" t="s">
        <v>296</v>
      </c>
      <c r="C38" s="4" t="s">
        <v>297</v>
      </c>
      <c r="D38" s="4" t="s">
        <v>298</v>
      </c>
      <c r="E38" s="4" t="s">
        <v>299</v>
      </c>
      <c r="F38" s="4" t="s">
        <v>300</v>
      </c>
      <c r="G38" s="4" t="s">
        <v>301</v>
      </c>
      <c r="H38" s="5" t="s">
        <v>302</v>
      </c>
      <c r="I38" s="4" t="s">
        <v>303</v>
      </c>
    </row>
    <row r="39" spans="1:9" ht="51" x14ac:dyDescent="0.2">
      <c r="A39" s="4" t="s">
        <v>263</v>
      </c>
      <c r="B39" s="4" t="s">
        <v>304</v>
      </c>
      <c r="C39" s="4" t="s">
        <v>305</v>
      </c>
      <c r="D39" s="4" t="s">
        <v>304</v>
      </c>
      <c r="E39" s="4" t="s">
        <v>306</v>
      </c>
      <c r="F39" s="4" t="s">
        <v>307</v>
      </c>
      <c r="G39" s="4" t="s">
        <v>308</v>
      </c>
      <c r="H39" s="5" t="s">
        <v>309</v>
      </c>
      <c r="I39" s="4" t="s">
        <v>310</v>
      </c>
    </row>
    <row r="40" spans="1:9" ht="51" x14ac:dyDescent="0.2">
      <c r="A40" s="4" t="s">
        <v>311</v>
      </c>
      <c r="B40" s="4" t="s">
        <v>312</v>
      </c>
      <c r="C40" s="4" t="s">
        <v>313</v>
      </c>
      <c r="D40" s="4" t="s">
        <v>314</v>
      </c>
      <c r="E40" s="4" t="s">
        <v>315</v>
      </c>
      <c r="F40" s="4" t="s">
        <v>316</v>
      </c>
      <c r="G40" s="4" t="s">
        <v>317</v>
      </c>
      <c r="H40" s="5" t="s">
        <v>318</v>
      </c>
      <c r="I40" s="4" t="s">
        <v>319</v>
      </c>
    </row>
    <row r="41" spans="1:9" ht="51" x14ac:dyDescent="0.2">
      <c r="A41" s="4" t="s">
        <v>311</v>
      </c>
      <c r="B41" s="4" t="s">
        <v>320</v>
      </c>
      <c r="C41" s="4" t="s">
        <v>321</v>
      </c>
      <c r="D41" s="4" t="s">
        <v>322</v>
      </c>
      <c r="E41" s="4" t="s">
        <v>323</v>
      </c>
      <c r="F41" s="4" t="s">
        <v>324</v>
      </c>
      <c r="G41" s="4" t="s">
        <v>325</v>
      </c>
      <c r="H41" s="5" t="s">
        <v>322</v>
      </c>
      <c r="I41" s="4" t="s">
        <v>326</v>
      </c>
    </row>
    <row r="42" spans="1:9" ht="51" x14ac:dyDescent="0.2">
      <c r="A42" s="4" t="s">
        <v>327</v>
      </c>
      <c r="B42" s="4" t="s">
        <v>328</v>
      </c>
      <c r="C42" s="4" t="s">
        <v>329</v>
      </c>
      <c r="D42" s="4" t="s">
        <v>330</v>
      </c>
      <c r="E42" s="4" t="s">
        <v>331</v>
      </c>
      <c r="F42" s="4" t="s">
        <v>332</v>
      </c>
      <c r="G42" s="4" t="s">
        <v>333</v>
      </c>
      <c r="H42" s="5" t="s">
        <v>334</v>
      </c>
      <c r="I42" s="4" t="s">
        <v>335</v>
      </c>
    </row>
    <row r="43" spans="1:9" ht="51" x14ac:dyDescent="0.2">
      <c r="A43" s="4" t="s">
        <v>327</v>
      </c>
      <c r="B43" s="4" t="s">
        <v>264</v>
      </c>
      <c r="C43" s="4" t="s">
        <v>336</v>
      </c>
      <c r="D43" s="4" t="s">
        <v>337</v>
      </c>
      <c r="E43" s="4" t="s">
        <v>338</v>
      </c>
      <c r="F43" s="4" t="s">
        <v>339</v>
      </c>
      <c r="G43" s="4" t="s">
        <v>340</v>
      </c>
      <c r="H43" s="5" t="s">
        <v>341</v>
      </c>
      <c r="I43" s="4" t="s">
        <v>342</v>
      </c>
    </row>
    <row r="44" spans="1:9" x14ac:dyDescent="0.2">
      <c r="D44" s="3" t="s">
        <v>343</v>
      </c>
    </row>
  </sheetData>
  <autoFilter ref="A1:I45" xr:uid="{D90F1D1C-52FD-4406-AEA1-44DC85065A93}"/>
  <conditionalFormatting sqref="B3:B11">
    <cfRule type="duplicateValues" dxfId="1" priority="11"/>
  </conditionalFormatting>
  <hyperlinks>
    <hyperlink ref="H6" r:id="rId1" display="https://support.carnegielearning.com/help-center/math/livehint/article/livehint-overview" xr:uid="{8C30011F-A119-4FBC-9C46-C1C8C80DFAAF}"/>
    <hyperlink ref="H7" r:id="rId2" display="https://www.carnegielearning.com/blog/mathia-ai" xr:uid="{8718DCF6-39DD-4483-A2A4-AF87F950BFA2}"/>
    <hyperlink ref="H8" r:id="rId3" display="https://www.amplifylearn.ai/colleague/" xr:uid="{998DBBDC-B058-4592-82D5-1ED2A123349D}"/>
    <hyperlink ref="H9" r:id="rId4" display="https://www.cengage.com/ai/student-assistant/" xr:uid="{9953A75A-6C87-44DC-B029-7E5A077D7BF0}"/>
    <hyperlink ref="H10" r:id="rId5" display="https://coteachai.beehiiv.com/p/introducing-coteach-the-ai-assistant-for-illustrative-math" xr:uid="{DE3E30B1-781E-4915-81AF-0060265F9E11}"/>
    <hyperlink ref="H11" r:id="rId6" display="https://www.imaginelearning.com/press/imagine-learning-introduces-a-smarter-way-to-bring-ai-into-the-classroom" xr:uid="{5F3B9C8F-F592-4729-8E4F-402DFE176CA3}"/>
    <hyperlink ref="H3" r:id="rId7" display="https://www.pearson.com/en-gb/higher-education/products-services/ai-powered-study-tool.html" xr:uid="{BA4ED123-E195-43EC-972D-D952211AA4D4}"/>
    <hyperlink ref="H4" r:id="rId8" display="https://www.mheducation.com/highered/blog/2025/03/improve-learning-outcomes-with-the-ai-reader-in-mcgraw%E2%80%91hill%E2%80%91go.html" xr:uid="{5C30C033-49B3-4E3C-B7A2-3D37B35704AE}"/>
    <hyperlink ref="H5" r:id="rId9" display="https://learning.hmhco.com/bts-digital-practice" xr:uid="{A30D5415-CC0B-4C12-A327-2A6DD477A627}"/>
    <hyperlink ref="H16" r:id="rId10" xr:uid="{A3770134-D5D4-452E-A409-0C0D075BEA9D}"/>
    <hyperlink ref="H17" r:id="rId11" xr:uid="{D988676D-0712-4169-AD42-7876B5828125}"/>
    <hyperlink ref="H13" r:id="rId12" xr:uid="{9414815E-629C-421C-A038-420549A8A00E}"/>
    <hyperlink ref="H14" r:id="rId13" xr:uid="{B097686B-C5B5-4A38-A8F6-BCA0B9283C71}"/>
    <hyperlink ref="H15" r:id="rId14" xr:uid="{109DB161-DE83-4E41-800B-90775F2851E4}"/>
    <hyperlink ref="H18" r:id="rId15" xr:uid="{DC5E957D-EA07-477F-9112-00B6531BF368}"/>
    <hyperlink ref="H19" r:id="rId16" display="PowerUp Pre‑K–12 Pathways (Lexia)" xr:uid="{E0D27375-7076-4B9B-94B4-2F3FDC34BA1C}"/>
    <hyperlink ref="H20" r:id="rId17" xr:uid="{F52F8DFE-41A3-406F-8BC9-AFFD05BC441A}"/>
    <hyperlink ref="H21" r:id="rId18" xr:uid="{5836683B-B4BA-44BE-AFB4-AB61552963D0}"/>
    <hyperlink ref="H22" r:id="rId19" xr:uid="{9E3BAF38-94BC-4765-9734-DFD8456D6B0E}"/>
    <hyperlink ref="H23" r:id="rId20" xr:uid="{7442408F-A251-4E39-A1A0-F2C82A9520A2}"/>
    <hyperlink ref="H24" r:id="rId21" xr:uid="{6377F2EE-AE27-4642-8C0E-568AF7942EF4}"/>
    <hyperlink ref="H25" r:id="rId22" display="Khanmigo impact goal article (TIME)" xr:uid="{465F946E-8D68-4166-AA9E-2247A4748F8C}"/>
    <hyperlink ref="H26" r:id="rId23" xr:uid="{8D80DA82-F280-4671-BF1E-11159A8FC27A}"/>
    <hyperlink ref="H27" r:id="rId24" xr:uid="{50145701-6332-4E69-A7BA-7DF844659E5D}"/>
    <hyperlink ref="H12" r:id="rId25" xr:uid="{B98B81DA-105C-4D3A-B40A-BC614C01E143}"/>
    <hyperlink ref="H28" r:id="rId26" display="https://appsource.microsoft.com/en-us/product/web-apps/campuslogic1581110007890.campuslogic_virtualadvisor" xr:uid="{C3172FDA-CAA3-415E-9839-7AA254C8A871}"/>
    <hyperlink ref="H29" r:id="rId27" display="https://www.aicareercoach.org/" xr:uid="{0EF9551C-369B-4232-8DD2-1A8B5A48672B}"/>
    <hyperlink ref="H30" r:id="rId28" display="https://www.asa.org/newsroom/american-student-assistance-announces-new-ai-powered-partner-and-tasks-for-its-evolveme-digital-career-readiness-platform-that-helps-millions-of-teens-gain-real-world-experience-build-valuable-skills-and-professional-networks-for-the-workforce/" xr:uid="{8912E30C-5C86-4C01-93FF-51727D9743FD}"/>
    <hyperlink ref="H31" r:id="rId29" display="https://majorclarity.com/" xr:uid="{2768960D-3C3F-4699-879C-13A203691262}"/>
    <hyperlink ref="H32" r:id="rId30" display="https://ai.ufl.edu/for-our-students/career-readiness/" xr:uid="{41273753-114E-470E-A238-D0BADBBE07B2}"/>
    <hyperlink ref="H33" r:id="rId31" display="https://placecom.co/career-readiness" xr:uid="{07228D74-8EB4-4DC4-9E57-F75AF87795BF}"/>
    <hyperlink ref="H34" r:id="rId32" display="https://arxiv.org/abs/2302.10786" xr:uid="{58E7D108-96D5-45BB-9100-0D3447CEC6BA}"/>
    <hyperlink ref="H35" r:id="rId33" display="https://classcompanion.com/science" xr:uid="{63FA64B6-2A35-4460-A80F-DA12DBA4E81F}"/>
    <hyperlink ref="H36" r:id="rId34" display="https://www.labster.com/" xr:uid="{DDC5173B-465D-43CA-8164-73673D802F34}"/>
    <hyperlink ref="H37" r:id="rId35" display="https://www.wolframalpha.com/" xr:uid="{61EAA2B1-ACCF-4C1D-BE3B-39279D7F9A4A}"/>
    <hyperlink ref="H38" r:id="rId36" display="https://www.magicschool.ai/" xr:uid="{E3D8F60E-87D0-4F66-AC4B-45F2C1D67C17}"/>
    <hyperlink ref="H39" r:id="rId37" display="https://adaptedquest.com/" xr:uid="{59A4BA8F-B486-4F14-BBBD-58DFF49F28C8}"/>
    <hyperlink ref="H40" r:id="rId38" display="https://www.businesswire.com/news/home/20230725508865/en/New-GrammarlyGO-Features-Empower-Students-to-Use-Generative-AI-Responsibly" xr:uid="{A7B5169F-A863-49CA-A104-59D438A921F9}"/>
    <hyperlink ref="H41" r:id="rId39" xr:uid="{189657D3-CA39-456B-A78F-8653896E1951}"/>
    <hyperlink ref="H42" r:id="rId40" display="https://www.toybot.com/about-us" xr:uid="{27371588-A0B9-4728-BF69-B9C3A0C6103D}"/>
    <hyperlink ref="H43" r:id="rId41" display="https://arxiv.org/abs/2302.10786" xr:uid="{7AFC7C8D-90CF-4D0B-AD0E-3DDD44B0979F}"/>
  </hyperlinks>
  <pageMargins left="0.7" right="0.7" top="0.75" bottom="0.75" header="0.3" footer="0.3"/>
  <headerFooter>
    <oddFooter>&amp;L_x000D_&amp;1#&amp;"Calibri"&amp;8&amp;K000000 Confidential - Client Deliverable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72b38e9-43bf-4cb3-b8c0-275b3c44617c">
      <Terms xmlns="http://schemas.microsoft.com/office/infopath/2007/PartnerControls"/>
    </lcf76f155ced4ddcb4097134ff3c332f>
    <TaxCatchAll xmlns="02e959f2-c4b1-4c82-8ad2-fbdae0af7fef" xsi:nil="true"/>
    <Notes xmlns="172b38e9-43bf-4cb3-b8c0-275b3c44617c" xsi:nil="true"/>
    <ElitzaMekkes xmlns="172b38e9-43bf-4cb3-b8c0-275b3c44617c">
      <UserInfo>
        <DisplayName/>
        <AccountId xsi:nil="true"/>
        <AccountType/>
      </UserInfo>
    </ElitzaMekkes>
    <DocumentDescription xmlns="172b38e9-43bf-4cb3-b8c0-275b3c44617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6A13F11EBF674599983D498FC62563" ma:contentTypeVersion="22" ma:contentTypeDescription="Create a new document." ma:contentTypeScope="" ma:versionID="2a7250579598ea3372a8448d1c83ab74">
  <xsd:schema xmlns:xsd="http://www.w3.org/2001/XMLSchema" xmlns:xs="http://www.w3.org/2001/XMLSchema" xmlns:p="http://schemas.microsoft.com/office/2006/metadata/properties" xmlns:ns2="172b38e9-43bf-4cb3-b8c0-275b3c44617c" xmlns:ns3="47c59122-fa5c-49b8-b72e-84117b351933" xmlns:ns4="02e959f2-c4b1-4c82-8ad2-fbdae0af7fef" targetNamespace="http://schemas.microsoft.com/office/2006/metadata/properties" ma:root="true" ma:fieldsID="a72f2208bf33a2e2cfe70f0df6275411" ns2:_="" ns3:_="" ns4:_="">
    <xsd:import namespace="172b38e9-43bf-4cb3-b8c0-275b3c44617c"/>
    <xsd:import namespace="47c59122-fa5c-49b8-b72e-84117b351933"/>
    <xsd:import namespace="02e959f2-c4b1-4c82-8ad2-fbdae0af7fef"/>
    <xsd:element name="properties">
      <xsd:complexType>
        <xsd:sequence>
          <xsd:element name="documentManagement">
            <xsd:complexType>
              <xsd:all>
                <xsd:element ref="ns2:DocumentDescription" minOccurs="0"/>
                <xsd:element ref="ns2:Notes"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ElitzaMekk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2b38e9-43bf-4cb3-b8c0-275b3c44617c" elementFormDefault="qualified">
    <xsd:import namespace="http://schemas.microsoft.com/office/2006/documentManagement/types"/>
    <xsd:import namespace="http://schemas.microsoft.com/office/infopath/2007/PartnerControls"/>
    <xsd:element name="DocumentDescription" ma:index="2" nillable="true" ma:displayName="Document Description" ma:format="Dropdown" ma:internalName="DocumentDescription" ma:readOnly="false">
      <xsd:simpleType>
        <xsd:restriction base="dms:Text">
          <xsd:maxLength value="255"/>
        </xsd:restriction>
      </xsd:simpleType>
    </xsd:element>
    <xsd:element name="Notes" ma:index="4" nillable="true" ma:displayName="Notes" ma:format="Dropdown" ma:internalName="Notes" ma:readOnly="false">
      <xsd:simpleType>
        <xsd:restriction base="dms:Text">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AutoTags" ma:index="14" nillable="true" ma:displayName="Tags" ma:hidden="true" ma:internalName="MediaServiceAutoTags" ma:readOnly="true">
      <xsd:simpleType>
        <xsd:restriction base="dms:Text"/>
      </xsd:simpleType>
    </xsd:element>
    <xsd:element name="MediaServiceOCR" ma:index="15" nillable="true" ma:displayName="Extracted Text" ma:hidden="true" ma:internalName="MediaServiceOCR"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97590d4-f9cd-4952-aa38-5a1111e36f02"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hidden="true" ma:indexed="true" ma:internalName="MediaServiceLocatio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ElitzaMekkes" ma:index="28" nillable="true" ma:displayName="N/A" ma:format="Dropdown" ma:list="UserInfo" ma:SharePointGroup="0" ma:internalName="ElitzaMekkes">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c59122-fa5c-49b8-b72e-84117b351933"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e959f2-c4b1-4c82-8ad2-fbdae0af7fef"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d8480b8-ef8c-46ea-bd76-3e44538a1274}" ma:internalName="TaxCatchAll" ma:readOnly="false" ma:showField="CatchAllData" ma:web="47c59122-fa5c-49b8-b72e-84117b3519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E35003-02C6-4737-98AD-CF3F48F113FE}">
  <ds:schemaRefs>
    <ds:schemaRef ds:uri="http://schemas.microsoft.com/sharepoint/v3/contenttype/forms"/>
  </ds:schemaRefs>
</ds:datastoreItem>
</file>

<file path=customXml/itemProps2.xml><?xml version="1.0" encoding="utf-8"?>
<ds:datastoreItem xmlns:ds="http://schemas.openxmlformats.org/officeDocument/2006/customXml" ds:itemID="{FA500CDC-F44C-49E7-AAFB-730E9C4F41A9}">
  <ds:schemaRefs>
    <ds:schemaRef ds:uri="http://schemas.microsoft.com/office/2006/documentManagement/types"/>
    <ds:schemaRef ds:uri="47c59122-fa5c-49b8-b72e-84117b351933"/>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 ds:uri="02e959f2-c4b1-4c82-8ad2-fbdae0af7fef"/>
    <ds:schemaRef ds:uri="172b38e9-43bf-4cb3-b8c0-275b3c44617c"/>
    <ds:schemaRef ds:uri="http://purl.org/dc/terms/"/>
    <ds:schemaRef ds:uri="http://purl.org/dc/elements/1.1/"/>
  </ds:schemaRefs>
</ds:datastoreItem>
</file>

<file path=customXml/itemProps3.xml><?xml version="1.0" encoding="utf-8"?>
<ds:datastoreItem xmlns:ds="http://schemas.openxmlformats.org/officeDocument/2006/customXml" ds:itemID="{745ABC5C-EFC9-4B02-880C-53BDE00C4C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2b38e9-43bf-4cb3-b8c0-275b3c44617c"/>
    <ds:schemaRef ds:uri="47c59122-fa5c-49b8-b72e-84117b351933"/>
    <ds:schemaRef ds:uri="02e959f2-c4b1-4c82-8ad2-fbdae0af7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0305f160-ff79-4dea-abdf-79498c31fef3}" enabled="1" method="Privileged" siteId="{0483ae51-a627-466e-a7dd-de2ac7e1238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Context + instructions</vt:lpstr>
      <vt:lpstr>Field Goal 1 Projections</vt:lpstr>
      <vt:lpstr>FG1 Projection - Conservative</vt:lpstr>
      <vt:lpstr>EdReports</vt:lpstr>
      <vt:lpstr>Dataset &gt;&gt;</vt:lpstr>
      <vt:lpstr>AI Solutions Methodology</vt:lpstr>
      <vt:lpstr>AI Solutions</vt:lpstr>
      <vt:lpstr>Evalueserve &gt;&gt;</vt:lpstr>
      <vt:lpstr>Top 40 AI solutions</vt:lpstr>
      <vt:lpstr>To delete &gt;&gt;</vt:lpstr>
      <vt:lpstr>Pivot</vt:lpstr>
      <vt:lpstr>Model</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 Manninen</dc:creator>
  <cp:keywords/>
  <dc:description/>
  <cp:lastModifiedBy>Lilian Tan</cp:lastModifiedBy>
  <cp:revision/>
  <dcterms:created xsi:type="dcterms:W3CDTF">2025-08-01T20:06:08Z</dcterms:created>
  <dcterms:modified xsi:type="dcterms:W3CDTF">2025-08-20T19:46:39Z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0x010100ED6A13F11EBF674599983D498FC62563</vt:lpwstr>
  </property>
  <property fmtid="{D5CDD505-2E9C-101B-9397-08002B2CF9AE}" pid="3" name="MediaServiceImageTags">
    <vt:lpwstr/>
  </property>
</Properties>
</file>